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https://slovakiatravelsro-my.sharepoint.com/personal/michal_dragan_slovakia_travel/Documents/Pracovná plocha/Verejné obstarávanie/Dynamicky nakupny system/Leto 2022/PL/"/>
    </mc:Choice>
  </mc:AlternateContent>
  <xr:revisionPtr revIDLastSave="86" documentId="13_ncr:1_{A156E9C4-984D-46E3-9E00-107454D34DD0}" xr6:coauthVersionLast="47" xr6:coauthVersionMax="47" xr10:uidLastSave="{1039B487-2931-471C-AA69-304A474B688A}"/>
  <bookViews>
    <workbookView xWindow="-108" yWindow="-108" windowWidth="30936" windowHeight="16896" tabRatio="572" firstSheet="1" activeTab="1" xr2:uid="{00000000-000D-0000-FFFF-FFFF00000000}"/>
  </bookViews>
  <sheets>
    <sheet name="TV timeplan" sheetId="76" state="hidden" r:id="rId1"/>
    <sheet name="Poland" sheetId="102" r:id="rId2"/>
    <sheet name="CZ" sheetId="62" state="hidden" r:id="rId3"/>
    <sheet name="PL" sheetId="84" state="hidden" r:id="rId4"/>
    <sheet name="HU" sheetId="85" state="hidden" r:id="rId5"/>
    <sheet name="brand 1" sheetId="86" state="hidden" r:id="rId6"/>
    <sheet name="brand 2" sheetId="87" state="hidden" r:id="rId7"/>
    <sheet name="Brand" sheetId="91" state="hidden" r:id="rId8"/>
    <sheet name="kodovnik" sheetId="49" state="hidden" r:id="rId9"/>
  </sheets>
  <externalReferences>
    <externalReference r:id="rId10"/>
  </externalReferences>
  <definedNames>
    <definedName name="_AZA1">#REF!</definedName>
    <definedName name="_BBB1">#REF!</definedName>
    <definedName name="_xlnm._FilterDatabase" localSheetId="1" hidden="1">Poland!$A$1:$G$18</definedName>
    <definedName name="_IND1">[1]Arkusz1!$D$31</definedName>
    <definedName name="_IND2">[1]Arkusz1!$D$42</definedName>
    <definedName name="AllChannels">#REF!</definedName>
    <definedName name="FirstChannel">#REF!</definedName>
    <definedName name="FirstInReach">#REF!</definedName>
    <definedName name="ForRadioByMonths">#REF!:INDEX(#REF!,COUNTA(#REF!))</definedName>
    <definedName name="Channel_split2">kodovnik!$A$58:$Z$66</definedName>
    <definedName name="Channels">#REF!</definedName>
    <definedName name="IDKAL1">[1]Arkusz1!$D$29</definedName>
    <definedName name="IDKAL2">[1]Arkusz1!$D$38</definedName>
    <definedName name="IDKAL3">[1]Arkusz1!$D$59</definedName>
    <definedName name="LastInChannels">#REF!</definedName>
    <definedName name="LastInPlan">#REF!</definedName>
    <definedName name="_xlnm.Print_Area" localSheetId="2">CZ!$A$1:$BN$262</definedName>
    <definedName name="_xlnm.Print_Area" localSheetId="4">HU!$A$1:$BN$251</definedName>
    <definedName name="PT_Share">kodovnik!$A$37:$Z$45</definedName>
    <definedName name="SOV">kodovnik!$A$33:$Z$35</definedName>
    <definedName name="spot_lenght">kodovnik!$A$15:$A$29</definedName>
    <definedName name="spot_lenght_index">kodovnik!$A$15:$C$29</definedName>
    <definedName name="TG">kodovnik!$A$2:$A$11</definedName>
    <definedName name="TG_affinity">kodovnik!$A$3:$Q$11</definedName>
    <definedName name="Timing">#REF!</definedName>
    <definedName name="Timing2">#REF!</definedName>
    <definedName name="TOTAL">[1]Arkusz1!$D$67</definedName>
    <definedName name="TotalForChannels">#REF!</definedName>
    <definedName name="TotalsForTiming">#REF!</definedName>
    <definedName name="TV_affinity">kodovnik!$A$69:$Z$78</definedName>
    <definedName name="ZZZ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02" l="1"/>
  <c r="H18" i="102"/>
  <c r="G18" i="102"/>
  <c r="D50" i="76" l="1"/>
  <c r="D49" i="76"/>
  <c r="D48" i="76"/>
  <c r="D58" i="76"/>
  <c r="E58" i="76"/>
  <c r="C58" i="76"/>
  <c r="BI240" i="62" l="1"/>
  <c r="BD240" i="62"/>
  <c r="AX240" i="62"/>
  <c r="AS240" i="62"/>
  <c r="AN240" i="62"/>
  <c r="AI240" i="62"/>
  <c r="AD240" i="62"/>
  <c r="X240" i="62"/>
  <c r="S240" i="62"/>
  <c r="N240" i="62"/>
  <c r="I240" i="62"/>
  <c r="D240" i="62"/>
  <c r="C240" i="62" s="1"/>
  <c r="BI240" i="84"/>
  <c r="BD240" i="84"/>
  <c r="AX240" i="84"/>
  <c r="AS240" i="84"/>
  <c r="AN240" i="84"/>
  <c r="AI240" i="84"/>
  <c r="AD240" i="84"/>
  <c r="X240" i="84"/>
  <c r="S240" i="84"/>
  <c r="N240" i="84"/>
  <c r="I240" i="84"/>
  <c r="D240" i="84"/>
  <c r="C240" i="84" s="1"/>
  <c r="BI240" i="85"/>
  <c r="BD240" i="85"/>
  <c r="AX240" i="85"/>
  <c r="AS240" i="85"/>
  <c r="AN240" i="85"/>
  <c r="AI240" i="85"/>
  <c r="AD240" i="85"/>
  <c r="X240" i="85"/>
  <c r="S240" i="85"/>
  <c r="N240" i="85"/>
  <c r="I240" i="85"/>
  <c r="D240" i="85"/>
  <c r="BI236" i="62"/>
  <c r="BD236" i="62"/>
  <c r="AX236" i="62"/>
  <c r="AS236" i="62"/>
  <c r="AN236" i="62"/>
  <c r="AI236" i="62"/>
  <c r="AD236" i="62"/>
  <c r="X236" i="62"/>
  <c r="S236" i="62"/>
  <c r="N236" i="62"/>
  <c r="I236" i="62"/>
  <c r="D236" i="62"/>
  <c r="BI236" i="84"/>
  <c r="BD236" i="84"/>
  <c r="AX236" i="84"/>
  <c r="AS236" i="84"/>
  <c r="AN236" i="84"/>
  <c r="AI236" i="84"/>
  <c r="AD236" i="84"/>
  <c r="X236" i="84"/>
  <c r="S236" i="84"/>
  <c r="N236" i="84"/>
  <c r="I236" i="84"/>
  <c r="D236" i="84"/>
  <c r="BI236" i="85"/>
  <c r="BD236" i="85"/>
  <c r="AX236" i="85"/>
  <c r="AS236" i="85"/>
  <c r="AN236" i="85"/>
  <c r="AI236" i="85"/>
  <c r="AD236" i="85"/>
  <c r="X236" i="85"/>
  <c r="S236" i="85"/>
  <c r="N236" i="85"/>
  <c r="I236" i="85"/>
  <c r="D236" i="85"/>
  <c r="BI232" i="62"/>
  <c r="BD232" i="62"/>
  <c r="AX232" i="62"/>
  <c r="AS232" i="62"/>
  <c r="AN232" i="62"/>
  <c r="AI232" i="62"/>
  <c r="AD232" i="62"/>
  <c r="X232" i="62"/>
  <c r="S232" i="62"/>
  <c r="N232" i="62"/>
  <c r="I232" i="62"/>
  <c r="D232" i="62"/>
  <c r="BI232" i="84"/>
  <c r="BD232" i="84"/>
  <c r="AX232" i="84"/>
  <c r="AS232" i="84"/>
  <c r="AN232" i="84"/>
  <c r="AI232" i="84"/>
  <c r="AD232" i="84"/>
  <c r="X232" i="84"/>
  <c r="S232" i="84"/>
  <c r="N232" i="84"/>
  <c r="I232" i="84"/>
  <c r="D232" i="84"/>
  <c r="BI232" i="85"/>
  <c r="BD232" i="85"/>
  <c r="AX232" i="85"/>
  <c r="AS232" i="85"/>
  <c r="AN232" i="85"/>
  <c r="AI232" i="85"/>
  <c r="AD232" i="85"/>
  <c r="X232" i="85"/>
  <c r="S232" i="85"/>
  <c r="N232" i="85"/>
  <c r="I232" i="85"/>
  <c r="D232" i="85"/>
  <c r="BI228" i="62"/>
  <c r="BD228" i="62"/>
  <c r="AX228" i="62"/>
  <c r="AS228" i="62"/>
  <c r="AN228" i="62"/>
  <c r="AI228" i="62"/>
  <c r="AD228" i="62"/>
  <c r="X228" i="62"/>
  <c r="S228" i="62"/>
  <c r="N228" i="62"/>
  <c r="I228" i="62"/>
  <c r="D228" i="62"/>
  <c r="BI228" i="84"/>
  <c r="BD228" i="84"/>
  <c r="AX228" i="84"/>
  <c r="AS228" i="84"/>
  <c r="AN228" i="84"/>
  <c r="AI228" i="84"/>
  <c r="AD228" i="84"/>
  <c r="X228" i="84"/>
  <c r="S228" i="84"/>
  <c r="N228" i="84"/>
  <c r="I228" i="84"/>
  <c r="D228" i="84"/>
  <c r="BI228" i="85"/>
  <c r="BD228" i="85"/>
  <c r="AX228" i="85"/>
  <c r="AS228" i="85"/>
  <c r="AN228" i="85"/>
  <c r="AI228" i="85"/>
  <c r="AD228" i="85"/>
  <c r="X228" i="85"/>
  <c r="S228" i="85"/>
  <c r="N228" i="85"/>
  <c r="I228" i="85"/>
  <c r="D228" i="85"/>
  <c r="BI223" i="62"/>
  <c r="BD223" i="62"/>
  <c r="AX223" i="62"/>
  <c r="AS223" i="62"/>
  <c r="AN223" i="62"/>
  <c r="AI223" i="62"/>
  <c r="AD223" i="62"/>
  <c r="X223" i="62"/>
  <c r="S223" i="62"/>
  <c r="N223" i="62"/>
  <c r="I223" i="62"/>
  <c r="D223" i="62"/>
  <c r="BI223" i="84"/>
  <c r="BD223" i="84"/>
  <c r="AX223" i="84"/>
  <c r="AS223" i="84"/>
  <c r="AN223" i="84"/>
  <c r="AI223" i="84"/>
  <c r="AD223" i="84"/>
  <c r="X223" i="84"/>
  <c r="S223" i="84"/>
  <c r="N223" i="84"/>
  <c r="I223" i="84"/>
  <c r="D223" i="84"/>
  <c r="C223" i="84" s="1"/>
  <c r="BI223" i="85"/>
  <c r="BD223" i="85"/>
  <c r="AX223" i="85"/>
  <c r="AS223" i="85"/>
  <c r="AN223" i="85"/>
  <c r="AI223" i="85"/>
  <c r="AD223" i="85"/>
  <c r="X223" i="85"/>
  <c r="S223" i="85"/>
  <c r="N223" i="85"/>
  <c r="I223" i="85"/>
  <c r="D223" i="85"/>
  <c r="BI217" i="62"/>
  <c r="BD217" i="62"/>
  <c r="AX217" i="62"/>
  <c r="AS217" i="62"/>
  <c r="AN217" i="62"/>
  <c r="AI217" i="62"/>
  <c r="AD217" i="62"/>
  <c r="X217" i="62"/>
  <c r="S217" i="62"/>
  <c r="N217" i="62"/>
  <c r="I217" i="62"/>
  <c r="D217" i="62"/>
  <c r="BI217" i="84"/>
  <c r="BD217" i="84"/>
  <c r="AX217" i="84"/>
  <c r="AS217" i="84"/>
  <c r="AN217" i="84"/>
  <c r="AI217" i="84"/>
  <c r="AD217" i="84"/>
  <c r="X217" i="84"/>
  <c r="S217" i="84"/>
  <c r="N217" i="84"/>
  <c r="I217" i="84"/>
  <c r="D217" i="84"/>
  <c r="BI217" i="85"/>
  <c r="BD217" i="85"/>
  <c r="AX217" i="85"/>
  <c r="AS217" i="85"/>
  <c r="AN217" i="85"/>
  <c r="AI217" i="85"/>
  <c r="AD217" i="85"/>
  <c r="X217" i="85"/>
  <c r="S217" i="85"/>
  <c r="N217" i="85"/>
  <c r="I217" i="85"/>
  <c r="D217" i="85"/>
  <c r="BI212" i="62"/>
  <c r="BD212" i="62"/>
  <c r="AX212" i="62"/>
  <c r="AS212" i="62"/>
  <c r="AN212" i="62"/>
  <c r="AI212" i="62"/>
  <c r="AD212" i="62"/>
  <c r="X212" i="62"/>
  <c r="S212" i="62"/>
  <c r="N212" i="62"/>
  <c r="I212" i="62"/>
  <c r="D212" i="62"/>
  <c r="BI212" i="84"/>
  <c r="BD212" i="84"/>
  <c r="AX212" i="84"/>
  <c r="AS212" i="84"/>
  <c r="AN212" i="84"/>
  <c r="AI212" i="84"/>
  <c r="AD212" i="84"/>
  <c r="X212" i="84"/>
  <c r="S212" i="84"/>
  <c r="N212" i="84"/>
  <c r="I212" i="84"/>
  <c r="D212" i="84"/>
  <c r="BI212" i="85"/>
  <c r="BD212" i="85"/>
  <c r="AX212" i="85"/>
  <c r="AS212" i="85"/>
  <c r="AN212" i="85"/>
  <c r="AI212" i="85"/>
  <c r="AD212" i="85"/>
  <c r="X212" i="85"/>
  <c r="S212" i="85"/>
  <c r="N212" i="85"/>
  <c r="I212" i="85"/>
  <c r="D212" i="85"/>
  <c r="BI206" i="62"/>
  <c r="BD206" i="62"/>
  <c r="AX206" i="62"/>
  <c r="AS206" i="62"/>
  <c r="AN206" i="62"/>
  <c r="AI206" i="62"/>
  <c r="AD206" i="62"/>
  <c r="X206" i="62"/>
  <c r="S206" i="62"/>
  <c r="N206" i="62"/>
  <c r="I206" i="62"/>
  <c r="D206" i="62"/>
  <c r="BI206" i="84"/>
  <c r="BD206" i="84"/>
  <c r="AX206" i="84"/>
  <c r="AS206" i="84"/>
  <c r="AN206" i="84"/>
  <c r="AI206" i="84"/>
  <c r="AD206" i="84"/>
  <c r="X206" i="84"/>
  <c r="S206" i="84"/>
  <c r="N206" i="84"/>
  <c r="I206" i="84"/>
  <c r="D206" i="84"/>
  <c r="BI206" i="85"/>
  <c r="BD206" i="85"/>
  <c r="AX206" i="85"/>
  <c r="AS206" i="85"/>
  <c r="AN206" i="85"/>
  <c r="AI206" i="85"/>
  <c r="AD206" i="85"/>
  <c r="X206" i="85"/>
  <c r="S206" i="85"/>
  <c r="N206" i="85"/>
  <c r="I206" i="85"/>
  <c r="D206" i="85"/>
  <c r="BI200" i="62"/>
  <c r="BD200" i="62"/>
  <c r="AX200" i="62"/>
  <c r="AS200" i="62"/>
  <c r="AN200" i="62"/>
  <c r="AI200" i="62"/>
  <c r="AD200" i="62"/>
  <c r="X200" i="62"/>
  <c r="S200" i="62"/>
  <c r="N200" i="62"/>
  <c r="I200" i="62"/>
  <c r="D200" i="62"/>
  <c r="BI200" i="84"/>
  <c r="BD200" i="84"/>
  <c r="AX200" i="84"/>
  <c r="AS200" i="84"/>
  <c r="AN200" i="84"/>
  <c r="AI200" i="84"/>
  <c r="AD200" i="84"/>
  <c r="X200" i="84"/>
  <c r="S200" i="84"/>
  <c r="N200" i="84"/>
  <c r="I200" i="84"/>
  <c r="D200" i="84"/>
  <c r="BI200" i="85"/>
  <c r="BD200" i="85"/>
  <c r="AX200" i="85"/>
  <c r="AS200" i="85"/>
  <c r="AN200" i="85"/>
  <c r="AI200" i="85"/>
  <c r="AD200" i="85"/>
  <c r="X200" i="85"/>
  <c r="S200" i="85"/>
  <c r="N200" i="85"/>
  <c r="I200" i="85"/>
  <c r="D200" i="85"/>
  <c r="BI196" i="62"/>
  <c r="BD196" i="62"/>
  <c r="AX196" i="62"/>
  <c r="AS196" i="62"/>
  <c r="AN196" i="62"/>
  <c r="AI196" i="62"/>
  <c r="AD196" i="62"/>
  <c r="X196" i="62"/>
  <c r="S196" i="62"/>
  <c r="N196" i="62"/>
  <c r="I196" i="62"/>
  <c r="D196" i="62"/>
  <c r="BI196" i="84"/>
  <c r="BD196" i="84"/>
  <c r="AX196" i="84"/>
  <c r="AS196" i="84"/>
  <c r="AN196" i="84"/>
  <c r="AI196" i="84"/>
  <c r="AD196" i="84"/>
  <c r="X196" i="84"/>
  <c r="S196" i="84"/>
  <c r="N196" i="84"/>
  <c r="I196" i="84"/>
  <c r="D196" i="84"/>
  <c r="BI196" i="85"/>
  <c r="BD196" i="85"/>
  <c r="AX196" i="85"/>
  <c r="AS196" i="85"/>
  <c r="AN196" i="85"/>
  <c r="AI196" i="85"/>
  <c r="AD196" i="85"/>
  <c r="X196" i="85"/>
  <c r="S196" i="85"/>
  <c r="N196" i="85"/>
  <c r="I196" i="85"/>
  <c r="D196" i="85"/>
  <c r="BI191" i="62"/>
  <c r="BD191" i="62"/>
  <c r="AX191" i="62"/>
  <c r="AS191" i="62"/>
  <c r="AN191" i="62"/>
  <c r="AI191" i="62"/>
  <c r="AD191" i="62"/>
  <c r="X191" i="62"/>
  <c r="S191" i="62"/>
  <c r="N191" i="62"/>
  <c r="I191" i="62"/>
  <c r="D191" i="62"/>
  <c r="BI191" i="84"/>
  <c r="BD191" i="84"/>
  <c r="AX191" i="84"/>
  <c r="AS191" i="84"/>
  <c r="AN191" i="84"/>
  <c r="AI191" i="84"/>
  <c r="AD191" i="84"/>
  <c r="X191" i="84"/>
  <c r="S191" i="84"/>
  <c r="N191" i="84"/>
  <c r="I191" i="84"/>
  <c r="D191" i="84"/>
  <c r="BI191" i="85"/>
  <c r="BD191" i="85"/>
  <c r="AX191" i="85"/>
  <c r="AS191" i="85"/>
  <c r="AN191" i="85"/>
  <c r="AI191" i="85"/>
  <c r="AD191" i="85"/>
  <c r="X191" i="85"/>
  <c r="S191" i="85"/>
  <c r="N191" i="85"/>
  <c r="I191" i="85"/>
  <c r="D191" i="85"/>
  <c r="BI186" i="62"/>
  <c r="BD186" i="62"/>
  <c r="AX186" i="62"/>
  <c r="AS186" i="62"/>
  <c r="AN186" i="62"/>
  <c r="AI186" i="62"/>
  <c r="AD186" i="62"/>
  <c r="X186" i="62"/>
  <c r="S186" i="62"/>
  <c r="N186" i="62"/>
  <c r="I186" i="62"/>
  <c r="D186" i="62"/>
  <c r="BI186" i="84"/>
  <c r="BD186" i="84"/>
  <c r="AX186" i="84"/>
  <c r="AS186" i="84"/>
  <c r="AN186" i="84"/>
  <c r="AI186" i="84"/>
  <c r="AD186" i="84"/>
  <c r="X186" i="84"/>
  <c r="S186" i="84"/>
  <c r="N186" i="84"/>
  <c r="I186" i="84"/>
  <c r="D186" i="84"/>
  <c r="BI186" i="85"/>
  <c r="BD186" i="85"/>
  <c r="AX186" i="85"/>
  <c r="AS186" i="85"/>
  <c r="AN186" i="85"/>
  <c r="AI186" i="85"/>
  <c r="AD186" i="85"/>
  <c r="X186" i="85"/>
  <c r="S186" i="85"/>
  <c r="N186" i="85"/>
  <c r="I186" i="85"/>
  <c r="D186" i="85"/>
  <c r="BI181" i="62"/>
  <c r="BD181" i="62"/>
  <c r="AX181" i="62"/>
  <c r="AS181" i="62"/>
  <c r="AN181" i="62"/>
  <c r="AI181" i="62"/>
  <c r="AD181" i="62"/>
  <c r="X181" i="62"/>
  <c r="S181" i="62"/>
  <c r="N181" i="62"/>
  <c r="I181" i="62"/>
  <c r="D181" i="62"/>
  <c r="BI181" i="84"/>
  <c r="BD181" i="84"/>
  <c r="AX181" i="84"/>
  <c r="AS181" i="84"/>
  <c r="AN181" i="84"/>
  <c r="AI181" i="84"/>
  <c r="AD181" i="84"/>
  <c r="X181" i="84"/>
  <c r="S181" i="84"/>
  <c r="N181" i="84"/>
  <c r="I181" i="84"/>
  <c r="D181" i="84"/>
  <c r="BI181" i="85"/>
  <c r="BD181" i="85"/>
  <c r="AX181" i="85"/>
  <c r="AS181" i="85"/>
  <c r="AN181" i="85"/>
  <c r="AI181" i="85"/>
  <c r="AD181" i="85"/>
  <c r="X181" i="85"/>
  <c r="S181" i="85"/>
  <c r="N181" i="85"/>
  <c r="I181" i="85"/>
  <c r="D181" i="85"/>
  <c r="BI176" i="62"/>
  <c r="BD176" i="62"/>
  <c r="AX176" i="62"/>
  <c r="AS176" i="62"/>
  <c r="AN176" i="62"/>
  <c r="AI176" i="62"/>
  <c r="AD176" i="62"/>
  <c r="X176" i="62"/>
  <c r="S176" i="62"/>
  <c r="N176" i="62"/>
  <c r="I176" i="62"/>
  <c r="D176" i="62"/>
  <c r="BI176" i="84"/>
  <c r="BD176" i="84"/>
  <c r="AX176" i="84"/>
  <c r="AS176" i="84"/>
  <c r="AN176" i="84"/>
  <c r="AI176" i="84"/>
  <c r="AD176" i="84"/>
  <c r="X176" i="84"/>
  <c r="S176" i="84"/>
  <c r="N176" i="84"/>
  <c r="I176" i="84"/>
  <c r="D176" i="84"/>
  <c r="BI176" i="85"/>
  <c r="BD176" i="85"/>
  <c r="AX176" i="85"/>
  <c r="AS176" i="85"/>
  <c r="AN176" i="85"/>
  <c r="AI176" i="85"/>
  <c r="AD176" i="85"/>
  <c r="X176" i="85"/>
  <c r="S176" i="85"/>
  <c r="N176" i="85"/>
  <c r="I176" i="85"/>
  <c r="D176" i="85"/>
  <c r="BI171" i="62"/>
  <c r="BD171" i="62"/>
  <c r="AX171" i="62"/>
  <c r="AS171" i="62"/>
  <c r="AN171" i="62"/>
  <c r="AI171" i="62"/>
  <c r="AD171" i="62"/>
  <c r="X171" i="62"/>
  <c r="S171" i="62"/>
  <c r="N171" i="62"/>
  <c r="I171" i="62"/>
  <c r="D171" i="62"/>
  <c r="BI171" i="84"/>
  <c r="BD171" i="84"/>
  <c r="AX171" i="84"/>
  <c r="AS171" i="84"/>
  <c r="AN171" i="84"/>
  <c r="AI171" i="84"/>
  <c r="AD171" i="84"/>
  <c r="X171" i="84"/>
  <c r="S171" i="84"/>
  <c r="N171" i="84"/>
  <c r="I171" i="84"/>
  <c r="D171" i="84"/>
  <c r="BI171" i="85"/>
  <c r="BD171" i="85"/>
  <c r="AX171" i="85"/>
  <c r="AS171" i="85"/>
  <c r="AN171" i="85"/>
  <c r="AI171" i="85"/>
  <c r="AD171" i="85"/>
  <c r="X171" i="85"/>
  <c r="S171" i="85"/>
  <c r="N171" i="85"/>
  <c r="I171" i="85"/>
  <c r="D171" i="85"/>
  <c r="BI166" i="62"/>
  <c r="BD166" i="62"/>
  <c r="AX166" i="62"/>
  <c r="AS166" i="62"/>
  <c r="AN166" i="62"/>
  <c r="AI166" i="62"/>
  <c r="AD166" i="62"/>
  <c r="X166" i="62"/>
  <c r="S166" i="62"/>
  <c r="N166" i="62"/>
  <c r="I166" i="62"/>
  <c r="D166" i="62"/>
  <c r="BI166" i="84"/>
  <c r="BD166" i="84"/>
  <c r="AX166" i="84"/>
  <c r="AS166" i="84"/>
  <c r="AN166" i="84"/>
  <c r="AI166" i="84"/>
  <c r="AD166" i="84"/>
  <c r="X166" i="84"/>
  <c r="S166" i="84"/>
  <c r="N166" i="84"/>
  <c r="I166" i="84"/>
  <c r="C166" i="84" s="1"/>
  <c r="D166" i="84"/>
  <c r="BI166" i="85"/>
  <c r="BD166" i="85"/>
  <c r="AX166" i="85"/>
  <c r="AS166" i="85"/>
  <c r="AN166" i="85"/>
  <c r="AI166" i="85"/>
  <c r="AD166" i="85"/>
  <c r="X166" i="85"/>
  <c r="S166" i="85"/>
  <c r="N166" i="85"/>
  <c r="I166" i="85"/>
  <c r="D166" i="85"/>
  <c r="BI161" i="62"/>
  <c r="BD161" i="62"/>
  <c r="AX161" i="62"/>
  <c r="AS161" i="62"/>
  <c r="AN161" i="62"/>
  <c r="AI161" i="62"/>
  <c r="AD161" i="62"/>
  <c r="X161" i="62"/>
  <c r="S161" i="62"/>
  <c r="N161" i="62"/>
  <c r="I161" i="62"/>
  <c r="D161" i="62"/>
  <c r="BI161" i="84"/>
  <c r="BD161" i="84"/>
  <c r="AX161" i="84"/>
  <c r="AS161" i="84"/>
  <c r="AN161" i="84"/>
  <c r="AI161" i="84"/>
  <c r="AD161" i="84"/>
  <c r="X161" i="84"/>
  <c r="S161" i="84"/>
  <c r="N161" i="84"/>
  <c r="I161" i="84"/>
  <c r="D161" i="84"/>
  <c r="BI161" i="85"/>
  <c r="BD161" i="85"/>
  <c r="AX161" i="85"/>
  <c r="AS161" i="85"/>
  <c r="AN161" i="85"/>
  <c r="AI161" i="85"/>
  <c r="AD161" i="85"/>
  <c r="X161" i="85"/>
  <c r="S161" i="85"/>
  <c r="N161" i="85"/>
  <c r="I161" i="85"/>
  <c r="D161" i="85"/>
  <c r="B31" i="76"/>
  <c r="B29" i="76"/>
  <c r="B27" i="76"/>
  <c r="B25" i="76"/>
  <c r="C191" i="85" l="1"/>
  <c r="C212" i="85"/>
  <c r="C232" i="85"/>
  <c r="C171" i="85"/>
  <c r="F49" i="76" s="1"/>
  <c r="C217" i="84"/>
  <c r="C236" i="84"/>
  <c r="C171" i="84"/>
  <c r="E49" i="76" s="1"/>
  <c r="C200" i="84"/>
  <c r="C50" i="76"/>
  <c r="C176" i="84"/>
  <c r="E50" i="76" s="1"/>
  <c r="C171" i="62"/>
  <c r="C181" i="62"/>
  <c r="C200" i="62"/>
  <c r="C223" i="62"/>
  <c r="C191" i="62"/>
  <c r="C191" i="84"/>
  <c r="C166" i="85"/>
  <c r="C166" i="62"/>
  <c r="C161" i="85"/>
  <c r="F48" i="76" s="1"/>
  <c r="C161" i="84"/>
  <c r="E48" i="76" s="1"/>
  <c r="C161" i="62"/>
  <c r="C176" i="85"/>
  <c r="F50" i="76" s="1"/>
  <c r="C181" i="84"/>
  <c r="C186" i="62"/>
  <c r="C181" i="85"/>
  <c r="C186" i="84"/>
  <c r="C176" i="62"/>
  <c r="C186" i="85"/>
  <c r="C196" i="85"/>
  <c r="C206" i="62"/>
  <c r="C217" i="85"/>
  <c r="C228" i="85"/>
  <c r="C228" i="62"/>
  <c r="C236" i="85"/>
  <c r="C200" i="85"/>
  <c r="C206" i="84"/>
  <c r="C212" i="84"/>
  <c r="C212" i="62"/>
  <c r="C223" i="85"/>
  <c r="C228" i="84"/>
  <c r="C232" i="84"/>
  <c r="C232" i="62"/>
  <c r="C240" i="85"/>
  <c r="C196" i="84"/>
  <c r="C196" i="62"/>
  <c r="C206" i="85"/>
  <c r="C217" i="62"/>
  <c r="C236" i="62"/>
  <c r="E60" i="76"/>
  <c r="C49" i="76" l="1"/>
  <c r="B59" i="49"/>
  <c r="C59" i="49"/>
  <c r="B60" i="49"/>
  <c r="C60" i="49"/>
  <c r="B61" i="49"/>
  <c r="C61" i="49"/>
  <c r="B62" i="49"/>
  <c r="C62" i="49"/>
  <c r="C63" i="49"/>
  <c r="C64" i="49"/>
  <c r="C65" i="49"/>
  <c r="C66" i="49"/>
  <c r="C45" i="49"/>
  <c r="B45" i="49"/>
  <c r="C44" i="49"/>
  <c r="B44" i="49"/>
  <c r="C43" i="49"/>
  <c r="B43" i="49"/>
  <c r="C41" i="49"/>
  <c r="B41" i="49"/>
  <c r="C40" i="49"/>
  <c r="B40" i="49"/>
  <c r="C39" i="49"/>
  <c r="B39" i="49"/>
  <c r="J35" i="49"/>
  <c r="I35" i="49"/>
  <c r="H35" i="49"/>
  <c r="G35" i="49"/>
  <c r="F35" i="49"/>
  <c r="E35" i="49"/>
  <c r="D35" i="49"/>
  <c r="C35" i="49"/>
  <c r="B35" i="49"/>
  <c r="B66" i="49" s="1"/>
  <c r="B65" i="49" l="1"/>
  <c r="B64" i="49"/>
  <c r="B63" i="49"/>
  <c r="N48" i="62"/>
  <c r="C237" i="91"/>
  <c r="C238" i="91" s="1"/>
  <c r="C236" i="91"/>
  <c r="C234" i="91"/>
  <c r="C233" i="91"/>
  <c r="C229" i="91"/>
  <c r="C230" i="91" s="1"/>
  <c r="C226" i="91"/>
  <c r="C225" i="91"/>
  <c r="C220" i="91"/>
  <c r="C221" i="91" s="1"/>
  <c r="C215" i="91"/>
  <c r="C214" i="91"/>
  <c r="C209" i="91"/>
  <c r="C210" i="91" s="1"/>
  <c r="C204" i="91"/>
  <c r="C203" i="91"/>
  <c r="C197" i="91"/>
  <c r="C198" i="91" s="1"/>
  <c r="C194" i="91"/>
  <c r="C193" i="91"/>
  <c r="C188" i="91"/>
  <c r="C189" i="91" s="1"/>
  <c r="C184" i="91"/>
  <c r="C183" i="91"/>
  <c r="C178" i="91"/>
  <c r="C179" i="91" s="1"/>
  <c r="C174" i="91"/>
  <c r="C173" i="91"/>
  <c r="C168" i="91"/>
  <c r="C169" i="91" s="1"/>
  <c r="C164" i="91"/>
  <c r="C163" i="91"/>
  <c r="C158" i="91"/>
  <c r="C159" i="91" s="1"/>
  <c r="BI122" i="91"/>
  <c r="BD122" i="91"/>
  <c r="AX122" i="91"/>
  <c r="AS122" i="91"/>
  <c r="AN122" i="91"/>
  <c r="AI122" i="91"/>
  <c r="AD122" i="91"/>
  <c r="X122" i="91"/>
  <c r="S122" i="91"/>
  <c r="N122" i="91"/>
  <c r="I122" i="91"/>
  <c r="D122" i="91"/>
  <c r="BI117" i="91"/>
  <c r="BD117" i="91"/>
  <c r="AX117" i="91"/>
  <c r="AS117" i="91"/>
  <c r="AN117" i="91"/>
  <c r="AI117" i="91"/>
  <c r="AD117" i="91"/>
  <c r="X117" i="91"/>
  <c r="S117" i="91"/>
  <c r="N117" i="91"/>
  <c r="I117" i="91"/>
  <c r="D117" i="91"/>
  <c r="BI84" i="91"/>
  <c r="BD84" i="91"/>
  <c r="AX84" i="91"/>
  <c r="AS84" i="91"/>
  <c r="AN84" i="91"/>
  <c r="AI84" i="91"/>
  <c r="AD84" i="91"/>
  <c r="X84" i="91"/>
  <c r="S84" i="91"/>
  <c r="N84" i="91"/>
  <c r="I84" i="91"/>
  <c r="D84" i="91"/>
  <c r="BI79" i="91"/>
  <c r="BD79" i="91"/>
  <c r="AX79" i="91"/>
  <c r="AS79" i="91"/>
  <c r="AN79" i="91"/>
  <c r="AI79" i="91"/>
  <c r="AD79" i="91"/>
  <c r="X79" i="91"/>
  <c r="S79" i="91"/>
  <c r="N79" i="91"/>
  <c r="I79" i="91"/>
  <c r="D79" i="91"/>
  <c r="BI46" i="91"/>
  <c r="BD46" i="91"/>
  <c r="AX46" i="91"/>
  <c r="AS46" i="91"/>
  <c r="AN46" i="91"/>
  <c r="AI46" i="91"/>
  <c r="AD46" i="91"/>
  <c r="X46" i="91"/>
  <c r="S46" i="91"/>
  <c r="N46" i="91"/>
  <c r="I46" i="91"/>
  <c r="C46" i="91" s="1"/>
  <c r="D46" i="91"/>
  <c r="BI41" i="91"/>
  <c r="BD41" i="91"/>
  <c r="AX41" i="91"/>
  <c r="AS41" i="91"/>
  <c r="AN41" i="91"/>
  <c r="AI41" i="91"/>
  <c r="AD41" i="91"/>
  <c r="X41" i="91"/>
  <c r="S41" i="91"/>
  <c r="N41" i="91"/>
  <c r="I41" i="91"/>
  <c r="D41" i="91"/>
  <c r="BM37" i="91"/>
  <c r="BL37" i="91"/>
  <c r="BK37" i="91"/>
  <c r="BJ37" i="91"/>
  <c r="BI37" i="91"/>
  <c r="BH37" i="91"/>
  <c r="BG37" i="91"/>
  <c r="BF37" i="91"/>
  <c r="BE37" i="91"/>
  <c r="BD37" i="91"/>
  <c r="BD38" i="91" s="1"/>
  <c r="BC37" i="91"/>
  <c r="BB37" i="91"/>
  <c r="BA37" i="91"/>
  <c r="AZ37" i="91"/>
  <c r="AX38" i="91" s="1"/>
  <c r="AY37" i="91"/>
  <c r="AX37" i="91"/>
  <c r="AW37" i="91"/>
  <c r="AV37" i="91"/>
  <c r="AU37" i="91"/>
  <c r="AT37" i="91"/>
  <c r="AS37" i="91"/>
  <c r="AR37" i="91"/>
  <c r="AQ37" i="91"/>
  <c r="AP37" i="91"/>
  <c r="AO37" i="91"/>
  <c r="AN37" i="91"/>
  <c r="AN38" i="91" s="1"/>
  <c r="AM37" i="91"/>
  <c r="AL37" i="91"/>
  <c r="AK37" i="91"/>
  <c r="AJ37" i="91"/>
  <c r="AI37" i="91"/>
  <c r="AH37" i="91"/>
  <c r="AG37" i="91"/>
  <c r="AF37" i="91"/>
  <c r="AD38" i="91" s="1"/>
  <c r="AE37" i="91"/>
  <c r="AD37" i="91"/>
  <c r="AC37" i="91"/>
  <c r="AB37" i="91"/>
  <c r="AA37" i="91"/>
  <c r="Z37" i="91"/>
  <c r="Y37" i="91"/>
  <c r="X37" i="91"/>
  <c r="X38" i="91" s="1"/>
  <c r="W37" i="91"/>
  <c r="V37" i="91"/>
  <c r="U37" i="91"/>
  <c r="T37" i="91"/>
  <c r="S37" i="91"/>
  <c r="R37" i="91"/>
  <c r="Q37" i="91"/>
  <c r="P37" i="91"/>
  <c r="N38" i="91" s="1"/>
  <c r="O37" i="91"/>
  <c r="N37" i="91"/>
  <c r="M37" i="91"/>
  <c r="L37" i="91"/>
  <c r="K37" i="91"/>
  <c r="J37" i="91"/>
  <c r="I37" i="91"/>
  <c r="H37" i="91"/>
  <c r="G37" i="91"/>
  <c r="F37" i="91"/>
  <c r="E37" i="91"/>
  <c r="D37" i="91"/>
  <c r="BI36" i="91"/>
  <c r="BD36" i="91"/>
  <c r="AX36" i="91"/>
  <c r="AS36" i="91"/>
  <c r="AN36" i="91"/>
  <c r="AI36" i="91"/>
  <c r="AD36" i="91"/>
  <c r="X36" i="91"/>
  <c r="S36" i="91"/>
  <c r="N36" i="91"/>
  <c r="I36" i="91"/>
  <c r="D36" i="91"/>
  <c r="BM31" i="91"/>
  <c r="BL31" i="91"/>
  <c r="BK31" i="91"/>
  <c r="BI32" i="91" s="1"/>
  <c r="BJ31" i="91"/>
  <c r="BI31" i="91"/>
  <c r="BH31" i="91"/>
  <c r="BG31" i="91"/>
  <c r="BF31" i="91"/>
  <c r="BE31" i="91"/>
  <c r="BD31" i="91"/>
  <c r="BC31" i="91"/>
  <c r="BB31" i="91"/>
  <c r="BA31" i="91"/>
  <c r="AZ31" i="91"/>
  <c r="AY31" i="91"/>
  <c r="AX31" i="91"/>
  <c r="AW31" i="91"/>
  <c r="AV31" i="91"/>
  <c r="AU31" i="91"/>
  <c r="AS32" i="91" s="1"/>
  <c r="AT31" i="91"/>
  <c r="AS31" i="91"/>
  <c r="AR31" i="91"/>
  <c r="AQ31" i="91"/>
  <c r="AP31" i="91"/>
  <c r="AO31" i="91"/>
  <c r="AN31" i="91"/>
  <c r="AN32" i="91" s="1"/>
  <c r="AM31" i="91"/>
  <c r="AL31" i="91"/>
  <c r="AK31" i="91"/>
  <c r="AJ31" i="91"/>
  <c r="AI31" i="91"/>
  <c r="AI32" i="91" s="1"/>
  <c r="AH31" i="91"/>
  <c r="AG31" i="91"/>
  <c r="AF31" i="91"/>
  <c r="AE31" i="91"/>
  <c r="AD32" i="91" s="1"/>
  <c r="AD31" i="91"/>
  <c r="AC31" i="91"/>
  <c r="AB31" i="91"/>
  <c r="AA31" i="91"/>
  <c r="Z31" i="91"/>
  <c r="Y31" i="91"/>
  <c r="X31" i="91"/>
  <c r="W31" i="91"/>
  <c r="V31" i="91"/>
  <c r="U31" i="91"/>
  <c r="T31" i="91"/>
  <c r="S31" i="91"/>
  <c r="S32" i="91" s="1"/>
  <c r="R31" i="91"/>
  <c r="Q31" i="91"/>
  <c r="P31" i="91"/>
  <c r="O31" i="91"/>
  <c r="N31" i="91"/>
  <c r="M31" i="91"/>
  <c r="L31" i="91"/>
  <c r="K31" i="91"/>
  <c r="I32" i="91" s="1"/>
  <c r="J31" i="91"/>
  <c r="I31" i="91"/>
  <c r="H31" i="91"/>
  <c r="G31" i="91"/>
  <c r="F31" i="91"/>
  <c r="E31" i="91"/>
  <c r="D31" i="91"/>
  <c r="D32" i="91" s="1"/>
  <c r="C31" i="91"/>
  <c r="BI30" i="91"/>
  <c r="BD30" i="91"/>
  <c r="AX30" i="91"/>
  <c r="AS30" i="91"/>
  <c r="AN30" i="91"/>
  <c r="AI30" i="91"/>
  <c r="AD30" i="91"/>
  <c r="X30" i="91"/>
  <c r="S30" i="91"/>
  <c r="N30" i="91"/>
  <c r="I30" i="91"/>
  <c r="D30" i="91"/>
  <c r="BD25" i="91"/>
  <c r="X25" i="91"/>
  <c r="BM24" i="91"/>
  <c r="BL24" i="91"/>
  <c r="BK24" i="91"/>
  <c r="BJ24" i="91"/>
  <c r="BI24" i="91"/>
  <c r="BI25" i="91" s="1"/>
  <c r="BH24" i="91"/>
  <c r="BG24" i="91"/>
  <c r="BF24" i="91"/>
  <c r="BE24" i="91"/>
  <c r="BD24" i="91"/>
  <c r="BC24" i="91"/>
  <c r="BB24" i="91"/>
  <c r="BA24" i="91"/>
  <c r="AZ24" i="91"/>
  <c r="AY24" i="91"/>
  <c r="AX25" i="91" s="1"/>
  <c r="AX24" i="91"/>
  <c r="AW24" i="91"/>
  <c r="AV24" i="91"/>
  <c r="AU24" i="91"/>
  <c r="AT24" i="91"/>
  <c r="AS24" i="91"/>
  <c r="AS25" i="91" s="1"/>
  <c r="AR24" i="91"/>
  <c r="AQ24" i="91"/>
  <c r="AP24" i="91"/>
  <c r="AO24" i="91"/>
  <c r="AN24" i="91"/>
  <c r="AM24" i="91"/>
  <c r="AL24" i="91"/>
  <c r="AK24" i="91"/>
  <c r="AJ24" i="91"/>
  <c r="AI24" i="91"/>
  <c r="AI25" i="91" s="1"/>
  <c r="AH24" i="91"/>
  <c r="AG24" i="91"/>
  <c r="AD25" i="91" s="1"/>
  <c r="AF24" i="91"/>
  <c r="AE24" i="91"/>
  <c r="AD24" i="91"/>
  <c r="AC24" i="91"/>
  <c r="AB24" i="91"/>
  <c r="AA24" i="91"/>
  <c r="Z24" i="91"/>
  <c r="Y24" i="91"/>
  <c r="X24" i="91"/>
  <c r="W24" i="91"/>
  <c r="V24" i="91"/>
  <c r="U24" i="91"/>
  <c r="T24" i="91"/>
  <c r="S24" i="91"/>
  <c r="R24" i="91"/>
  <c r="Q24" i="91"/>
  <c r="P24" i="91"/>
  <c r="O24" i="91"/>
  <c r="N24" i="91"/>
  <c r="M24" i="91"/>
  <c r="L24" i="91"/>
  <c r="K24" i="91"/>
  <c r="J24" i="91"/>
  <c r="I24" i="91"/>
  <c r="I25" i="91" s="1"/>
  <c r="H24" i="91"/>
  <c r="G24" i="91"/>
  <c r="F24" i="91"/>
  <c r="E24" i="91"/>
  <c r="C24" i="91" s="1"/>
  <c r="D24" i="91"/>
  <c r="BI23" i="91"/>
  <c r="BD23" i="91"/>
  <c r="AX23" i="91"/>
  <c r="AS23" i="91"/>
  <c r="AN23" i="91"/>
  <c r="AI23" i="91"/>
  <c r="AD23" i="91"/>
  <c r="X23" i="91"/>
  <c r="S23" i="91"/>
  <c r="N23" i="91"/>
  <c r="I23" i="91"/>
  <c r="D23" i="91"/>
  <c r="BI17" i="91"/>
  <c r="BD17" i="91"/>
  <c r="AX17" i="91"/>
  <c r="AS17" i="91"/>
  <c r="AN17" i="91"/>
  <c r="AI17" i="91"/>
  <c r="AD17" i="91"/>
  <c r="X17" i="91"/>
  <c r="S17" i="91"/>
  <c r="N17" i="91"/>
  <c r="I17" i="91"/>
  <c r="D17" i="91"/>
  <c r="BI16" i="91"/>
  <c r="BD16" i="91"/>
  <c r="AX16" i="91"/>
  <c r="AS16" i="91"/>
  <c r="AN16" i="91"/>
  <c r="AI16" i="91"/>
  <c r="AD16" i="91"/>
  <c r="X16" i="91"/>
  <c r="S16" i="91"/>
  <c r="N16" i="91"/>
  <c r="I16" i="91"/>
  <c r="D16" i="91"/>
  <c r="BI15" i="91"/>
  <c r="BD15" i="91"/>
  <c r="AX15" i="91"/>
  <c r="AS15" i="91"/>
  <c r="AN15" i="91"/>
  <c r="AI15" i="91"/>
  <c r="AD15" i="91"/>
  <c r="X15" i="91"/>
  <c r="S15" i="91"/>
  <c r="N15" i="91"/>
  <c r="I15" i="91"/>
  <c r="D15" i="91"/>
  <c r="BI14" i="91"/>
  <c r="BD14" i="91"/>
  <c r="AX14" i="91"/>
  <c r="AS14" i="91"/>
  <c r="AN14" i="91"/>
  <c r="AI14" i="91"/>
  <c r="AD14" i="91"/>
  <c r="X14" i="91"/>
  <c r="S14" i="91"/>
  <c r="N14" i="91"/>
  <c r="I14" i="91"/>
  <c r="D14" i="91"/>
  <c r="Z5" i="91"/>
  <c r="C237" i="87"/>
  <c r="C238" i="87" s="1"/>
  <c r="C236" i="87"/>
  <c r="C233" i="87"/>
  <c r="C234" i="87" s="1"/>
  <c r="C229" i="87"/>
  <c r="C230" i="87" s="1"/>
  <c r="C226" i="87"/>
  <c r="C225" i="87"/>
  <c r="C220" i="87"/>
  <c r="C221" i="87" s="1"/>
  <c r="C215" i="87"/>
  <c r="C214" i="87"/>
  <c r="C209" i="87"/>
  <c r="C210" i="87" s="1"/>
  <c r="C203" i="87"/>
  <c r="C204" i="87" s="1"/>
  <c r="C197" i="87"/>
  <c r="C198" i="87" s="1"/>
  <c r="C193" i="87"/>
  <c r="C194" i="87" s="1"/>
  <c r="C188" i="87"/>
  <c r="C189" i="87" s="1"/>
  <c r="C184" i="87"/>
  <c r="C183" i="87"/>
  <c r="C178" i="87"/>
  <c r="C179" i="87" s="1"/>
  <c r="C174" i="87"/>
  <c r="C173" i="87"/>
  <c r="C168" i="87"/>
  <c r="C169" i="87" s="1"/>
  <c r="C163" i="87"/>
  <c r="C164" i="87" s="1"/>
  <c r="C158" i="87"/>
  <c r="C159" i="87" s="1"/>
  <c r="BI122" i="87"/>
  <c r="BD122" i="87"/>
  <c r="AX122" i="87"/>
  <c r="AS122" i="87"/>
  <c r="AN122" i="87"/>
  <c r="AI122" i="87"/>
  <c r="AD122" i="87"/>
  <c r="X122" i="87"/>
  <c r="S122" i="87"/>
  <c r="N122" i="87"/>
  <c r="I122" i="87"/>
  <c r="D122" i="87"/>
  <c r="BI117" i="87"/>
  <c r="BD117" i="87"/>
  <c r="AX117" i="87"/>
  <c r="AS117" i="87"/>
  <c r="AN117" i="87"/>
  <c r="AI117" i="87"/>
  <c r="AD117" i="87"/>
  <c r="X117" i="87"/>
  <c r="S117" i="87"/>
  <c r="N117" i="87"/>
  <c r="I117" i="87"/>
  <c r="D117" i="87"/>
  <c r="BI84" i="87"/>
  <c r="BD84" i="87"/>
  <c r="AX84" i="87"/>
  <c r="AS84" i="87"/>
  <c r="AN84" i="87"/>
  <c r="AI84" i="87"/>
  <c r="AD84" i="87"/>
  <c r="X84" i="87"/>
  <c r="S84" i="87"/>
  <c r="N84" i="87"/>
  <c r="C84" i="87" s="1"/>
  <c r="I84" i="87"/>
  <c r="D84" i="87"/>
  <c r="BI79" i="87"/>
  <c r="BD79" i="87"/>
  <c r="AX79" i="87"/>
  <c r="AS79" i="87"/>
  <c r="AN79" i="87"/>
  <c r="AI79" i="87"/>
  <c r="AD79" i="87"/>
  <c r="X79" i="87"/>
  <c r="S79" i="87"/>
  <c r="N79" i="87"/>
  <c r="I79" i="87"/>
  <c r="D79" i="87"/>
  <c r="BI46" i="87"/>
  <c r="BD46" i="87"/>
  <c r="AX46" i="87"/>
  <c r="AS46" i="87"/>
  <c r="AN46" i="87"/>
  <c r="AI46" i="87"/>
  <c r="AD46" i="87"/>
  <c r="X46" i="87"/>
  <c r="S46" i="87"/>
  <c r="N46" i="87"/>
  <c r="I46" i="87"/>
  <c r="D46" i="87"/>
  <c r="BI41" i="87"/>
  <c r="BD41" i="87"/>
  <c r="AX41" i="87"/>
  <c r="AS41" i="87"/>
  <c r="AN41" i="87"/>
  <c r="AI41" i="87"/>
  <c r="AD41" i="87"/>
  <c r="X41" i="87"/>
  <c r="S41" i="87"/>
  <c r="N41" i="87"/>
  <c r="I41" i="87"/>
  <c r="D41" i="87"/>
  <c r="BM37" i="87"/>
  <c r="BL37" i="87"/>
  <c r="BK37" i="87"/>
  <c r="BJ37" i="87"/>
  <c r="BI37" i="87"/>
  <c r="BH37" i="87"/>
  <c r="BG37" i="87"/>
  <c r="BF37" i="87"/>
  <c r="BE37" i="87"/>
  <c r="BD37" i="87"/>
  <c r="BC37" i="87"/>
  <c r="BB37" i="87"/>
  <c r="BA37" i="87"/>
  <c r="AZ37" i="87"/>
  <c r="AY37" i="87"/>
  <c r="AX37" i="87"/>
  <c r="AW37" i="87"/>
  <c r="AV37" i="87"/>
  <c r="AU37" i="87"/>
  <c r="AT37" i="87"/>
  <c r="AS37" i="87"/>
  <c r="AR37" i="87"/>
  <c r="AQ37" i="87"/>
  <c r="AP37" i="87"/>
  <c r="AO37" i="87"/>
  <c r="AN38" i="87" s="1"/>
  <c r="AN37" i="87"/>
  <c r="AM37" i="87"/>
  <c r="AL37" i="87"/>
  <c r="AK37" i="87"/>
  <c r="AJ37" i="87"/>
  <c r="AI37" i="87"/>
  <c r="AH37" i="87"/>
  <c r="AG37" i="87"/>
  <c r="AF37" i="87"/>
  <c r="AE37" i="87"/>
  <c r="AD37" i="87"/>
  <c r="AC37" i="87"/>
  <c r="AB37" i="87"/>
  <c r="AA37" i="87"/>
  <c r="Z37" i="87"/>
  <c r="Y37" i="87"/>
  <c r="X37" i="87"/>
  <c r="W37" i="87"/>
  <c r="V37" i="87"/>
  <c r="U37" i="87"/>
  <c r="T37" i="87"/>
  <c r="S37" i="87"/>
  <c r="R37" i="87"/>
  <c r="Q37" i="87"/>
  <c r="P37" i="87"/>
  <c r="O37" i="87"/>
  <c r="N37" i="87"/>
  <c r="N38" i="87" s="1"/>
  <c r="M37" i="87"/>
  <c r="L37" i="87"/>
  <c r="K37" i="87"/>
  <c r="J37" i="87"/>
  <c r="I37" i="87"/>
  <c r="H37" i="87"/>
  <c r="G37" i="87"/>
  <c r="F37" i="87"/>
  <c r="E37" i="87"/>
  <c r="D37" i="87"/>
  <c r="BI36" i="87"/>
  <c r="BD36" i="87"/>
  <c r="AX36" i="87"/>
  <c r="AS36" i="87"/>
  <c r="AN36" i="87"/>
  <c r="AI36" i="87"/>
  <c r="AD36" i="87"/>
  <c r="X36" i="87"/>
  <c r="S36" i="87"/>
  <c r="N36" i="87"/>
  <c r="I36" i="87"/>
  <c r="D36" i="87"/>
  <c r="BM31" i="87"/>
  <c r="BL31" i="87"/>
  <c r="BK31" i="87"/>
  <c r="BJ31" i="87"/>
  <c r="BI31" i="87"/>
  <c r="BI32" i="87" s="1"/>
  <c r="BH31" i="87"/>
  <c r="BG31" i="87"/>
  <c r="BF31" i="87"/>
  <c r="BE31" i="87"/>
  <c r="BD31" i="87"/>
  <c r="BC31" i="87"/>
  <c r="BB31" i="87"/>
  <c r="BA31" i="87"/>
  <c r="AZ31" i="87"/>
  <c r="AY31" i="87"/>
  <c r="AX31" i="87"/>
  <c r="AW31" i="87"/>
  <c r="AV31" i="87"/>
  <c r="AU31" i="87"/>
  <c r="AT31" i="87"/>
  <c r="AS31" i="87"/>
  <c r="AR31" i="87"/>
  <c r="AQ31" i="87"/>
  <c r="AP31" i="87"/>
  <c r="AO31" i="87"/>
  <c r="AN31" i="87"/>
  <c r="AM31" i="87"/>
  <c r="AL31" i="87"/>
  <c r="AK31" i="87"/>
  <c r="AJ31" i="87"/>
  <c r="AI31" i="87"/>
  <c r="AH31" i="87"/>
  <c r="AG31" i="87"/>
  <c r="AF31" i="87"/>
  <c r="AE31" i="87"/>
  <c r="AD31" i="87"/>
  <c r="AC31" i="87"/>
  <c r="AB31" i="87"/>
  <c r="AA31" i="87"/>
  <c r="Z31" i="87"/>
  <c r="Y31" i="87"/>
  <c r="X31" i="87"/>
  <c r="W31" i="87"/>
  <c r="V31" i="87"/>
  <c r="U31" i="87"/>
  <c r="T31" i="87"/>
  <c r="S31" i="87"/>
  <c r="S32" i="87" s="1"/>
  <c r="R31" i="87"/>
  <c r="Q31" i="87"/>
  <c r="P31" i="87"/>
  <c r="O31" i="87"/>
  <c r="N31" i="87"/>
  <c r="M31" i="87"/>
  <c r="L31" i="87"/>
  <c r="K31" i="87"/>
  <c r="J31" i="87"/>
  <c r="I31" i="87"/>
  <c r="H31" i="87"/>
  <c r="G31" i="87"/>
  <c r="F31" i="87"/>
  <c r="E31" i="87"/>
  <c r="D31" i="87"/>
  <c r="C31" i="87" s="1"/>
  <c r="BI30" i="87"/>
  <c r="BD30" i="87"/>
  <c r="AX30" i="87"/>
  <c r="AS30" i="87"/>
  <c r="AN30" i="87"/>
  <c r="AI30" i="87"/>
  <c r="AD30" i="87"/>
  <c r="X30" i="87"/>
  <c r="S30" i="87"/>
  <c r="N30" i="87"/>
  <c r="I30" i="87"/>
  <c r="D30" i="87"/>
  <c r="BM24" i="87"/>
  <c r="BN19" i="76" s="1"/>
  <c r="BL24" i="87"/>
  <c r="BM19" i="76" s="1"/>
  <c r="BK24" i="87"/>
  <c r="BL19" i="76" s="1"/>
  <c r="BJ24" i="87"/>
  <c r="BK19" i="76" s="1"/>
  <c r="BI24" i="87"/>
  <c r="BH24" i="87"/>
  <c r="BG24" i="87"/>
  <c r="BH19" i="76" s="1"/>
  <c r="BF24" i="87"/>
  <c r="BG19" i="76" s="1"/>
  <c r="BE24" i="87"/>
  <c r="BF19" i="76" s="1"/>
  <c r="BD24" i="87"/>
  <c r="BD25" i="87" s="1"/>
  <c r="BC24" i="87"/>
  <c r="BB24" i="87"/>
  <c r="BC19" i="76" s="1"/>
  <c r="BA24" i="87"/>
  <c r="BB19" i="76" s="1"/>
  <c r="AZ24" i="87"/>
  <c r="BA19" i="76" s="1"/>
  <c r="AY24" i="87"/>
  <c r="AX24" i="87"/>
  <c r="AW24" i="87"/>
  <c r="AX19" i="76" s="1"/>
  <c r="AV24" i="87"/>
  <c r="AW19" i="76" s="1"/>
  <c r="AU24" i="87"/>
  <c r="AT24" i="87"/>
  <c r="AU19" i="76" s="1"/>
  <c r="AS24" i="87"/>
  <c r="AR24" i="87"/>
  <c r="AS19" i="76" s="1"/>
  <c r="AQ24" i="87"/>
  <c r="AR19" i="76" s="1"/>
  <c r="AP24" i="87"/>
  <c r="AQ19" i="76" s="1"/>
  <c r="AO24" i="87"/>
  <c r="AP19" i="76" s="1"/>
  <c r="AN24" i="87"/>
  <c r="AN25" i="87" s="1"/>
  <c r="AM24" i="87"/>
  <c r="AN19" i="76" s="1"/>
  <c r="AL24" i="87"/>
  <c r="AM19" i="76" s="1"/>
  <c r="AK24" i="87"/>
  <c r="AL19" i="76" s="1"/>
  <c r="AJ24" i="87"/>
  <c r="AK19" i="76" s="1"/>
  <c r="AI24" i="87"/>
  <c r="AH24" i="87"/>
  <c r="AI19" i="76" s="1"/>
  <c r="AG24" i="87"/>
  <c r="AF24" i="87"/>
  <c r="AG19" i="76" s="1"/>
  <c r="AE24" i="87"/>
  <c r="AD24" i="87"/>
  <c r="AC24" i="87"/>
  <c r="AD19" i="76" s="1"/>
  <c r="AB24" i="87"/>
  <c r="AC19" i="76" s="1"/>
  <c r="AA24" i="87"/>
  <c r="AB19" i="76" s="1"/>
  <c r="Z24" i="87"/>
  <c r="AA19" i="76" s="1"/>
  <c r="Y24" i="87"/>
  <c r="Z19" i="76" s="1"/>
  <c r="X24" i="87"/>
  <c r="X25" i="87" s="1"/>
  <c r="W24" i="87"/>
  <c r="X19" i="76" s="1"/>
  <c r="V24" i="87"/>
  <c r="W19" i="76" s="1"/>
  <c r="U24" i="87"/>
  <c r="T24" i="87"/>
  <c r="U19" i="76" s="1"/>
  <c r="S24" i="87"/>
  <c r="R24" i="87"/>
  <c r="Q24" i="87"/>
  <c r="R19" i="76" s="1"/>
  <c r="P24" i="87"/>
  <c r="Q19" i="76" s="1"/>
  <c r="O24" i="87"/>
  <c r="P19" i="76" s="1"/>
  <c r="N24" i="87"/>
  <c r="M24" i="87"/>
  <c r="N19" i="76" s="1"/>
  <c r="L24" i="87"/>
  <c r="M19" i="76" s="1"/>
  <c r="K24" i="87"/>
  <c r="J24" i="87"/>
  <c r="I24" i="87"/>
  <c r="H24" i="87"/>
  <c r="I19" i="76" s="1"/>
  <c r="G24" i="87"/>
  <c r="H19" i="76" s="1"/>
  <c r="F24" i="87"/>
  <c r="G19" i="76" s="1"/>
  <c r="E24" i="87"/>
  <c r="F19" i="76" s="1"/>
  <c r="D24" i="87"/>
  <c r="BI23" i="87"/>
  <c r="BD23" i="87"/>
  <c r="AX23" i="87"/>
  <c r="AS23" i="87"/>
  <c r="AN23" i="87"/>
  <c r="AI23" i="87"/>
  <c r="AD23" i="87"/>
  <c r="X23" i="87"/>
  <c r="S23" i="87"/>
  <c r="N23" i="87"/>
  <c r="I23" i="87"/>
  <c r="D23" i="87"/>
  <c r="BI17" i="87"/>
  <c r="BD17" i="87"/>
  <c r="AX17" i="87"/>
  <c r="AS17" i="87"/>
  <c r="AN17" i="87"/>
  <c r="AI17" i="87"/>
  <c r="AD17" i="87"/>
  <c r="X17" i="87"/>
  <c r="S17" i="87"/>
  <c r="N17" i="87"/>
  <c r="I17" i="87"/>
  <c r="D17" i="87"/>
  <c r="BI16" i="87"/>
  <c r="BD16" i="87"/>
  <c r="AX16" i="87"/>
  <c r="AS16" i="87"/>
  <c r="AN16" i="87"/>
  <c r="AI16" i="87"/>
  <c r="AD16" i="87"/>
  <c r="X16" i="87"/>
  <c r="S16" i="87"/>
  <c r="N16" i="87"/>
  <c r="I16" i="87"/>
  <c r="D16" i="87"/>
  <c r="BI15" i="87"/>
  <c r="BD15" i="87"/>
  <c r="AX15" i="87"/>
  <c r="AS15" i="87"/>
  <c r="AN15" i="87"/>
  <c r="AI15" i="87"/>
  <c r="AD15" i="87"/>
  <c r="X15" i="87"/>
  <c r="S15" i="87"/>
  <c r="N15" i="87"/>
  <c r="I15" i="87"/>
  <c r="D15" i="87"/>
  <c r="BI14" i="87"/>
  <c r="BD14" i="87"/>
  <c r="AX14" i="87"/>
  <c r="AS14" i="87"/>
  <c r="AN14" i="87"/>
  <c r="AI14" i="87"/>
  <c r="AD14" i="87"/>
  <c r="X14" i="87"/>
  <c r="S14" i="87"/>
  <c r="N14" i="87"/>
  <c r="I14" i="87"/>
  <c r="D14" i="87"/>
  <c r="Z5" i="87"/>
  <c r="C237" i="86"/>
  <c r="C238" i="86" s="1"/>
  <c r="C236" i="86"/>
  <c r="C233" i="86"/>
  <c r="C234" i="86" s="1"/>
  <c r="C230" i="86"/>
  <c r="C229" i="86"/>
  <c r="C225" i="86"/>
  <c r="C226" i="86" s="1"/>
  <c r="C221" i="86"/>
  <c r="C220" i="86"/>
  <c r="C214" i="86"/>
  <c r="C215" i="86" s="1"/>
  <c r="C209" i="86"/>
  <c r="C210" i="86" s="1"/>
  <c r="C203" i="86"/>
  <c r="C204" i="86" s="1"/>
  <c r="C198" i="86"/>
  <c r="C197" i="86"/>
  <c r="C193" i="86"/>
  <c r="C194" i="86" s="1"/>
  <c r="C189" i="86"/>
  <c r="C188" i="86"/>
  <c r="C183" i="86"/>
  <c r="C184" i="86" s="1"/>
  <c r="C179" i="86"/>
  <c r="C178" i="86"/>
  <c r="C173" i="86"/>
  <c r="C174" i="86" s="1"/>
  <c r="C168" i="86"/>
  <c r="C169" i="86" s="1"/>
  <c r="C163" i="86"/>
  <c r="C164" i="86" s="1"/>
  <c r="C158" i="86"/>
  <c r="C159" i="86" s="1"/>
  <c r="BI122" i="86"/>
  <c r="BD122" i="86"/>
  <c r="AX122" i="86"/>
  <c r="AS122" i="86"/>
  <c r="AN122" i="86"/>
  <c r="AI122" i="86"/>
  <c r="AD122" i="86"/>
  <c r="X122" i="86"/>
  <c r="S122" i="86"/>
  <c r="N122" i="86"/>
  <c r="I122" i="86"/>
  <c r="D122" i="86"/>
  <c r="BI117" i="86"/>
  <c r="BD117" i="86"/>
  <c r="AX117" i="86"/>
  <c r="AS117" i="86"/>
  <c r="AN117" i="86"/>
  <c r="AI117" i="86"/>
  <c r="AD117" i="86"/>
  <c r="X117" i="86"/>
  <c r="S117" i="86"/>
  <c r="N117" i="86"/>
  <c r="I117" i="86"/>
  <c r="D117" i="86"/>
  <c r="BI84" i="86"/>
  <c r="BD84" i="86"/>
  <c r="AX84" i="86"/>
  <c r="AS84" i="86"/>
  <c r="AN84" i="86"/>
  <c r="AI84" i="86"/>
  <c r="AD84" i="86"/>
  <c r="X84" i="86"/>
  <c r="S84" i="86"/>
  <c r="N84" i="86"/>
  <c r="I84" i="86"/>
  <c r="D84" i="86"/>
  <c r="C84" i="86"/>
  <c r="BI79" i="86"/>
  <c r="BD79" i="86"/>
  <c r="AX79" i="86"/>
  <c r="AS79" i="86"/>
  <c r="AN79" i="86"/>
  <c r="AI79" i="86"/>
  <c r="AD79" i="86"/>
  <c r="X79" i="86"/>
  <c r="S79" i="86"/>
  <c r="N79" i="86"/>
  <c r="I79" i="86"/>
  <c r="D79" i="86"/>
  <c r="BI46" i="86"/>
  <c r="BD46" i="86"/>
  <c r="AX46" i="86"/>
  <c r="AS46" i="86"/>
  <c r="AN46" i="86"/>
  <c r="AI46" i="86"/>
  <c r="AD46" i="86"/>
  <c r="X46" i="86"/>
  <c r="S46" i="86"/>
  <c r="N46" i="86"/>
  <c r="I46" i="86"/>
  <c r="D46" i="86"/>
  <c r="BI41" i="86"/>
  <c r="BD41" i="86"/>
  <c r="AX41" i="86"/>
  <c r="AS41" i="86"/>
  <c r="AN41" i="86"/>
  <c r="AI41" i="86"/>
  <c r="AD41" i="86"/>
  <c r="X41" i="86"/>
  <c r="S41" i="86"/>
  <c r="N41" i="86"/>
  <c r="I41" i="86"/>
  <c r="D41" i="86"/>
  <c r="BM37" i="86"/>
  <c r="BL37" i="86"/>
  <c r="BK37" i="86"/>
  <c r="BJ37" i="86"/>
  <c r="BI37" i="86"/>
  <c r="BH37" i="86"/>
  <c r="BG37" i="86"/>
  <c r="BF37" i="86"/>
  <c r="BE37" i="86"/>
  <c r="BD37" i="86"/>
  <c r="BC37" i="86"/>
  <c r="BB37" i="86"/>
  <c r="BA37" i="86"/>
  <c r="AZ37" i="86"/>
  <c r="AY37" i="86"/>
  <c r="AX37" i="86"/>
  <c r="AW37" i="86"/>
  <c r="AV37" i="86"/>
  <c r="AU37" i="86"/>
  <c r="AT37" i="86"/>
  <c r="AS37" i="86"/>
  <c r="AR37" i="86"/>
  <c r="AQ37" i="86"/>
  <c r="AP37" i="86"/>
  <c r="AO37" i="86"/>
  <c r="AN37" i="86"/>
  <c r="AM37" i="86"/>
  <c r="AL37" i="86"/>
  <c r="AK37" i="86"/>
  <c r="AJ37" i="86"/>
  <c r="AI37" i="86"/>
  <c r="AH37" i="86"/>
  <c r="AG37" i="86"/>
  <c r="AF37" i="86"/>
  <c r="AE37" i="86"/>
  <c r="AD37" i="86"/>
  <c r="AC37" i="86"/>
  <c r="AB37" i="86"/>
  <c r="AA37" i="86"/>
  <c r="Z37" i="86"/>
  <c r="Y37" i="86"/>
  <c r="X37" i="86"/>
  <c r="W37" i="86"/>
  <c r="V37" i="86"/>
  <c r="U37" i="86"/>
  <c r="T37" i="86"/>
  <c r="S37" i="86"/>
  <c r="R37" i="86"/>
  <c r="Q37" i="86"/>
  <c r="P37" i="86"/>
  <c r="O37" i="86"/>
  <c r="N37" i="86"/>
  <c r="M37" i="86"/>
  <c r="L37" i="86"/>
  <c r="K37" i="86"/>
  <c r="J37" i="86"/>
  <c r="I37" i="86"/>
  <c r="H37" i="86"/>
  <c r="G37" i="86"/>
  <c r="F37" i="86"/>
  <c r="E37" i="86"/>
  <c r="D37" i="86"/>
  <c r="BI36" i="86"/>
  <c r="BD36" i="86"/>
  <c r="AX36" i="86"/>
  <c r="AS36" i="86"/>
  <c r="AN36" i="86"/>
  <c r="AI36" i="86"/>
  <c r="AD36" i="86"/>
  <c r="X36" i="86"/>
  <c r="S36" i="86"/>
  <c r="N36" i="86"/>
  <c r="I36" i="86"/>
  <c r="D36" i="86"/>
  <c r="BM31" i="86"/>
  <c r="BL31" i="86"/>
  <c r="BK31" i="86"/>
  <c r="BJ31" i="86"/>
  <c r="BI31" i="86"/>
  <c r="BH31" i="86"/>
  <c r="BG31" i="86"/>
  <c r="BF31" i="86"/>
  <c r="BE31" i="86"/>
  <c r="BD31" i="86"/>
  <c r="BC31" i="86"/>
  <c r="BB31" i="86"/>
  <c r="BA31" i="86"/>
  <c r="AZ31" i="86"/>
  <c r="AY31" i="86"/>
  <c r="AX31" i="86"/>
  <c r="AW31" i="86"/>
  <c r="AV31" i="86"/>
  <c r="AU31" i="86"/>
  <c r="AT31" i="86"/>
  <c r="AS31" i="86"/>
  <c r="AR31" i="86"/>
  <c r="AQ31" i="86"/>
  <c r="AP31" i="86"/>
  <c r="AO31" i="86"/>
  <c r="AN31" i="86"/>
  <c r="AM31" i="86"/>
  <c r="AL31" i="86"/>
  <c r="AK31" i="86"/>
  <c r="AJ31" i="86"/>
  <c r="AI31" i="86"/>
  <c r="AH31" i="86"/>
  <c r="AG31" i="86"/>
  <c r="AF31" i="86"/>
  <c r="AE31" i="86"/>
  <c r="AD31" i="86"/>
  <c r="AC31" i="86"/>
  <c r="AB31" i="86"/>
  <c r="AA31" i="86"/>
  <c r="Z31" i="86"/>
  <c r="Y31" i="86"/>
  <c r="X31" i="86"/>
  <c r="W31" i="86"/>
  <c r="V31" i="86"/>
  <c r="U31" i="86"/>
  <c r="T31" i="86"/>
  <c r="S31" i="86"/>
  <c r="R31" i="86"/>
  <c r="Q31" i="86"/>
  <c r="P31" i="86"/>
  <c r="O31" i="86"/>
  <c r="N31" i="86"/>
  <c r="N32" i="86" s="1"/>
  <c r="M31" i="86"/>
  <c r="L31" i="86"/>
  <c r="K31" i="86"/>
  <c r="J31" i="86"/>
  <c r="I31" i="86"/>
  <c r="H31" i="86"/>
  <c r="G31" i="86"/>
  <c r="F31" i="86"/>
  <c r="E31" i="86"/>
  <c r="D31" i="86"/>
  <c r="BI30" i="86"/>
  <c r="BD30" i="86"/>
  <c r="AX30" i="86"/>
  <c r="AS30" i="86"/>
  <c r="AN30" i="86"/>
  <c r="AI30" i="86"/>
  <c r="AD30" i="86"/>
  <c r="X30" i="86"/>
  <c r="S30" i="86"/>
  <c r="N30" i="86"/>
  <c r="I30" i="86"/>
  <c r="D30" i="86"/>
  <c r="BM24" i="86"/>
  <c r="BN18" i="76" s="1"/>
  <c r="BL24" i="86"/>
  <c r="BM18" i="76" s="1"/>
  <c r="BK24" i="86"/>
  <c r="BL18" i="76" s="1"/>
  <c r="BJ24" i="86"/>
  <c r="BK18" i="76" s="1"/>
  <c r="BI24" i="86"/>
  <c r="BH24" i="86"/>
  <c r="BG24" i="86"/>
  <c r="BH18" i="76" s="1"/>
  <c r="BF24" i="86"/>
  <c r="BG18" i="76" s="1"/>
  <c r="BE24" i="86"/>
  <c r="BF18" i="76" s="1"/>
  <c r="BD24" i="86"/>
  <c r="BC24" i="86"/>
  <c r="BB24" i="86"/>
  <c r="BC18" i="76" s="1"/>
  <c r="BA24" i="86"/>
  <c r="BB18" i="76" s="1"/>
  <c r="AZ24" i="86"/>
  <c r="BA18" i="76" s="1"/>
  <c r="AY24" i="86"/>
  <c r="AZ18" i="76" s="1"/>
  <c r="AX24" i="86"/>
  <c r="AW24" i="86"/>
  <c r="AX18" i="76" s="1"/>
  <c r="AV24" i="86"/>
  <c r="AW18" i="76" s="1"/>
  <c r="AU24" i="86"/>
  <c r="AT24" i="86"/>
  <c r="AU18" i="76" s="1"/>
  <c r="AS24" i="86"/>
  <c r="AR24" i="86"/>
  <c r="AS18" i="76" s="1"/>
  <c r="AQ24" i="86"/>
  <c r="AR18" i="76" s="1"/>
  <c r="AP24" i="86"/>
  <c r="AQ18" i="76" s="1"/>
  <c r="AO24" i="86"/>
  <c r="AP18" i="76" s="1"/>
  <c r="AN24" i="86"/>
  <c r="AN25" i="86" s="1"/>
  <c r="AM24" i="86"/>
  <c r="AN18" i="76" s="1"/>
  <c r="AL24" i="86"/>
  <c r="AM18" i="76" s="1"/>
  <c r="AK24" i="86"/>
  <c r="AL18" i="76" s="1"/>
  <c r="AJ24" i="86"/>
  <c r="AK18" i="76" s="1"/>
  <c r="AI24" i="86"/>
  <c r="AH24" i="86"/>
  <c r="AI18" i="76" s="1"/>
  <c r="AG24" i="86"/>
  <c r="AF24" i="86"/>
  <c r="AD25" i="86" s="1"/>
  <c r="AE24" i="86"/>
  <c r="AF18" i="76" s="1"/>
  <c r="AD24" i="86"/>
  <c r="AC24" i="86"/>
  <c r="AD18" i="76" s="1"/>
  <c r="AB24" i="86"/>
  <c r="AC18" i="76" s="1"/>
  <c r="AA24" i="86"/>
  <c r="AB18" i="76" s="1"/>
  <c r="Z24" i="86"/>
  <c r="AA18" i="76" s="1"/>
  <c r="Y24" i="86"/>
  <c r="Z18" i="76" s="1"/>
  <c r="X24" i="86"/>
  <c r="X25" i="86" s="1"/>
  <c r="W24" i="86"/>
  <c r="X18" i="76" s="1"/>
  <c r="V24" i="86"/>
  <c r="W18" i="76" s="1"/>
  <c r="U24" i="86"/>
  <c r="T24" i="86"/>
  <c r="U18" i="76" s="1"/>
  <c r="S24" i="86"/>
  <c r="R24" i="86"/>
  <c r="Q24" i="86"/>
  <c r="R18" i="76" s="1"/>
  <c r="P24" i="86"/>
  <c r="Q18" i="76" s="1"/>
  <c r="O24" i="86"/>
  <c r="P18" i="76" s="1"/>
  <c r="N24" i="86"/>
  <c r="M24" i="86"/>
  <c r="N18" i="76" s="1"/>
  <c r="L24" i="86"/>
  <c r="M18" i="76" s="1"/>
  <c r="K24" i="86"/>
  <c r="L18" i="76" s="1"/>
  <c r="J24" i="86"/>
  <c r="I24" i="86"/>
  <c r="H24" i="86"/>
  <c r="I18" i="76" s="1"/>
  <c r="G24" i="86"/>
  <c r="H18" i="76" s="1"/>
  <c r="F24" i="86"/>
  <c r="G18" i="76" s="1"/>
  <c r="E24" i="86"/>
  <c r="F18" i="76" s="1"/>
  <c r="D24" i="86"/>
  <c r="BI23" i="86"/>
  <c r="BD23" i="86"/>
  <c r="AX23" i="86"/>
  <c r="AS23" i="86"/>
  <c r="AN23" i="86"/>
  <c r="AI23" i="86"/>
  <c r="AD23" i="86"/>
  <c r="X23" i="86"/>
  <c r="S23" i="86"/>
  <c r="N23" i="86"/>
  <c r="I23" i="86"/>
  <c r="D23" i="86"/>
  <c r="BI17" i="86"/>
  <c r="BD17" i="86"/>
  <c r="AX17" i="86"/>
  <c r="AS17" i="86"/>
  <c r="AN17" i="86"/>
  <c r="AI17" i="86"/>
  <c r="AD17" i="86"/>
  <c r="X17" i="86"/>
  <c r="S17" i="86"/>
  <c r="N17" i="86"/>
  <c r="I17" i="86"/>
  <c r="D17" i="86"/>
  <c r="BI16" i="86"/>
  <c r="BD16" i="86"/>
  <c r="AX16" i="86"/>
  <c r="AS16" i="86"/>
  <c r="AN16" i="86"/>
  <c r="AI16" i="86"/>
  <c r="AD16" i="86"/>
  <c r="X16" i="86"/>
  <c r="S16" i="86"/>
  <c r="N16" i="86"/>
  <c r="I16" i="86"/>
  <c r="D16" i="86"/>
  <c r="BI15" i="86"/>
  <c r="BD15" i="86"/>
  <c r="AX15" i="86"/>
  <c r="AS15" i="86"/>
  <c r="AN15" i="86"/>
  <c r="AI15" i="86"/>
  <c r="AD15" i="86"/>
  <c r="X15" i="86"/>
  <c r="S15" i="86"/>
  <c r="N15" i="86"/>
  <c r="I15" i="86"/>
  <c r="D15" i="86"/>
  <c r="BI14" i="86"/>
  <c r="BD14" i="86"/>
  <c r="AX14" i="86"/>
  <c r="AS14" i="86"/>
  <c r="AN14" i="86"/>
  <c r="AI14" i="86"/>
  <c r="AD14" i="86"/>
  <c r="X14" i="86"/>
  <c r="S14" i="86"/>
  <c r="N14" i="86"/>
  <c r="I14" i="86"/>
  <c r="D14" i="86"/>
  <c r="Z5" i="86"/>
  <c r="C239" i="85"/>
  <c r="C238" i="85"/>
  <c r="C235" i="85"/>
  <c r="C231" i="85"/>
  <c r="C227" i="85"/>
  <c r="C222" i="85"/>
  <c r="C216" i="85"/>
  <c r="C211" i="85"/>
  <c r="C205" i="85"/>
  <c r="C199" i="85"/>
  <c r="C195" i="85"/>
  <c r="C190" i="85"/>
  <c r="C185" i="85"/>
  <c r="C180" i="85"/>
  <c r="C175" i="85"/>
  <c r="C170" i="85"/>
  <c r="C165" i="85"/>
  <c r="C160" i="85"/>
  <c r="BI124" i="85"/>
  <c r="BD124" i="85"/>
  <c r="AX124" i="85"/>
  <c r="AS124" i="85"/>
  <c r="AN124" i="85"/>
  <c r="AI124" i="85"/>
  <c r="AD124" i="85"/>
  <c r="X124" i="85"/>
  <c r="S124" i="85"/>
  <c r="N124" i="85"/>
  <c r="I124" i="85"/>
  <c r="D124" i="85"/>
  <c r="BI119" i="85"/>
  <c r="BD119" i="85"/>
  <c r="AX119" i="85"/>
  <c r="AS119" i="85"/>
  <c r="AN119" i="85"/>
  <c r="AI119" i="85"/>
  <c r="AD119" i="85"/>
  <c r="X119" i="85"/>
  <c r="S119" i="85"/>
  <c r="N119" i="85"/>
  <c r="I119" i="85"/>
  <c r="D119" i="85"/>
  <c r="BI86" i="85"/>
  <c r="BD86" i="85"/>
  <c r="AX86" i="85"/>
  <c r="AS86" i="85"/>
  <c r="AN86" i="85"/>
  <c r="AI86" i="85"/>
  <c r="AD86" i="85"/>
  <c r="X86" i="85"/>
  <c r="S86" i="85"/>
  <c r="N86" i="85"/>
  <c r="I86" i="85"/>
  <c r="D86" i="85"/>
  <c r="BI81" i="85"/>
  <c r="BD81" i="85"/>
  <c r="AX81" i="85"/>
  <c r="AS81" i="85"/>
  <c r="AN81" i="85"/>
  <c r="AI81" i="85"/>
  <c r="AD81" i="85"/>
  <c r="X81" i="85"/>
  <c r="S81" i="85"/>
  <c r="N81" i="85"/>
  <c r="I81" i="85"/>
  <c r="D81" i="85"/>
  <c r="BI48" i="85"/>
  <c r="BD48" i="85"/>
  <c r="AX48" i="85"/>
  <c r="AS48" i="85"/>
  <c r="AN48" i="85"/>
  <c r="AI48" i="85"/>
  <c r="AD48" i="85"/>
  <c r="X48" i="85"/>
  <c r="S48" i="85"/>
  <c r="N48" i="85"/>
  <c r="I48" i="85"/>
  <c r="D48" i="85"/>
  <c r="BI43" i="85"/>
  <c r="BD43" i="85"/>
  <c r="AX43" i="85"/>
  <c r="AS43" i="85"/>
  <c r="AN43" i="85"/>
  <c r="AI43" i="85"/>
  <c r="AD43" i="85"/>
  <c r="X43" i="85"/>
  <c r="S43" i="85"/>
  <c r="N43" i="85"/>
  <c r="I43" i="85"/>
  <c r="D43" i="85"/>
  <c r="BM38" i="85"/>
  <c r="BL38" i="85"/>
  <c r="BK38" i="85"/>
  <c r="BJ38" i="85"/>
  <c r="BI38" i="85"/>
  <c r="BH38" i="85"/>
  <c r="BG38" i="85"/>
  <c r="BF38" i="85"/>
  <c r="BE38" i="85"/>
  <c r="BD38" i="85"/>
  <c r="BC38" i="85"/>
  <c r="BB38" i="85"/>
  <c r="BA38" i="85"/>
  <c r="AZ38" i="85"/>
  <c r="AY38" i="85"/>
  <c r="AX38" i="85"/>
  <c r="AW38" i="85"/>
  <c r="AV38" i="85"/>
  <c r="AU38" i="85"/>
  <c r="AT38" i="85"/>
  <c r="AS38" i="85"/>
  <c r="AR38" i="85"/>
  <c r="AQ38" i="85"/>
  <c r="AP38" i="85"/>
  <c r="AO38" i="85"/>
  <c r="AN38" i="85"/>
  <c r="AM38" i="85"/>
  <c r="AL38" i="85"/>
  <c r="AK38" i="85"/>
  <c r="AJ38" i="85"/>
  <c r="AI38" i="85"/>
  <c r="AH38" i="85"/>
  <c r="AG38" i="85"/>
  <c r="AF38" i="85"/>
  <c r="AE38" i="85"/>
  <c r="AD38" i="85"/>
  <c r="AC38" i="85"/>
  <c r="AB38" i="85"/>
  <c r="AA38" i="85"/>
  <c r="Z38" i="85"/>
  <c r="Y38" i="85"/>
  <c r="X38" i="85"/>
  <c r="W38" i="85"/>
  <c r="V38" i="85"/>
  <c r="U38" i="85"/>
  <c r="T38" i="85"/>
  <c r="S38" i="85"/>
  <c r="R38" i="85"/>
  <c r="Q38" i="85"/>
  <c r="P38" i="85"/>
  <c r="O38" i="85"/>
  <c r="N38" i="85"/>
  <c r="M38" i="85"/>
  <c r="L38" i="85"/>
  <c r="K38" i="85"/>
  <c r="J38" i="85"/>
  <c r="I38" i="85"/>
  <c r="H38" i="85"/>
  <c r="G38" i="85"/>
  <c r="F38" i="85"/>
  <c r="E38" i="85"/>
  <c r="D38" i="85"/>
  <c r="BI37" i="85"/>
  <c r="BD37" i="85"/>
  <c r="AX37" i="85"/>
  <c r="AS37" i="85"/>
  <c r="AN37" i="85"/>
  <c r="AI37" i="85"/>
  <c r="AD37" i="85"/>
  <c r="X37" i="85"/>
  <c r="S37" i="85"/>
  <c r="N37" i="85"/>
  <c r="I37" i="85"/>
  <c r="D37" i="85"/>
  <c r="BM31" i="85"/>
  <c r="BL31" i="85"/>
  <c r="BK31" i="85"/>
  <c r="BJ31" i="85"/>
  <c r="BI31" i="85"/>
  <c r="BH31" i="85"/>
  <c r="BG31" i="85"/>
  <c r="BF31" i="85"/>
  <c r="BE31" i="85"/>
  <c r="BD31" i="85"/>
  <c r="BC31" i="85"/>
  <c r="BB31" i="85"/>
  <c r="BA31" i="85"/>
  <c r="AZ31" i="85"/>
  <c r="AY31" i="85"/>
  <c r="AX31" i="85"/>
  <c r="AW31" i="85"/>
  <c r="AV31" i="85"/>
  <c r="AU31" i="85"/>
  <c r="AT31" i="85"/>
  <c r="AS31" i="85"/>
  <c r="AR31" i="85"/>
  <c r="AQ31" i="85"/>
  <c r="AP31" i="85"/>
  <c r="AO31" i="85"/>
  <c r="AN31" i="85"/>
  <c r="AM31" i="85"/>
  <c r="AL31" i="85"/>
  <c r="AK31" i="85"/>
  <c r="AJ31" i="85"/>
  <c r="AI31" i="85"/>
  <c r="AH31" i="85"/>
  <c r="AG31" i="85"/>
  <c r="AF31" i="85"/>
  <c r="AE31" i="85"/>
  <c r="AD31" i="85"/>
  <c r="AC31" i="85"/>
  <c r="AB31" i="85"/>
  <c r="AA31" i="85"/>
  <c r="Z31" i="85"/>
  <c r="Y31" i="85"/>
  <c r="X31" i="85"/>
  <c r="W31" i="85"/>
  <c r="V31" i="85"/>
  <c r="U31" i="85"/>
  <c r="T31" i="85"/>
  <c r="S31" i="85"/>
  <c r="R31" i="85"/>
  <c r="Q31" i="85"/>
  <c r="P31" i="85"/>
  <c r="O31" i="85"/>
  <c r="N31" i="85"/>
  <c r="M31" i="85"/>
  <c r="L31" i="85"/>
  <c r="K31" i="85"/>
  <c r="J31" i="85"/>
  <c r="I31" i="85"/>
  <c r="H31" i="85"/>
  <c r="G31" i="85"/>
  <c r="F31" i="85"/>
  <c r="E31" i="85"/>
  <c r="D31" i="85"/>
  <c r="BI30" i="85"/>
  <c r="BD30" i="85"/>
  <c r="AX30" i="85"/>
  <c r="AS30" i="85"/>
  <c r="AN30" i="85"/>
  <c r="AI30" i="85"/>
  <c r="AD30" i="85"/>
  <c r="X30" i="85"/>
  <c r="S30" i="85"/>
  <c r="N30" i="85"/>
  <c r="I30" i="85"/>
  <c r="D30" i="85"/>
  <c r="BM24" i="85"/>
  <c r="BL24" i="85"/>
  <c r="BK24" i="85"/>
  <c r="BJ24" i="85"/>
  <c r="BI24" i="85"/>
  <c r="BH24" i="85"/>
  <c r="BG24" i="85"/>
  <c r="BF24" i="85"/>
  <c r="BE24" i="85"/>
  <c r="BD24" i="85"/>
  <c r="BC24" i="85"/>
  <c r="BB24" i="85"/>
  <c r="BA24" i="85"/>
  <c r="AZ24" i="85"/>
  <c r="AY24" i="85"/>
  <c r="AX24" i="85"/>
  <c r="AW24" i="85"/>
  <c r="AV24" i="85"/>
  <c r="AU24" i="85"/>
  <c r="AT24" i="85"/>
  <c r="AS24" i="85"/>
  <c r="AR24" i="85"/>
  <c r="AQ24" i="85"/>
  <c r="AP24" i="85"/>
  <c r="AO24" i="85"/>
  <c r="AN24" i="85"/>
  <c r="AM24" i="85"/>
  <c r="AL24" i="85"/>
  <c r="AK24" i="85"/>
  <c r="AJ24" i="85"/>
  <c r="AI24" i="85"/>
  <c r="AH24" i="85"/>
  <c r="AG24" i="85"/>
  <c r="AF24" i="85"/>
  <c r="AE24" i="85"/>
  <c r="AD24" i="85"/>
  <c r="AC24" i="85"/>
  <c r="AB24" i="85"/>
  <c r="AA24" i="85"/>
  <c r="Z24" i="85"/>
  <c r="Y24" i="85"/>
  <c r="X24" i="85"/>
  <c r="W24" i="85"/>
  <c r="V24" i="85"/>
  <c r="U24" i="85"/>
  <c r="T24" i="85"/>
  <c r="S24" i="85"/>
  <c r="R24" i="85"/>
  <c r="Q24" i="85"/>
  <c r="P24" i="85"/>
  <c r="O24" i="85"/>
  <c r="N24" i="85"/>
  <c r="M24" i="85"/>
  <c r="L24" i="85"/>
  <c r="K24" i="85"/>
  <c r="J24" i="85"/>
  <c r="I24" i="85"/>
  <c r="H24" i="85"/>
  <c r="G24" i="85"/>
  <c r="F24" i="85"/>
  <c r="E24" i="85"/>
  <c r="D24" i="85"/>
  <c r="BI23" i="85"/>
  <c r="BD23" i="85"/>
  <c r="AX23" i="85"/>
  <c r="AS23" i="85"/>
  <c r="AN23" i="85"/>
  <c r="AI23" i="85"/>
  <c r="AD23" i="85"/>
  <c r="X23" i="85"/>
  <c r="S23" i="85"/>
  <c r="N23" i="85"/>
  <c r="I23" i="85"/>
  <c r="D23" i="85"/>
  <c r="BI17" i="85"/>
  <c r="BD17" i="85"/>
  <c r="AX17" i="85"/>
  <c r="AS17" i="85"/>
  <c r="AN17" i="85"/>
  <c r="AI17" i="85"/>
  <c r="AD17" i="85"/>
  <c r="X17" i="85"/>
  <c r="S17" i="85"/>
  <c r="N17" i="85"/>
  <c r="I17" i="85"/>
  <c r="D17" i="85"/>
  <c r="BI16" i="85"/>
  <c r="BD16" i="85"/>
  <c r="AX16" i="85"/>
  <c r="AS16" i="85"/>
  <c r="AN16" i="85"/>
  <c r="AI16" i="85"/>
  <c r="AD16" i="85"/>
  <c r="X16" i="85"/>
  <c r="S16" i="85"/>
  <c r="N16" i="85"/>
  <c r="I16" i="85"/>
  <c r="D16" i="85"/>
  <c r="BI15" i="85"/>
  <c r="BD15" i="85"/>
  <c r="AX15" i="85"/>
  <c r="AS15" i="85"/>
  <c r="AN15" i="85"/>
  <c r="AI15" i="85"/>
  <c r="AD15" i="85"/>
  <c r="X15" i="85"/>
  <c r="S15" i="85"/>
  <c r="N15" i="85"/>
  <c r="I15" i="85"/>
  <c r="D15" i="85"/>
  <c r="BI14" i="85"/>
  <c r="BD14" i="85"/>
  <c r="AX14" i="85"/>
  <c r="AS14" i="85"/>
  <c r="AN14" i="85"/>
  <c r="AI14" i="85"/>
  <c r="AD14" i="85"/>
  <c r="X14" i="85"/>
  <c r="S14" i="85"/>
  <c r="N14" i="85"/>
  <c r="I14" i="85"/>
  <c r="D14" i="85"/>
  <c r="Z5" i="85"/>
  <c r="C239" i="84"/>
  <c r="C238" i="84"/>
  <c r="C235" i="84"/>
  <c r="C231" i="84"/>
  <c r="C227" i="84"/>
  <c r="C222" i="84"/>
  <c r="C216" i="84"/>
  <c r="C211" i="84"/>
  <c r="C205" i="84"/>
  <c r="C199" i="84"/>
  <c r="C195" i="84"/>
  <c r="C190" i="84"/>
  <c r="C185" i="84"/>
  <c r="C180" i="84"/>
  <c r="C175" i="84"/>
  <c r="C170" i="84"/>
  <c r="C165" i="84"/>
  <c r="C160" i="84"/>
  <c r="BI124" i="84"/>
  <c r="BD124" i="84"/>
  <c r="AX124" i="84"/>
  <c r="AS124" i="84"/>
  <c r="AN124" i="84"/>
  <c r="AI124" i="84"/>
  <c r="AD124" i="84"/>
  <c r="X124" i="84"/>
  <c r="S124" i="84"/>
  <c r="N124" i="84"/>
  <c r="I124" i="84"/>
  <c r="D124" i="84"/>
  <c r="BI119" i="84"/>
  <c r="BD119" i="84"/>
  <c r="AX119" i="84"/>
  <c r="AS119" i="84"/>
  <c r="AN119" i="84"/>
  <c r="AI119" i="84"/>
  <c r="AD119" i="84"/>
  <c r="X119" i="84"/>
  <c r="S119" i="84"/>
  <c r="N119" i="84"/>
  <c r="I119" i="84"/>
  <c r="D119" i="84"/>
  <c r="BI86" i="84"/>
  <c r="BD86" i="84"/>
  <c r="AX86" i="84"/>
  <c r="AS86" i="84"/>
  <c r="AN86" i="84"/>
  <c r="AI86" i="84"/>
  <c r="AD86" i="84"/>
  <c r="X86" i="84"/>
  <c r="S86" i="84"/>
  <c r="N86" i="84"/>
  <c r="I86" i="84"/>
  <c r="D86" i="84"/>
  <c r="BI81" i="84"/>
  <c r="BD81" i="84"/>
  <c r="AX81" i="84"/>
  <c r="AS81" i="84"/>
  <c r="AN81" i="84"/>
  <c r="AI81" i="84"/>
  <c r="AD81" i="84"/>
  <c r="X81" i="84"/>
  <c r="S81" i="84"/>
  <c r="N81" i="84"/>
  <c r="I81" i="84"/>
  <c r="D81" i="84"/>
  <c r="BI48" i="84"/>
  <c r="BD48" i="84"/>
  <c r="AX48" i="84"/>
  <c r="AS48" i="84"/>
  <c r="AN48" i="84"/>
  <c r="AI48" i="84"/>
  <c r="AD48" i="84"/>
  <c r="X48" i="84"/>
  <c r="S48" i="84"/>
  <c r="N48" i="84"/>
  <c r="I48" i="84"/>
  <c r="D48" i="84"/>
  <c r="BI43" i="84"/>
  <c r="BD43" i="84"/>
  <c r="AX43" i="84"/>
  <c r="AS43" i="84"/>
  <c r="AN43" i="84"/>
  <c r="AI43" i="84"/>
  <c r="AD43" i="84"/>
  <c r="X43" i="84"/>
  <c r="S43" i="84"/>
  <c r="N43" i="84"/>
  <c r="I43" i="84"/>
  <c r="D43" i="84"/>
  <c r="BM38" i="84"/>
  <c r="BL38" i="84"/>
  <c r="BK38" i="84"/>
  <c r="BJ38" i="84"/>
  <c r="BI38" i="84"/>
  <c r="BH38" i="84"/>
  <c r="BG38" i="84"/>
  <c r="BF38" i="84"/>
  <c r="BE38" i="84"/>
  <c r="BD38" i="84"/>
  <c r="BC38" i="84"/>
  <c r="BB38" i="84"/>
  <c r="BA38" i="84"/>
  <c r="AZ38" i="84"/>
  <c r="AY38" i="84"/>
  <c r="AX38" i="84"/>
  <c r="AW38" i="84"/>
  <c r="AV38" i="84"/>
  <c r="AU38" i="84"/>
  <c r="AT38" i="84"/>
  <c r="AS38" i="84"/>
  <c r="AR38" i="84"/>
  <c r="AQ38" i="84"/>
  <c r="AP38" i="84"/>
  <c r="AO38" i="84"/>
  <c r="AN38" i="84"/>
  <c r="AM38" i="84"/>
  <c r="AL38" i="84"/>
  <c r="AK38" i="84"/>
  <c r="AJ38" i="84"/>
  <c r="AI38" i="84"/>
  <c r="AH38" i="84"/>
  <c r="AG38" i="84"/>
  <c r="AF38" i="84"/>
  <c r="AE38" i="84"/>
  <c r="AD38" i="84"/>
  <c r="AC38" i="84"/>
  <c r="AB38" i="84"/>
  <c r="AA38" i="84"/>
  <c r="Z38" i="84"/>
  <c r="Y38" i="84"/>
  <c r="X38" i="84"/>
  <c r="W38" i="84"/>
  <c r="V38" i="84"/>
  <c r="U38" i="84"/>
  <c r="T38" i="84"/>
  <c r="S38" i="84"/>
  <c r="R38" i="84"/>
  <c r="Q38" i="84"/>
  <c r="P38" i="84"/>
  <c r="O38" i="84"/>
  <c r="N38" i="84"/>
  <c r="M38" i="84"/>
  <c r="L38" i="84"/>
  <c r="K38" i="84"/>
  <c r="J38" i="84"/>
  <c r="I38" i="84"/>
  <c r="H38" i="84"/>
  <c r="G38" i="84"/>
  <c r="F38" i="84"/>
  <c r="E38" i="84"/>
  <c r="D38" i="84"/>
  <c r="BI37" i="84"/>
  <c r="BD37" i="84"/>
  <c r="AX37" i="84"/>
  <c r="AS37" i="84"/>
  <c r="AN37" i="84"/>
  <c r="AI37" i="84"/>
  <c r="AD37" i="84"/>
  <c r="X37" i="84"/>
  <c r="S37" i="84"/>
  <c r="N37" i="84"/>
  <c r="I37" i="84"/>
  <c r="D37" i="84"/>
  <c r="BM31" i="84"/>
  <c r="BL31" i="84"/>
  <c r="BK31" i="84"/>
  <c r="BJ31" i="84"/>
  <c r="BI31" i="84"/>
  <c r="BH31" i="84"/>
  <c r="BG31" i="84"/>
  <c r="BF31" i="84"/>
  <c r="BE31" i="84"/>
  <c r="BD31" i="84"/>
  <c r="BC31" i="84"/>
  <c r="BB31" i="84"/>
  <c r="BA31" i="84"/>
  <c r="AZ31" i="84"/>
  <c r="AY31" i="84"/>
  <c r="AX31" i="84"/>
  <c r="AW31" i="84"/>
  <c r="AV31" i="84"/>
  <c r="AU31" i="84"/>
  <c r="AT31" i="84"/>
  <c r="AS31" i="84"/>
  <c r="AR31" i="84"/>
  <c r="AQ31" i="84"/>
  <c r="AP31" i="84"/>
  <c r="AO31" i="84"/>
  <c r="AN31" i="84"/>
  <c r="AM31" i="84"/>
  <c r="AL31" i="84"/>
  <c r="AK31" i="84"/>
  <c r="AJ31" i="84"/>
  <c r="AI31" i="84"/>
  <c r="AH31" i="84"/>
  <c r="AG31" i="84"/>
  <c r="AF31" i="84"/>
  <c r="AE31" i="84"/>
  <c r="AD31" i="84"/>
  <c r="AC31" i="84"/>
  <c r="AB31" i="84"/>
  <c r="AA31" i="84"/>
  <c r="Z31" i="84"/>
  <c r="Y31" i="84"/>
  <c r="X31" i="84"/>
  <c r="W31" i="84"/>
  <c r="V31" i="84"/>
  <c r="U31" i="84"/>
  <c r="T31" i="84"/>
  <c r="S31" i="84"/>
  <c r="R31" i="84"/>
  <c r="Q31" i="84"/>
  <c r="P31" i="84"/>
  <c r="O31" i="84"/>
  <c r="N31" i="84"/>
  <c r="M31" i="84"/>
  <c r="L31" i="84"/>
  <c r="K31" i="84"/>
  <c r="J31" i="84"/>
  <c r="I31" i="84"/>
  <c r="H31" i="84"/>
  <c r="G31" i="84"/>
  <c r="F31" i="84"/>
  <c r="E31" i="84"/>
  <c r="D31" i="84"/>
  <c r="BI30" i="84"/>
  <c r="BD30" i="84"/>
  <c r="AX30" i="84"/>
  <c r="AS30" i="84"/>
  <c r="AN30" i="84"/>
  <c r="AI30" i="84"/>
  <c r="AD30" i="84"/>
  <c r="X30" i="84"/>
  <c r="S30" i="84"/>
  <c r="N30" i="84"/>
  <c r="I30" i="84"/>
  <c r="D30" i="84"/>
  <c r="BM24" i="84"/>
  <c r="BL24" i="84"/>
  <c r="BK24" i="84"/>
  <c r="BJ24" i="84"/>
  <c r="BI24" i="84"/>
  <c r="BH24" i="84"/>
  <c r="BG24" i="84"/>
  <c r="BF24" i="84"/>
  <c r="BE24" i="84"/>
  <c r="BD24" i="84"/>
  <c r="BC24" i="84"/>
  <c r="BB24" i="84"/>
  <c r="BA24" i="84"/>
  <c r="AZ24" i="84"/>
  <c r="AY24" i="84"/>
  <c r="AX24" i="84"/>
  <c r="AW24" i="84"/>
  <c r="AV24" i="84"/>
  <c r="AU24" i="84"/>
  <c r="AT24" i="84"/>
  <c r="AS24" i="84"/>
  <c r="AR24" i="84"/>
  <c r="AQ24" i="84"/>
  <c r="AP24" i="84"/>
  <c r="AO24" i="84"/>
  <c r="AN24" i="84"/>
  <c r="AM24" i="84"/>
  <c r="AL24" i="84"/>
  <c r="AK24" i="84"/>
  <c r="AJ24" i="84"/>
  <c r="AI24" i="84"/>
  <c r="AH24" i="84"/>
  <c r="AG24" i="84"/>
  <c r="AF24" i="84"/>
  <c r="AE24" i="84"/>
  <c r="AD24" i="84"/>
  <c r="AC24" i="84"/>
  <c r="AB24" i="84"/>
  <c r="AA24" i="84"/>
  <c r="Z24" i="84"/>
  <c r="Y24" i="84"/>
  <c r="X24" i="84"/>
  <c r="W24" i="84"/>
  <c r="V24" i="84"/>
  <c r="U24" i="84"/>
  <c r="T24" i="84"/>
  <c r="S24" i="84"/>
  <c r="R24" i="84"/>
  <c r="Q24" i="84"/>
  <c r="P24" i="84"/>
  <c r="O24" i="84"/>
  <c r="N24" i="84"/>
  <c r="M24" i="84"/>
  <c r="L24" i="84"/>
  <c r="K24" i="84"/>
  <c r="J24" i="84"/>
  <c r="I24" i="84"/>
  <c r="H24" i="84"/>
  <c r="G24" i="84"/>
  <c r="F24" i="84"/>
  <c r="E24" i="84"/>
  <c r="D24" i="84"/>
  <c r="BI23" i="84"/>
  <c r="BD23" i="84"/>
  <c r="AX23" i="84"/>
  <c r="AS23" i="84"/>
  <c r="AN23" i="84"/>
  <c r="AI23" i="84"/>
  <c r="AD23" i="84"/>
  <c r="X23" i="84"/>
  <c r="S23" i="84"/>
  <c r="N23" i="84"/>
  <c r="I23" i="84"/>
  <c r="D23" i="84"/>
  <c r="BI17" i="84"/>
  <c r="BD17" i="84"/>
  <c r="AX17" i="84"/>
  <c r="AS17" i="84"/>
  <c r="AN17" i="84"/>
  <c r="AI17" i="84"/>
  <c r="AD17" i="84"/>
  <c r="X17" i="84"/>
  <c r="S17" i="84"/>
  <c r="N17" i="84"/>
  <c r="I17" i="84"/>
  <c r="D17" i="84"/>
  <c r="BI16" i="84"/>
  <c r="BD16" i="84"/>
  <c r="AX16" i="84"/>
  <c r="AS16" i="84"/>
  <c r="AN16" i="84"/>
  <c r="AI16" i="84"/>
  <c r="AD16" i="84"/>
  <c r="X16" i="84"/>
  <c r="S16" i="84"/>
  <c r="N16" i="84"/>
  <c r="I16" i="84"/>
  <c r="D16" i="84"/>
  <c r="BI15" i="84"/>
  <c r="BD15" i="84"/>
  <c r="AX15" i="84"/>
  <c r="AS15" i="84"/>
  <c r="AN15" i="84"/>
  <c r="AI15" i="84"/>
  <c r="AD15" i="84"/>
  <c r="X15" i="84"/>
  <c r="S15" i="84"/>
  <c r="N15" i="84"/>
  <c r="I15" i="84"/>
  <c r="D15" i="84"/>
  <c r="BI14" i="84"/>
  <c r="BD14" i="84"/>
  <c r="AX14" i="84"/>
  <c r="AS14" i="84"/>
  <c r="AN14" i="84"/>
  <c r="AI14" i="84"/>
  <c r="AD14" i="84"/>
  <c r="X14" i="84"/>
  <c r="S14" i="84"/>
  <c r="N14" i="84"/>
  <c r="I14" i="84"/>
  <c r="D14" i="84"/>
  <c r="Z5" i="84"/>
  <c r="C239" i="62"/>
  <c r="C238" i="62"/>
  <c r="C235" i="62"/>
  <c r="C231" i="62"/>
  <c r="C227" i="62"/>
  <c r="C222" i="62"/>
  <c r="C216" i="62"/>
  <c r="C211" i="62"/>
  <c r="C205" i="62"/>
  <c r="C199" i="62"/>
  <c r="C195" i="62"/>
  <c r="C190" i="62"/>
  <c r="C185" i="62"/>
  <c r="C180" i="62"/>
  <c r="C175" i="62"/>
  <c r="C170" i="62"/>
  <c r="C165" i="62"/>
  <c r="C160" i="62"/>
  <c r="BI124" i="62"/>
  <c r="BD124" i="62"/>
  <c r="AX124" i="62"/>
  <c r="AS124" i="62"/>
  <c r="AN124" i="62"/>
  <c r="AI124" i="62"/>
  <c r="AD124" i="62"/>
  <c r="X124" i="62"/>
  <c r="S124" i="62"/>
  <c r="N124" i="62"/>
  <c r="I124" i="62"/>
  <c r="D124" i="62"/>
  <c r="BI119" i="62"/>
  <c r="BD119" i="62"/>
  <c r="AX119" i="62"/>
  <c r="AS119" i="62"/>
  <c r="AN119" i="62"/>
  <c r="AI119" i="62"/>
  <c r="AD119" i="62"/>
  <c r="X119" i="62"/>
  <c r="S119" i="62"/>
  <c r="N119" i="62"/>
  <c r="I119" i="62"/>
  <c r="D119" i="62"/>
  <c r="BI86" i="62"/>
  <c r="BD86" i="62"/>
  <c r="AX86" i="62"/>
  <c r="AS86" i="62"/>
  <c r="AN86" i="62"/>
  <c r="AI86" i="62"/>
  <c r="AD86" i="62"/>
  <c r="X86" i="62"/>
  <c r="S86" i="62"/>
  <c r="N86" i="62"/>
  <c r="I86" i="62"/>
  <c r="D86" i="62"/>
  <c r="BI81" i="62"/>
  <c r="BD81" i="62"/>
  <c r="AX81" i="62"/>
  <c r="AS81" i="62"/>
  <c r="AN81" i="62"/>
  <c r="AI81" i="62"/>
  <c r="AD81" i="62"/>
  <c r="X81" i="62"/>
  <c r="S81" i="62"/>
  <c r="N81" i="62"/>
  <c r="I81" i="62"/>
  <c r="D81" i="62"/>
  <c r="BI48" i="62"/>
  <c r="BD48" i="62"/>
  <c r="AX48" i="62"/>
  <c r="AS48" i="62"/>
  <c r="AN48" i="62"/>
  <c r="AI48" i="62"/>
  <c r="AD48" i="62"/>
  <c r="X48" i="62"/>
  <c r="S48" i="62"/>
  <c r="I48" i="62"/>
  <c r="D48" i="62"/>
  <c r="BI43" i="62"/>
  <c r="BD43" i="62"/>
  <c r="AX43" i="62"/>
  <c r="AS43" i="62"/>
  <c r="AN43" i="62"/>
  <c r="AI43" i="62"/>
  <c r="AD43" i="62"/>
  <c r="X43" i="62"/>
  <c r="S43" i="62"/>
  <c r="N43" i="62"/>
  <c r="I43" i="62"/>
  <c r="D43" i="62"/>
  <c r="BM38" i="62"/>
  <c r="BL38" i="62"/>
  <c r="BK38" i="62"/>
  <c r="BJ38" i="62"/>
  <c r="BI38" i="62"/>
  <c r="BH38" i="62"/>
  <c r="BG38" i="62"/>
  <c r="BF38" i="62"/>
  <c r="BE38" i="62"/>
  <c r="BD38" i="62"/>
  <c r="BC38" i="62"/>
  <c r="BB38" i="62"/>
  <c r="BA38" i="62"/>
  <c r="AZ38" i="62"/>
  <c r="AY38" i="62"/>
  <c r="AX38" i="62"/>
  <c r="AW38" i="62"/>
  <c r="AV38" i="62"/>
  <c r="AU38" i="62"/>
  <c r="AT38" i="62"/>
  <c r="AS38" i="62"/>
  <c r="AR38" i="62"/>
  <c r="AQ38" i="62"/>
  <c r="AP38" i="62"/>
  <c r="AO38" i="62"/>
  <c r="AN38" i="62"/>
  <c r="AM38" i="62"/>
  <c r="AL38" i="62"/>
  <c r="AK38" i="62"/>
  <c r="AJ38" i="62"/>
  <c r="AI38" i="62"/>
  <c r="AH38" i="62"/>
  <c r="AG38" i="62"/>
  <c r="AF38" i="62"/>
  <c r="AE38" i="62"/>
  <c r="AD38" i="62"/>
  <c r="AC38" i="62"/>
  <c r="AB38" i="62"/>
  <c r="AA38" i="62"/>
  <c r="Z38" i="62"/>
  <c r="Y38" i="62"/>
  <c r="X38" i="62"/>
  <c r="W38" i="62"/>
  <c r="V38" i="62"/>
  <c r="U38" i="62"/>
  <c r="T38" i="62"/>
  <c r="S38" i="62"/>
  <c r="R38" i="62"/>
  <c r="Q38" i="62"/>
  <c r="P38" i="62"/>
  <c r="O38" i="62"/>
  <c r="N38" i="62"/>
  <c r="M38" i="62"/>
  <c r="L38" i="62"/>
  <c r="K38" i="62"/>
  <c r="J38" i="62"/>
  <c r="I38" i="62"/>
  <c r="H38" i="62"/>
  <c r="G38" i="62"/>
  <c r="F38" i="62"/>
  <c r="E38" i="62"/>
  <c r="D38" i="62"/>
  <c r="BI37" i="62"/>
  <c r="BD37" i="62"/>
  <c r="AX37" i="62"/>
  <c r="AS37" i="62"/>
  <c r="AN37" i="62"/>
  <c r="AI37" i="62"/>
  <c r="AD37" i="62"/>
  <c r="X37" i="62"/>
  <c r="S37" i="62"/>
  <c r="N37" i="62"/>
  <c r="I37" i="62"/>
  <c r="D37" i="62"/>
  <c r="BM31" i="62"/>
  <c r="BL31" i="62"/>
  <c r="BK31" i="62"/>
  <c r="BJ31" i="62"/>
  <c r="BI31" i="62"/>
  <c r="BH31" i="62"/>
  <c r="BG31" i="62"/>
  <c r="BF31" i="62"/>
  <c r="BE31" i="62"/>
  <c r="BD31" i="62"/>
  <c r="BC31" i="62"/>
  <c r="BB31" i="62"/>
  <c r="BA31" i="62"/>
  <c r="AZ31" i="62"/>
  <c r="AY31" i="62"/>
  <c r="AX31" i="62"/>
  <c r="AW31" i="62"/>
  <c r="AV31" i="62"/>
  <c r="AU31" i="62"/>
  <c r="AT31" i="62"/>
  <c r="AS31" i="62"/>
  <c r="AR31" i="62"/>
  <c r="AQ31" i="62"/>
  <c r="AP31" i="62"/>
  <c r="AO31" i="62"/>
  <c r="AN31" i="62"/>
  <c r="AM31" i="62"/>
  <c r="AL31" i="62"/>
  <c r="AK31" i="62"/>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H31" i="62"/>
  <c r="G31" i="62"/>
  <c r="F31" i="62"/>
  <c r="E31" i="62"/>
  <c r="D31" i="62"/>
  <c r="BI30" i="62"/>
  <c r="BD30" i="62"/>
  <c r="AX30" i="62"/>
  <c r="AS30" i="62"/>
  <c r="AN30" i="62"/>
  <c r="AI30" i="62"/>
  <c r="AD30" i="62"/>
  <c r="X30" i="62"/>
  <c r="S30" i="62"/>
  <c r="N30" i="62"/>
  <c r="I30" i="62"/>
  <c r="D30" i="62"/>
  <c r="BM24" i="62"/>
  <c r="BL24" i="62"/>
  <c r="BK24" i="62"/>
  <c r="BJ24" i="62"/>
  <c r="BI24" i="62"/>
  <c r="BH24" i="62"/>
  <c r="BG24" i="62"/>
  <c r="BF24" i="62"/>
  <c r="BE24" i="62"/>
  <c r="BD24" i="62"/>
  <c r="BC24" i="62"/>
  <c r="BB24" i="62"/>
  <c r="BA24" i="62"/>
  <c r="AZ24" i="62"/>
  <c r="AY24" i="62"/>
  <c r="AX24" i="62"/>
  <c r="AW24" i="62"/>
  <c r="AV24" i="62"/>
  <c r="AU24" i="62"/>
  <c r="AT24" i="62"/>
  <c r="AS24" i="62"/>
  <c r="AR24" i="62"/>
  <c r="AQ24" i="62"/>
  <c r="AP24" i="62"/>
  <c r="AO24" i="62"/>
  <c r="AN24" i="62"/>
  <c r="AM24" i="62"/>
  <c r="AL24" i="62"/>
  <c r="AK24" i="62"/>
  <c r="AJ24" i="62"/>
  <c r="AI24" i="62"/>
  <c r="AH24" i="62"/>
  <c r="AG24" i="62"/>
  <c r="AF24" i="62"/>
  <c r="AE24" i="62"/>
  <c r="AD24" i="62"/>
  <c r="AC24" i="62"/>
  <c r="AB24" i="62"/>
  <c r="AA24" i="62"/>
  <c r="Z24" i="62"/>
  <c r="Y24" i="62"/>
  <c r="X24" i="62"/>
  <c r="W24" i="62"/>
  <c r="V24" i="62"/>
  <c r="U24" i="62"/>
  <c r="T24" i="62"/>
  <c r="S24" i="62"/>
  <c r="R24" i="62"/>
  <c r="Q24" i="62"/>
  <c r="P24" i="62"/>
  <c r="O24" i="62"/>
  <c r="N24" i="62"/>
  <c r="M24" i="62"/>
  <c r="L24" i="62"/>
  <c r="K24" i="62"/>
  <c r="J24" i="62"/>
  <c r="I24" i="62"/>
  <c r="H24" i="62"/>
  <c r="G24" i="62"/>
  <c r="F24" i="62"/>
  <c r="E24" i="62"/>
  <c r="D24" i="62"/>
  <c r="BI23" i="62"/>
  <c r="BD23" i="62"/>
  <c r="AX23" i="62"/>
  <c r="AS23" i="62"/>
  <c r="AN23" i="62"/>
  <c r="AI23" i="62"/>
  <c r="AD23" i="62"/>
  <c r="X23" i="62"/>
  <c r="S23" i="62"/>
  <c r="N23" i="62"/>
  <c r="I23" i="62"/>
  <c r="D23" i="62"/>
  <c r="BI17" i="62"/>
  <c r="BD17" i="62"/>
  <c r="AX17" i="62"/>
  <c r="AS17" i="62"/>
  <c r="AN17" i="62"/>
  <c r="AI17" i="62"/>
  <c r="AD17" i="62"/>
  <c r="X17" i="62"/>
  <c r="S17" i="62"/>
  <c r="N17" i="62"/>
  <c r="I17" i="62"/>
  <c r="D17" i="62"/>
  <c r="BI16" i="62"/>
  <c r="BD16" i="62"/>
  <c r="AX16" i="62"/>
  <c r="AS16" i="62"/>
  <c r="AN16" i="62"/>
  <c r="AI16" i="62"/>
  <c r="AD16" i="62"/>
  <c r="X16" i="62"/>
  <c r="S16" i="62"/>
  <c r="N16" i="62"/>
  <c r="I16" i="62"/>
  <c r="D16" i="62"/>
  <c r="BI15" i="62"/>
  <c r="BD15" i="62"/>
  <c r="AX15" i="62"/>
  <c r="AS15" i="62"/>
  <c r="AN15" i="62"/>
  <c r="AI15" i="62"/>
  <c r="AD15" i="62"/>
  <c r="X15" i="62"/>
  <c r="S15" i="62"/>
  <c r="N15" i="62"/>
  <c r="I15" i="62"/>
  <c r="D15" i="62"/>
  <c r="BI14" i="62"/>
  <c r="BD14" i="62"/>
  <c r="AX14" i="62"/>
  <c r="AS14" i="62"/>
  <c r="AN14" i="62"/>
  <c r="AI14" i="62"/>
  <c r="AD14" i="62"/>
  <c r="X14" i="62"/>
  <c r="S14" i="62"/>
  <c r="N14" i="62"/>
  <c r="I14" i="62"/>
  <c r="D14" i="62"/>
  <c r="Z5" i="62"/>
  <c r="F16" i="76" l="1"/>
  <c r="Z16" i="76"/>
  <c r="AL16" i="76"/>
  <c r="AP16" i="76"/>
  <c r="BB16" i="76"/>
  <c r="BF16" i="76"/>
  <c r="AM16" i="76"/>
  <c r="AQ16" i="76"/>
  <c r="AU16" i="76"/>
  <c r="R16" i="76"/>
  <c r="BN16" i="76"/>
  <c r="AD16" i="76"/>
  <c r="AX16" i="76"/>
  <c r="AD15" i="76"/>
  <c r="AX15" i="76"/>
  <c r="N16" i="76"/>
  <c r="I25" i="87"/>
  <c r="AD25" i="87"/>
  <c r="AS25" i="87"/>
  <c r="AX25" i="87"/>
  <c r="BD32" i="87"/>
  <c r="V19" i="76"/>
  <c r="AH19" i="76"/>
  <c r="BI19" i="76"/>
  <c r="AO19" i="76"/>
  <c r="D32" i="87"/>
  <c r="X32" i="87"/>
  <c r="AN32" i="87"/>
  <c r="AS32" i="87"/>
  <c r="K19" i="76"/>
  <c r="AX38" i="87"/>
  <c r="BD38" i="87"/>
  <c r="L19" i="76"/>
  <c r="S19" i="76"/>
  <c r="AI32" i="87"/>
  <c r="AV19" i="76"/>
  <c r="AZ19" i="76"/>
  <c r="AF19" i="76"/>
  <c r="S25" i="86"/>
  <c r="BD18" i="76"/>
  <c r="BI32" i="86"/>
  <c r="D38" i="86"/>
  <c r="X38" i="86"/>
  <c r="AI38" i="86"/>
  <c r="AS38" i="86"/>
  <c r="D25" i="86"/>
  <c r="BD38" i="86"/>
  <c r="I25" i="86"/>
  <c r="AI25" i="86"/>
  <c r="AS25" i="86"/>
  <c r="BI25" i="86"/>
  <c r="S32" i="86"/>
  <c r="AI32" i="86"/>
  <c r="AS32" i="86"/>
  <c r="I38" i="86"/>
  <c r="V18" i="76"/>
  <c r="AH18" i="76"/>
  <c r="BI18" i="76"/>
  <c r="AO18" i="76"/>
  <c r="S18" i="76"/>
  <c r="D32" i="86"/>
  <c r="I32" i="86"/>
  <c r="C32" i="86" s="1"/>
  <c r="X32" i="86"/>
  <c r="AD32" i="86"/>
  <c r="AN32" i="86"/>
  <c r="AX32" i="86"/>
  <c r="BD32" i="86"/>
  <c r="K18" i="76"/>
  <c r="N38" i="86"/>
  <c r="AN38" i="86"/>
  <c r="AX38" i="86"/>
  <c r="AG18" i="76"/>
  <c r="AD25" i="84"/>
  <c r="AI16" i="76"/>
  <c r="G16" i="76"/>
  <c r="K16" i="76"/>
  <c r="W16" i="76"/>
  <c r="AA16" i="76"/>
  <c r="BC16" i="76"/>
  <c r="BG16" i="76"/>
  <c r="BK16" i="76"/>
  <c r="H16" i="76"/>
  <c r="L16" i="76"/>
  <c r="P16" i="76"/>
  <c r="X16" i="76"/>
  <c r="AB16" i="76"/>
  <c r="AF16" i="76"/>
  <c r="AN16" i="76"/>
  <c r="AR16" i="76"/>
  <c r="AZ16" i="76"/>
  <c r="BD16" i="76"/>
  <c r="BH16" i="76"/>
  <c r="BL16" i="76"/>
  <c r="C31" i="84"/>
  <c r="I32" i="84"/>
  <c r="X32" i="84"/>
  <c r="BD32" i="84"/>
  <c r="I16" i="76"/>
  <c r="M16" i="76"/>
  <c r="Q16" i="76"/>
  <c r="U16" i="76"/>
  <c r="AK16" i="76"/>
  <c r="AO16" i="76"/>
  <c r="AC16" i="76"/>
  <c r="AG16" i="76"/>
  <c r="AS16" i="76"/>
  <c r="AW16" i="76"/>
  <c r="BA16" i="76"/>
  <c r="BM16" i="76"/>
  <c r="S16" i="76"/>
  <c r="AN32" i="84"/>
  <c r="AV16" i="76"/>
  <c r="I25" i="84"/>
  <c r="S25" i="84"/>
  <c r="AI25" i="84"/>
  <c r="AS25" i="84"/>
  <c r="D32" i="84"/>
  <c r="S32" i="84"/>
  <c r="AI32" i="84"/>
  <c r="AS32" i="84"/>
  <c r="BI32" i="84"/>
  <c r="D25" i="84"/>
  <c r="X25" i="84"/>
  <c r="I39" i="84"/>
  <c r="S39" i="84"/>
  <c r="AH16" i="76"/>
  <c r="AI39" i="84"/>
  <c r="AN39" i="84"/>
  <c r="AS39" i="84"/>
  <c r="BD39" i="84"/>
  <c r="BI39" i="84"/>
  <c r="AI15" i="76"/>
  <c r="C31" i="62"/>
  <c r="X15" i="76"/>
  <c r="I15" i="76"/>
  <c r="AS15" i="76"/>
  <c r="I25" i="85"/>
  <c r="K17" i="76"/>
  <c r="H17" i="76"/>
  <c r="L17" i="76"/>
  <c r="P17" i="76"/>
  <c r="X17" i="76"/>
  <c r="AB17" i="76"/>
  <c r="AF17" i="76"/>
  <c r="AN17" i="76"/>
  <c r="AR17" i="76"/>
  <c r="AZ17" i="76"/>
  <c r="BD17" i="76"/>
  <c r="BH17" i="76"/>
  <c r="BL17" i="76"/>
  <c r="M17" i="76"/>
  <c r="Q17" i="76"/>
  <c r="U17" i="76"/>
  <c r="AC17" i="76"/>
  <c r="AG17" i="76"/>
  <c r="AK17" i="76"/>
  <c r="AO17" i="76"/>
  <c r="AW17" i="76"/>
  <c r="BA17" i="76"/>
  <c r="BM17" i="76"/>
  <c r="N32" i="85"/>
  <c r="V17" i="76"/>
  <c r="AH17" i="76"/>
  <c r="AI39" i="85"/>
  <c r="BI17" i="76"/>
  <c r="AD25" i="85"/>
  <c r="I17" i="76"/>
  <c r="AS17" i="76"/>
  <c r="F17" i="76"/>
  <c r="N17" i="76"/>
  <c r="R17" i="76"/>
  <c r="Z17" i="76"/>
  <c r="AD17" i="76"/>
  <c r="AL17" i="76"/>
  <c r="AP17" i="76"/>
  <c r="AS25" i="85"/>
  <c r="AX17" i="76"/>
  <c r="BB17" i="76"/>
  <c r="BF17" i="76"/>
  <c r="BN17" i="76"/>
  <c r="C86" i="85"/>
  <c r="G17" i="76"/>
  <c r="N25" i="85"/>
  <c r="S17" i="76"/>
  <c r="W17" i="76"/>
  <c r="AA17" i="76"/>
  <c r="AI17" i="76"/>
  <c r="AM17" i="76"/>
  <c r="AN25" i="85"/>
  <c r="AQ17" i="76"/>
  <c r="AU17" i="76"/>
  <c r="BC17" i="76"/>
  <c r="BG17" i="76"/>
  <c r="BI25" i="85"/>
  <c r="BK17" i="76"/>
  <c r="D39" i="85"/>
  <c r="BD39" i="85"/>
  <c r="C31" i="85"/>
  <c r="I32" i="85"/>
  <c r="X32" i="85"/>
  <c r="AI32" i="85"/>
  <c r="AS32" i="85"/>
  <c r="BD32" i="85"/>
  <c r="BI32" i="85"/>
  <c r="N39" i="85"/>
  <c r="X39" i="85"/>
  <c r="AV17" i="76"/>
  <c r="AX39" i="85"/>
  <c r="G15" i="76"/>
  <c r="K15" i="76"/>
  <c r="S15" i="76"/>
  <c r="W15" i="76"/>
  <c r="AA15" i="76"/>
  <c r="AM15" i="76"/>
  <c r="AQ15" i="76"/>
  <c r="AU15" i="76"/>
  <c r="BC15" i="76"/>
  <c r="BG15" i="76"/>
  <c r="BK15" i="76"/>
  <c r="D32" i="62"/>
  <c r="I32" i="62"/>
  <c r="S32" i="62"/>
  <c r="AD32" i="62"/>
  <c r="AI32" i="62"/>
  <c r="AS32" i="62"/>
  <c r="BI32" i="62"/>
  <c r="D39" i="62"/>
  <c r="I39" i="62"/>
  <c r="S39" i="62"/>
  <c r="X39" i="62"/>
  <c r="BD39" i="62"/>
  <c r="BI39" i="62"/>
  <c r="N15" i="76"/>
  <c r="C86" i="62"/>
  <c r="S38" i="87"/>
  <c r="C122" i="86"/>
  <c r="BI38" i="87"/>
  <c r="AD38" i="87"/>
  <c r="I39" i="85"/>
  <c r="AD38" i="86"/>
  <c r="BI38" i="86"/>
  <c r="BI16" i="76"/>
  <c r="C38" i="85"/>
  <c r="S39" i="85"/>
  <c r="AD39" i="85"/>
  <c r="C124" i="85"/>
  <c r="C37" i="86"/>
  <c r="S38" i="86"/>
  <c r="C122" i="87"/>
  <c r="C124" i="84"/>
  <c r="AV18" i="76"/>
  <c r="V16" i="76"/>
  <c r="BI15" i="76"/>
  <c r="N25" i="86"/>
  <c r="C25" i="86" s="1"/>
  <c r="AX25" i="85"/>
  <c r="C48" i="85"/>
  <c r="BD25" i="86"/>
  <c r="BD15" i="76"/>
  <c r="C24" i="84"/>
  <c r="BD19" i="76"/>
  <c r="AX25" i="84"/>
  <c r="C46" i="86"/>
  <c r="C24" i="87"/>
  <c r="AX25" i="86"/>
  <c r="S25" i="85"/>
  <c r="C46" i="87"/>
  <c r="C48" i="84"/>
  <c r="AF15" i="76"/>
  <c r="AR15" i="76"/>
  <c r="BH15" i="76"/>
  <c r="AN39" i="62"/>
  <c r="AX39" i="62"/>
  <c r="H15" i="76"/>
  <c r="N25" i="62"/>
  <c r="P15" i="76"/>
  <c r="AB15" i="76"/>
  <c r="AI25" i="62"/>
  <c r="AV15" i="76"/>
  <c r="AN32" i="62"/>
  <c r="AS39" i="62"/>
  <c r="M15" i="76"/>
  <c r="U15" i="76"/>
  <c r="AC15" i="76"/>
  <c r="AK15" i="76"/>
  <c r="BA15" i="76"/>
  <c r="BM15" i="76"/>
  <c r="L15" i="76"/>
  <c r="AN15" i="76"/>
  <c r="AZ15" i="76"/>
  <c r="BL15" i="76"/>
  <c r="X32" i="62"/>
  <c r="Q15" i="76"/>
  <c r="AG15" i="76"/>
  <c r="AO15" i="76"/>
  <c r="AW15" i="76"/>
  <c r="C24" i="62"/>
  <c r="F15" i="76"/>
  <c r="I25" i="62"/>
  <c r="R15" i="76"/>
  <c r="V15" i="76"/>
  <c r="X25" i="62"/>
  <c r="Z15" i="76"/>
  <c r="AD25" i="62"/>
  <c r="AH15" i="76"/>
  <c r="AL15" i="76"/>
  <c r="AP15" i="76"/>
  <c r="AS25" i="62"/>
  <c r="AX25" i="62"/>
  <c r="BB15" i="76"/>
  <c r="BD25" i="62"/>
  <c r="BF15" i="76"/>
  <c r="BI25" i="62"/>
  <c r="BN15" i="76"/>
  <c r="AX32" i="62"/>
  <c r="C48" i="62"/>
  <c r="C124" i="62"/>
  <c r="X32" i="91"/>
  <c r="BD32" i="91"/>
  <c r="I38" i="91"/>
  <c r="AS38" i="91"/>
  <c r="BI38" i="91"/>
  <c r="C37" i="91"/>
  <c r="D38" i="91"/>
  <c r="N25" i="91"/>
  <c r="D25" i="91"/>
  <c r="S25" i="91"/>
  <c r="AX32" i="91"/>
  <c r="AI38" i="91"/>
  <c r="AN25" i="91"/>
  <c r="N32" i="91"/>
  <c r="C32" i="91" s="1"/>
  <c r="S38" i="91"/>
  <c r="C122" i="91"/>
  <c r="C84" i="91"/>
  <c r="BI25" i="87"/>
  <c r="D38" i="87"/>
  <c r="C37" i="87"/>
  <c r="I38" i="87"/>
  <c r="X38" i="87"/>
  <c r="AI38" i="87"/>
  <c r="AS38" i="87"/>
  <c r="D25" i="87"/>
  <c r="I32" i="87"/>
  <c r="N32" i="87"/>
  <c r="AD32" i="87"/>
  <c r="AX32" i="87"/>
  <c r="N25" i="87"/>
  <c r="S25" i="87"/>
  <c r="AI25" i="87"/>
  <c r="C24" i="86"/>
  <c r="C31" i="86"/>
  <c r="D32" i="85"/>
  <c r="S32" i="85"/>
  <c r="AD32" i="85"/>
  <c r="AX32" i="85"/>
  <c r="D25" i="85"/>
  <c r="C24" i="85"/>
  <c r="X25" i="85"/>
  <c r="AI25" i="85"/>
  <c r="BD25" i="85"/>
  <c r="AN32" i="85"/>
  <c r="AS39" i="85"/>
  <c r="BI39" i="85"/>
  <c r="AN39" i="85"/>
  <c r="N25" i="84"/>
  <c r="BI25" i="84"/>
  <c r="N32" i="84"/>
  <c r="AD32" i="84"/>
  <c r="AX32" i="84"/>
  <c r="N39" i="84"/>
  <c r="AD39" i="84"/>
  <c r="AX39" i="84"/>
  <c r="AN25" i="84"/>
  <c r="BD25" i="84"/>
  <c r="D39" i="84"/>
  <c r="X39" i="84"/>
  <c r="C38" i="84"/>
  <c r="C86" i="84"/>
  <c r="D25" i="62"/>
  <c r="S25" i="62"/>
  <c r="N39" i="62"/>
  <c r="AD39" i="62"/>
  <c r="BD32" i="62"/>
  <c r="AN25" i="62"/>
  <c r="N32" i="62"/>
  <c r="C38" i="62"/>
  <c r="AI39" i="62"/>
  <c r="AP14" i="76"/>
  <c r="BA14" i="76"/>
  <c r="Q14" i="76" l="1"/>
  <c r="Q20" i="76" s="1"/>
  <c r="AW14" i="76"/>
  <c r="AW20" i="76" s="1"/>
  <c r="BM14" i="76"/>
  <c r="BM20" i="76" s="1"/>
  <c r="AM14" i="76"/>
  <c r="AM20" i="76" s="1"/>
  <c r="C32" i="87"/>
  <c r="AP21" i="76"/>
  <c r="BA21" i="76"/>
  <c r="C38" i="86"/>
  <c r="C32" i="84"/>
  <c r="F14" i="76"/>
  <c r="F20" i="76" s="1"/>
  <c r="X14" i="76"/>
  <c r="AB14" i="76"/>
  <c r="AB20" i="76" s="1"/>
  <c r="AF14" i="76"/>
  <c r="AN14" i="76"/>
  <c r="AN20" i="76" s="1"/>
  <c r="AX14" i="76"/>
  <c r="AD14" i="76"/>
  <c r="AH14" i="76"/>
  <c r="AL14" i="76"/>
  <c r="S14" i="76"/>
  <c r="BI14" i="76"/>
  <c r="BI20" i="76" s="1"/>
  <c r="I14" i="76"/>
  <c r="I20" i="76" s="1"/>
  <c r="N14" i="76"/>
  <c r="AI14" i="76"/>
  <c r="BD14" i="76"/>
  <c r="P14" i="76"/>
  <c r="P20" i="76" s="1"/>
  <c r="AS14" i="76"/>
  <c r="C32" i="62"/>
  <c r="C39" i="85"/>
  <c r="C25" i="84"/>
  <c r="L14" i="76"/>
  <c r="H14" i="76"/>
  <c r="M14" i="76"/>
  <c r="V14" i="76"/>
  <c r="V20" i="76" s="1"/>
  <c r="Z14" i="76"/>
  <c r="AU14" i="76"/>
  <c r="BC14" i="76"/>
  <c r="BG14" i="76"/>
  <c r="BK14" i="76"/>
  <c r="AR14" i="76"/>
  <c r="W14" i="76"/>
  <c r="AA14" i="76"/>
  <c r="AV14" i="76"/>
  <c r="AZ14" i="76"/>
  <c r="BH14" i="76"/>
  <c r="BL14" i="76"/>
  <c r="AO14" i="76"/>
  <c r="G14" i="76"/>
  <c r="K14" i="76"/>
  <c r="U14" i="76"/>
  <c r="AC14" i="76"/>
  <c r="AG14" i="76"/>
  <c r="AK14" i="76"/>
  <c r="BB14" i="76"/>
  <c r="BB20" i="76" s="1"/>
  <c r="BF14" i="76"/>
  <c r="BN14" i="76"/>
  <c r="R14" i="76"/>
  <c r="AQ14" i="76"/>
  <c r="AP20" i="76"/>
  <c r="C39" i="62"/>
  <c r="BA20" i="76"/>
  <c r="C25" i="91"/>
  <c r="C38" i="91"/>
  <c r="C25" i="87"/>
  <c r="C38" i="87"/>
  <c r="C25" i="85"/>
  <c r="C32" i="85"/>
  <c r="C39" i="84"/>
  <c r="C25" i="62"/>
  <c r="AM21" i="76" l="1"/>
  <c r="BM21" i="76"/>
  <c r="AW21" i="76"/>
  <c r="Q21" i="76"/>
  <c r="AQ21" i="76"/>
  <c r="AZ20" i="76"/>
  <c r="AZ21" i="76"/>
  <c r="AK20" i="76"/>
  <c r="AK21" i="76"/>
  <c r="AV21" i="76"/>
  <c r="L20" i="76"/>
  <c r="L21" i="76"/>
  <c r="BI21" i="76"/>
  <c r="BN21" i="76"/>
  <c r="AG20" i="76"/>
  <c r="AG21" i="76"/>
  <c r="G21" i="76"/>
  <c r="BL20" i="76"/>
  <c r="BL21" i="76"/>
  <c r="AA21" i="76"/>
  <c r="BG21" i="76"/>
  <c r="V21" i="76"/>
  <c r="AI20" i="76"/>
  <c r="AI21" i="76"/>
  <c r="S21" i="76"/>
  <c r="AX21" i="76"/>
  <c r="X20" i="76"/>
  <c r="X21" i="76"/>
  <c r="U21" i="76"/>
  <c r="AU21" i="76"/>
  <c r="R21" i="76"/>
  <c r="AO20" i="76"/>
  <c r="AO21" i="76"/>
  <c r="Z21" i="76"/>
  <c r="BD21" i="76"/>
  <c r="AD20" i="76"/>
  <c r="AD21" i="76"/>
  <c r="BF21" i="76"/>
  <c r="AC20" i="76"/>
  <c r="AC21" i="76"/>
  <c r="BH21" i="76"/>
  <c r="W21" i="76"/>
  <c r="BC21" i="76"/>
  <c r="M20" i="76"/>
  <c r="M21" i="76"/>
  <c r="AS21" i="76"/>
  <c r="N21" i="76"/>
  <c r="AL21" i="76"/>
  <c r="AN21" i="76"/>
  <c r="F21" i="76"/>
  <c r="AR21" i="76"/>
  <c r="H21" i="76"/>
  <c r="P21" i="76"/>
  <c r="I21" i="76"/>
  <c r="AH21" i="76"/>
  <c r="AF21" i="76"/>
  <c r="BB21" i="76"/>
  <c r="K21" i="76"/>
  <c r="BK21" i="76"/>
  <c r="AB21" i="76"/>
  <c r="BF20" i="76"/>
  <c r="BH20" i="76"/>
  <c r="U20" i="76"/>
  <c r="AH20" i="76"/>
  <c r="AF20" i="76"/>
  <c r="AR20" i="76"/>
  <c r="BN20" i="76"/>
  <c r="AX20" i="76"/>
  <c r="AS20" i="76"/>
  <c r="Z20" i="76"/>
  <c r="R20" i="76"/>
  <c r="BD20" i="76"/>
  <c r="S20" i="76"/>
  <c r="AL20" i="76"/>
  <c r="N20" i="76"/>
  <c r="AV20" i="76"/>
  <c r="H20" i="76"/>
  <c r="K20" i="76"/>
  <c r="AA20" i="76"/>
  <c r="BC20" i="76"/>
  <c r="G20" i="76"/>
  <c r="W20" i="76"/>
  <c r="BK20" i="76"/>
  <c r="AU20" i="76"/>
  <c r="AQ20" i="76"/>
  <c r="BG20" i="76"/>
  <c r="J75" i="49"/>
  <c r="J69" i="49"/>
  <c r="J78" i="49" s="1"/>
  <c r="I69" i="49"/>
  <c r="I75" i="49" s="1"/>
  <c r="H69" i="49"/>
  <c r="H76" i="49" s="1"/>
  <c r="G69" i="49"/>
  <c r="G77" i="49" s="1"/>
  <c r="F69" i="49"/>
  <c r="F78" i="49" s="1"/>
  <c r="E69" i="49"/>
  <c r="E75" i="49" s="1"/>
  <c r="D69" i="49"/>
  <c r="D76" i="49" s="1"/>
  <c r="C69" i="49"/>
  <c r="B69" i="49"/>
  <c r="J66" i="49"/>
  <c r="F66" i="49"/>
  <c r="A66" i="49"/>
  <c r="A65" i="49"/>
  <c r="J64" i="49"/>
  <c r="F64" i="49"/>
  <c r="A64" i="49"/>
  <c r="A63" i="49"/>
  <c r="J62" i="49"/>
  <c r="I62" i="49"/>
  <c r="H62" i="49"/>
  <c r="G62" i="49"/>
  <c r="F62" i="49"/>
  <c r="E62" i="49"/>
  <c r="D62" i="49"/>
  <c r="A62" i="49"/>
  <c r="J61" i="49"/>
  <c r="I61" i="49"/>
  <c r="H61" i="49"/>
  <c r="G61" i="49"/>
  <c r="F61" i="49"/>
  <c r="E61" i="49"/>
  <c r="D61" i="49"/>
  <c r="A61" i="49"/>
  <c r="J60" i="49"/>
  <c r="I60" i="49"/>
  <c r="H60" i="49"/>
  <c r="G60" i="49"/>
  <c r="F60" i="49"/>
  <c r="E60" i="49"/>
  <c r="D60" i="49"/>
  <c r="A60" i="49"/>
  <c r="J59" i="49"/>
  <c r="I59" i="49"/>
  <c r="H59" i="49"/>
  <c r="G59" i="49"/>
  <c r="F59" i="49"/>
  <c r="E59" i="49"/>
  <c r="D59" i="49"/>
  <c r="A59" i="49"/>
  <c r="J58" i="49"/>
  <c r="I58" i="49"/>
  <c r="H58" i="49"/>
  <c r="G58" i="49"/>
  <c r="F58" i="49"/>
  <c r="E58" i="49"/>
  <c r="D58" i="49"/>
  <c r="C58" i="49"/>
  <c r="B58" i="49"/>
  <c r="J56" i="49"/>
  <c r="I56" i="49"/>
  <c r="H56" i="49"/>
  <c r="G56" i="49"/>
  <c r="F56" i="49"/>
  <c r="E56" i="49"/>
  <c r="D56" i="49"/>
  <c r="C56" i="49"/>
  <c r="B56" i="49"/>
  <c r="J47" i="49"/>
  <c r="I47" i="49"/>
  <c r="H47" i="49"/>
  <c r="G47" i="49"/>
  <c r="F47" i="49"/>
  <c r="E47" i="49"/>
  <c r="D47" i="49"/>
  <c r="J45" i="49"/>
  <c r="I45" i="49"/>
  <c r="H45" i="49"/>
  <c r="G45" i="49"/>
  <c r="F45" i="49"/>
  <c r="E45" i="49"/>
  <c r="D45" i="49"/>
  <c r="J44" i="49"/>
  <c r="I44" i="49"/>
  <c r="H44" i="49"/>
  <c r="G44" i="49"/>
  <c r="F44" i="49"/>
  <c r="E44" i="49"/>
  <c r="D44" i="49"/>
  <c r="J43" i="49"/>
  <c r="I43" i="49"/>
  <c r="H43" i="49"/>
  <c r="G43" i="49"/>
  <c r="F43" i="49"/>
  <c r="E43" i="49"/>
  <c r="D43" i="49"/>
  <c r="J41" i="49"/>
  <c r="I41" i="49"/>
  <c r="H41" i="49"/>
  <c r="G41" i="49"/>
  <c r="F41" i="49"/>
  <c r="E41" i="49"/>
  <c r="D41" i="49"/>
  <c r="J40" i="49"/>
  <c r="I40" i="49"/>
  <c r="H40" i="49"/>
  <c r="G40" i="49"/>
  <c r="F40" i="49"/>
  <c r="E40" i="49"/>
  <c r="D40" i="49"/>
  <c r="J39" i="49"/>
  <c r="I39" i="49"/>
  <c r="H39" i="49"/>
  <c r="G39" i="49"/>
  <c r="F39" i="49"/>
  <c r="E39" i="49"/>
  <c r="D39" i="49"/>
  <c r="J37" i="49"/>
  <c r="I37" i="49"/>
  <c r="H37" i="49"/>
  <c r="G37" i="49"/>
  <c r="F37" i="49"/>
  <c r="E37" i="49"/>
  <c r="D37" i="49"/>
  <c r="J65" i="49"/>
  <c r="I66" i="49"/>
  <c r="H66" i="49"/>
  <c r="G65" i="49"/>
  <c r="F65" i="49"/>
  <c r="E66" i="49"/>
  <c r="D66" i="49"/>
  <c r="C78" i="49" l="1"/>
  <c r="C71" i="49"/>
  <c r="C72" i="49"/>
  <c r="C73" i="49"/>
  <c r="C75" i="49"/>
  <c r="C74" i="49"/>
  <c r="C76" i="49"/>
  <c r="C77" i="49"/>
  <c r="B72" i="49"/>
  <c r="B76" i="49"/>
  <c r="B73" i="49"/>
  <c r="B77" i="49"/>
  <c r="B74" i="49"/>
  <c r="B78" i="49"/>
  <c r="B71" i="49"/>
  <c r="B75" i="49"/>
  <c r="E72" i="49"/>
  <c r="I72" i="49"/>
  <c r="E76" i="49"/>
  <c r="F71" i="49"/>
  <c r="G74" i="49"/>
  <c r="I76" i="49"/>
  <c r="J71" i="49"/>
  <c r="F75" i="49"/>
  <c r="G78" i="49"/>
  <c r="F138" i="91"/>
  <c r="BF136" i="91"/>
  <c r="F134" i="91"/>
  <c r="F132" i="91"/>
  <c r="U100" i="91"/>
  <c r="AP97" i="91"/>
  <c r="P97" i="91"/>
  <c r="AK95" i="91"/>
  <c r="BK93" i="91"/>
  <c r="AU93" i="91"/>
  <c r="AK62" i="91"/>
  <c r="K62" i="91"/>
  <c r="BF60" i="91"/>
  <c r="BF59" i="91"/>
  <c r="P58" i="91"/>
  <c r="AZ57" i="91"/>
  <c r="BK55" i="91"/>
  <c r="AK55" i="91"/>
  <c r="F136" i="87"/>
  <c r="AK134" i="87"/>
  <c r="BF132" i="87"/>
  <c r="F131" i="87"/>
  <c r="Z100" i="87"/>
  <c r="AU99" i="87"/>
  <c r="AZ98" i="87"/>
  <c r="F136" i="91"/>
  <c r="BF134" i="91"/>
  <c r="K133" i="91"/>
  <c r="AU132" i="91"/>
  <c r="BF131" i="91"/>
  <c r="BF100" i="91"/>
  <c r="U99" i="91"/>
  <c r="BK98" i="91"/>
  <c r="AU98" i="91"/>
  <c r="BK97" i="91"/>
  <c r="AK97" i="91"/>
  <c r="BF96" i="91"/>
  <c r="AU94" i="91"/>
  <c r="U94" i="91"/>
  <c r="AP93" i="91"/>
  <c r="F93" i="91"/>
  <c r="BF61" i="91"/>
  <c r="P61" i="91"/>
  <c r="AF60" i="91"/>
  <c r="P59" i="91"/>
  <c r="AK58" i="91"/>
  <c r="AK57" i="91"/>
  <c r="BF56" i="91"/>
  <c r="AF56" i="91"/>
  <c r="BF55" i="91"/>
  <c r="Z137" i="87"/>
  <c r="AU136" i="87"/>
  <c r="BF135" i="87"/>
  <c r="AK133" i="87"/>
  <c r="Z131" i="87"/>
  <c r="F99" i="87"/>
  <c r="AZ96" i="87"/>
  <c r="AU93" i="87"/>
  <c r="BK62" i="87"/>
  <c r="AP62" i="87"/>
  <c r="F61" i="87"/>
  <c r="F137" i="91"/>
  <c r="Z136" i="91"/>
  <c r="BF135" i="91"/>
  <c r="AU134" i="91"/>
  <c r="AU133" i="91"/>
  <c r="F133" i="91"/>
  <c r="AK132" i="91"/>
  <c r="AP99" i="91"/>
  <c r="BF98" i="91"/>
  <c r="U98" i="91"/>
  <c r="F97" i="91"/>
  <c r="U96" i="91"/>
  <c r="AP95" i="91"/>
  <c r="U95" i="91"/>
  <c r="BK94" i="91"/>
  <c r="AK93" i="91"/>
  <c r="P93" i="91"/>
  <c r="BF62" i="91"/>
  <c r="P62" i="91"/>
  <c r="P60" i="91"/>
  <c r="BF57" i="91"/>
  <c r="P56" i="91"/>
  <c r="U136" i="87"/>
  <c r="AU131" i="87"/>
  <c r="Z98" i="87"/>
  <c r="AU97" i="87"/>
  <c r="F97" i="87"/>
  <c r="K96" i="87"/>
  <c r="Z62" i="87"/>
  <c r="AZ61" i="87"/>
  <c r="Z61" i="87"/>
  <c r="F60" i="87"/>
  <c r="AU59" i="87"/>
  <c r="P136" i="91"/>
  <c r="BK100" i="91"/>
  <c r="AP96" i="91"/>
  <c r="AK61" i="91"/>
  <c r="AK59" i="91"/>
  <c r="P57" i="91"/>
  <c r="P55" i="91"/>
  <c r="AP135" i="87"/>
  <c r="AF99" i="87"/>
  <c r="K94" i="87"/>
  <c r="F93" i="87"/>
  <c r="Z60" i="87"/>
  <c r="Z59" i="87"/>
  <c r="F59" i="87"/>
  <c r="K57" i="87"/>
  <c r="AU56" i="87"/>
  <c r="Z56" i="87"/>
  <c r="AK100" i="86"/>
  <c r="P99" i="86"/>
  <c r="BF97" i="86"/>
  <c r="AK96" i="86"/>
  <c r="P95" i="86"/>
  <c r="BF93" i="86"/>
  <c r="AZ135" i="91"/>
  <c r="AP100" i="91"/>
  <c r="BF58" i="91"/>
  <c r="AK56" i="91"/>
  <c r="Z96" i="87"/>
  <c r="F95" i="87"/>
  <c r="F62" i="87"/>
  <c r="AZ59" i="87"/>
  <c r="AZ57" i="87"/>
  <c r="Z57" i="87"/>
  <c r="F57" i="87"/>
  <c r="K55" i="87"/>
  <c r="P100" i="86"/>
  <c r="BF98" i="86"/>
  <c r="AK97" i="86"/>
  <c r="P96" i="86"/>
  <c r="BF94" i="86"/>
  <c r="AK93" i="86"/>
  <c r="P55" i="86"/>
  <c r="AK138" i="84"/>
  <c r="P134" i="84"/>
  <c r="AK98" i="84"/>
  <c r="AK97" i="84"/>
  <c r="P96" i="84"/>
  <c r="AU63" i="84"/>
  <c r="Z62" i="84"/>
  <c r="F61" i="84"/>
  <c r="AU59" i="84"/>
  <c r="Z58" i="84"/>
  <c r="F57" i="84"/>
  <c r="Z137" i="91"/>
  <c r="P135" i="91"/>
  <c r="Z100" i="91"/>
  <c r="AK60" i="91"/>
  <c r="U58" i="91"/>
  <c r="BK136" i="87"/>
  <c r="U133" i="87"/>
  <c r="AU62" i="87"/>
  <c r="AU61" i="87"/>
  <c r="AF58" i="87"/>
  <c r="F58" i="87"/>
  <c r="AU57" i="87"/>
  <c r="AZ55" i="87"/>
  <c r="Z55" i="87"/>
  <c r="F55" i="87"/>
  <c r="BF99" i="86"/>
  <c r="AK98" i="86"/>
  <c r="P97" i="86"/>
  <c r="BF95" i="86"/>
  <c r="AK94" i="86"/>
  <c r="P93" i="86"/>
  <c r="U101" i="84"/>
  <c r="BF99" i="84"/>
  <c r="BK96" i="84"/>
  <c r="F64" i="84"/>
  <c r="AU62" i="84"/>
  <c r="Z61" i="84"/>
  <c r="F60" i="84"/>
  <c r="AU58" i="84"/>
  <c r="Z57" i="84"/>
  <c r="AZ55" i="91"/>
  <c r="AF56" i="87"/>
  <c r="BK100" i="86"/>
  <c r="AK95" i="86"/>
  <c r="P97" i="84"/>
  <c r="Z63" i="84"/>
  <c r="AU60" i="84"/>
  <c r="F58" i="84"/>
  <c r="P101" i="84"/>
  <c r="Z60" i="84"/>
  <c r="Z58" i="87"/>
  <c r="BF96" i="86"/>
  <c r="BK135" i="84"/>
  <c r="BF98" i="84"/>
  <c r="Z64" i="84"/>
  <c r="AU61" i="84"/>
  <c r="AK98" i="91"/>
  <c r="AU95" i="87"/>
  <c r="K59" i="87"/>
  <c r="F56" i="87"/>
  <c r="AK99" i="86"/>
  <c r="P94" i="86"/>
  <c r="F63" i="84"/>
  <c r="AU57" i="84"/>
  <c r="AU55" i="87"/>
  <c r="P98" i="86"/>
  <c r="AK102" i="84"/>
  <c r="AP99" i="84"/>
  <c r="AU64" i="84"/>
  <c r="AF93" i="87"/>
  <c r="P100" i="84"/>
  <c r="BF95" i="84"/>
  <c r="BK96" i="91"/>
  <c r="P132" i="87"/>
  <c r="Z94" i="87"/>
  <c r="AU60" i="87"/>
  <c r="AU58" i="87"/>
  <c r="F62" i="84"/>
  <c r="Z59" i="84"/>
  <c r="BF55" i="86"/>
  <c r="F102" i="85"/>
  <c r="BF101" i="84"/>
  <c r="F59" i="84"/>
  <c r="AZ64" i="84"/>
  <c r="K64" i="85"/>
  <c r="BF99" i="91"/>
  <c r="AP134" i="85"/>
  <c r="AF64" i="62"/>
  <c r="K64" i="84"/>
  <c r="AK101" i="84"/>
  <c r="BK64" i="84"/>
  <c r="P135" i="85"/>
  <c r="BF100" i="86"/>
  <c r="U100" i="86"/>
  <c r="AP131" i="91"/>
  <c r="F100" i="91"/>
  <c r="K100" i="91"/>
  <c r="F57" i="62"/>
  <c r="AU57" i="62"/>
  <c r="U58" i="85"/>
  <c r="BF137" i="85"/>
  <c r="K100" i="85"/>
  <c r="K97" i="85"/>
  <c r="BK138" i="85"/>
  <c r="K58" i="85"/>
  <c r="K62" i="85"/>
  <c r="AZ98" i="85"/>
  <c r="BF61" i="85"/>
  <c r="AK58" i="85"/>
  <c r="BF59" i="85"/>
  <c r="AZ99" i="85"/>
  <c r="AK139" i="85"/>
  <c r="U64" i="85"/>
  <c r="AP57" i="85"/>
  <c r="AP59" i="85"/>
  <c r="AZ58" i="85"/>
  <c r="P58" i="85"/>
  <c r="AF59" i="85"/>
  <c r="AZ60" i="85"/>
  <c r="P62" i="85"/>
  <c r="AK64" i="85"/>
  <c r="AF97" i="85"/>
  <c r="F59" i="62"/>
  <c r="AZ138" i="62"/>
  <c r="AZ139" i="62"/>
  <c r="P102" i="62"/>
  <c r="P97" i="62"/>
  <c r="AK96" i="62"/>
  <c r="BF95" i="62"/>
  <c r="BF98" i="62"/>
  <c r="AF135" i="62"/>
  <c r="AF134" i="62"/>
  <c r="F58" i="62"/>
  <c r="AU62" i="62"/>
  <c r="Z134" i="62"/>
  <c r="P62" i="86"/>
  <c r="BF62" i="86"/>
  <c r="AP64" i="84"/>
  <c r="BF64" i="85"/>
  <c r="P138" i="84"/>
  <c r="U98" i="84"/>
  <c r="BF139" i="85"/>
  <c r="AP100" i="86"/>
  <c r="K98" i="87"/>
  <c r="U100" i="87"/>
  <c r="AF100" i="91"/>
  <c r="K100" i="62"/>
  <c r="AK57" i="85"/>
  <c r="AF98" i="85"/>
  <c r="AP136" i="85"/>
  <c r="K57" i="85"/>
  <c r="AF58" i="85"/>
  <c r="AK62" i="85"/>
  <c r="AF95" i="85"/>
  <c r="AF99" i="85"/>
  <c r="AK60" i="85"/>
  <c r="AK63" i="85"/>
  <c r="AK135" i="85"/>
  <c r="U60" i="85"/>
  <c r="BK64" i="85"/>
  <c r="P60" i="85"/>
  <c r="P57" i="85"/>
  <c r="AZ59" i="85"/>
  <c r="P61" i="85"/>
  <c r="BK62" i="85"/>
  <c r="P95" i="85"/>
  <c r="BF135" i="85"/>
  <c r="Z60" i="62"/>
  <c r="AU60" i="62"/>
  <c r="AZ140" i="62"/>
  <c r="AZ135" i="62"/>
  <c r="K140" i="62"/>
  <c r="K134" i="62"/>
  <c r="P101" i="62"/>
  <c r="BF101" i="62"/>
  <c r="BF97" i="62"/>
  <c r="F63" i="62"/>
  <c r="F62" i="62"/>
  <c r="Z61" i="62"/>
  <c r="AU58" i="62"/>
  <c r="P135" i="62"/>
  <c r="P102" i="84"/>
  <c r="AK98" i="62"/>
  <c r="BF102" i="84"/>
  <c r="Z58" i="62"/>
  <c r="AF61" i="85"/>
  <c r="BK133" i="62"/>
  <c r="BK101" i="84"/>
  <c r="AF95" i="87"/>
  <c r="AP100" i="87"/>
  <c r="U55" i="91"/>
  <c r="AZ100" i="91"/>
  <c r="Z97" i="85"/>
  <c r="Z96" i="85"/>
  <c r="Z95" i="85"/>
  <c r="AK61" i="85"/>
  <c r="K98" i="85"/>
  <c r="AP133" i="85"/>
  <c r="AF57" i="85"/>
  <c r="BF62" i="85"/>
  <c r="K96" i="85"/>
  <c r="AK59" i="85"/>
  <c r="P64" i="85"/>
  <c r="P139" i="85"/>
  <c r="AP63" i="85"/>
  <c r="BF58" i="85"/>
  <c r="P99" i="85"/>
  <c r="AZ63" i="85"/>
  <c r="K60" i="85"/>
  <c r="AF100" i="85"/>
  <c r="Z57" i="62"/>
  <c r="Z63" i="62"/>
  <c r="AZ134" i="62"/>
  <c r="K139" i="62"/>
  <c r="K138" i="62"/>
  <c r="K135" i="62"/>
  <c r="P99" i="62"/>
  <c r="P95" i="62"/>
  <c r="AK95" i="62"/>
  <c r="BF96" i="62"/>
  <c r="BF100" i="62"/>
  <c r="P100" i="91"/>
  <c r="AF64" i="84"/>
  <c r="BF133" i="84"/>
  <c r="K63" i="62"/>
  <c r="AP139" i="84"/>
  <c r="P96" i="62"/>
  <c r="AK136" i="62"/>
  <c r="AK61" i="86"/>
  <c r="U64" i="84"/>
  <c r="U135" i="84"/>
  <c r="BK58" i="85"/>
  <c r="AP62" i="86"/>
  <c r="U62" i="87"/>
  <c r="AZ100" i="87"/>
  <c r="BK100" i="87"/>
  <c r="BK59" i="91"/>
  <c r="AU100" i="85"/>
  <c r="K102" i="85"/>
  <c r="U133" i="85"/>
  <c r="BK136" i="85"/>
  <c r="K61" i="85"/>
  <c r="AZ96" i="85"/>
  <c r="BF63" i="85"/>
  <c r="BF57" i="85"/>
  <c r="BF60" i="85"/>
  <c r="AZ95" i="85"/>
  <c r="P137" i="85"/>
  <c r="U62" i="85"/>
  <c r="AP61" i="85"/>
  <c r="P59" i="85"/>
  <c r="P63" i="85"/>
  <c r="AK99" i="85"/>
  <c r="AZ62" i="85"/>
  <c r="P96" i="85"/>
  <c r="AF101" i="85"/>
  <c r="AK102" i="62"/>
  <c r="AU64" i="62"/>
  <c r="AK97" i="62"/>
  <c r="AU60" i="91"/>
  <c r="AU56" i="91"/>
  <c r="K60" i="91"/>
  <c r="K61" i="91"/>
  <c r="K57" i="91"/>
  <c r="AZ62" i="91"/>
  <c r="AZ60" i="91"/>
  <c r="K58" i="91"/>
  <c r="F60" i="91"/>
  <c r="F56" i="91"/>
  <c r="Z62" i="91"/>
  <c r="Z58" i="91"/>
  <c r="U57" i="91"/>
  <c r="AP60" i="91"/>
  <c r="BK56" i="91"/>
  <c r="AP59" i="91"/>
  <c r="F94" i="91"/>
  <c r="Z97" i="91"/>
  <c r="AU96" i="91"/>
  <c r="Z93" i="91"/>
  <c r="U132" i="91"/>
  <c r="U131" i="91"/>
  <c r="AP134" i="91"/>
  <c r="AP132" i="91"/>
  <c r="AP135" i="91"/>
  <c r="BK131" i="91"/>
  <c r="BK137" i="91"/>
  <c r="K135" i="91"/>
  <c r="AF131" i="91"/>
  <c r="BF93" i="91"/>
  <c r="AZ137" i="91"/>
  <c r="AZ133" i="91"/>
  <c r="P137" i="91"/>
  <c r="P132" i="91"/>
  <c r="AK134" i="91"/>
  <c r="BF138" i="91"/>
  <c r="BF133" i="91"/>
  <c r="AK131" i="91"/>
  <c r="AZ134" i="91"/>
  <c r="K93" i="91"/>
  <c r="AF94" i="91"/>
  <c r="AZ95" i="91"/>
  <c r="K97" i="91"/>
  <c r="AF98" i="91"/>
  <c r="AZ99" i="91"/>
  <c r="F131" i="91"/>
  <c r="Z131" i="91"/>
  <c r="Z133" i="91"/>
  <c r="Z138" i="91"/>
  <c r="K62" i="87"/>
  <c r="AF55" i="87"/>
  <c r="AZ56" i="87"/>
  <c r="P61" i="87"/>
  <c r="P57" i="87"/>
  <c r="AK60" i="87"/>
  <c r="AK56" i="87"/>
  <c r="BF59" i="87"/>
  <c r="BF55" i="87"/>
  <c r="K95" i="87"/>
  <c r="AF96" i="87"/>
  <c r="AZ95" i="87"/>
  <c r="K100" i="87"/>
  <c r="P98" i="87"/>
  <c r="P94" i="87"/>
  <c r="AK98" i="87"/>
  <c r="AK94" i="87"/>
  <c r="BF98" i="87"/>
  <c r="BF94" i="87"/>
  <c r="AZ133" i="87"/>
  <c r="BK55" i="87"/>
  <c r="AK100" i="62"/>
  <c r="BF99" i="62"/>
  <c r="Z64" i="62"/>
  <c r="AK99" i="62"/>
  <c r="BF135" i="62"/>
  <c r="AU59" i="91"/>
  <c r="AU55" i="91"/>
  <c r="K55" i="91"/>
  <c r="AF57" i="91"/>
  <c r="AF55" i="91"/>
  <c r="AP58" i="91"/>
  <c r="F59" i="91"/>
  <c r="F55" i="91"/>
  <c r="Z61" i="91"/>
  <c r="Z57" i="91"/>
  <c r="U60" i="91"/>
  <c r="AP61" i="91"/>
  <c r="AP56" i="91"/>
  <c r="BK60" i="91"/>
  <c r="F96" i="91"/>
  <c r="Z96" i="91"/>
  <c r="AU97" i="91"/>
  <c r="F95" i="91"/>
  <c r="U138" i="91"/>
  <c r="U135" i="91"/>
  <c r="AP133" i="91"/>
  <c r="BK138" i="91"/>
  <c r="K138" i="91"/>
  <c r="K132" i="91"/>
  <c r="AF136" i="91"/>
  <c r="AF133" i="91"/>
  <c r="P99" i="91"/>
  <c r="AK100" i="91"/>
  <c r="P94" i="91"/>
  <c r="AZ132" i="91"/>
  <c r="AP94" i="91"/>
  <c r="U97" i="91"/>
  <c r="BK99" i="91"/>
  <c r="P131" i="91"/>
  <c r="AK133" i="91"/>
  <c r="BF132" i="91"/>
  <c r="AF93" i="91"/>
  <c r="AZ94" i="91"/>
  <c r="K96" i="91"/>
  <c r="AF97" i="91"/>
  <c r="AZ98" i="91"/>
  <c r="AU138" i="91"/>
  <c r="AU131" i="91"/>
  <c r="AU136" i="91"/>
  <c r="K60" i="87"/>
  <c r="AF62" i="87"/>
  <c r="AF61" i="87"/>
  <c r="AZ62" i="87"/>
  <c r="P60" i="87"/>
  <c r="P56" i="87"/>
  <c r="AK59" i="87"/>
  <c r="AK55" i="87"/>
  <c r="BF62" i="87"/>
  <c r="BF58" i="87"/>
  <c r="K93" i="87"/>
  <c r="AF94" i="87"/>
  <c r="AZ93" i="87"/>
  <c r="P97" i="87"/>
  <c r="P93" i="87"/>
  <c r="AK97" i="87"/>
  <c r="AK93" i="87"/>
  <c r="BF97" i="87"/>
  <c r="BF93" i="87"/>
  <c r="K134" i="87"/>
  <c r="U56" i="87"/>
  <c r="AP57" i="87"/>
  <c r="BK58" i="87"/>
  <c r="U60" i="87"/>
  <c r="AP61" i="87"/>
  <c r="K138" i="87"/>
  <c r="K133" i="87"/>
  <c r="AF136" i="87"/>
  <c r="AZ136" i="87"/>
  <c r="AZ132" i="87"/>
  <c r="F94" i="87"/>
  <c r="AU96" i="87"/>
  <c r="Z99" i="87"/>
  <c r="AF138" i="87"/>
  <c r="U94" i="87"/>
  <c r="AP95" i="87"/>
  <c r="F64" i="62"/>
  <c r="Z59" i="62"/>
  <c r="AU59" i="62"/>
  <c r="BF133" i="62"/>
  <c r="AU62" i="91"/>
  <c r="AU58" i="91"/>
  <c r="K56" i="91"/>
  <c r="K59" i="91"/>
  <c r="AZ58" i="91"/>
  <c r="AZ56" i="91"/>
  <c r="AP55" i="91"/>
  <c r="U59" i="91"/>
  <c r="F62" i="91"/>
  <c r="F58" i="91"/>
  <c r="Z60" i="91"/>
  <c r="Z56" i="91"/>
  <c r="AF58" i="91"/>
  <c r="U56" i="91"/>
  <c r="AP57" i="91"/>
  <c r="BK62" i="91"/>
  <c r="BK57" i="91"/>
  <c r="BK61" i="91"/>
  <c r="Z99" i="91"/>
  <c r="Z94" i="91"/>
  <c r="AU95" i="91"/>
  <c r="Z98" i="91"/>
  <c r="U134" i="91"/>
  <c r="U137" i="91"/>
  <c r="U136" i="91"/>
  <c r="U133" i="91"/>
  <c r="AP137" i="91"/>
  <c r="AP136" i="91"/>
  <c r="BK133" i="91"/>
  <c r="BK135" i="91"/>
  <c r="AK94" i="91"/>
  <c r="K137" i="91"/>
  <c r="K134" i="91"/>
  <c r="AF137" i="91"/>
  <c r="AF135" i="91"/>
  <c r="BF97" i="91"/>
  <c r="BF95" i="91"/>
  <c r="AF134" i="91"/>
  <c r="AZ138" i="91"/>
  <c r="P133" i="91"/>
  <c r="AK138" i="91"/>
  <c r="AK136" i="91"/>
  <c r="BF137" i="91"/>
  <c r="AZ93" i="91"/>
  <c r="K95" i="91"/>
  <c r="AF96" i="91"/>
  <c r="AZ97" i="91"/>
  <c r="K99" i="91"/>
  <c r="F135" i="91"/>
  <c r="Z135" i="91"/>
  <c r="Z134" i="91"/>
  <c r="AU137" i="91"/>
  <c r="K58" i="87"/>
  <c r="AF59" i="87"/>
  <c r="AZ60" i="87"/>
  <c r="AF60" i="87"/>
  <c r="K61" i="87"/>
  <c r="P59" i="87"/>
  <c r="P55" i="87"/>
  <c r="AK62" i="87"/>
  <c r="AK58" i="87"/>
  <c r="BF61" i="87"/>
  <c r="BF57" i="87"/>
  <c r="K99" i="87"/>
  <c r="AF100" i="87"/>
  <c r="AZ99" i="87"/>
  <c r="AZ94" i="87"/>
  <c r="P100" i="87"/>
  <c r="P96" i="87"/>
  <c r="AK100" i="87"/>
  <c r="AK96" i="87"/>
  <c r="BF100" i="87"/>
  <c r="BF96" i="87"/>
  <c r="K131" i="87"/>
  <c r="U55" i="87"/>
  <c r="AP56" i="87"/>
  <c r="BK57" i="87"/>
  <c r="U59" i="87"/>
  <c r="AP60" i="87"/>
  <c r="BK61" i="87"/>
  <c r="K136" i="87"/>
  <c r="K132" i="87"/>
  <c r="AF137" i="87"/>
  <c r="AF131" i="87"/>
  <c r="AZ137" i="87"/>
  <c r="K137" i="87"/>
  <c r="AU94" i="87"/>
  <c r="Z97" i="87"/>
  <c r="F100" i="87"/>
  <c r="U93" i="87"/>
  <c r="AP94" i="87"/>
  <c r="BK95" i="87"/>
  <c r="P98" i="62"/>
  <c r="F60" i="62"/>
  <c r="P133" i="62"/>
  <c r="AU61" i="91"/>
  <c r="AU57" i="91"/>
  <c r="AF61" i="91"/>
  <c r="AF62" i="91"/>
  <c r="AZ61" i="91"/>
  <c r="AZ59" i="91"/>
  <c r="F61" i="91"/>
  <c r="F57" i="91"/>
  <c r="Z59" i="91"/>
  <c r="Z55" i="91"/>
  <c r="U61" i="91"/>
  <c r="AP62" i="91"/>
  <c r="BK58" i="91"/>
  <c r="AF59" i="91"/>
  <c r="U62" i="91"/>
  <c r="F98" i="91"/>
  <c r="Z95" i="91"/>
  <c r="AU100" i="91"/>
  <c r="AU99" i="91"/>
  <c r="F99" i="91"/>
  <c r="AP138" i="91"/>
  <c r="BK134" i="91"/>
  <c r="BK132" i="91"/>
  <c r="BK136" i="91"/>
  <c r="BF94" i="91"/>
  <c r="P98" i="91"/>
  <c r="K136" i="91"/>
  <c r="K131" i="91"/>
  <c r="AF132" i="91"/>
  <c r="P95" i="91"/>
  <c r="AK99" i="91"/>
  <c r="AZ131" i="91"/>
  <c r="AP98" i="91"/>
  <c r="AK135" i="91"/>
  <c r="P134" i="91"/>
  <c r="AZ96" i="91"/>
  <c r="AZ58" i="87"/>
  <c r="P95" i="87"/>
  <c r="AK95" i="87"/>
  <c r="BF95" i="87"/>
  <c r="AP55" i="87"/>
  <c r="AP58" i="87"/>
  <c r="U61" i="87"/>
  <c r="K135" i="87"/>
  <c r="AF133" i="87"/>
  <c r="F96" i="87"/>
  <c r="AZ131" i="87"/>
  <c r="U95" i="87"/>
  <c r="U97" i="87"/>
  <c r="AP98" i="87"/>
  <c r="BK99" i="87"/>
  <c r="P131" i="87"/>
  <c r="AK137" i="87"/>
  <c r="AK135" i="87"/>
  <c r="BF134" i="87"/>
  <c r="P135" i="87"/>
  <c r="U134" i="87"/>
  <c r="AP138" i="87"/>
  <c r="AP137" i="87"/>
  <c r="BK133" i="87"/>
  <c r="F132" i="87"/>
  <c r="AU132" i="87"/>
  <c r="AU133" i="87"/>
  <c r="Z138" i="87"/>
  <c r="AU135" i="87"/>
  <c r="U132" i="87"/>
  <c r="AU137" i="87"/>
  <c r="AK56" i="86"/>
  <c r="AK60" i="86"/>
  <c r="P57" i="86"/>
  <c r="F59" i="86"/>
  <c r="F55" i="86"/>
  <c r="Z59" i="86"/>
  <c r="Z55" i="86"/>
  <c r="AU59" i="86"/>
  <c r="AU55" i="86"/>
  <c r="P59" i="86"/>
  <c r="AK96" i="91"/>
  <c r="P138" i="91"/>
  <c r="K98" i="91"/>
  <c r="AU135" i="91"/>
  <c r="AF57" i="87"/>
  <c r="P62" i="87"/>
  <c r="AK61" i="87"/>
  <c r="BF60" i="87"/>
  <c r="AZ97" i="87"/>
  <c r="BK56" i="87"/>
  <c r="AP59" i="87"/>
  <c r="AF135" i="87"/>
  <c r="AZ138" i="87"/>
  <c r="F98" i="87"/>
  <c r="AP93" i="87"/>
  <c r="U96" i="87"/>
  <c r="AP97" i="87"/>
  <c r="BK98" i="87"/>
  <c r="P136" i="87"/>
  <c r="P134" i="87"/>
  <c r="BF138" i="87"/>
  <c r="BF133" i="87"/>
  <c r="BK134" i="87"/>
  <c r="U131" i="87"/>
  <c r="U135" i="87"/>
  <c r="F134" i="87"/>
  <c r="AU138" i="87"/>
  <c r="AP132" i="87"/>
  <c r="Z133" i="87"/>
  <c r="AP136" i="87"/>
  <c r="BF57" i="86"/>
  <c r="P61" i="86"/>
  <c r="F62" i="86"/>
  <c r="F58" i="86"/>
  <c r="Z62" i="86"/>
  <c r="Z58" i="86"/>
  <c r="AU62" i="86"/>
  <c r="AF138" i="91"/>
  <c r="U93" i="91"/>
  <c r="K94" i="91"/>
  <c r="AF99" i="91"/>
  <c r="Z132" i="91"/>
  <c r="K56" i="87"/>
  <c r="P58" i="87"/>
  <c r="AK57" i="87"/>
  <c r="BF56" i="87"/>
  <c r="AF98" i="87"/>
  <c r="AF97" i="87"/>
  <c r="U57" i="87"/>
  <c r="BK59" i="87"/>
  <c r="AF132" i="87"/>
  <c r="AF134" i="87"/>
  <c r="AZ134" i="87"/>
  <c r="Z93" i="87"/>
  <c r="AU98" i="87"/>
  <c r="BK93" i="87"/>
  <c r="AP96" i="87"/>
  <c r="BK97" i="87"/>
  <c r="U99" i="87"/>
  <c r="P137" i="87"/>
  <c r="AK131" i="87"/>
  <c r="P138" i="87"/>
  <c r="U138" i="87"/>
  <c r="U137" i="87"/>
  <c r="AP134" i="87"/>
  <c r="AP133" i="87"/>
  <c r="BK137" i="87"/>
  <c r="AP131" i="87"/>
  <c r="Z132" i="87"/>
  <c r="BK135" i="87"/>
  <c r="F135" i="87"/>
  <c r="Z134" i="87"/>
  <c r="BK132" i="87"/>
  <c r="F137" i="87"/>
  <c r="AK58" i="86"/>
  <c r="BF61" i="86"/>
  <c r="F61" i="86"/>
  <c r="F57" i="86"/>
  <c r="Z61" i="86"/>
  <c r="Z57" i="86"/>
  <c r="P96" i="91"/>
  <c r="AZ136" i="91"/>
  <c r="BK95" i="91"/>
  <c r="AK137" i="91"/>
  <c r="AF95" i="91"/>
  <c r="K97" i="87"/>
  <c r="P99" i="87"/>
  <c r="AK99" i="87"/>
  <c r="BF99" i="87"/>
  <c r="U58" i="87"/>
  <c r="BK60" i="87"/>
  <c r="AZ135" i="87"/>
  <c r="Z95" i="87"/>
  <c r="AU100" i="87"/>
  <c r="BK94" i="87"/>
  <c r="BK96" i="87"/>
  <c r="U98" i="87"/>
  <c r="AP99" i="87"/>
  <c r="AK136" i="87"/>
  <c r="AK138" i="87"/>
  <c r="BF137" i="87"/>
  <c r="BF136" i="87"/>
  <c r="BF131" i="87"/>
  <c r="AK132" i="87"/>
  <c r="P133" i="87"/>
  <c r="BK138" i="87"/>
  <c r="BK131" i="87"/>
  <c r="Z136" i="87"/>
  <c r="F138" i="87"/>
  <c r="Z135" i="87"/>
  <c r="AU134" i="87"/>
  <c r="F133" i="87"/>
  <c r="BF59" i="86"/>
  <c r="AK62" i="86"/>
  <c r="F60" i="86"/>
  <c r="F56" i="86"/>
  <c r="Z60" i="86"/>
  <c r="Z56" i="86"/>
  <c r="AU60" i="86"/>
  <c r="AU56" i="86"/>
  <c r="BK55" i="86"/>
  <c r="U57" i="86"/>
  <c r="AP58" i="86"/>
  <c r="BK59" i="86"/>
  <c r="U61" i="86"/>
  <c r="AU57" i="86"/>
  <c r="K61" i="86"/>
  <c r="K57" i="86"/>
  <c r="AF61" i="86"/>
  <c r="AF57" i="86"/>
  <c r="AZ61" i="86"/>
  <c r="AZ57" i="86"/>
  <c r="AK55" i="86"/>
  <c r="BF56" i="86"/>
  <c r="P58" i="86"/>
  <c r="AK59" i="86"/>
  <c r="BF60" i="86"/>
  <c r="U56" i="86"/>
  <c r="AP57" i="86"/>
  <c r="BK58" i="86"/>
  <c r="U60" i="86"/>
  <c r="AP61" i="86"/>
  <c r="BK62" i="86"/>
  <c r="F100" i="86"/>
  <c r="F96" i="86"/>
  <c r="Z100" i="86"/>
  <c r="Z96" i="86"/>
  <c r="AU97" i="86"/>
  <c r="AU93" i="86"/>
  <c r="K93" i="86"/>
  <c r="AF94" i="86"/>
  <c r="AZ95" i="86"/>
  <c r="K97" i="86"/>
  <c r="AF98" i="86"/>
  <c r="AZ99" i="86"/>
  <c r="P134" i="86"/>
  <c r="P137" i="86"/>
  <c r="P132" i="86"/>
  <c r="AK138" i="86"/>
  <c r="AK133" i="86"/>
  <c r="AK132" i="86"/>
  <c r="BF135" i="86"/>
  <c r="BF132" i="86"/>
  <c r="U138" i="86"/>
  <c r="U136" i="86"/>
  <c r="U133" i="86"/>
  <c r="AP138" i="86"/>
  <c r="AP132" i="86"/>
  <c r="AP133" i="86"/>
  <c r="BK132" i="86"/>
  <c r="BK133" i="86"/>
  <c r="Z136" i="86"/>
  <c r="Z132" i="86"/>
  <c r="Z137" i="86"/>
  <c r="AU137" i="86"/>
  <c r="K133" i="86"/>
  <c r="K131" i="86"/>
  <c r="AF136" i="86"/>
  <c r="AF133" i="86"/>
  <c r="AF131" i="86"/>
  <c r="AZ132" i="86"/>
  <c r="AZ131" i="86"/>
  <c r="F62" i="85"/>
  <c r="F58" i="85"/>
  <c r="Z64" i="85"/>
  <c r="Z60" i="85"/>
  <c r="AU62" i="85"/>
  <c r="AU58" i="85"/>
  <c r="U99" i="85"/>
  <c r="U95" i="85"/>
  <c r="AP97" i="85"/>
  <c r="AP102" i="85"/>
  <c r="BK100" i="85"/>
  <c r="BK96" i="85"/>
  <c r="F136" i="85"/>
  <c r="F133" i="85"/>
  <c r="Z134" i="85"/>
  <c r="Z137" i="85"/>
  <c r="AU134" i="85"/>
  <c r="AU139" i="85"/>
  <c r="AU135" i="85"/>
  <c r="K59" i="85"/>
  <c r="AP60" i="85"/>
  <c r="AF64" i="85"/>
  <c r="Z100" i="85"/>
  <c r="Z99" i="85"/>
  <c r="AZ64" i="85"/>
  <c r="F98" i="85"/>
  <c r="U55" i="86"/>
  <c r="BK57" i="86"/>
  <c r="AP60" i="86"/>
  <c r="K60" i="86"/>
  <c r="K56" i="86"/>
  <c r="AF60" i="86"/>
  <c r="AF56" i="86"/>
  <c r="AZ60" i="86"/>
  <c r="AZ56" i="86"/>
  <c r="AF93" i="86"/>
  <c r="AZ94" i="86"/>
  <c r="K96" i="86"/>
  <c r="AF97" i="86"/>
  <c r="AZ98" i="86"/>
  <c r="F99" i="86"/>
  <c r="F95" i="86"/>
  <c r="Z99" i="86"/>
  <c r="Z95" i="86"/>
  <c r="AU100" i="86"/>
  <c r="AU96" i="86"/>
  <c r="AP93" i="86"/>
  <c r="U94" i="86"/>
  <c r="BK94" i="86"/>
  <c r="AP95" i="86"/>
  <c r="U96" i="86"/>
  <c r="BK96" i="86"/>
  <c r="AP97" i="86"/>
  <c r="U98" i="86"/>
  <c r="BK98" i="86"/>
  <c r="AP99" i="86"/>
  <c r="P138" i="86"/>
  <c r="P136" i="86"/>
  <c r="AK136" i="86"/>
  <c r="BF131" i="86"/>
  <c r="BF134" i="86"/>
  <c r="U134" i="86"/>
  <c r="AP136" i="86"/>
  <c r="AP137" i="86"/>
  <c r="AP134" i="86"/>
  <c r="BK136" i="86"/>
  <c r="F138" i="86"/>
  <c r="F137" i="86"/>
  <c r="F133" i="86"/>
  <c r="F131" i="86"/>
  <c r="Z138" i="86"/>
  <c r="Z135" i="86"/>
  <c r="AU138" i="86"/>
  <c r="AU132" i="86"/>
  <c r="AU131" i="86"/>
  <c r="K137" i="86"/>
  <c r="K136" i="86"/>
  <c r="K132" i="86"/>
  <c r="AF137" i="86"/>
  <c r="AF135" i="86"/>
  <c r="AZ138" i="86"/>
  <c r="AZ136" i="86"/>
  <c r="F61" i="85"/>
  <c r="F57" i="85"/>
  <c r="Z63" i="85"/>
  <c r="Z59" i="85"/>
  <c r="AU61" i="85"/>
  <c r="AU57" i="85"/>
  <c r="U98" i="85"/>
  <c r="AP96" i="85"/>
  <c r="BK99" i="85"/>
  <c r="BK95" i="85"/>
  <c r="F134" i="85"/>
  <c r="F139" i="85"/>
  <c r="Z140" i="85"/>
  <c r="Z135" i="85"/>
  <c r="Z133" i="85"/>
  <c r="AU140" i="85"/>
  <c r="AU133" i="85"/>
  <c r="AZ57" i="85"/>
  <c r="U59" i="85"/>
  <c r="K63" i="85"/>
  <c r="AP64" i="85"/>
  <c r="Z102" i="85"/>
  <c r="AU101" i="85"/>
  <c r="AU95" i="85"/>
  <c r="F101" i="85"/>
  <c r="BK60" i="85"/>
  <c r="BF96" i="85"/>
  <c r="BF98" i="85"/>
  <c r="BK59" i="85"/>
  <c r="P100" i="85"/>
  <c r="AU61" i="86"/>
  <c r="K59" i="86"/>
  <c r="K55" i="86"/>
  <c r="AF59" i="86"/>
  <c r="AF55" i="86"/>
  <c r="AZ59" i="86"/>
  <c r="AZ55" i="86"/>
  <c r="P56" i="86"/>
  <c r="AK57" i="86"/>
  <c r="BF58" i="86"/>
  <c r="P60" i="86"/>
  <c r="AP55" i="86"/>
  <c r="BK56" i="86"/>
  <c r="U58" i="86"/>
  <c r="AP59" i="86"/>
  <c r="BK60" i="86"/>
  <c r="U62" i="86"/>
  <c r="AF99" i="86"/>
  <c r="F98" i="86"/>
  <c r="F94" i="86"/>
  <c r="Z98" i="86"/>
  <c r="Z94" i="86"/>
  <c r="AU99" i="86"/>
  <c r="AU95" i="86"/>
  <c r="AZ100" i="86"/>
  <c r="AZ93" i="86"/>
  <c r="K95" i="86"/>
  <c r="AF96" i="86"/>
  <c r="AZ97" i="86"/>
  <c r="K99" i="86"/>
  <c r="AF100" i="86"/>
  <c r="P135" i="86"/>
  <c r="AK131" i="86"/>
  <c r="AK135" i="86"/>
  <c r="BF137" i="86"/>
  <c r="BF133" i="86"/>
  <c r="U132" i="86"/>
  <c r="BK137" i="86"/>
  <c r="BK135" i="86"/>
  <c r="BK131" i="86"/>
  <c r="F135" i="86"/>
  <c r="Z133" i="86"/>
  <c r="AU133" i="86"/>
  <c r="K138" i="86"/>
  <c r="K135" i="86"/>
  <c r="AF138" i="86"/>
  <c r="AF134" i="86"/>
  <c r="AF132" i="86"/>
  <c r="AZ137" i="86"/>
  <c r="AZ133" i="86"/>
  <c r="AZ135" i="86"/>
  <c r="F64" i="85"/>
  <c r="F60" i="85"/>
  <c r="Z62" i="85"/>
  <c r="Z58" i="85"/>
  <c r="AU64" i="85"/>
  <c r="AU60" i="85"/>
  <c r="U102" i="85"/>
  <c r="U97" i="85"/>
  <c r="AP99" i="85"/>
  <c r="AP95" i="85"/>
  <c r="AP100" i="85"/>
  <c r="BK98" i="85"/>
  <c r="BK102" i="85"/>
  <c r="F140" i="85"/>
  <c r="F137" i="85"/>
  <c r="Z138" i="85"/>
  <c r="AU138" i="85"/>
  <c r="BK57" i="85"/>
  <c r="AZ61" i="85"/>
  <c r="U63" i="85"/>
  <c r="F97" i="85"/>
  <c r="Z101" i="85"/>
  <c r="F95" i="85"/>
  <c r="P98" i="85"/>
  <c r="AF63" i="85"/>
  <c r="F99" i="85"/>
  <c r="AU58" i="86"/>
  <c r="AP56" i="86"/>
  <c r="U59" i="86"/>
  <c r="BK61" i="86"/>
  <c r="K62" i="86"/>
  <c r="K58" i="86"/>
  <c r="AF62" i="86"/>
  <c r="AF58" i="86"/>
  <c r="AZ62" i="86"/>
  <c r="AZ58" i="86"/>
  <c r="K94" i="86"/>
  <c r="AF95" i="86"/>
  <c r="AZ96" i="86"/>
  <c r="K98" i="86"/>
  <c r="K100" i="86"/>
  <c r="F97" i="86"/>
  <c r="F93" i="86"/>
  <c r="Z97" i="86"/>
  <c r="Z93" i="86"/>
  <c r="AU98" i="86"/>
  <c r="AU94" i="86"/>
  <c r="U93" i="86"/>
  <c r="BK93" i="86"/>
  <c r="AP94" i="86"/>
  <c r="U95" i="86"/>
  <c r="BK95" i="86"/>
  <c r="AP96" i="86"/>
  <c r="U97" i="86"/>
  <c r="BK97" i="86"/>
  <c r="AP98" i="86"/>
  <c r="U99" i="86"/>
  <c r="BK99" i="86"/>
  <c r="P131" i="86"/>
  <c r="P133" i="86"/>
  <c r="AK137" i="86"/>
  <c r="AK134" i="86"/>
  <c r="BF138" i="86"/>
  <c r="BF136" i="86"/>
  <c r="U135" i="86"/>
  <c r="U137" i="86"/>
  <c r="U131" i="86"/>
  <c r="AP135" i="86"/>
  <c r="AP131" i="86"/>
  <c r="BK138" i="86"/>
  <c r="BK134" i="86"/>
  <c r="F136" i="86"/>
  <c r="F132" i="86"/>
  <c r="F134" i="86"/>
  <c r="AU136" i="86"/>
  <c r="K134" i="86"/>
  <c r="AU63" i="85"/>
  <c r="AP98" i="85"/>
  <c r="BK97" i="85"/>
  <c r="Z136" i="85"/>
  <c r="AU136" i="85"/>
  <c r="AF60" i="85"/>
  <c r="F100" i="85"/>
  <c r="U57" i="85"/>
  <c r="AP62" i="85"/>
  <c r="AK101" i="85"/>
  <c r="AK98" i="85"/>
  <c r="AK95" i="85"/>
  <c r="AK97" i="85"/>
  <c r="AF96" i="85"/>
  <c r="K99" i="85"/>
  <c r="AZ102" i="85"/>
  <c r="K135" i="85"/>
  <c r="K140" i="85"/>
  <c r="AZ140" i="85"/>
  <c r="AZ134" i="85"/>
  <c r="K136" i="85"/>
  <c r="P136" i="85"/>
  <c r="P134" i="85"/>
  <c r="AK136" i="85"/>
  <c r="AK134" i="85"/>
  <c r="U139" i="85"/>
  <c r="U134" i="85"/>
  <c r="AP138" i="85"/>
  <c r="BK139" i="85"/>
  <c r="BK134" i="85"/>
  <c r="U136" i="85"/>
  <c r="AP140" i="85"/>
  <c r="P61" i="84"/>
  <c r="P57" i="84"/>
  <c r="AK61" i="84"/>
  <c r="AK57" i="84"/>
  <c r="BF61" i="84"/>
  <c r="BF57" i="84"/>
  <c r="AU95" i="84"/>
  <c r="U58" i="84"/>
  <c r="AP59" i="84"/>
  <c r="BK60" i="84"/>
  <c r="U62" i="84"/>
  <c r="AP63" i="84"/>
  <c r="F100" i="84"/>
  <c r="F97" i="84"/>
  <c r="Z98" i="84"/>
  <c r="F95" i="84"/>
  <c r="Z100" i="84"/>
  <c r="K58" i="84"/>
  <c r="AF59" i="84"/>
  <c r="AZ60" i="84"/>
  <c r="K62" i="84"/>
  <c r="AF63" i="84"/>
  <c r="U102" i="84"/>
  <c r="AP97" i="84"/>
  <c r="AP102" i="84"/>
  <c r="BK102" i="84"/>
  <c r="BK99" i="84"/>
  <c r="AP96" i="84"/>
  <c r="F135" i="84"/>
  <c r="F134" i="84"/>
  <c r="F140" i="84"/>
  <c r="Z135" i="84"/>
  <c r="Z134" i="84"/>
  <c r="Z133" i="84"/>
  <c r="Z136" i="84"/>
  <c r="AU135" i="84"/>
  <c r="AU134" i="84"/>
  <c r="AU133" i="84"/>
  <c r="K100" i="84"/>
  <c r="K96" i="84"/>
  <c r="AF100" i="84"/>
  <c r="AF96" i="84"/>
  <c r="AZ100" i="84"/>
  <c r="AZ96" i="84"/>
  <c r="BF97" i="84"/>
  <c r="AK95" i="84"/>
  <c r="AZ138" i="84"/>
  <c r="AZ133" i="84"/>
  <c r="P140" i="84"/>
  <c r="AK136" i="84"/>
  <c r="BF136" i="84"/>
  <c r="BF135" i="84"/>
  <c r="U136" i="84"/>
  <c r="AU135" i="86"/>
  <c r="AZ134" i="86"/>
  <c r="F63" i="85"/>
  <c r="Z61" i="85"/>
  <c r="AU59" i="85"/>
  <c r="U96" i="85"/>
  <c r="BK101" i="85"/>
  <c r="Z139" i="85"/>
  <c r="AU137" i="85"/>
  <c r="BK61" i="85"/>
  <c r="Z98" i="85"/>
  <c r="AP58" i="85"/>
  <c r="BK63" i="85"/>
  <c r="AK100" i="85"/>
  <c r="BF102" i="85"/>
  <c r="AU97" i="85"/>
  <c r="AF135" i="85"/>
  <c r="AF136" i="85"/>
  <c r="AZ139" i="85"/>
  <c r="AZ137" i="85"/>
  <c r="AF138" i="85"/>
  <c r="AK137" i="85"/>
  <c r="BF136" i="85"/>
  <c r="BF138" i="85"/>
  <c r="BF133" i="85"/>
  <c r="U137" i="85"/>
  <c r="AP139" i="85"/>
  <c r="BK137" i="85"/>
  <c r="P64" i="84"/>
  <c r="P60" i="84"/>
  <c r="AK64" i="84"/>
  <c r="AK60" i="84"/>
  <c r="BF64" i="84"/>
  <c r="BF60" i="84"/>
  <c r="AU102" i="84"/>
  <c r="AU100" i="84"/>
  <c r="U57" i="84"/>
  <c r="AP58" i="84"/>
  <c r="BK59" i="84"/>
  <c r="U61" i="84"/>
  <c r="AP62" i="84"/>
  <c r="BK63" i="84"/>
  <c r="Z97" i="84"/>
  <c r="AP100" i="84"/>
  <c r="F98" i="84"/>
  <c r="Z99" i="84"/>
  <c r="AP95" i="84"/>
  <c r="K57" i="84"/>
  <c r="AF58" i="84"/>
  <c r="AZ59" i="84"/>
  <c r="K61" i="84"/>
  <c r="AF62" i="84"/>
  <c r="AZ63" i="84"/>
  <c r="U100" i="84"/>
  <c r="BK100" i="84"/>
  <c r="AU140" i="84"/>
  <c r="K99" i="84"/>
  <c r="K95" i="84"/>
  <c r="AF99" i="84"/>
  <c r="AF95" i="84"/>
  <c r="AZ99" i="84"/>
  <c r="AZ95" i="84"/>
  <c r="AK96" i="84"/>
  <c r="AK99" i="84"/>
  <c r="K136" i="84"/>
  <c r="K135" i="84"/>
  <c r="K134" i="84"/>
  <c r="AF140" i="84"/>
  <c r="AF139" i="84"/>
  <c r="Z131" i="86"/>
  <c r="F59" i="85"/>
  <c r="Z57" i="85"/>
  <c r="U100" i="85"/>
  <c r="AP101" i="85"/>
  <c r="F135" i="85"/>
  <c r="AU99" i="85"/>
  <c r="U61" i="85"/>
  <c r="P102" i="85"/>
  <c r="P97" i="85"/>
  <c r="BF101" i="85"/>
  <c r="BF99" i="85"/>
  <c r="AK96" i="85"/>
  <c r="AU98" i="85"/>
  <c r="AU102" i="85"/>
  <c r="K101" i="85"/>
  <c r="AF102" i="85"/>
  <c r="K95" i="85"/>
  <c r="AZ97" i="85"/>
  <c r="AZ100" i="85"/>
  <c r="K139" i="85"/>
  <c r="K137" i="85"/>
  <c r="K133" i="85"/>
  <c r="AF133" i="85"/>
  <c r="AF134" i="85"/>
  <c r="AZ138" i="85"/>
  <c r="K134" i="85"/>
  <c r="P140" i="85"/>
  <c r="P138" i="85"/>
  <c r="AK140" i="85"/>
  <c r="AK138" i="85"/>
  <c r="P133" i="85"/>
  <c r="U135" i="85"/>
  <c r="AP137" i="85"/>
  <c r="BK140" i="85"/>
  <c r="BK135" i="85"/>
  <c r="AK133" i="85"/>
  <c r="U138" i="85"/>
  <c r="P63" i="84"/>
  <c r="P59" i="84"/>
  <c r="AK63" i="84"/>
  <c r="AK59" i="84"/>
  <c r="BF63" i="84"/>
  <c r="BF59" i="84"/>
  <c r="AU101" i="84"/>
  <c r="AU96" i="84"/>
  <c r="AP57" i="84"/>
  <c r="BK58" i="84"/>
  <c r="U60" i="84"/>
  <c r="AP61" i="84"/>
  <c r="BK62" i="84"/>
  <c r="BK97" i="84"/>
  <c r="F102" i="84"/>
  <c r="Z102" i="84"/>
  <c r="Z95" i="84"/>
  <c r="AF57" i="84"/>
  <c r="AZ58" i="84"/>
  <c r="K60" i="84"/>
  <c r="AF61" i="84"/>
  <c r="AZ62" i="84"/>
  <c r="U97" i="84"/>
  <c r="AP101" i="84"/>
  <c r="AP98" i="84"/>
  <c r="BK98" i="84"/>
  <c r="BK95" i="84"/>
  <c r="AU98" i="84"/>
  <c r="F139" i="84"/>
  <c r="F138" i="84"/>
  <c r="F137" i="84"/>
  <c r="F133" i="84"/>
  <c r="Z139" i="84"/>
  <c r="Z138" i="84"/>
  <c r="Z137" i="84"/>
  <c r="Z140" i="84"/>
  <c r="AU139" i="84"/>
  <c r="AU138" i="84"/>
  <c r="AU137" i="84"/>
  <c r="AU136" i="84"/>
  <c r="K102" i="84"/>
  <c r="K98" i="84"/>
  <c r="AF102" i="84"/>
  <c r="AF98" i="84"/>
  <c r="AZ102" i="84"/>
  <c r="AZ98" i="84"/>
  <c r="P95" i="84"/>
  <c r="AK100" i="84"/>
  <c r="P98" i="84"/>
  <c r="K137" i="84"/>
  <c r="Z134" i="86"/>
  <c r="AU134" i="86"/>
  <c r="U101" i="85"/>
  <c r="F138" i="85"/>
  <c r="F96" i="85"/>
  <c r="BF97" i="85"/>
  <c r="AF62" i="85"/>
  <c r="P101" i="85"/>
  <c r="AK102" i="85"/>
  <c r="BF100" i="85"/>
  <c r="BF95" i="85"/>
  <c r="AU96" i="85"/>
  <c r="AZ101" i="85"/>
  <c r="AF139" i="85"/>
  <c r="AF137" i="85"/>
  <c r="AF140" i="85"/>
  <c r="AZ135" i="85"/>
  <c r="AZ133" i="85"/>
  <c r="AZ136" i="85"/>
  <c r="K138" i="85"/>
  <c r="BF140" i="85"/>
  <c r="BF134" i="85"/>
  <c r="AP135" i="85"/>
  <c r="BK133" i="85"/>
  <c r="U140" i="85"/>
  <c r="P62" i="84"/>
  <c r="P58" i="84"/>
  <c r="AK62" i="84"/>
  <c r="AK58" i="84"/>
  <c r="BF62" i="84"/>
  <c r="BF58" i="84"/>
  <c r="AU99" i="84"/>
  <c r="F99" i="84"/>
  <c r="BK57" i="84"/>
  <c r="U59" i="84"/>
  <c r="AP60" i="84"/>
  <c r="BK61" i="84"/>
  <c r="U63" i="84"/>
  <c r="U95" i="84"/>
  <c r="F101" i="84"/>
  <c r="Z101" i="84"/>
  <c r="Z96" i="84"/>
  <c r="AU97" i="84"/>
  <c r="AZ57" i="84"/>
  <c r="K59" i="84"/>
  <c r="AF60" i="84"/>
  <c r="AZ61" i="84"/>
  <c r="K63" i="84"/>
  <c r="U96" i="84"/>
  <c r="F96" i="84"/>
  <c r="U99" i="84"/>
  <c r="F136" i="84"/>
  <c r="K101" i="84"/>
  <c r="K97" i="84"/>
  <c r="AF101" i="84"/>
  <c r="AF97" i="84"/>
  <c r="AZ101" i="84"/>
  <c r="AZ97" i="84"/>
  <c r="P99" i="84"/>
  <c r="BF100" i="84"/>
  <c r="BF96" i="84"/>
  <c r="K140" i="84"/>
  <c r="K139" i="84"/>
  <c r="K138" i="84"/>
  <c r="AF136" i="84"/>
  <c r="AF135" i="84"/>
  <c r="AF134" i="84"/>
  <c r="AF133" i="84"/>
  <c r="AZ139" i="84"/>
  <c r="K133" i="84"/>
  <c r="AP135" i="84"/>
  <c r="P137" i="84"/>
  <c r="P135" i="84"/>
  <c r="AK139" i="84"/>
  <c r="U138" i="84"/>
  <c r="U137" i="84"/>
  <c r="AZ136" i="84"/>
  <c r="AZ134" i="84"/>
  <c r="P136" i="84"/>
  <c r="BF140" i="84"/>
  <c r="BF139" i="84"/>
  <c r="U140" i="84"/>
  <c r="AP138" i="84"/>
  <c r="AP137" i="84"/>
  <c r="AP136" i="84"/>
  <c r="BF138" i="84"/>
  <c r="P61" i="62"/>
  <c r="P57" i="62"/>
  <c r="AK60" i="62"/>
  <c r="AK58" i="62"/>
  <c r="BF62" i="62"/>
  <c r="BF57" i="62"/>
  <c r="U63" i="62"/>
  <c r="U58" i="62"/>
  <c r="AP62" i="62"/>
  <c r="AP57" i="62"/>
  <c r="BK61" i="62"/>
  <c r="BK57" i="62"/>
  <c r="AZ62" i="62"/>
  <c r="U100" i="62"/>
  <c r="AP100" i="62"/>
  <c r="AP102" i="62"/>
  <c r="BK101" i="62"/>
  <c r="BK99" i="62"/>
  <c r="AP101" i="62"/>
  <c r="K58" i="62"/>
  <c r="AF59" i="62"/>
  <c r="K96" i="62"/>
  <c r="AF99" i="62"/>
  <c r="AF95" i="62"/>
  <c r="AZ96" i="62"/>
  <c r="AU61" i="62"/>
  <c r="F101" i="62"/>
  <c r="F97" i="62"/>
  <c r="Z96" i="62"/>
  <c r="AU102" i="62"/>
  <c r="AU99" i="62"/>
  <c r="AU95" i="62"/>
  <c r="F134" i="62"/>
  <c r="U135" i="62"/>
  <c r="U137" i="62"/>
  <c r="BK140" i="62"/>
  <c r="BK137" i="62"/>
  <c r="AK101" i="62"/>
  <c r="F137" i="62"/>
  <c r="AU139" i="62"/>
  <c r="F138" i="62"/>
  <c r="AK134" i="62"/>
  <c r="BF138" i="62"/>
  <c r="BF139" i="62"/>
  <c r="AK133" i="62"/>
  <c r="AZ136" i="62"/>
  <c r="AZ133" i="62"/>
  <c r="K137" i="62"/>
  <c r="AF138" i="62"/>
  <c r="U59" i="62"/>
  <c r="AP58" i="62"/>
  <c r="BK58" i="62"/>
  <c r="U96" i="62"/>
  <c r="AP95" i="62"/>
  <c r="BK96" i="62"/>
  <c r="F61" i="62"/>
  <c r="K59" i="62"/>
  <c r="K97" i="62"/>
  <c r="F102" i="62"/>
  <c r="Z97" i="62"/>
  <c r="AU96" i="62"/>
  <c r="AP133" i="62"/>
  <c r="BK135" i="62"/>
  <c r="F140" i="62"/>
  <c r="Z138" i="62"/>
  <c r="AU133" i="62"/>
  <c r="P134" i="62"/>
  <c r="BF136" i="62"/>
  <c r="AF133" i="62"/>
  <c r="AF137" i="84"/>
  <c r="AZ135" i="84"/>
  <c r="AZ137" i="84"/>
  <c r="BK139" i="84"/>
  <c r="P139" i="84"/>
  <c r="BF137" i="84"/>
  <c r="P133" i="84"/>
  <c r="U134" i="84"/>
  <c r="BK138" i="84"/>
  <c r="BK137" i="84"/>
  <c r="BK136" i="84"/>
  <c r="AK134" i="84"/>
  <c r="U139" i="84"/>
  <c r="P60" i="62"/>
  <c r="P62" i="62"/>
  <c r="AK61" i="62"/>
  <c r="AK57" i="62"/>
  <c r="BF63" i="62"/>
  <c r="BF64" i="62"/>
  <c r="U62" i="62"/>
  <c r="U57" i="62"/>
  <c r="AP61" i="62"/>
  <c r="BK64" i="62"/>
  <c r="BK60" i="62"/>
  <c r="U101" i="62"/>
  <c r="U99" i="62"/>
  <c r="AP99" i="62"/>
  <c r="AP98" i="62"/>
  <c r="BK102" i="62"/>
  <c r="BK97" i="62"/>
  <c r="AF60" i="62"/>
  <c r="AZ61" i="62"/>
  <c r="K57" i="62"/>
  <c r="AF58" i="62"/>
  <c r="AZ59" i="62"/>
  <c r="K62" i="62"/>
  <c r="AZ64" i="62"/>
  <c r="K99" i="62"/>
  <c r="K95" i="62"/>
  <c r="K101" i="62"/>
  <c r="AF98" i="62"/>
  <c r="AF102" i="62"/>
  <c r="AZ99" i="62"/>
  <c r="AZ95" i="62"/>
  <c r="AZ63" i="62"/>
  <c r="F100" i="62"/>
  <c r="F96" i="62"/>
  <c r="Z102" i="62"/>
  <c r="Z99" i="62"/>
  <c r="Z95" i="62"/>
  <c r="AU101" i="62"/>
  <c r="AU98" i="62"/>
  <c r="AP134" i="62"/>
  <c r="U139" i="62"/>
  <c r="U134" i="62"/>
  <c r="AP139" i="62"/>
  <c r="BK139" i="62"/>
  <c r="BK134" i="62"/>
  <c r="U136" i="62"/>
  <c r="U140" i="62"/>
  <c r="Z140" i="62"/>
  <c r="AU138" i="62"/>
  <c r="AU137" i="62"/>
  <c r="F133" i="62"/>
  <c r="F139" i="62"/>
  <c r="P138" i="62"/>
  <c r="AK137" i="62"/>
  <c r="P139" i="62"/>
  <c r="AK139" i="62"/>
  <c r="AF137" i="62"/>
  <c r="AF139" i="62"/>
  <c r="U60" i="62"/>
  <c r="AP64" i="62"/>
  <c r="AP60" i="62"/>
  <c r="AP59" i="62"/>
  <c r="BK63" i="62"/>
  <c r="BK59" i="62"/>
  <c r="AF61" i="62"/>
  <c r="K64" i="62"/>
  <c r="U98" i="62"/>
  <c r="U97" i="62"/>
  <c r="AP97" i="62"/>
  <c r="AP96" i="62"/>
  <c r="BK100" i="62"/>
  <c r="BK98" i="62"/>
  <c r="BK95" i="62"/>
  <c r="AU63" i="62"/>
  <c r="AF57" i="62"/>
  <c r="AZ58" i="62"/>
  <c r="K60" i="62"/>
  <c r="K102" i="62"/>
  <c r="K98" i="62"/>
  <c r="AF97" i="62"/>
  <c r="AF101" i="62"/>
  <c r="AZ100" i="62"/>
  <c r="AZ98" i="62"/>
  <c r="AZ102" i="62"/>
  <c r="K61" i="62"/>
  <c r="AF62" i="62"/>
  <c r="F99" i="62"/>
  <c r="F95" i="62"/>
  <c r="Z101" i="62"/>
  <c r="Z98" i="62"/>
  <c r="AU100" i="62"/>
  <c r="AU97" i="62"/>
  <c r="U138" i="62"/>
  <c r="AP140" i="62"/>
  <c r="AP138" i="62"/>
  <c r="BK136" i="62"/>
  <c r="BF102" i="62"/>
  <c r="F135" i="62"/>
  <c r="Z133" i="62"/>
  <c r="AU140" i="62"/>
  <c r="P137" i="62"/>
  <c r="BF140" i="62"/>
  <c r="BF137" i="62"/>
  <c r="P136" i="62"/>
  <c r="AF138" i="84"/>
  <c r="AK137" i="84"/>
  <c r="U133" i="84"/>
  <c r="BK133" i="84"/>
  <c r="AK64" i="62"/>
  <c r="U64" i="62"/>
  <c r="AP63" i="62"/>
  <c r="BK62" i="62"/>
  <c r="AF63" i="62"/>
  <c r="AF100" i="62"/>
  <c r="AZ97" i="62"/>
  <c r="Z139" i="62"/>
  <c r="AK140" i="62"/>
  <c r="AZ140" i="84"/>
  <c r="AK140" i="84"/>
  <c r="BF134" i="84"/>
  <c r="AP140" i="84"/>
  <c r="AP134" i="84"/>
  <c r="AP133" i="84"/>
  <c r="BK140" i="84"/>
  <c r="P63" i="62"/>
  <c r="P59" i="62"/>
  <c r="AK62" i="62"/>
  <c r="AK63" i="62"/>
  <c r="BF59" i="62"/>
  <c r="BF60" i="62"/>
  <c r="U61" i="62"/>
  <c r="U133" i="62"/>
  <c r="AP135" i="62"/>
  <c r="P100" i="62"/>
  <c r="F136" i="62"/>
  <c r="Z135" i="62"/>
  <c r="AU136" i="62"/>
  <c r="AU134" i="62"/>
  <c r="AK138" i="62"/>
  <c r="AK135" i="62"/>
  <c r="K136" i="62"/>
  <c r="K133" i="62"/>
  <c r="AZ137" i="62"/>
  <c r="AK135" i="84"/>
  <c r="AK133" i="84"/>
  <c r="P58" i="62"/>
  <c r="AK59" i="62"/>
  <c r="BF61" i="62"/>
  <c r="U95" i="62"/>
  <c r="Z62" i="62"/>
  <c r="AZ60" i="62"/>
  <c r="AZ101" i="62"/>
  <c r="F98" i="62"/>
  <c r="Z100" i="62"/>
  <c r="BK138" i="62"/>
  <c r="Z136" i="62"/>
  <c r="AU135" i="62"/>
  <c r="P140" i="62"/>
  <c r="BF134" i="62"/>
  <c r="AF136" i="62"/>
  <c r="BK134" i="84"/>
  <c r="P64" i="62"/>
  <c r="BF58" i="62"/>
  <c r="U102" i="62"/>
  <c r="AZ57" i="62"/>
  <c r="AF96" i="62"/>
  <c r="AP136" i="62"/>
  <c r="AP137" i="62"/>
  <c r="Z137" i="62"/>
  <c r="AF140" i="62"/>
  <c r="Y137" i="91"/>
  <c r="O136" i="91"/>
  <c r="AJ135" i="91"/>
  <c r="E135" i="91"/>
  <c r="O133" i="91"/>
  <c r="BE132" i="91"/>
  <c r="AT131" i="91"/>
  <c r="BJ100" i="91"/>
  <c r="AO100" i="91"/>
  <c r="BE99" i="91"/>
  <c r="AE99" i="91"/>
  <c r="J99" i="91"/>
  <c r="AY98" i="91"/>
  <c r="AJ98" i="91"/>
  <c r="J98" i="91"/>
  <c r="BJ96" i="91"/>
  <c r="AO96" i="91"/>
  <c r="BJ95" i="91"/>
  <c r="O95" i="91"/>
  <c r="AY94" i="91"/>
  <c r="AE94" i="91"/>
  <c r="AE93" i="91"/>
  <c r="J93" i="91"/>
  <c r="AJ61" i="91"/>
  <c r="AJ60" i="91"/>
  <c r="AJ59" i="91"/>
  <c r="BE58" i="91"/>
  <c r="O57" i="91"/>
  <c r="AJ56" i="91"/>
  <c r="O55" i="91"/>
  <c r="AO137" i="87"/>
  <c r="BJ136" i="87"/>
  <c r="AT133" i="87"/>
  <c r="E132" i="87"/>
  <c r="AO131" i="87"/>
  <c r="T99" i="87"/>
  <c r="T98" i="87"/>
  <c r="AO97" i="87"/>
  <c r="BJ96" i="87"/>
  <c r="Y96" i="87"/>
  <c r="AT138" i="91"/>
  <c r="AT137" i="91"/>
  <c r="O137" i="91"/>
  <c r="AY136" i="91"/>
  <c r="AE135" i="91"/>
  <c r="E134" i="91"/>
  <c r="O131" i="91"/>
  <c r="AJ100" i="91"/>
  <c r="O100" i="91"/>
  <c r="AY99" i="91"/>
  <c r="AE98" i="91"/>
  <c r="J97" i="91"/>
  <c r="AE96" i="91"/>
  <c r="AY95" i="91"/>
  <c r="AE95" i="91"/>
  <c r="J95" i="91"/>
  <c r="BJ93" i="91"/>
  <c r="T93" i="91"/>
  <c r="AJ62" i="91"/>
  <c r="BE60" i="91"/>
  <c r="BE59" i="91"/>
  <c r="O58" i="91"/>
  <c r="AJ55" i="91"/>
  <c r="BJ138" i="87"/>
  <c r="Y134" i="87"/>
  <c r="AT132" i="87"/>
  <c r="BJ131" i="87"/>
  <c r="E131" i="87"/>
  <c r="Y100" i="87"/>
  <c r="AT99" i="87"/>
  <c r="AO98" i="87"/>
  <c r="BJ97" i="87"/>
  <c r="T97" i="87"/>
  <c r="T96" i="87"/>
  <c r="AT95" i="87"/>
  <c r="E95" i="87"/>
  <c r="Y94" i="87"/>
  <c r="Y93" i="87"/>
  <c r="BJ61" i="87"/>
  <c r="AO61" i="87"/>
  <c r="AT60" i="87"/>
  <c r="AJ138" i="91"/>
  <c r="AJ137" i="91"/>
  <c r="Y135" i="91"/>
  <c r="BE131" i="91"/>
  <c r="E131" i="91"/>
  <c r="AY100" i="91"/>
  <c r="AE100" i="91"/>
  <c r="J100" i="91"/>
  <c r="T99" i="91"/>
  <c r="AO98" i="91"/>
  <c r="BJ97" i="91"/>
  <c r="AE97" i="91"/>
  <c r="AY96" i="91"/>
  <c r="AO94" i="91"/>
  <c r="T94" i="91"/>
  <c r="BE93" i="91"/>
  <c r="BE61" i="91"/>
  <c r="O61" i="91"/>
  <c r="AY60" i="91"/>
  <c r="AY59" i="91"/>
  <c r="O59" i="91"/>
  <c r="AJ58" i="91"/>
  <c r="AJ57" i="91"/>
  <c r="BE56" i="91"/>
  <c r="BE55" i="91"/>
  <c r="AE55" i="91"/>
  <c r="AT138" i="87"/>
  <c r="Y137" i="87"/>
  <c r="BE135" i="87"/>
  <c r="J134" i="87"/>
  <c r="AJ133" i="87"/>
  <c r="Y132" i="87"/>
  <c r="Y131" i="87"/>
  <c r="BJ100" i="87"/>
  <c r="T100" i="87"/>
  <c r="AO99" i="87"/>
  <c r="E99" i="87"/>
  <c r="AO96" i="87"/>
  <c r="AO95" i="87"/>
  <c r="BJ94" i="87"/>
  <c r="T94" i="87"/>
  <c r="AT93" i="87"/>
  <c r="T93" i="87"/>
  <c r="BJ62" i="87"/>
  <c r="E61" i="87"/>
  <c r="AO60" i="87"/>
  <c r="Y133" i="91"/>
  <c r="AO99" i="91"/>
  <c r="T98" i="91"/>
  <c r="BE94" i="91"/>
  <c r="AJ93" i="91"/>
  <c r="AT131" i="87"/>
  <c r="E97" i="87"/>
  <c r="T95" i="87"/>
  <c r="Y62" i="87"/>
  <c r="Y61" i="87"/>
  <c r="BJ59" i="87"/>
  <c r="AT58" i="87"/>
  <c r="Y58" i="87"/>
  <c r="BJ57" i="87"/>
  <c r="AO57" i="87"/>
  <c r="E56" i="87"/>
  <c r="AT55" i="87"/>
  <c r="T55" i="87"/>
  <c r="AY62" i="86"/>
  <c r="Y138" i="91"/>
  <c r="E133" i="91"/>
  <c r="O99" i="91"/>
  <c r="AY97" i="91"/>
  <c r="J96" i="91"/>
  <c r="AJ94" i="91"/>
  <c r="O93" i="91"/>
  <c r="J61" i="91"/>
  <c r="E138" i="87"/>
  <c r="BJ133" i="87"/>
  <c r="T131" i="87"/>
  <c r="BJ98" i="87"/>
  <c r="BJ93" i="87"/>
  <c r="E93" i="87"/>
  <c r="T61" i="87"/>
  <c r="Y60" i="87"/>
  <c r="Y59" i="87"/>
  <c r="E59" i="87"/>
  <c r="AO58" i="87"/>
  <c r="T58" i="87"/>
  <c r="AT56" i="87"/>
  <c r="Y56" i="87"/>
  <c r="BJ55" i="87"/>
  <c r="AO55" i="87"/>
  <c r="J62" i="86"/>
  <c r="AE59" i="86"/>
  <c r="AY56" i="86"/>
  <c r="J61" i="85"/>
  <c r="O102" i="84"/>
  <c r="AE101" i="84"/>
  <c r="AY100" i="84"/>
  <c r="BJ99" i="84"/>
  <c r="AE99" i="84"/>
  <c r="J97" i="84"/>
  <c r="AE95" i="84"/>
  <c r="AT64" i="84"/>
  <c r="T64" i="84"/>
  <c r="Y63" i="84"/>
  <c r="BJ62" i="84"/>
  <c r="E62" i="84"/>
  <c r="AO61" i="84"/>
  <c r="AT60" i="84"/>
  <c r="T60" i="84"/>
  <c r="Y59" i="84"/>
  <c r="BJ58" i="84"/>
  <c r="E58" i="84"/>
  <c r="AO57" i="84"/>
  <c r="O132" i="91"/>
  <c r="BE98" i="91"/>
  <c r="T97" i="91"/>
  <c r="AO95" i="91"/>
  <c r="J94" i="91"/>
  <c r="BE62" i="91"/>
  <c r="O56" i="91"/>
  <c r="AO100" i="87"/>
  <c r="Y98" i="87"/>
  <c r="BJ95" i="87"/>
  <c r="AO94" i="87"/>
  <c r="AO93" i="87"/>
  <c r="BJ60" i="87"/>
  <c r="T60" i="87"/>
  <c r="AT59" i="87"/>
  <c r="T59" i="87"/>
  <c r="BJ58" i="87"/>
  <c r="Y57" i="87"/>
  <c r="E57" i="87"/>
  <c r="AO56" i="87"/>
  <c r="T56" i="87"/>
  <c r="AE61" i="86"/>
  <c r="AY58" i="86"/>
  <c r="J56" i="86"/>
  <c r="J138" i="84"/>
  <c r="T133" i="84"/>
  <c r="J102" i="84"/>
  <c r="AJ100" i="84"/>
  <c r="O99" i="84"/>
  <c r="AE98" i="84"/>
  <c r="AJ97" i="84"/>
  <c r="O96" i="84"/>
  <c r="O95" i="84"/>
  <c r="AO64" i="84"/>
  <c r="AT63" i="84"/>
  <c r="T63" i="84"/>
  <c r="Y62" i="84"/>
  <c r="BJ61" i="84"/>
  <c r="E61" i="84"/>
  <c r="AO60" i="84"/>
  <c r="AT59" i="84"/>
  <c r="T59" i="84"/>
  <c r="Y58" i="84"/>
  <c r="BJ57" i="84"/>
  <c r="E57" i="84"/>
  <c r="BJ99" i="91"/>
  <c r="AY93" i="91"/>
  <c r="AT97" i="87"/>
  <c r="AT62" i="87"/>
  <c r="AO59" i="87"/>
  <c r="E58" i="87"/>
  <c r="E55" i="87"/>
  <c r="J60" i="86"/>
  <c r="AE55" i="86"/>
  <c r="AJ135" i="84"/>
  <c r="AJ101" i="84"/>
  <c r="O100" i="84"/>
  <c r="BE98" i="84"/>
  <c r="AY95" i="84"/>
  <c r="Y64" i="84"/>
  <c r="AO62" i="84"/>
  <c r="AT61" i="84"/>
  <c r="BJ59" i="84"/>
  <c r="E59" i="84"/>
  <c r="T57" i="84"/>
  <c r="J98" i="84"/>
  <c r="E64" i="84"/>
  <c r="T62" i="84"/>
  <c r="AT58" i="84"/>
  <c r="T57" i="87"/>
  <c r="AE57" i="86"/>
  <c r="BE139" i="84"/>
  <c r="BE100" i="84"/>
  <c r="AJ96" i="84"/>
  <c r="BJ63" i="84"/>
  <c r="Y60" i="84"/>
  <c r="AT57" i="84"/>
  <c r="T95" i="91"/>
  <c r="BJ99" i="87"/>
  <c r="Y55" i="87"/>
  <c r="E60" i="84"/>
  <c r="Y57" i="84"/>
  <c r="E137" i="91"/>
  <c r="O62" i="91"/>
  <c r="T136" i="87"/>
  <c r="AT61" i="87"/>
  <c r="AT57" i="87"/>
  <c r="J58" i="86"/>
  <c r="T140" i="84"/>
  <c r="AY102" i="84"/>
  <c r="AY99" i="84"/>
  <c r="AY96" i="84"/>
  <c r="BJ64" i="84"/>
  <c r="Y61" i="84"/>
  <c r="AO59" i="84"/>
  <c r="O98" i="62"/>
  <c r="E63" i="84"/>
  <c r="T61" i="84"/>
  <c r="AO58" i="84"/>
  <c r="Y60" i="62"/>
  <c r="AY131" i="91"/>
  <c r="BJ56" i="87"/>
  <c r="AY60" i="86"/>
  <c r="T97" i="84"/>
  <c r="AT62" i="84"/>
  <c r="BJ60" i="84"/>
  <c r="T58" i="84"/>
  <c r="Y134" i="91"/>
  <c r="O60" i="91"/>
  <c r="BE97" i="84"/>
  <c r="BE57" i="91"/>
  <c r="E60" i="87"/>
  <c r="AO63" i="84"/>
  <c r="AT58" i="62"/>
  <c r="AY61" i="85"/>
  <c r="AJ64" i="85"/>
  <c r="AT99" i="86"/>
  <c r="AE100" i="62"/>
  <c r="AJ102" i="85"/>
  <c r="J99" i="86"/>
  <c r="AO62" i="87"/>
  <c r="E137" i="87"/>
  <c r="AE64" i="85"/>
  <c r="AE62" i="85"/>
  <c r="AE133" i="85"/>
  <c r="O57" i="85"/>
  <c r="J96" i="85"/>
  <c r="AO139" i="85"/>
  <c r="J95" i="85"/>
  <c r="AJ62" i="85"/>
  <c r="O63" i="85"/>
  <c r="BE63" i="85"/>
  <c r="J64" i="85"/>
  <c r="AE58" i="85"/>
  <c r="AY133" i="85"/>
  <c r="Y59" i="62"/>
  <c r="AT57" i="62"/>
  <c r="J135" i="62"/>
  <c r="J136" i="62"/>
  <c r="AJ102" i="62"/>
  <c r="AJ95" i="62"/>
  <c r="BE98" i="62"/>
  <c r="E63" i="62"/>
  <c r="Y62" i="62"/>
  <c r="AT60" i="62"/>
  <c r="O137" i="62"/>
  <c r="AE97" i="62"/>
  <c r="AT63" i="62"/>
  <c r="AO57" i="62"/>
  <c r="E57" i="62"/>
  <c r="AT95" i="85"/>
  <c r="AY64" i="62"/>
  <c r="AY98" i="62"/>
  <c r="BE100" i="85"/>
  <c r="AE100" i="86"/>
  <c r="E100" i="87"/>
  <c r="AT137" i="87"/>
  <c r="J133" i="87"/>
  <c r="Y64" i="62"/>
  <c r="E95" i="85"/>
  <c r="Y95" i="85"/>
  <c r="O62" i="85"/>
  <c r="J99" i="85"/>
  <c r="AY97" i="85"/>
  <c r="AY98" i="85"/>
  <c r="BE60" i="85"/>
  <c r="BE58" i="85"/>
  <c r="O60" i="85"/>
  <c r="O140" i="85"/>
  <c r="BE64" i="85"/>
  <c r="J63" i="85"/>
  <c r="AE57" i="85"/>
  <c r="AJ58" i="85"/>
  <c r="AY99" i="85"/>
  <c r="AO137" i="85"/>
  <c r="AT59" i="62"/>
  <c r="O101" i="62"/>
  <c r="O96" i="62"/>
  <c r="AJ96" i="62"/>
  <c r="AJ99" i="62"/>
  <c r="BE102" i="62"/>
  <c r="BE97" i="62"/>
  <c r="AE136" i="62"/>
  <c r="E59" i="62"/>
  <c r="BE95" i="62"/>
  <c r="AJ133" i="62"/>
  <c r="AO137" i="62"/>
  <c r="Y100" i="86"/>
  <c r="E99" i="86"/>
  <c r="AO98" i="84"/>
  <c r="T57" i="62"/>
  <c r="E138" i="62"/>
  <c r="AY135" i="85"/>
  <c r="AY99" i="86"/>
  <c r="O100" i="86"/>
  <c r="Y99" i="87"/>
  <c r="BJ100" i="86"/>
  <c r="AE138" i="87"/>
  <c r="E101" i="62"/>
  <c r="Y58" i="85"/>
  <c r="AT96" i="85"/>
  <c r="O61" i="85"/>
  <c r="AE97" i="85"/>
  <c r="AE98" i="85"/>
  <c r="T135" i="85"/>
  <c r="AY59" i="85"/>
  <c r="AO133" i="85"/>
  <c r="BE59" i="85"/>
  <c r="O59" i="85"/>
  <c r="AJ60" i="85"/>
  <c r="O133" i="85"/>
  <c r="BE62" i="85"/>
  <c r="J60" i="85"/>
  <c r="AJ57" i="85"/>
  <c r="AY58" i="85"/>
  <c r="AJ61" i="85"/>
  <c r="AJ63" i="85"/>
  <c r="AY95" i="85"/>
  <c r="Y57" i="62"/>
  <c r="AT61" i="62"/>
  <c r="AY133" i="62"/>
  <c r="O99" i="62"/>
  <c r="AJ98" i="62"/>
  <c r="BE100" i="62"/>
  <c r="AJ139" i="84"/>
  <c r="BJ99" i="85"/>
  <c r="AJ100" i="86"/>
  <c r="AT100" i="87"/>
  <c r="E59" i="91"/>
  <c r="BJ98" i="85"/>
  <c r="Y62" i="85"/>
  <c r="Y99" i="85"/>
  <c r="J57" i="85"/>
  <c r="Y98" i="85"/>
  <c r="O58" i="85"/>
  <c r="J97" i="85"/>
  <c r="AE96" i="85"/>
  <c r="AY57" i="85"/>
  <c r="T137" i="85"/>
  <c r="AJ59" i="85"/>
  <c r="AE61" i="85"/>
  <c r="BE57" i="85"/>
  <c r="J59" i="85"/>
  <c r="AE60" i="85"/>
  <c r="BE61" i="85"/>
  <c r="O64" i="85"/>
  <c r="E58" i="62"/>
  <c r="Y58" i="62"/>
  <c r="AY136" i="62"/>
  <c r="AY135" i="62"/>
  <c r="J139" i="62"/>
  <c r="J133" i="62"/>
  <c r="O95" i="62"/>
  <c r="BE96" i="62"/>
  <c r="AE135" i="62"/>
  <c r="E60" i="62"/>
  <c r="AJ136" i="62"/>
  <c r="AJ138" i="62"/>
  <c r="BJ139" i="62"/>
  <c r="AT60" i="91"/>
  <c r="AE60" i="91"/>
  <c r="AE61" i="91"/>
  <c r="AY62" i="91"/>
  <c r="E62" i="91"/>
  <c r="Y62" i="91"/>
  <c r="AT61" i="91"/>
  <c r="J56" i="91"/>
  <c r="AE59" i="91"/>
  <c r="T59" i="91"/>
  <c r="T55" i="91"/>
  <c r="AO59" i="91"/>
  <c r="AO55" i="91"/>
  <c r="BJ60" i="91"/>
  <c r="BJ56" i="91"/>
  <c r="Y56" i="91"/>
  <c r="T134" i="91"/>
  <c r="E99" i="91"/>
  <c r="E95" i="91"/>
  <c r="Y98" i="91"/>
  <c r="Y94" i="91"/>
  <c r="AT99" i="91"/>
  <c r="AT95" i="91"/>
  <c r="T138" i="91"/>
  <c r="T137" i="91"/>
  <c r="AO134" i="91"/>
  <c r="BJ131" i="91"/>
  <c r="BJ137" i="91"/>
  <c r="BE95" i="91"/>
  <c r="J138" i="91"/>
  <c r="J133" i="91"/>
  <c r="J135" i="91"/>
  <c r="AE137" i="91"/>
  <c r="AE134" i="91"/>
  <c r="O94" i="91"/>
  <c r="AJ95" i="91"/>
  <c r="O97" i="91"/>
  <c r="AY133" i="91"/>
  <c r="AO93" i="91"/>
  <c r="T96" i="91"/>
  <c r="BJ98" i="91"/>
  <c r="AJ134" i="91"/>
  <c r="AT132" i="91"/>
  <c r="AT135" i="91"/>
  <c r="J62" i="87"/>
  <c r="J58" i="87"/>
  <c r="AE62" i="87"/>
  <c r="AE59" i="87"/>
  <c r="AE55" i="87"/>
  <c r="AY59" i="87"/>
  <c r="AY55" i="87"/>
  <c r="O60" i="87"/>
  <c r="O56" i="87"/>
  <c r="AJ59" i="87"/>
  <c r="AJ55" i="87"/>
  <c r="BE59" i="87"/>
  <c r="BE55" i="87"/>
  <c r="J98" i="87"/>
  <c r="J94" i="87"/>
  <c r="AE98" i="87"/>
  <c r="AE94" i="87"/>
  <c r="AY98" i="87"/>
  <c r="AY94" i="87"/>
  <c r="O98" i="87"/>
  <c r="O94" i="87"/>
  <c r="AJ98" i="87"/>
  <c r="AJ94" i="87"/>
  <c r="BE98" i="87"/>
  <c r="BE94" i="87"/>
  <c r="AE133" i="62"/>
  <c r="AJ134" i="62"/>
  <c r="AT57" i="91"/>
  <c r="J59" i="91"/>
  <c r="J60" i="91"/>
  <c r="AE58" i="91"/>
  <c r="AY61" i="91"/>
  <c r="AY58" i="91"/>
  <c r="E56" i="91"/>
  <c r="Y58" i="91"/>
  <c r="Y57" i="91"/>
  <c r="AT56" i="91"/>
  <c r="T62" i="91"/>
  <c r="T58" i="91"/>
  <c r="AO62" i="91"/>
  <c r="AO58" i="91"/>
  <c r="BJ59" i="91"/>
  <c r="BJ55" i="91"/>
  <c r="J57" i="91"/>
  <c r="Y61" i="91"/>
  <c r="E98" i="91"/>
  <c r="E94" i="91"/>
  <c r="Y97" i="91"/>
  <c r="Y93" i="91"/>
  <c r="AT98" i="91"/>
  <c r="AT94" i="91"/>
  <c r="T135" i="91"/>
  <c r="T136" i="91"/>
  <c r="AO131" i="91"/>
  <c r="AO137" i="91"/>
  <c r="AO136" i="91"/>
  <c r="BJ136" i="91"/>
  <c r="BJ133" i="91"/>
  <c r="BJ132" i="91"/>
  <c r="O96" i="91"/>
  <c r="J134" i="91"/>
  <c r="J131" i="91"/>
  <c r="AE136" i="91"/>
  <c r="BE100" i="91"/>
  <c r="AJ97" i="91"/>
  <c r="AE131" i="91"/>
  <c r="AY138" i="91"/>
  <c r="AY134" i="91"/>
  <c r="O134" i="91"/>
  <c r="AJ133" i="91"/>
  <c r="BE138" i="91"/>
  <c r="BE137" i="91"/>
  <c r="O135" i="91"/>
  <c r="E136" i="91"/>
  <c r="Y136" i="91"/>
  <c r="AT133" i="91"/>
  <c r="J61" i="87"/>
  <c r="J57" i="87"/>
  <c r="AE58" i="87"/>
  <c r="AY62" i="87"/>
  <c r="AY58" i="87"/>
  <c r="O59" i="87"/>
  <c r="O55" i="87"/>
  <c r="AJ58" i="87"/>
  <c r="BE62" i="87"/>
  <c r="BE58" i="87"/>
  <c r="O62" i="87"/>
  <c r="J97" i="87"/>
  <c r="J93" i="87"/>
  <c r="AE97" i="87"/>
  <c r="AE93" i="87"/>
  <c r="AY97" i="87"/>
  <c r="AY93" i="87"/>
  <c r="AJ62" i="87"/>
  <c r="O97" i="87"/>
  <c r="O93" i="87"/>
  <c r="AJ97" i="87"/>
  <c r="AJ93" i="87"/>
  <c r="BE97" i="87"/>
  <c r="BE93" i="87"/>
  <c r="AT94" i="87"/>
  <c r="Y97" i="87"/>
  <c r="J137" i="87"/>
  <c r="AE131" i="87"/>
  <c r="AE133" i="87"/>
  <c r="AY133" i="87"/>
  <c r="AE135" i="87"/>
  <c r="AJ97" i="62"/>
  <c r="O97" i="62"/>
  <c r="O133" i="62"/>
  <c r="AO133" i="62"/>
  <c r="AT59" i="91"/>
  <c r="AT62" i="91"/>
  <c r="J62" i="91"/>
  <c r="AE56" i="91"/>
  <c r="AE62" i="91"/>
  <c r="E61" i="91"/>
  <c r="E60" i="91"/>
  <c r="Y60" i="91"/>
  <c r="T61" i="91"/>
  <c r="T57" i="91"/>
  <c r="AO61" i="91"/>
  <c r="AO57" i="91"/>
  <c r="BJ62" i="91"/>
  <c r="BJ58" i="91"/>
  <c r="Y55" i="91"/>
  <c r="E97" i="91"/>
  <c r="E93" i="91"/>
  <c r="Y100" i="91"/>
  <c r="Y96" i="91"/>
  <c r="AT97" i="91"/>
  <c r="AT93" i="91"/>
  <c r="AO138" i="91"/>
  <c r="BJ135" i="91"/>
  <c r="BJ138" i="91"/>
  <c r="AJ96" i="91"/>
  <c r="J137" i="91"/>
  <c r="J132" i="91"/>
  <c r="AE133" i="91"/>
  <c r="O98" i="91"/>
  <c r="AJ99" i="91"/>
  <c r="BE97" i="91"/>
  <c r="AY137" i="91"/>
  <c r="BJ94" i="91"/>
  <c r="AO97" i="91"/>
  <c r="T100" i="91"/>
  <c r="AJ132" i="91"/>
  <c r="BE136" i="91"/>
  <c r="BE133" i="91"/>
  <c r="AY135" i="91"/>
  <c r="AT136" i="91"/>
  <c r="Y131" i="91"/>
  <c r="J60" i="87"/>
  <c r="J56" i="87"/>
  <c r="AE61" i="87"/>
  <c r="AE57" i="87"/>
  <c r="AY61" i="87"/>
  <c r="AY57" i="87"/>
  <c r="O58" i="87"/>
  <c r="AJ61" i="87"/>
  <c r="AJ57" i="87"/>
  <c r="BE61" i="87"/>
  <c r="BE57" i="87"/>
  <c r="J100" i="87"/>
  <c r="J96" i="87"/>
  <c r="AE100" i="87"/>
  <c r="AE96" i="87"/>
  <c r="AY100" i="87"/>
  <c r="AY96" i="87"/>
  <c r="O100" i="87"/>
  <c r="O96" i="87"/>
  <c r="AJ100" i="87"/>
  <c r="AJ96" i="87"/>
  <c r="BE100" i="87"/>
  <c r="BE96" i="87"/>
  <c r="Y95" i="87"/>
  <c r="E98" i="87"/>
  <c r="J135" i="87"/>
  <c r="AE136" i="87"/>
  <c r="AY136" i="87"/>
  <c r="AY131" i="87"/>
  <c r="BE99" i="62"/>
  <c r="O102" i="62"/>
  <c r="AT64" i="62"/>
  <c r="E61" i="62"/>
  <c r="O134" i="62"/>
  <c r="BE137" i="62"/>
  <c r="AT55" i="91"/>
  <c r="J55" i="91"/>
  <c r="J58" i="91"/>
  <c r="AE57" i="91"/>
  <c r="AY57" i="91"/>
  <c r="AY56" i="91"/>
  <c r="E57" i="91"/>
  <c r="E58" i="91"/>
  <c r="Y59" i="91"/>
  <c r="E55" i="91"/>
  <c r="AT58" i="91"/>
  <c r="T60" i="91"/>
  <c r="T56" i="91"/>
  <c r="AO60" i="91"/>
  <c r="AO56" i="91"/>
  <c r="BJ61" i="91"/>
  <c r="BJ57" i="91"/>
  <c r="AY55" i="91"/>
  <c r="E100" i="91"/>
  <c r="E96" i="91"/>
  <c r="Y99" i="91"/>
  <c r="Y95" i="91"/>
  <c r="AT100" i="91"/>
  <c r="AT96" i="91"/>
  <c r="T131" i="91"/>
  <c r="T133" i="91"/>
  <c r="T132" i="91"/>
  <c r="AO135" i="91"/>
  <c r="AO133" i="91"/>
  <c r="AO132" i="91"/>
  <c r="BJ134" i="91"/>
  <c r="J136" i="91"/>
  <c r="Y132" i="91"/>
  <c r="E138" i="91"/>
  <c r="J59" i="87"/>
  <c r="AE56" i="87"/>
  <c r="O57" i="87"/>
  <c r="AJ56" i="87"/>
  <c r="BE56" i="87"/>
  <c r="AE99" i="87"/>
  <c r="AY95" i="87"/>
  <c r="AT96" i="87"/>
  <c r="AE137" i="87"/>
  <c r="AY135" i="87"/>
  <c r="AY132" i="87"/>
  <c r="O137" i="87"/>
  <c r="AJ135" i="87"/>
  <c r="BE134" i="87"/>
  <c r="BE133" i="87"/>
  <c r="O133" i="87"/>
  <c r="BJ135" i="87"/>
  <c r="AO136" i="87"/>
  <c r="E135" i="87"/>
  <c r="T133" i="87"/>
  <c r="AT134" i="87"/>
  <c r="T62" i="86"/>
  <c r="T58" i="86"/>
  <c r="BJ62" i="86"/>
  <c r="BJ58" i="86"/>
  <c r="E59" i="86"/>
  <c r="E55" i="86"/>
  <c r="Y59" i="86"/>
  <c r="Y55" i="86"/>
  <c r="AT59" i="86"/>
  <c r="AT55" i="86"/>
  <c r="O56" i="86"/>
  <c r="AJ57" i="86"/>
  <c r="BE58" i="86"/>
  <c r="O60" i="86"/>
  <c r="AJ61" i="86"/>
  <c r="AO62" i="86"/>
  <c r="AO58" i="86"/>
  <c r="AE132" i="91"/>
  <c r="AJ131" i="91"/>
  <c r="AJ136" i="91"/>
  <c r="J55" i="87"/>
  <c r="J99" i="87"/>
  <c r="AE95" i="87"/>
  <c r="O99" i="87"/>
  <c r="AJ99" i="87"/>
  <c r="BE99" i="87"/>
  <c r="T62" i="87"/>
  <c r="AT98" i="87"/>
  <c r="J131" i="87"/>
  <c r="AY138" i="87"/>
  <c r="E62" i="87"/>
  <c r="O138" i="87"/>
  <c r="AJ134" i="87"/>
  <c r="AJ132" i="87"/>
  <c r="AJ131" i="87"/>
  <c r="BE136" i="87"/>
  <c r="O135" i="87"/>
  <c r="AJ136" i="87"/>
  <c r="T138" i="87"/>
  <c r="AO135" i="87"/>
  <c r="AO134" i="87"/>
  <c r="T132" i="87"/>
  <c r="BJ132" i="87"/>
  <c r="E136" i="87"/>
  <c r="Y135" i="87"/>
  <c r="BJ137" i="87"/>
  <c r="T61" i="86"/>
  <c r="T57" i="86"/>
  <c r="BJ61" i="86"/>
  <c r="BJ57" i="86"/>
  <c r="E62" i="86"/>
  <c r="E58" i="86"/>
  <c r="Y62" i="86"/>
  <c r="Y58" i="86"/>
  <c r="BE96" i="91"/>
  <c r="AY132" i="91"/>
  <c r="O138" i="91"/>
  <c r="BE134" i="91"/>
  <c r="AY60" i="87"/>
  <c r="J95" i="87"/>
  <c r="O95" i="87"/>
  <c r="AJ95" i="87"/>
  <c r="BE95" i="87"/>
  <c r="E94" i="87"/>
  <c r="J138" i="87"/>
  <c r="AY137" i="87"/>
  <c r="O136" i="87"/>
  <c r="O131" i="87"/>
  <c r="AJ137" i="87"/>
  <c r="BE138" i="87"/>
  <c r="BE137" i="87"/>
  <c r="BE132" i="87"/>
  <c r="BE131" i="87"/>
  <c r="E133" i="87"/>
  <c r="Y136" i="87"/>
  <c r="AT135" i="87"/>
  <c r="AO133" i="87"/>
  <c r="Y138" i="87"/>
  <c r="T60" i="86"/>
  <c r="T56" i="86"/>
  <c r="BJ60" i="86"/>
  <c r="BJ56" i="86"/>
  <c r="E61" i="86"/>
  <c r="E57" i="86"/>
  <c r="Y61" i="86"/>
  <c r="Y57" i="86"/>
  <c r="AE138" i="91"/>
  <c r="BE135" i="91"/>
  <c r="E132" i="91"/>
  <c r="AT134" i="91"/>
  <c r="AE60" i="87"/>
  <c r="AY56" i="87"/>
  <c r="O61" i="87"/>
  <c r="AJ60" i="87"/>
  <c r="BE60" i="87"/>
  <c r="AY99" i="87"/>
  <c r="AE132" i="87"/>
  <c r="E96" i="87"/>
  <c r="J136" i="87"/>
  <c r="J132" i="87"/>
  <c r="AE134" i="87"/>
  <c r="AY134" i="87"/>
  <c r="O134" i="87"/>
  <c r="O132" i="87"/>
  <c r="AJ138" i="87"/>
  <c r="T135" i="87"/>
  <c r="T134" i="87"/>
  <c r="AO138" i="87"/>
  <c r="BJ134" i="87"/>
  <c r="AO132" i="87"/>
  <c r="Y133" i="87"/>
  <c r="AT136" i="87"/>
  <c r="E134" i="87"/>
  <c r="T137" i="87"/>
  <c r="T59" i="86"/>
  <c r="T55" i="86"/>
  <c r="BJ59" i="86"/>
  <c r="BJ55" i="86"/>
  <c r="E60" i="86"/>
  <c r="E56" i="86"/>
  <c r="Y60" i="86"/>
  <c r="Y56" i="86"/>
  <c r="AT60" i="86"/>
  <c r="AT56" i="86"/>
  <c r="BE62" i="86"/>
  <c r="AO59" i="86"/>
  <c r="AT57" i="86"/>
  <c r="BE56" i="86"/>
  <c r="AJ59" i="86"/>
  <c r="O62" i="86"/>
  <c r="AO56" i="86"/>
  <c r="AE95" i="86"/>
  <c r="J98" i="86"/>
  <c r="E93" i="86"/>
  <c r="Y94" i="86"/>
  <c r="AT95" i="86"/>
  <c r="E97" i="86"/>
  <c r="Y98" i="86"/>
  <c r="AT100" i="86"/>
  <c r="J95" i="86"/>
  <c r="AY97" i="86"/>
  <c r="AO93" i="86"/>
  <c r="BJ94" i="86"/>
  <c r="T96" i="86"/>
  <c r="AO97" i="86"/>
  <c r="BJ98" i="86"/>
  <c r="T100" i="86"/>
  <c r="AJ93" i="86"/>
  <c r="O94" i="86"/>
  <c r="BE94" i="86"/>
  <c r="AJ95" i="86"/>
  <c r="O96" i="86"/>
  <c r="BE96" i="86"/>
  <c r="AJ97" i="86"/>
  <c r="O98" i="86"/>
  <c r="BE98" i="86"/>
  <c r="AJ99" i="86"/>
  <c r="BE100" i="86"/>
  <c r="O137" i="86"/>
  <c r="AJ131" i="86"/>
  <c r="BE132" i="86"/>
  <c r="BE136" i="86"/>
  <c r="T137" i="86"/>
  <c r="AO137" i="86"/>
  <c r="BJ137" i="86"/>
  <c r="BJ131" i="86"/>
  <c r="E138" i="86"/>
  <c r="E134" i="86"/>
  <c r="E132" i="86"/>
  <c r="E131" i="86"/>
  <c r="Y131" i="86"/>
  <c r="AT133" i="86"/>
  <c r="AT132" i="86"/>
  <c r="AT131" i="86"/>
  <c r="J131" i="86"/>
  <c r="J133" i="86"/>
  <c r="AE137" i="86"/>
  <c r="AY137" i="86"/>
  <c r="AY131" i="86"/>
  <c r="E63" i="85"/>
  <c r="Y63" i="85"/>
  <c r="Y61" i="85"/>
  <c r="AT61" i="85"/>
  <c r="E57" i="85"/>
  <c r="T98" i="85"/>
  <c r="T100" i="85"/>
  <c r="AO100" i="85"/>
  <c r="BJ97" i="85"/>
  <c r="BJ102" i="85"/>
  <c r="E135" i="85"/>
  <c r="E140" i="85"/>
  <c r="Y140" i="85"/>
  <c r="Y136" i="85"/>
  <c r="AT138" i="85"/>
  <c r="BJ100" i="85"/>
  <c r="T102" i="85"/>
  <c r="J62" i="85"/>
  <c r="E101" i="85"/>
  <c r="Y97" i="85"/>
  <c r="AT98" i="85"/>
  <c r="E97" i="85"/>
  <c r="BE102" i="85"/>
  <c r="Y101" i="85"/>
  <c r="T63" i="85"/>
  <c r="T59" i="85"/>
  <c r="AT62" i="86"/>
  <c r="AO61" i="86"/>
  <c r="AO55" i="86"/>
  <c r="AY55" i="86"/>
  <c r="J57" i="86"/>
  <c r="AE58" i="86"/>
  <c r="AY59" i="86"/>
  <c r="J61" i="86"/>
  <c r="O55" i="86"/>
  <c r="AJ56" i="86"/>
  <c r="BE57" i="86"/>
  <c r="O59" i="86"/>
  <c r="AJ60" i="86"/>
  <c r="BE61" i="86"/>
  <c r="AE93" i="86"/>
  <c r="J96" i="86"/>
  <c r="AY98" i="86"/>
  <c r="J93" i="86"/>
  <c r="AY95" i="86"/>
  <c r="AE98" i="86"/>
  <c r="Y93" i="86"/>
  <c r="AT94" i="86"/>
  <c r="E96" i="86"/>
  <c r="Y97" i="86"/>
  <c r="AT98" i="86"/>
  <c r="E100" i="86"/>
  <c r="BJ93" i="86"/>
  <c r="T95" i="86"/>
  <c r="AO96" i="86"/>
  <c r="BJ97" i="86"/>
  <c r="T99" i="86"/>
  <c r="AO100" i="86"/>
  <c r="O136" i="86"/>
  <c r="O131" i="86"/>
  <c r="AJ138" i="86"/>
  <c r="AJ132" i="86"/>
  <c r="AJ137" i="86"/>
  <c r="BE137" i="86"/>
  <c r="BE134" i="86"/>
  <c r="T138" i="86"/>
  <c r="T133" i="86"/>
  <c r="T135" i="86"/>
  <c r="AO138" i="86"/>
  <c r="BJ138" i="86"/>
  <c r="BJ136" i="86"/>
  <c r="BJ132" i="86"/>
  <c r="Y134" i="86"/>
  <c r="Y136" i="86"/>
  <c r="AT134" i="86"/>
  <c r="J137" i="86"/>
  <c r="AE136" i="86"/>
  <c r="AE133" i="86"/>
  <c r="AY136" i="86"/>
  <c r="AY134" i="86"/>
  <c r="E59" i="85"/>
  <c r="Y59" i="85"/>
  <c r="Y57" i="85"/>
  <c r="AT57" i="85"/>
  <c r="E61" i="85"/>
  <c r="T99" i="85"/>
  <c r="T97" i="85"/>
  <c r="AO102" i="85"/>
  <c r="AO96" i="85"/>
  <c r="AO99" i="85"/>
  <c r="BJ101" i="85"/>
  <c r="AO95" i="85"/>
  <c r="E138" i="85"/>
  <c r="Y139" i="85"/>
  <c r="AT139" i="85"/>
  <c r="AT136" i="85"/>
  <c r="E134" i="85"/>
  <c r="AY60" i="85"/>
  <c r="E100" i="85"/>
  <c r="E98" i="85"/>
  <c r="AT102" i="85"/>
  <c r="T62" i="85"/>
  <c r="T58" i="85"/>
  <c r="AO62" i="85"/>
  <c r="AO58" i="85"/>
  <c r="BJ62" i="85"/>
  <c r="BJ58" i="85"/>
  <c r="AY62" i="85"/>
  <c r="O96" i="85"/>
  <c r="O100" i="85"/>
  <c r="AT61" i="86"/>
  <c r="AJ55" i="86"/>
  <c r="O58" i="86"/>
  <c r="BE60" i="86"/>
  <c r="AO60" i="86"/>
  <c r="AY61" i="86"/>
  <c r="J94" i="86"/>
  <c r="AY96" i="86"/>
  <c r="AE99" i="86"/>
  <c r="AT93" i="86"/>
  <c r="E95" i="86"/>
  <c r="Y96" i="86"/>
  <c r="AT97" i="86"/>
  <c r="AY93" i="86"/>
  <c r="AE96" i="86"/>
  <c r="T94" i="86"/>
  <c r="AO95" i="86"/>
  <c r="BJ96" i="86"/>
  <c r="T98" i="86"/>
  <c r="AO99" i="86"/>
  <c r="O93" i="86"/>
  <c r="BE93" i="86"/>
  <c r="AJ94" i="86"/>
  <c r="O95" i="86"/>
  <c r="BE95" i="86"/>
  <c r="AJ96" i="86"/>
  <c r="O97" i="86"/>
  <c r="BE97" i="86"/>
  <c r="AJ98" i="86"/>
  <c r="O99" i="86"/>
  <c r="BE99" i="86"/>
  <c r="O135" i="86"/>
  <c r="O132" i="86"/>
  <c r="O134" i="86"/>
  <c r="AJ135" i="86"/>
  <c r="AJ136" i="86"/>
  <c r="BE135" i="86"/>
  <c r="BE131" i="86"/>
  <c r="T136" i="86"/>
  <c r="T132" i="86"/>
  <c r="T131" i="86"/>
  <c r="AO136" i="86"/>
  <c r="AO135" i="86"/>
  <c r="AO132" i="86"/>
  <c r="AO131" i="86"/>
  <c r="BJ135" i="86"/>
  <c r="E137" i="86"/>
  <c r="E136" i="86"/>
  <c r="E133" i="86"/>
  <c r="Y138" i="86"/>
  <c r="Y132" i="86"/>
  <c r="Y135" i="86"/>
  <c r="AT137" i="86"/>
  <c r="AT136" i="86"/>
  <c r="AT138" i="86"/>
  <c r="J136" i="86"/>
  <c r="J138" i="86"/>
  <c r="AE135" i="86"/>
  <c r="AY135" i="86"/>
  <c r="E62" i="85"/>
  <c r="E64" i="85"/>
  <c r="Y64" i="85"/>
  <c r="AT64" i="85"/>
  <c r="AT62" i="85"/>
  <c r="T95" i="85"/>
  <c r="T96" i="85"/>
  <c r="AO98" i="85"/>
  <c r="BJ96" i="85"/>
  <c r="E139" i="85"/>
  <c r="E136" i="85"/>
  <c r="Y137" i="85"/>
  <c r="Y133" i="85"/>
  <c r="Y138" i="85"/>
  <c r="AT137" i="85"/>
  <c r="AT133" i="85"/>
  <c r="AT140" i="85"/>
  <c r="AT59" i="85"/>
  <c r="AE59" i="85"/>
  <c r="AY64" i="85"/>
  <c r="AT100" i="85"/>
  <c r="AJ101" i="85"/>
  <c r="AT97" i="85"/>
  <c r="T61" i="85"/>
  <c r="T57" i="85"/>
  <c r="AT58" i="86"/>
  <c r="AO57" i="86"/>
  <c r="J55" i="86"/>
  <c r="AE56" i="86"/>
  <c r="AY57" i="86"/>
  <c r="J59" i="86"/>
  <c r="AE60" i="86"/>
  <c r="AE62" i="86"/>
  <c r="BE55" i="86"/>
  <c r="O57" i="86"/>
  <c r="AJ58" i="86"/>
  <c r="BE59" i="86"/>
  <c r="O61" i="86"/>
  <c r="AJ62" i="86"/>
  <c r="AY94" i="86"/>
  <c r="AE97" i="86"/>
  <c r="J100" i="86"/>
  <c r="AE94" i="86"/>
  <c r="J97" i="86"/>
  <c r="AY100" i="86"/>
  <c r="E94" i="86"/>
  <c r="Y95" i="86"/>
  <c r="AT96" i="86"/>
  <c r="E98" i="86"/>
  <c r="Y99" i="86"/>
  <c r="T93" i="86"/>
  <c r="AO94" i="86"/>
  <c r="BJ95" i="86"/>
  <c r="T97" i="86"/>
  <c r="AO98" i="86"/>
  <c r="BJ99" i="86"/>
  <c r="O138" i="86"/>
  <c r="O133" i="86"/>
  <c r="AJ134" i="86"/>
  <c r="AJ133" i="86"/>
  <c r="BE138" i="86"/>
  <c r="BE133" i="86"/>
  <c r="T134" i="86"/>
  <c r="AO133" i="86"/>
  <c r="AO134" i="86"/>
  <c r="BJ133" i="86"/>
  <c r="BJ134" i="86"/>
  <c r="E135" i="86"/>
  <c r="Y137" i="86"/>
  <c r="AE138" i="86"/>
  <c r="AY138" i="86"/>
  <c r="E60" i="85"/>
  <c r="T101" i="85"/>
  <c r="E137" i="85"/>
  <c r="E96" i="85"/>
  <c r="E99" i="85"/>
  <c r="AO64" i="85"/>
  <c r="AO59" i="85"/>
  <c r="BJ61" i="85"/>
  <c r="O99" i="85"/>
  <c r="O102" i="85"/>
  <c r="AJ98" i="85"/>
  <c r="BE101" i="85"/>
  <c r="BE96" i="85"/>
  <c r="Y100" i="85"/>
  <c r="J101" i="85"/>
  <c r="AE101" i="85"/>
  <c r="AY101" i="85"/>
  <c r="J133" i="85"/>
  <c r="AE136" i="85"/>
  <c r="AE134" i="85"/>
  <c r="AE137" i="85"/>
  <c r="AY138" i="85"/>
  <c r="AY137" i="85"/>
  <c r="BE137" i="85"/>
  <c r="BE139" i="85"/>
  <c r="BE138" i="85"/>
  <c r="BJ133" i="85"/>
  <c r="AJ136" i="85"/>
  <c r="T138" i="85"/>
  <c r="AO140" i="85"/>
  <c r="BJ138" i="85"/>
  <c r="O61" i="84"/>
  <c r="O57" i="84"/>
  <c r="AJ61" i="84"/>
  <c r="AJ57" i="84"/>
  <c r="BE61" i="84"/>
  <c r="BE57" i="84"/>
  <c r="AT101" i="84"/>
  <c r="AT97" i="84"/>
  <c r="AO95" i="84"/>
  <c r="E102" i="84"/>
  <c r="E98" i="84"/>
  <c r="Y102" i="84"/>
  <c r="Y98" i="84"/>
  <c r="J57" i="84"/>
  <c r="AE58" i="84"/>
  <c r="AY59" i="84"/>
  <c r="J61" i="84"/>
  <c r="AE62" i="84"/>
  <c r="AY63" i="84"/>
  <c r="T95" i="84"/>
  <c r="AO102" i="84"/>
  <c r="AO99" i="84"/>
  <c r="E133" i="84"/>
  <c r="AT137" i="84"/>
  <c r="J96" i="84"/>
  <c r="AJ99" i="84"/>
  <c r="J101" i="84"/>
  <c r="O97" i="84"/>
  <c r="J99" i="84"/>
  <c r="O101" i="84"/>
  <c r="J137" i="84"/>
  <c r="J136" i="84"/>
  <c r="J135" i="84"/>
  <c r="J134" i="84"/>
  <c r="AE140" i="84"/>
  <c r="AE139" i="84"/>
  <c r="AE138" i="84"/>
  <c r="AY140" i="84"/>
  <c r="AY136" i="84"/>
  <c r="AY138" i="84"/>
  <c r="BJ136" i="84"/>
  <c r="O140" i="84"/>
  <c r="AJ138" i="84"/>
  <c r="AJ136" i="84"/>
  <c r="BE138" i="84"/>
  <c r="O139" i="84"/>
  <c r="T135" i="84"/>
  <c r="T134" i="84"/>
  <c r="Y133" i="86"/>
  <c r="J134" i="86"/>
  <c r="AE131" i="86"/>
  <c r="AO101" i="85"/>
  <c r="E133" i="85"/>
  <c r="Y102" i="85"/>
  <c r="AO63" i="85"/>
  <c r="AO57" i="85"/>
  <c r="BJ60" i="85"/>
  <c r="O98" i="85"/>
  <c r="O101" i="85"/>
  <c r="AJ97" i="85"/>
  <c r="BE99" i="85"/>
  <c r="BE95" i="85"/>
  <c r="Y96" i="85"/>
  <c r="AT101" i="85"/>
  <c r="J100" i="85"/>
  <c r="AE100" i="85"/>
  <c r="AY100" i="85"/>
  <c r="AY96" i="85"/>
  <c r="AE99" i="85"/>
  <c r="J140" i="85"/>
  <c r="J138" i="85"/>
  <c r="J137" i="85"/>
  <c r="J139" i="85"/>
  <c r="AE135" i="85"/>
  <c r="AY139" i="85"/>
  <c r="AY140" i="85"/>
  <c r="O139" i="85"/>
  <c r="O138" i="85"/>
  <c r="AJ139" i="85"/>
  <c r="O134" i="85"/>
  <c r="BJ137" i="85"/>
  <c r="T136" i="85"/>
  <c r="AO138" i="85"/>
  <c r="AO135" i="85"/>
  <c r="BJ136" i="85"/>
  <c r="T133" i="85"/>
  <c r="BE136" i="85"/>
  <c r="O64" i="84"/>
  <c r="O60" i="84"/>
  <c r="AJ64" i="84"/>
  <c r="AJ60" i="84"/>
  <c r="BE64" i="84"/>
  <c r="BE60" i="84"/>
  <c r="AT100" i="84"/>
  <c r="AT96" i="84"/>
  <c r="E101" i="84"/>
  <c r="E97" i="84"/>
  <c r="Y101" i="84"/>
  <c r="Y97" i="84"/>
  <c r="AE57" i="84"/>
  <c r="AY58" i="84"/>
  <c r="J60" i="84"/>
  <c r="AE61" i="84"/>
  <c r="AY62" i="84"/>
  <c r="J64" i="84"/>
  <c r="T100" i="84"/>
  <c r="AO101" i="84"/>
  <c r="AO96" i="84"/>
  <c r="BJ102" i="84"/>
  <c r="BJ98" i="84"/>
  <c r="BJ96" i="84"/>
  <c r="E140" i="84"/>
  <c r="E139" i="84"/>
  <c r="E138" i="84"/>
  <c r="E137" i="84"/>
  <c r="Y140" i="84"/>
  <c r="Y139" i="84"/>
  <c r="Y138" i="84"/>
  <c r="Y133" i="84"/>
  <c r="AT139" i="84"/>
  <c r="AT138" i="84"/>
  <c r="AT140" i="84"/>
  <c r="BE102" i="84"/>
  <c r="O98" i="84"/>
  <c r="J100" i="84"/>
  <c r="AY101" i="84"/>
  <c r="BE95" i="84"/>
  <c r="AY97" i="84"/>
  <c r="BE101" i="84"/>
  <c r="AT135" i="86"/>
  <c r="J135" i="86"/>
  <c r="AE134" i="86"/>
  <c r="AY133" i="86"/>
  <c r="AT60" i="85"/>
  <c r="BJ95" i="85"/>
  <c r="Y134" i="85"/>
  <c r="AT134" i="85"/>
  <c r="AT63" i="85"/>
  <c r="AE63" i="85"/>
  <c r="AY63" i="85"/>
  <c r="T64" i="85"/>
  <c r="AO61" i="85"/>
  <c r="BJ64" i="85"/>
  <c r="BJ59" i="85"/>
  <c r="O97" i="85"/>
  <c r="AJ100" i="85"/>
  <c r="AJ96" i="85"/>
  <c r="BE98" i="85"/>
  <c r="AE140" i="85"/>
  <c r="AE138" i="85"/>
  <c r="AY136" i="85"/>
  <c r="AY134" i="85"/>
  <c r="AJ134" i="85"/>
  <c r="BE133" i="85"/>
  <c r="BE135" i="85"/>
  <c r="BJ135" i="85"/>
  <c r="AJ138" i="85"/>
  <c r="T134" i="85"/>
  <c r="AO136" i="85"/>
  <c r="BJ134" i="85"/>
  <c r="O63" i="84"/>
  <c r="O59" i="84"/>
  <c r="AJ63" i="84"/>
  <c r="AJ59" i="84"/>
  <c r="BE63" i="84"/>
  <c r="BE59" i="84"/>
  <c r="AT99" i="84"/>
  <c r="AT95" i="84"/>
  <c r="E100" i="84"/>
  <c r="E96" i="84"/>
  <c r="Y100" i="84"/>
  <c r="Y96" i="84"/>
  <c r="AY57" i="84"/>
  <c r="J59" i="84"/>
  <c r="AE60" i="84"/>
  <c r="AY61" i="84"/>
  <c r="J63" i="84"/>
  <c r="AE64" i="84"/>
  <c r="BJ95" i="84"/>
  <c r="T102" i="84"/>
  <c r="T99" i="84"/>
  <c r="BJ101" i="84"/>
  <c r="BE96" i="84"/>
  <c r="AY98" i="84"/>
  <c r="AE102" i="84"/>
  <c r="AE96" i="84"/>
  <c r="BE99" i="84"/>
  <c r="AJ102" i="84"/>
  <c r="J140" i="84"/>
  <c r="J139" i="84"/>
  <c r="AE137" i="84"/>
  <c r="AE136" i="84"/>
  <c r="J132" i="86"/>
  <c r="AE132" i="86"/>
  <c r="AY132" i="86"/>
  <c r="E58" i="85"/>
  <c r="Y60" i="85"/>
  <c r="AT58" i="85"/>
  <c r="AO97" i="85"/>
  <c r="Y135" i="85"/>
  <c r="AT135" i="85"/>
  <c r="J58" i="85"/>
  <c r="E102" i="85"/>
  <c r="T60" i="85"/>
  <c r="AO60" i="85"/>
  <c r="BJ63" i="85"/>
  <c r="BJ57" i="85"/>
  <c r="O95" i="85"/>
  <c r="AJ99" i="85"/>
  <c r="AJ95" i="85"/>
  <c r="BE97" i="85"/>
  <c r="AT99" i="85"/>
  <c r="J102" i="85"/>
  <c r="AE102" i="85"/>
  <c r="AY102" i="85"/>
  <c r="AE95" i="85"/>
  <c r="J98" i="85"/>
  <c r="J136" i="85"/>
  <c r="J134" i="85"/>
  <c r="J135" i="85"/>
  <c r="AE139" i="85"/>
  <c r="O137" i="85"/>
  <c r="O135" i="85"/>
  <c r="AJ137" i="85"/>
  <c r="AJ135" i="85"/>
  <c r="BE140" i="85"/>
  <c r="AJ133" i="85"/>
  <c r="O136" i="85"/>
  <c r="AJ140" i="85"/>
  <c r="T140" i="85"/>
  <c r="T139" i="85"/>
  <c r="AO134" i="85"/>
  <c r="BJ140" i="85"/>
  <c r="BJ139" i="85"/>
  <c r="BE134" i="85"/>
  <c r="O62" i="84"/>
  <c r="O58" i="84"/>
  <c r="AJ62" i="84"/>
  <c r="AJ58" i="84"/>
  <c r="BE62" i="84"/>
  <c r="BE58" i="84"/>
  <c r="AT102" i="84"/>
  <c r="AT98" i="84"/>
  <c r="T98" i="84"/>
  <c r="E99" i="84"/>
  <c r="E95" i="84"/>
  <c r="Y99" i="84"/>
  <c r="Y95" i="84"/>
  <c r="J58" i="84"/>
  <c r="AE59" i="84"/>
  <c r="AY60" i="84"/>
  <c r="J62" i="84"/>
  <c r="AE63" i="84"/>
  <c r="AY64" i="84"/>
  <c r="T101" i="84"/>
  <c r="T96" i="84"/>
  <c r="AO100" i="84"/>
  <c r="AO97" i="84"/>
  <c r="BJ100" i="84"/>
  <c r="BJ97" i="84"/>
  <c r="E136" i="84"/>
  <c r="E135" i="84"/>
  <c r="E134" i="84"/>
  <c r="Y136" i="84"/>
  <c r="Y135" i="84"/>
  <c r="Y134" i="84"/>
  <c r="Y137" i="84"/>
  <c r="AT136" i="84"/>
  <c r="AT135" i="84"/>
  <c r="AT134" i="84"/>
  <c r="AT133" i="84"/>
  <c r="AJ95" i="84"/>
  <c r="AE97" i="84"/>
  <c r="J95" i="84"/>
  <c r="AJ98" i="84"/>
  <c r="AE100" i="84"/>
  <c r="J133" i="84"/>
  <c r="AY139" i="84"/>
  <c r="AY133" i="84"/>
  <c r="O133" i="84"/>
  <c r="AJ137" i="84"/>
  <c r="BE140" i="84"/>
  <c r="BE137" i="84"/>
  <c r="BE136" i="84"/>
  <c r="AO136" i="84"/>
  <c r="T137" i="84"/>
  <c r="AE135" i="84"/>
  <c r="O135" i="84"/>
  <c r="AJ134" i="84"/>
  <c r="T139" i="84"/>
  <c r="BJ139" i="84"/>
  <c r="BJ138" i="84"/>
  <c r="BJ137" i="84"/>
  <c r="O134" i="84"/>
  <c r="O62" i="62"/>
  <c r="O58" i="62"/>
  <c r="AJ62" i="62"/>
  <c r="AJ58" i="62"/>
  <c r="BE62" i="62"/>
  <c r="BE58" i="62"/>
  <c r="T60" i="62"/>
  <c r="T63" i="62"/>
  <c r="AO59" i="62"/>
  <c r="AO60" i="62"/>
  <c r="BJ58" i="62"/>
  <c r="BJ61" i="62"/>
  <c r="T102" i="62"/>
  <c r="T99" i="62"/>
  <c r="T95" i="62"/>
  <c r="AO102" i="62"/>
  <c r="AO98" i="62"/>
  <c r="BJ101" i="62"/>
  <c r="BJ98" i="62"/>
  <c r="AE57" i="62"/>
  <c r="AY58" i="62"/>
  <c r="J60" i="62"/>
  <c r="Y61" i="62"/>
  <c r="AT62" i="62"/>
  <c r="J61" i="62"/>
  <c r="AY63" i="62"/>
  <c r="J102" i="62"/>
  <c r="J97" i="62"/>
  <c r="AE96" i="62"/>
  <c r="AY100" i="62"/>
  <c r="AY101" i="62"/>
  <c r="J98" i="62"/>
  <c r="Y63" i="62"/>
  <c r="AE95" i="62"/>
  <c r="E99" i="62"/>
  <c r="E95" i="62"/>
  <c r="Y100" i="62"/>
  <c r="Y98" i="62"/>
  <c r="AT97" i="62"/>
  <c r="Y102" i="62"/>
  <c r="AJ101" i="62"/>
  <c r="T133" i="62"/>
  <c r="AO138" i="62"/>
  <c r="AO135" i="62"/>
  <c r="BJ135" i="62"/>
  <c r="AT134" i="62"/>
  <c r="T138" i="62"/>
  <c r="E139" i="62"/>
  <c r="E140" i="62"/>
  <c r="Y133" i="62"/>
  <c r="Y135" i="62"/>
  <c r="AT140" i="62"/>
  <c r="AT138" i="62"/>
  <c r="AT139" i="62"/>
  <c r="Y134" i="62"/>
  <c r="O139" i="62"/>
  <c r="O140" i="62"/>
  <c r="AJ140" i="62"/>
  <c r="BE136" i="62"/>
  <c r="AJ137" i="62"/>
  <c r="AE139" i="62"/>
  <c r="AY140" i="62"/>
  <c r="T136" i="84"/>
  <c r="BE59" i="62"/>
  <c r="AE98" i="62"/>
  <c r="AY96" i="62"/>
  <c r="T134" i="62"/>
  <c r="BE139" i="62"/>
  <c r="AJ133" i="84"/>
  <c r="AO140" i="84"/>
  <c r="AO135" i="84"/>
  <c r="AO134" i="84"/>
  <c r="AO133" i="84"/>
  <c r="O61" i="62"/>
  <c r="O57" i="62"/>
  <c r="AJ61" i="62"/>
  <c r="AJ57" i="62"/>
  <c r="BE61" i="62"/>
  <c r="BE57" i="62"/>
  <c r="T59" i="62"/>
  <c r="T64" i="62"/>
  <c r="AO58" i="62"/>
  <c r="AO61" i="62"/>
  <c r="BJ57" i="62"/>
  <c r="BJ62" i="62"/>
  <c r="AE60" i="62"/>
  <c r="J63" i="62"/>
  <c r="T101" i="62"/>
  <c r="T98" i="62"/>
  <c r="AO101" i="62"/>
  <c r="AO97" i="62"/>
  <c r="BJ100" i="62"/>
  <c r="BJ97" i="62"/>
  <c r="AY57" i="62"/>
  <c r="J59" i="62"/>
  <c r="AE63" i="62"/>
  <c r="AE101" i="62"/>
  <c r="AY99" i="62"/>
  <c r="AE99" i="62"/>
  <c r="E62" i="62"/>
  <c r="AY95" i="62"/>
  <c r="E98" i="62"/>
  <c r="Y97" i="62"/>
  <c r="AT102" i="62"/>
  <c r="AT96" i="62"/>
  <c r="AT100" i="62"/>
  <c r="T139" i="62"/>
  <c r="AO136" i="62"/>
  <c r="AO134" i="62"/>
  <c r="BJ134" i="62"/>
  <c r="BE101" i="62"/>
  <c r="E137" i="62"/>
  <c r="E136" i="62"/>
  <c r="Y136" i="62"/>
  <c r="Y138" i="62"/>
  <c r="AT137" i="62"/>
  <c r="E135" i="62"/>
  <c r="O138" i="62"/>
  <c r="AJ139" i="62"/>
  <c r="BE140" i="62"/>
  <c r="BE138" i="62"/>
  <c r="BE133" i="62"/>
  <c r="J137" i="62"/>
  <c r="J140" i="62"/>
  <c r="AY138" i="62"/>
  <c r="J134" i="62"/>
  <c r="T58" i="62"/>
  <c r="AO63" i="62"/>
  <c r="BJ63" i="62"/>
  <c r="BJ64" i="62"/>
  <c r="T100" i="62"/>
  <c r="T97" i="62"/>
  <c r="AO100" i="62"/>
  <c r="AO96" i="62"/>
  <c r="BJ96" i="62"/>
  <c r="J58" i="62"/>
  <c r="AE59" i="62"/>
  <c r="AY60" i="62"/>
  <c r="J62" i="62"/>
  <c r="AE62" i="62"/>
  <c r="J100" i="62"/>
  <c r="AE102" i="62"/>
  <c r="AY97" i="62"/>
  <c r="J64" i="62"/>
  <c r="J96" i="62"/>
  <c r="E97" i="62"/>
  <c r="Y101" i="62"/>
  <c r="AT99" i="62"/>
  <c r="AT95" i="62"/>
  <c r="Y139" i="62"/>
  <c r="BJ136" i="62"/>
  <c r="BJ140" i="62"/>
  <c r="Y140" i="62"/>
  <c r="AT136" i="62"/>
  <c r="AE140" i="62"/>
  <c r="AE134" i="62"/>
  <c r="AY139" i="62"/>
  <c r="AE133" i="84"/>
  <c r="BE133" i="84"/>
  <c r="AO137" i="84"/>
  <c r="O63" i="62"/>
  <c r="O59" i="62"/>
  <c r="BE63" i="62"/>
  <c r="AY61" i="62"/>
  <c r="T96" i="62"/>
  <c r="AO95" i="62"/>
  <c r="BJ99" i="62"/>
  <c r="AE58" i="62"/>
  <c r="E64" i="62"/>
  <c r="AY62" i="62"/>
  <c r="E100" i="62"/>
  <c r="Y99" i="62"/>
  <c r="AT98" i="62"/>
  <c r="T136" i="62"/>
  <c r="AO140" i="62"/>
  <c r="BJ137" i="62"/>
  <c r="E133" i="62"/>
  <c r="BJ133" i="62"/>
  <c r="BE134" i="62"/>
  <c r="AY137" i="62"/>
  <c r="J138" i="62"/>
  <c r="AE134" i="84"/>
  <c r="AY134" i="84"/>
  <c r="O138" i="84"/>
  <c r="O136" i="84"/>
  <c r="BE134" i="84"/>
  <c r="T138" i="84"/>
  <c r="BJ135" i="84"/>
  <c r="BJ134" i="84"/>
  <c r="BJ133" i="84"/>
  <c r="BE135" i="84"/>
  <c r="O64" i="62"/>
  <c r="O60" i="62"/>
  <c r="AJ64" i="62"/>
  <c r="AJ60" i="62"/>
  <c r="BE64" i="62"/>
  <c r="BE60" i="62"/>
  <c r="Y96" i="62"/>
  <c r="T140" i="62"/>
  <c r="T137" i="62"/>
  <c r="BJ138" i="62"/>
  <c r="Y137" i="62"/>
  <c r="AT135" i="62"/>
  <c r="O135" i="62"/>
  <c r="BE135" i="62"/>
  <c r="AE137" i="62"/>
  <c r="AY137" i="84"/>
  <c r="O137" i="84"/>
  <c r="AJ140" i="84"/>
  <c r="AO138" i="84"/>
  <c r="BJ140" i="84"/>
  <c r="T61" i="62"/>
  <c r="AO62" i="62"/>
  <c r="BJ59" i="62"/>
  <c r="AE64" i="62"/>
  <c r="BJ102" i="62"/>
  <c r="J57" i="62"/>
  <c r="J99" i="62"/>
  <c r="AE61" i="62"/>
  <c r="AT101" i="62"/>
  <c r="O100" i="62"/>
  <c r="AO139" i="62"/>
  <c r="AJ100" i="62"/>
  <c r="AY134" i="62"/>
  <c r="AY135" i="84"/>
  <c r="AO139" i="84"/>
  <c r="AJ63" i="62"/>
  <c r="AJ59" i="62"/>
  <c r="T62" i="62"/>
  <c r="AO64" i="62"/>
  <c r="BJ60" i="62"/>
  <c r="AO99" i="62"/>
  <c r="BJ95" i="62"/>
  <c r="AY59" i="62"/>
  <c r="J101" i="62"/>
  <c r="AY102" i="62"/>
  <c r="J95" i="62"/>
  <c r="E96" i="62"/>
  <c r="Y95" i="62"/>
  <c r="E102" i="62"/>
  <c r="T135" i="62"/>
  <c r="E134" i="62"/>
  <c r="AT133" i="62"/>
  <c r="AJ135" i="62"/>
  <c r="O136" i="62"/>
  <c r="AE138" i="62"/>
  <c r="X132" i="91"/>
  <c r="D132" i="91"/>
  <c r="X132" i="87"/>
  <c r="D132" i="87"/>
  <c r="AX132" i="91"/>
  <c r="AS132" i="87"/>
  <c r="S132" i="87"/>
  <c r="N132" i="91"/>
  <c r="BI132" i="87"/>
  <c r="AN132" i="87"/>
  <c r="I134" i="62"/>
  <c r="BI132" i="91"/>
  <c r="I132" i="91"/>
  <c r="AX134" i="62"/>
  <c r="N134" i="62"/>
  <c r="AD132" i="91"/>
  <c r="BI134" i="85"/>
  <c r="AI134" i="62"/>
  <c r="BD134" i="62"/>
  <c r="AD134" i="62"/>
  <c r="S132" i="91"/>
  <c r="AN132" i="91"/>
  <c r="AD132" i="87"/>
  <c r="AI132" i="91"/>
  <c r="AX132" i="87"/>
  <c r="BD132" i="86"/>
  <c r="BI132" i="86"/>
  <c r="D132" i="86"/>
  <c r="X132" i="86"/>
  <c r="AS132" i="86"/>
  <c r="AS132" i="91"/>
  <c r="BD132" i="87"/>
  <c r="N132" i="86"/>
  <c r="I132" i="87"/>
  <c r="N132" i="87"/>
  <c r="S132" i="86"/>
  <c r="AN132" i="86"/>
  <c r="I132" i="86"/>
  <c r="AX132" i="86"/>
  <c r="AX134" i="85"/>
  <c r="BD132" i="91"/>
  <c r="AI134" i="85"/>
  <c r="X134" i="84"/>
  <c r="BD134" i="84"/>
  <c r="AN134" i="84"/>
  <c r="D134" i="85"/>
  <c r="X134" i="85"/>
  <c r="S134" i="85"/>
  <c r="D134" i="84"/>
  <c r="AI132" i="86"/>
  <c r="AD132" i="86"/>
  <c r="I134" i="85"/>
  <c r="BD134" i="85"/>
  <c r="AN134" i="85"/>
  <c r="I134" i="84"/>
  <c r="AX134" i="84"/>
  <c r="N134" i="84"/>
  <c r="AI134" i="84"/>
  <c r="S134" i="84"/>
  <c r="AI132" i="87"/>
  <c r="AS134" i="85"/>
  <c r="AD134" i="85"/>
  <c r="N134" i="85"/>
  <c r="AS134" i="84"/>
  <c r="AN134" i="62"/>
  <c r="D134" i="62"/>
  <c r="X134" i="62"/>
  <c r="AS134" i="62"/>
  <c r="BI134" i="84"/>
  <c r="S134" i="62"/>
  <c r="AD134" i="84"/>
  <c r="BI134" i="62"/>
  <c r="AD100" i="91"/>
  <c r="N100" i="91"/>
  <c r="AN100" i="87"/>
  <c r="S100" i="87"/>
  <c r="AN100" i="86"/>
  <c r="AD102" i="84"/>
  <c r="AX100" i="91"/>
  <c r="AI100" i="91"/>
  <c r="I100" i="91"/>
  <c r="BI100" i="87"/>
  <c r="S100" i="86"/>
  <c r="BI100" i="86"/>
  <c r="D100" i="91"/>
  <c r="X100" i="91"/>
  <c r="I102" i="85"/>
  <c r="AD102" i="85"/>
  <c r="X102" i="84"/>
  <c r="BD100" i="91"/>
  <c r="S100" i="91"/>
  <c r="AN100" i="91"/>
  <c r="BI100" i="91"/>
  <c r="BD102" i="85"/>
  <c r="AS100" i="91"/>
  <c r="AX100" i="87"/>
  <c r="BD100" i="87"/>
  <c r="D100" i="86"/>
  <c r="I100" i="86"/>
  <c r="AD100" i="86"/>
  <c r="N100" i="86"/>
  <c r="BD100" i="86"/>
  <c r="D102" i="85"/>
  <c r="AD100" i="87"/>
  <c r="N100" i="87"/>
  <c r="AS100" i="86"/>
  <c r="AN102" i="85"/>
  <c r="X102" i="85"/>
  <c r="N102" i="85"/>
  <c r="AI102" i="85"/>
  <c r="I100" i="87"/>
  <c r="AI100" i="87"/>
  <c r="X100" i="86"/>
  <c r="AN102" i="84"/>
  <c r="N102" i="84"/>
  <c r="BD102" i="84"/>
  <c r="AN102" i="62"/>
  <c r="D100" i="87"/>
  <c r="AS102" i="85"/>
  <c r="D102" i="84"/>
  <c r="AX102" i="84"/>
  <c r="X100" i="87"/>
  <c r="AI100" i="86"/>
  <c r="BI102" i="85"/>
  <c r="AX102" i="85"/>
  <c r="AS102" i="84"/>
  <c r="S102" i="84"/>
  <c r="BI102" i="84"/>
  <c r="AI102" i="84"/>
  <c r="AS100" i="87"/>
  <c r="AX100" i="86"/>
  <c r="S102" i="85"/>
  <c r="I102" i="84"/>
  <c r="BD102" i="62"/>
  <c r="S102" i="62"/>
  <c r="I102" i="62"/>
  <c r="AX102" i="62"/>
  <c r="AI102" i="62"/>
  <c r="AD102" i="62"/>
  <c r="BI102" i="62"/>
  <c r="X102" i="62"/>
  <c r="N102" i="62"/>
  <c r="D102" i="62"/>
  <c r="AS102" i="62"/>
  <c r="AS136" i="91"/>
  <c r="AI136" i="91"/>
  <c r="BD136" i="91"/>
  <c r="D136" i="91"/>
  <c r="X136" i="91"/>
  <c r="S138" i="62"/>
  <c r="S136" i="91"/>
  <c r="BD138" i="62"/>
  <c r="BI136" i="91"/>
  <c r="AX136" i="91"/>
  <c r="AX136" i="87"/>
  <c r="I138" i="85"/>
  <c r="AI138" i="62"/>
  <c r="I136" i="91"/>
  <c r="AD136" i="91"/>
  <c r="N136" i="91"/>
  <c r="AN136" i="91"/>
  <c r="I136" i="87"/>
  <c r="AD136" i="87"/>
  <c r="N136" i="87"/>
  <c r="X136" i="86"/>
  <c r="S136" i="87"/>
  <c r="AN136" i="87"/>
  <c r="AS136" i="87"/>
  <c r="AS136" i="86"/>
  <c r="I136" i="86"/>
  <c r="D138" i="85"/>
  <c r="AS138" i="85"/>
  <c r="BD136" i="87"/>
  <c r="AI136" i="87"/>
  <c r="X136" i="87"/>
  <c r="N136" i="86"/>
  <c r="AI136" i="86"/>
  <c r="BD136" i="86"/>
  <c r="D136" i="86"/>
  <c r="AD136" i="86"/>
  <c r="D136" i="87"/>
  <c r="AN136" i="86"/>
  <c r="AX136" i="86"/>
  <c r="AX138" i="85"/>
  <c r="N138" i="85"/>
  <c r="X138" i="84"/>
  <c r="AS138" i="84"/>
  <c r="AD138" i="84"/>
  <c r="BI138" i="84"/>
  <c r="S136" i="86"/>
  <c r="AD138" i="85"/>
  <c r="AI138" i="85"/>
  <c r="S138" i="85"/>
  <c r="AN138" i="85"/>
  <c r="BD138" i="84"/>
  <c r="AN138" i="84"/>
  <c r="BI136" i="87"/>
  <c r="BI136" i="86"/>
  <c r="X138" i="85"/>
  <c r="BI138" i="85"/>
  <c r="BD138" i="85"/>
  <c r="D138" i="84"/>
  <c r="AX138" i="84"/>
  <c r="AI138" i="84"/>
  <c r="AN138" i="62"/>
  <c r="BI138" i="62"/>
  <c r="N138" i="62"/>
  <c r="N138" i="84"/>
  <c r="D138" i="62"/>
  <c r="X138" i="62"/>
  <c r="AS138" i="62"/>
  <c r="I138" i="62"/>
  <c r="AX138" i="62"/>
  <c r="I138" i="84"/>
  <c r="S138" i="84"/>
  <c r="AD138" i="62"/>
  <c r="AX60" i="86"/>
  <c r="BI60" i="87"/>
  <c r="AN60" i="87"/>
  <c r="S60" i="87"/>
  <c r="X60" i="86"/>
  <c r="N60" i="87"/>
  <c r="I60" i="86"/>
  <c r="BI62" i="84"/>
  <c r="AN62" i="84"/>
  <c r="S62" i="84"/>
  <c r="AS62" i="62"/>
  <c r="AD60" i="91"/>
  <c r="AX60" i="91"/>
  <c r="D60" i="91"/>
  <c r="AN60" i="91"/>
  <c r="BI60" i="91"/>
  <c r="AI60" i="87"/>
  <c r="D62" i="62"/>
  <c r="I62" i="85"/>
  <c r="AX62" i="85"/>
  <c r="S60" i="91"/>
  <c r="AS62" i="85"/>
  <c r="AI60" i="91"/>
  <c r="AD60" i="87"/>
  <c r="I60" i="91"/>
  <c r="AS60" i="91"/>
  <c r="BD60" i="91"/>
  <c r="D60" i="87"/>
  <c r="X60" i="91"/>
  <c r="N60" i="91"/>
  <c r="AX60" i="87"/>
  <c r="X60" i="87"/>
  <c r="I60" i="87"/>
  <c r="AS60" i="87"/>
  <c r="AS60" i="86"/>
  <c r="BD60" i="87"/>
  <c r="S60" i="86"/>
  <c r="AD60" i="86"/>
  <c r="D60" i="86"/>
  <c r="BI60" i="86"/>
  <c r="S62" i="85"/>
  <c r="N62" i="85"/>
  <c r="AN62" i="85"/>
  <c r="I62" i="84"/>
  <c r="AX62" i="84"/>
  <c r="D62" i="84"/>
  <c r="AS62" i="84"/>
  <c r="BD62" i="62"/>
  <c r="S62" i="62"/>
  <c r="BI62" i="62"/>
  <c r="N60" i="86"/>
  <c r="BD60" i="86"/>
  <c r="X62" i="85"/>
  <c r="BD62" i="84"/>
  <c r="N62" i="62"/>
  <c r="AN62" i="62"/>
  <c r="BI62" i="85"/>
  <c r="AI62" i="85"/>
  <c r="AI62" i="84"/>
  <c r="AD62" i="84"/>
  <c r="X62" i="84"/>
  <c r="AI62" i="62"/>
  <c r="AN60" i="86"/>
  <c r="AI60" i="86"/>
  <c r="D62" i="85"/>
  <c r="AD62" i="85"/>
  <c r="BD62" i="85"/>
  <c r="N62" i="84"/>
  <c r="I62" i="62"/>
  <c r="AD62" i="62"/>
  <c r="X62" i="62"/>
  <c r="AX62" i="62"/>
  <c r="AX97" i="91"/>
  <c r="AD97" i="91"/>
  <c r="I97" i="91"/>
  <c r="S97" i="87"/>
  <c r="BI97" i="86"/>
  <c r="S97" i="86"/>
  <c r="AX99" i="84"/>
  <c r="BI97" i="87"/>
  <c r="AN97" i="87"/>
  <c r="AN97" i="86"/>
  <c r="N99" i="84"/>
  <c r="N99" i="85"/>
  <c r="AI99" i="84"/>
  <c r="D99" i="62"/>
  <c r="BD97" i="91"/>
  <c r="S97" i="91"/>
  <c r="AN97" i="91"/>
  <c r="BI97" i="91"/>
  <c r="AS99" i="62"/>
  <c r="N97" i="91"/>
  <c r="X97" i="91"/>
  <c r="D97" i="91"/>
  <c r="AI97" i="91"/>
  <c r="AI97" i="87"/>
  <c r="AS97" i="91"/>
  <c r="I97" i="87"/>
  <c r="AX97" i="87"/>
  <c r="N97" i="87"/>
  <c r="BD97" i="87"/>
  <c r="D97" i="87"/>
  <c r="X97" i="87"/>
  <c r="I97" i="86"/>
  <c r="AD97" i="86"/>
  <c r="D97" i="86"/>
  <c r="AI97" i="86"/>
  <c r="AN99" i="85"/>
  <c r="BI99" i="85"/>
  <c r="AI99" i="85"/>
  <c r="I99" i="85"/>
  <c r="AS97" i="87"/>
  <c r="X97" i="86"/>
  <c r="AX97" i="86"/>
  <c r="S99" i="85"/>
  <c r="D99" i="85"/>
  <c r="AD97" i="87"/>
  <c r="AD99" i="85"/>
  <c r="AS99" i="84"/>
  <c r="BD99" i="84"/>
  <c r="S99" i="62"/>
  <c r="X99" i="84"/>
  <c r="S99" i="84"/>
  <c r="BI99" i="84"/>
  <c r="I99" i="84"/>
  <c r="AS97" i="86"/>
  <c r="BD97" i="86"/>
  <c r="AS99" i="85"/>
  <c r="AD99" i="84"/>
  <c r="N97" i="86"/>
  <c r="BD99" i="85"/>
  <c r="X99" i="85"/>
  <c r="AX99" i="85"/>
  <c r="AN99" i="84"/>
  <c r="D99" i="84"/>
  <c r="X99" i="62"/>
  <c r="BD99" i="62"/>
  <c r="N99" i="62"/>
  <c r="AN99" i="62"/>
  <c r="I99" i="62"/>
  <c r="BI99" i="62"/>
  <c r="AX99" i="62"/>
  <c r="AD99" i="62"/>
  <c r="AI99" i="62"/>
  <c r="AS135" i="87"/>
  <c r="D135" i="91"/>
  <c r="AS135" i="91"/>
  <c r="X135" i="91"/>
  <c r="AD135" i="87"/>
  <c r="D135" i="87"/>
  <c r="S137" i="84"/>
  <c r="BI137" i="84"/>
  <c r="AD137" i="62"/>
  <c r="I137" i="62"/>
  <c r="I135" i="91"/>
  <c r="BD137" i="85"/>
  <c r="AX135" i="91"/>
  <c r="N135" i="91"/>
  <c r="N137" i="62"/>
  <c r="AI137" i="85"/>
  <c r="AX137" i="62"/>
  <c r="S135" i="91"/>
  <c r="AN135" i="91"/>
  <c r="BD135" i="91"/>
  <c r="AD135" i="91"/>
  <c r="AI135" i="91"/>
  <c r="AX135" i="87"/>
  <c r="I135" i="87"/>
  <c r="BD137" i="62"/>
  <c r="BI135" i="91"/>
  <c r="AI135" i="86"/>
  <c r="S135" i="86"/>
  <c r="AN135" i="86"/>
  <c r="BI135" i="86"/>
  <c r="BD135" i="86"/>
  <c r="X135" i="86"/>
  <c r="X137" i="85"/>
  <c r="N135" i="87"/>
  <c r="AI135" i="87"/>
  <c r="S135" i="87"/>
  <c r="AN135" i="87"/>
  <c r="X135" i="87"/>
  <c r="AS135" i="86"/>
  <c r="AD135" i="86"/>
  <c r="D137" i="85"/>
  <c r="I135" i="86"/>
  <c r="I137" i="85"/>
  <c r="I137" i="84"/>
  <c r="AX137" i="84"/>
  <c r="N135" i="86"/>
  <c r="AX135" i="86"/>
  <c r="AX137" i="85"/>
  <c r="AN137" i="85"/>
  <c r="BI137" i="85"/>
  <c r="D137" i="84"/>
  <c r="X137" i="84"/>
  <c r="BI135" i="87"/>
  <c r="AD137" i="85"/>
  <c r="AD137" i="84"/>
  <c r="N137" i="84"/>
  <c r="AI137" i="84"/>
  <c r="AN137" i="84"/>
  <c r="BD135" i="87"/>
  <c r="D135" i="86"/>
  <c r="AS137" i="85"/>
  <c r="S137" i="85"/>
  <c r="N137" i="85"/>
  <c r="AS137" i="84"/>
  <c r="D137" i="62"/>
  <c r="AS137" i="62"/>
  <c r="BI137" i="62"/>
  <c r="AI137" i="62"/>
  <c r="AN137" i="62"/>
  <c r="X137" i="62"/>
  <c r="BD137" i="84"/>
  <c r="S137" i="62"/>
  <c r="AX93" i="91"/>
  <c r="BI93" i="86"/>
  <c r="S93" i="86"/>
  <c r="BI93" i="87"/>
  <c r="AN93" i="87"/>
  <c r="S93" i="87"/>
  <c r="AD93" i="91"/>
  <c r="AN93" i="86"/>
  <c r="I93" i="91"/>
  <c r="AI95" i="84"/>
  <c r="N95" i="84"/>
  <c r="AX95" i="84"/>
  <c r="AS93" i="91"/>
  <c r="X95" i="62"/>
  <c r="D95" i="62"/>
  <c r="D93" i="91"/>
  <c r="X93" i="91"/>
  <c r="X95" i="85"/>
  <c r="AS95" i="62"/>
  <c r="N93" i="91"/>
  <c r="S93" i="91"/>
  <c r="AN93" i="91"/>
  <c r="BI93" i="91"/>
  <c r="AI93" i="91"/>
  <c r="BD93" i="91"/>
  <c r="N93" i="87"/>
  <c r="BD93" i="87"/>
  <c r="I93" i="86"/>
  <c r="AD93" i="86"/>
  <c r="I93" i="87"/>
  <c r="AD93" i="87"/>
  <c r="D93" i="86"/>
  <c r="AI93" i="86"/>
  <c r="D95" i="85"/>
  <c r="BD95" i="85"/>
  <c r="N95" i="85"/>
  <c r="I95" i="85"/>
  <c r="AX93" i="87"/>
  <c r="AI93" i="87"/>
  <c r="D93" i="87"/>
  <c r="X93" i="87"/>
  <c r="AS93" i="87"/>
  <c r="X93" i="86"/>
  <c r="AX93" i="86"/>
  <c r="S95" i="85"/>
  <c r="BD93" i="86"/>
  <c r="S95" i="62"/>
  <c r="AS93" i="86"/>
  <c r="N93" i="86"/>
  <c r="AX95" i="85"/>
  <c r="X95" i="84"/>
  <c r="S95" i="84"/>
  <c r="BI95" i="84"/>
  <c r="BD95" i="84"/>
  <c r="AN95" i="85"/>
  <c r="AS95" i="85"/>
  <c r="AI95" i="85"/>
  <c r="AD95" i="85"/>
  <c r="AS95" i="84"/>
  <c r="D95" i="84"/>
  <c r="I95" i="84"/>
  <c r="BI95" i="85"/>
  <c r="AN95" i="84"/>
  <c r="AN95" i="62"/>
  <c r="AX95" i="62"/>
  <c r="BD95" i="62"/>
  <c r="AD95" i="62"/>
  <c r="N95" i="62"/>
  <c r="BI95" i="62"/>
  <c r="AD95" i="84"/>
  <c r="I95" i="62"/>
  <c r="AI95" i="62"/>
  <c r="H63" i="49"/>
  <c r="D65" i="49"/>
  <c r="H65" i="49"/>
  <c r="E63" i="49"/>
  <c r="I63" i="49"/>
  <c r="G64" i="49"/>
  <c r="E65" i="49"/>
  <c r="I65" i="49"/>
  <c r="G66" i="49"/>
  <c r="G71" i="49"/>
  <c r="F72" i="49"/>
  <c r="F70" i="49" s="1"/>
  <c r="J72" i="49"/>
  <c r="E73" i="49"/>
  <c r="I73" i="49"/>
  <c r="D74" i="49"/>
  <c r="H74" i="49"/>
  <c r="G75" i="49"/>
  <c r="F76" i="49"/>
  <c r="J76" i="49"/>
  <c r="E77" i="49"/>
  <c r="I77" i="49"/>
  <c r="D78" i="49"/>
  <c r="H78" i="49"/>
  <c r="D63" i="49"/>
  <c r="D67" i="49" s="1"/>
  <c r="D73" i="49"/>
  <c r="B67" i="49"/>
  <c r="F63" i="49"/>
  <c r="F67" i="49" s="1"/>
  <c r="J63" i="49"/>
  <c r="J67" i="49" s="1"/>
  <c r="D64" i="49"/>
  <c r="H64" i="49"/>
  <c r="D71" i="49"/>
  <c r="H71" i="49"/>
  <c r="G72" i="49"/>
  <c r="F73" i="49"/>
  <c r="J73" i="49"/>
  <c r="E74" i="49"/>
  <c r="I74" i="49"/>
  <c r="D75" i="49"/>
  <c r="H75" i="49"/>
  <c r="G76" i="49"/>
  <c r="F77" i="49"/>
  <c r="J77" i="49"/>
  <c r="E78" i="49"/>
  <c r="I78" i="49"/>
  <c r="H73" i="49"/>
  <c r="D77" i="49"/>
  <c r="H77" i="49"/>
  <c r="C67" i="49"/>
  <c r="G63" i="49"/>
  <c r="G67" i="49" s="1"/>
  <c r="E64" i="49"/>
  <c r="I64" i="49"/>
  <c r="E71" i="49"/>
  <c r="I71" i="49"/>
  <c r="D72" i="49"/>
  <c r="H72" i="49"/>
  <c r="G73" i="49"/>
  <c r="F74" i="49"/>
  <c r="J74" i="49"/>
  <c r="H67" i="49" l="1"/>
  <c r="B70" i="49"/>
  <c r="AD96" i="91"/>
  <c r="BI96" i="87"/>
  <c r="AN96" i="86"/>
  <c r="BD96" i="91"/>
  <c r="X96" i="91"/>
  <c r="I96" i="91"/>
  <c r="AX98" i="84"/>
  <c r="N98" i="84"/>
  <c r="AI96" i="91"/>
  <c r="BI96" i="86"/>
  <c r="S96" i="86"/>
  <c r="AX96" i="91"/>
  <c r="N96" i="91"/>
  <c r="AD98" i="84"/>
  <c r="AN96" i="87"/>
  <c r="S96" i="87"/>
  <c r="D96" i="91"/>
  <c r="D98" i="85"/>
  <c r="X98" i="62"/>
  <c r="S96" i="91"/>
  <c r="AN96" i="91"/>
  <c r="BI96" i="91"/>
  <c r="AS96" i="91"/>
  <c r="N98" i="85"/>
  <c r="AX96" i="87"/>
  <c r="AI96" i="87"/>
  <c r="N96" i="87"/>
  <c r="I96" i="87"/>
  <c r="AD96" i="87"/>
  <c r="AS96" i="86"/>
  <c r="D96" i="87"/>
  <c r="X96" i="87"/>
  <c r="I96" i="86"/>
  <c r="AD96" i="86"/>
  <c r="N96" i="86"/>
  <c r="BD96" i="86"/>
  <c r="S98" i="85"/>
  <c r="AN98" i="85"/>
  <c r="X98" i="85"/>
  <c r="AX98" i="85"/>
  <c r="D96" i="86"/>
  <c r="BI98" i="85"/>
  <c r="AI98" i="85"/>
  <c r="I98" i="85"/>
  <c r="BD96" i="87"/>
  <c r="AS96" i="87"/>
  <c r="AX96" i="86"/>
  <c r="AI96" i="86"/>
  <c r="BD98" i="85"/>
  <c r="AS98" i="84"/>
  <c r="AN98" i="84"/>
  <c r="BD98" i="84"/>
  <c r="AN98" i="62"/>
  <c r="AD98" i="85"/>
  <c r="D98" i="84"/>
  <c r="I98" i="84"/>
  <c r="S98" i="62"/>
  <c r="X98" i="84"/>
  <c r="S98" i="84"/>
  <c r="BI98" i="84"/>
  <c r="X96" i="86"/>
  <c r="AS98" i="85"/>
  <c r="AI98" i="84"/>
  <c r="AX98" i="62"/>
  <c r="AI98" i="62"/>
  <c r="BD98" i="62"/>
  <c r="AD98" i="62"/>
  <c r="D98" i="62"/>
  <c r="BI98" i="62"/>
  <c r="I98" i="62"/>
  <c r="AS98" i="62"/>
  <c r="N98" i="62"/>
  <c r="AI138" i="91"/>
  <c r="BD138" i="91"/>
  <c r="S138" i="87"/>
  <c r="N138" i="91"/>
  <c r="D138" i="87"/>
  <c r="AS138" i="87"/>
  <c r="X138" i="87"/>
  <c r="S140" i="85"/>
  <c r="BI140" i="85"/>
  <c r="AX140" i="62"/>
  <c r="AD140" i="62"/>
  <c r="AS138" i="91"/>
  <c r="AN138" i="91"/>
  <c r="BI138" i="91"/>
  <c r="I138" i="91"/>
  <c r="D138" i="91"/>
  <c r="S138" i="91"/>
  <c r="X138" i="91"/>
  <c r="I138" i="87"/>
  <c r="AX138" i="91"/>
  <c r="N138" i="87"/>
  <c r="AI138" i="87"/>
  <c r="N138" i="86"/>
  <c r="AI138" i="86"/>
  <c r="BD138" i="86"/>
  <c r="AN138" i="86"/>
  <c r="AD138" i="91"/>
  <c r="AD138" i="87"/>
  <c r="AX138" i="87"/>
  <c r="AN138" i="87"/>
  <c r="S138" i="86"/>
  <c r="BI138" i="86"/>
  <c r="I138" i="86"/>
  <c r="X140" i="85"/>
  <c r="BD138" i="87"/>
  <c r="BI138" i="87"/>
  <c r="D138" i="86"/>
  <c r="X138" i="86"/>
  <c r="AD138" i="86"/>
  <c r="AX138" i="86"/>
  <c r="D140" i="85"/>
  <c r="AS140" i="85"/>
  <c r="N140" i="85"/>
  <c r="AN140" i="85"/>
  <c r="D140" i="84"/>
  <c r="X140" i="84"/>
  <c r="AS140" i="84"/>
  <c r="I140" i="84"/>
  <c r="I140" i="85"/>
  <c r="AI140" i="85"/>
  <c r="AI140" i="84"/>
  <c r="BI140" i="84"/>
  <c r="N140" i="84"/>
  <c r="AS138" i="86"/>
  <c r="AX140" i="85"/>
  <c r="AD140" i="85"/>
  <c r="BD140" i="85"/>
  <c r="AD140" i="84"/>
  <c r="AX140" i="84"/>
  <c r="S140" i="84"/>
  <c r="AN140" i="84"/>
  <c r="S140" i="62"/>
  <c r="BI140" i="62"/>
  <c r="BD140" i="62"/>
  <c r="AI140" i="62"/>
  <c r="I140" i="62"/>
  <c r="X140" i="62"/>
  <c r="BD140" i="84"/>
  <c r="D140" i="62"/>
  <c r="AN140" i="62"/>
  <c r="AS140" i="62"/>
  <c r="N140" i="62"/>
  <c r="N131" i="87"/>
  <c r="AN131" i="91"/>
  <c r="D131" i="91"/>
  <c r="AN133" i="84"/>
  <c r="X131" i="91"/>
  <c r="BI131" i="87"/>
  <c r="AN131" i="87"/>
  <c r="BD131" i="87"/>
  <c r="S131" i="87"/>
  <c r="S131" i="91"/>
  <c r="N133" i="85"/>
  <c r="X133" i="62"/>
  <c r="BD133" i="85"/>
  <c r="BD133" i="62"/>
  <c r="AI133" i="62"/>
  <c r="I131" i="91"/>
  <c r="AI133" i="85"/>
  <c r="AX133" i="62"/>
  <c r="I133" i="62"/>
  <c r="AD133" i="62"/>
  <c r="AD131" i="91"/>
  <c r="AI131" i="91"/>
  <c r="AS131" i="91"/>
  <c r="BI131" i="91"/>
  <c r="AX131" i="91"/>
  <c r="N133" i="62"/>
  <c r="AD131" i="87"/>
  <c r="AX131" i="87"/>
  <c r="N131" i="91"/>
  <c r="BD131" i="91"/>
  <c r="X131" i="87"/>
  <c r="BD131" i="86"/>
  <c r="D131" i="86"/>
  <c r="X131" i="86"/>
  <c r="I131" i="86"/>
  <c r="AS131" i="87"/>
  <c r="N131" i="86"/>
  <c r="AI131" i="86"/>
  <c r="I131" i="87"/>
  <c r="S131" i="86"/>
  <c r="AN131" i="86"/>
  <c r="BI131" i="86"/>
  <c r="AS131" i="86"/>
  <c r="X133" i="85"/>
  <c r="AS133" i="85"/>
  <c r="AX133" i="85"/>
  <c r="BI133" i="85"/>
  <c r="N133" i="84"/>
  <c r="BI133" i="84"/>
  <c r="S133" i="84"/>
  <c r="D131" i="87"/>
  <c r="AD131" i="86"/>
  <c r="S133" i="85"/>
  <c r="X133" i="84"/>
  <c r="AS133" i="84"/>
  <c r="AD133" i="84"/>
  <c r="D133" i="84"/>
  <c r="BD133" i="84"/>
  <c r="AI131" i="87"/>
  <c r="AX131" i="86"/>
  <c r="D133" i="85"/>
  <c r="I133" i="85"/>
  <c r="AD133" i="85"/>
  <c r="AN133" i="85"/>
  <c r="AI133" i="84"/>
  <c r="BI133" i="62"/>
  <c r="AS133" i="62"/>
  <c r="AN133" i="62"/>
  <c r="I133" i="84"/>
  <c r="AX133" i="84"/>
  <c r="S133" i="62"/>
  <c r="D133" i="62"/>
  <c r="BI59" i="91"/>
  <c r="AN59" i="87"/>
  <c r="AI59" i="87"/>
  <c r="S59" i="87"/>
  <c r="AS59" i="86"/>
  <c r="BI59" i="87"/>
  <c r="D59" i="86"/>
  <c r="BI61" i="84"/>
  <c r="AN61" i="84"/>
  <c r="S61" i="84"/>
  <c r="AD59" i="86"/>
  <c r="X61" i="62"/>
  <c r="AS59" i="91"/>
  <c r="X59" i="91"/>
  <c r="I59" i="91"/>
  <c r="S59" i="91"/>
  <c r="X61" i="85"/>
  <c r="AN59" i="91"/>
  <c r="BI61" i="85"/>
  <c r="D59" i="91"/>
  <c r="AD61" i="85"/>
  <c r="AD59" i="91"/>
  <c r="AX59" i="91"/>
  <c r="N59" i="91"/>
  <c r="I59" i="87"/>
  <c r="AI59" i="91"/>
  <c r="AX61" i="85"/>
  <c r="BD59" i="91"/>
  <c r="AD59" i="87"/>
  <c r="N59" i="87"/>
  <c r="BD59" i="87"/>
  <c r="D59" i="87"/>
  <c r="AX59" i="87"/>
  <c r="AN59" i="86"/>
  <c r="N59" i="86"/>
  <c r="AI59" i="86"/>
  <c r="BD59" i="86"/>
  <c r="BD61" i="85"/>
  <c r="X59" i="87"/>
  <c r="S59" i="86"/>
  <c r="AX59" i="86"/>
  <c r="X59" i="86"/>
  <c r="I61" i="85"/>
  <c r="AS59" i="87"/>
  <c r="D61" i="85"/>
  <c r="AS61" i="85"/>
  <c r="N61" i="85"/>
  <c r="N61" i="84"/>
  <c r="AD61" i="84"/>
  <c r="X61" i="84"/>
  <c r="AI61" i="85"/>
  <c r="AI61" i="62"/>
  <c r="AN61" i="62"/>
  <c r="BI59" i="86"/>
  <c r="AN61" i="85"/>
  <c r="BD61" i="84"/>
  <c r="I61" i="84"/>
  <c r="AX61" i="84"/>
  <c r="D61" i="84"/>
  <c r="AS61" i="84"/>
  <c r="N61" i="62"/>
  <c r="BD61" i="62"/>
  <c r="S61" i="62"/>
  <c r="I59" i="86"/>
  <c r="S61" i="85"/>
  <c r="AI61" i="84"/>
  <c r="BI61" i="62"/>
  <c r="I61" i="62"/>
  <c r="AD61" i="62"/>
  <c r="AX61" i="62"/>
  <c r="AS61" i="62"/>
  <c r="D61" i="62"/>
  <c r="N133" i="91"/>
  <c r="AS133" i="87"/>
  <c r="AI133" i="91"/>
  <c r="D133" i="87"/>
  <c r="BD133" i="87"/>
  <c r="X133" i="87"/>
  <c r="AI135" i="85"/>
  <c r="S133" i="91"/>
  <c r="AN133" i="91"/>
  <c r="I133" i="91"/>
  <c r="AX133" i="91"/>
  <c r="BI133" i="91"/>
  <c r="BD133" i="91"/>
  <c r="D133" i="91"/>
  <c r="AD133" i="91"/>
  <c r="AS133" i="91"/>
  <c r="X133" i="91"/>
  <c r="N133" i="86"/>
  <c r="BI133" i="86"/>
  <c r="AX133" i="87"/>
  <c r="N133" i="87"/>
  <c r="AN133" i="87"/>
  <c r="BI133" i="87"/>
  <c r="BD133" i="86"/>
  <c r="AN133" i="86"/>
  <c r="X133" i="86"/>
  <c r="AS133" i="86"/>
  <c r="D135" i="85"/>
  <c r="AS135" i="85"/>
  <c r="AI133" i="87"/>
  <c r="S133" i="86"/>
  <c r="I133" i="86"/>
  <c r="AD133" i="86"/>
  <c r="AX133" i="86"/>
  <c r="X135" i="85"/>
  <c r="AX135" i="85"/>
  <c r="AD133" i="87"/>
  <c r="I133" i="87"/>
  <c r="S133" i="87"/>
  <c r="BD135" i="85"/>
  <c r="I135" i="84"/>
  <c r="AN135" i="85"/>
  <c r="BI135" i="85"/>
  <c r="D135" i="84"/>
  <c r="X135" i="84"/>
  <c r="AD135" i="84"/>
  <c r="AX135" i="84"/>
  <c r="N135" i="84"/>
  <c r="AI135" i="84"/>
  <c r="BI135" i="84"/>
  <c r="AI133" i="86"/>
  <c r="D133" i="86"/>
  <c r="I135" i="85"/>
  <c r="AS135" i="84"/>
  <c r="AN135" i="84"/>
  <c r="AD135" i="85"/>
  <c r="N135" i="85"/>
  <c r="S135" i="85"/>
  <c r="AN135" i="62"/>
  <c r="AS135" i="62"/>
  <c r="X135" i="62"/>
  <c r="AD135" i="62"/>
  <c r="BD135" i="84"/>
  <c r="BI135" i="62"/>
  <c r="N135" i="62"/>
  <c r="AX135" i="62"/>
  <c r="AI135" i="62"/>
  <c r="BD135" i="62"/>
  <c r="S135" i="84"/>
  <c r="D135" i="62"/>
  <c r="S135" i="62"/>
  <c r="I135" i="62"/>
  <c r="AS134" i="91"/>
  <c r="N134" i="91"/>
  <c r="AN134" i="87"/>
  <c r="AI134" i="91"/>
  <c r="BD136" i="84"/>
  <c r="D134" i="91"/>
  <c r="X134" i="87"/>
  <c r="X134" i="91"/>
  <c r="AX136" i="62"/>
  <c r="AD136" i="62"/>
  <c r="S134" i="91"/>
  <c r="I134" i="91"/>
  <c r="I136" i="62"/>
  <c r="I136" i="85"/>
  <c r="AN134" i="91"/>
  <c r="BI134" i="91"/>
  <c r="AD134" i="91"/>
  <c r="AX134" i="91"/>
  <c r="I134" i="87"/>
  <c r="BD134" i="91"/>
  <c r="AD134" i="87"/>
  <c r="BD134" i="87"/>
  <c r="AS134" i="87"/>
  <c r="S134" i="86"/>
  <c r="D134" i="86"/>
  <c r="AS134" i="86"/>
  <c r="I134" i="86"/>
  <c r="AX134" i="87"/>
  <c r="BI134" i="87"/>
  <c r="N134" i="86"/>
  <c r="AI134" i="86"/>
  <c r="BD134" i="86"/>
  <c r="BI134" i="86"/>
  <c r="X134" i="86"/>
  <c r="D136" i="85"/>
  <c r="AS136" i="85"/>
  <c r="AN134" i="86"/>
  <c r="AX134" i="86"/>
  <c r="AI136" i="85"/>
  <c r="AS136" i="84"/>
  <c r="AI134" i="87"/>
  <c r="AX136" i="85"/>
  <c r="AN136" i="85"/>
  <c r="AD136" i="84"/>
  <c r="S136" i="84"/>
  <c r="N134" i="87"/>
  <c r="S134" i="87"/>
  <c r="AD134" i="86"/>
  <c r="X136" i="85"/>
  <c r="AD136" i="85"/>
  <c r="BI136" i="85"/>
  <c r="N136" i="84"/>
  <c r="BI136" i="84"/>
  <c r="D134" i="87"/>
  <c r="N136" i="85"/>
  <c r="BD136" i="85"/>
  <c r="S136" i="85"/>
  <c r="D136" i="84"/>
  <c r="X136" i="84"/>
  <c r="AS136" i="62"/>
  <c r="BD136" i="62"/>
  <c r="AI136" i="62"/>
  <c r="I136" i="84"/>
  <c r="S136" i="62"/>
  <c r="AN136" i="62"/>
  <c r="BI136" i="62"/>
  <c r="X136" i="62"/>
  <c r="AX136" i="84"/>
  <c r="AN136" i="84"/>
  <c r="AI136" i="84"/>
  <c r="D136" i="62"/>
  <c r="N136" i="62"/>
  <c r="AD62" i="91"/>
  <c r="BD62" i="87"/>
  <c r="AX62" i="86"/>
  <c r="X62" i="86"/>
  <c r="S62" i="87"/>
  <c r="I62" i="86"/>
  <c r="BI64" i="84"/>
  <c r="AN64" i="84"/>
  <c r="S64" i="84"/>
  <c r="D64" i="84"/>
  <c r="BI62" i="87"/>
  <c r="AS62" i="87"/>
  <c r="BD62" i="91"/>
  <c r="AN64" i="85"/>
  <c r="BI62" i="91"/>
  <c r="AS64" i="84"/>
  <c r="AX64" i="85"/>
  <c r="AS64" i="62"/>
  <c r="I62" i="91"/>
  <c r="AN62" i="91"/>
  <c r="X64" i="84"/>
  <c r="AD62" i="86"/>
  <c r="D62" i="87"/>
  <c r="N62" i="91"/>
  <c r="N64" i="85"/>
  <c r="AI64" i="85"/>
  <c r="BD64" i="85"/>
  <c r="AD64" i="85"/>
  <c r="AI62" i="91"/>
  <c r="S62" i="91"/>
  <c r="I62" i="87"/>
  <c r="AX62" i="87"/>
  <c r="D62" i="91"/>
  <c r="D64" i="62"/>
  <c r="AS62" i="91"/>
  <c r="AX62" i="91"/>
  <c r="AN62" i="87"/>
  <c r="X62" i="87"/>
  <c r="X62" i="91"/>
  <c r="AD62" i="87"/>
  <c r="AI62" i="87"/>
  <c r="N62" i="87"/>
  <c r="BI62" i="86"/>
  <c r="AN62" i="86"/>
  <c r="D62" i="86"/>
  <c r="N62" i="86"/>
  <c r="AI62" i="86"/>
  <c r="BD62" i="86"/>
  <c r="S64" i="85"/>
  <c r="AS64" i="85"/>
  <c r="D64" i="85"/>
  <c r="BI64" i="85"/>
  <c r="I64" i="85"/>
  <c r="AI64" i="84"/>
  <c r="I64" i="84"/>
  <c r="S64" i="62"/>
  <c r="AN64" i="62"/>
  <c r="N64" i="84"/>
  <c r="AD64" i="84"/>
  <c r="AI64" i="62"/>
  <c r="X64" i="85"/>
  <c r="AX64" i="84"/>
  <c r="S62" i="86"/>
  <c r="AS62" i="86"/>
  <c r="BD64" i="84"/>
  <c r="N64" i="62"/>
  <c r="X64" i="62"/>
  <c r="BD64" i="62"/>
  <c r="BI64" i="62"/>
  <c r="I64" i="62"/>
  <c r="AD64" i="62"/>
  <c r="AX64" i="62"/>
  <c r="I98" i="91"/>
  <c r="AN98" i="87"/>
  <c r="S98" i="87"/>
  <c r="AN98" i="86"/>
  <c r="AX98" i="91"/>
  <c r="BI98" i="87"/>
  <c r="I100" i="84"/>
  <c r="N98" i="91"/>
  <c r="BI98" i="86"/>
  <c r="S98" i="86"/>
  <c r="AD98" i="91"/>
  <c r="AI100" i="84"/>
  <c r="AX100" i="85"/>
  <c r="D98" i="91"/>
  <c r="AS98" i="91"/>
  <c r="N100" i="85"/>
  <c r="X98" i="91"/>
  <c r="BD98" i="91"/>
  <c r="N98" i="87"/>
  <c r="AI98" i="91"/>
  <c r="AN98" i="91"/>
  <c r="I98" i="87"/>
  <c r="AD98" i="87"/>
  <c r="BD98" i="87"/>
  <c r="D98" i="87"/>
  <c r="X98" i="87"/>
  <c r="BI98" i="91"/>
  <c r="AI98" i="87"/>
  <c r="D98" i="86"/>
  <c r="AS98" i="87"/>
  <c r="X98" i="86"/>
  <c r="AX98" i="86"/>
  <c r="N98" i="86"/>
  <c r="BD98" i="86"/>
  <c r="AS100" i="85"/>
  <c r="AS98" i="86"/>
  <c r="S100" i="85"/>
  <c r="AN100" i="85"/>
  <c r="S98" i="91"/>
  <c r="AX98" i="87"/>
  <c r="AI100" i="85"/>
  <c r="AD100" i="85"/>
  <c r="S100" i="84"/>
  <c r="BI100" i="84"/>
  <c r="AN100" i="62"/>
  <c r="I98" i="86"/>
  <c r="AI98" i="86"/>
  <c r="BI100" i="85"/>
  <c r="BD100" i="85"/>
  <c r="I100" i="85"/>
  <c r="N100" i="84"/>
  <c r="X100" i="84"/>
  <c r="D100" i="84"/>
  <c r="AN100" i="84"/>
  <c r="AD100" i="84"/>
  <c r="BD100" i="84"/>
  <c r="AD98" i="86"/>
  <c r="X100" i="85"/>
  <c r="D100" i="85"/>
  <c r="AS100" i="84"/>
  <c r="S100" i="62"/>
  <c r="AX100" i="62"/>
  <c r="N100" i="62"/>
  <c r="AX100" i="84"/>
  <c r="BI100" i="62"/>
  <c r="X100" i="62"/>
  <c r="D100" i="62"/>
  <c r="I100" i="62"/>
  <c r="AD100" i="62"/>
  <c r="BD100" i="62"/>
  <c r="AS100" i="62"/>
  <c r="AI100" i="62"/>
  <c r="BI57" i="87"/>
  <c r="D57" i="86"/>
  <c r="AN57" i="87"/>
  <c r="AS57" i="86"/>
  <c r="AI57" i="87"/>
  <c r="S57" i="87"/>
  <c r="AN59" i="84"/>
  <c r="AD57" i="86"/>
  <c r="BI59" i="84"/>
  <c r="S59" i="84"/>
  <c r="D57" i="91"/>
  <c r="AD59" i="85"/>
  <c r="S59" i="85"/>
  <c r="BI59" i="85"/>
  <c r="I59" i="85"/>
  <c r="AS57" i="91"/>
  <c r="X57" i="91"/>
  <c r="AN57" i="91"/>
  <c r="AD57" i="91"/>
  <c r="BD57" i="91"/>
  <c r="AX57" i="87"/>
  <c r="BI57" i="91"/>
  <c r="AX57" i="91"/>
  <c r="N57" i="91"/>
  <c r="I57" i="91"/>
  <c r="I57" i="87"/>
  <c r="X57" i="87"/>
  <c r="S57" i="91"/>
  <c r="N57" i="87"/>
  <c r="AS57" i="87"/>
  <c r="AD57" i="87"/>
  <c r="BD57" i="87"/>
  <c r="S57" i="86"/>
  <c r="BI57" i="86"/>
  <c r="AX57" i="86"/>
  <c r="X57" i="86"/>
  <c r="D59" i="85"/>
  <c r="AX59" i="85"/>
  <c r="N59" i="85"/>
  <c r="AI57" i="91"/>
  <c r="I57" i="86"/>
  <c r="AN57" i="86"/>
  <c r="N57" i="86"/>
  <c r="AI57" i="86"/>
  <c r="BD57" i="86"/>
  <c r="X59" i="85"/>
  <c r="AS59" i="85"/>
  <c r="AI59" i="85"/>
  <c r="D57" i="87"/>
  <c r="AN59" i="85"/>
  <c r="BD59" i="84"/>
  <c r="AD59" i="84"/>
  <c r="X59" i="84"/>
  <c r="S59" i="62"/>
  <c r="AX59" i="62"/>
  <c r="AI59" i="84"/>
  <c r="BD59" i="85"/>
  <c r="N59" i="84"/>
  <c r="I59" i="84"/>
  <c r="AX59" i="84"/>
  <c r="D59" i="84"/>
  <c r="AS59" i="84"/>
  <c r="BD59" i="62"/>
  <c r="AN59" i="62"/>
  <c r="AD59" i="62"/>
  <c r="X59" i="62"/>
  <c r="BI59" i="62"/>
  <c r="N59" i="62"/>
  <c r="AI59" i="62"/>
  <c r="D59" i="62"/>
  <c r="AS59" i="62"/>
  <c r="I59" i="62"/>
  <c r="AX95" i="91"/>
  <c r="I95" i="91"/>
  <c r="S95" i="87"/>
  <c r="BI95" i="86"/>
  <c r="S95" i="86"/>
  <c r="AD95" i="91"/>
  <c r="D95" i="91"/>
  <c r="X95" i="91"/>
  <c r="N95" i="91"/>
  <c r="BI95" i="87"/>
  <c r="AN95" i="87"/>
  <c r="AN95" i="86"/>
  <c r="AD97" i="84"/>
  <c r="I97" i="84"/>
  <c r="BD97" i="84"/>
  <c r="AS95" i="91"/>
  <c r="D97" i="85"/>
  <c r="N97" i="85"/>
  <c r="D97" i="62"/>
  <c r="AS97" i="62"/>
  <c r="AI95" i="91"/>
  <c r="S95" i="91"/>
  <c r="AN95" i="91"/>
  <c r="BI95" i="91"/>
  <c r="I95" i="87"/>
  <c r="AD95" i="87"/>
  <c r="N95" i="87"/>
  <c r="BD95" i="87"/>
  <c r="D95" i="87"/>
  <c r="X95" i="87"/>
  <c r="AX95" i="87"/>
  <c r="AS95" i="87"/>
  <c r="X95" i="86"/>
  <c r="AX95" i="86"/>
  <c r="AI95" i="87"/>
  <c r="AS95" i="86"/>
  <c r="AI95" i="86"/>
  <c r="AD97" i="85"/>
  <c r="BD95" i="91"/>
  <c r="I95" i="86"/>
  <c r="AD95" i="86"/>
  <c r="AS97" i="85"/>
  <c r="BD97" i="85"/>
  <c r="X97" i="85"/>
  <c r="AX97" i="85"/>
  <c r="D95" i="86"/>
  <c r="AI97" i="85"/>
  <c r="AX97" i="84"/>
  <c r="BD95" i="86"/>
  <c r="AN97" i="85"/>
  <c r="AN97" i="84"/>
  <c r="N95" i="86"/>
  <c r="BI97" i="85"/>
  <c r="I97" i="85"/>
  <c r="AS97" i="84"/>
  <c r="N97" i="84"/>
  <c r="S97" i="85"/>
  <c r="D97" i="84"/>
  <c r="X97" i="84"/>
  <c r="S97" i="84"/>
  <c r="BI97" i="84"/>
  <c r="BI97" i="62"/>
  <c r="AD97" i="62"/>
  <c r="N97" i="62"/>
  <c r="AI97" i="84"/>
  <c r="X97" i="62"/>
  <c r="AI97" i="62"/>
  <c r="BD97" i="62"/>
  <c r="S97" i="62"/>
  <c r="AN97" i="62"/>
  <c r="I97" i="62"/>
  <c r="AX97" i="62"/>
  <c r="AX137" i="91"/>
  <c r="AN137" i="87"/>
  <c r="N137" i="91"/>
  <c r="BD137" i="91"/>
  <c r="N137" i="87"/>
  <c r="AS139" i="62"/>
  <c r="AN137" i="91"/>
  <c r="BD139" i="85"/>
  <c r="AD137" i="91"/>
  <c r="I137" i="91"/>
  <c r="D137" i="91"/>
  <c r="S137" i="91"/>
  <c r="AI137" i="91"/>
  <c r="AS137" i="91"/>
  <c r="I137" i="87"/>
  <c r="X137" i="91"/>
  <c r="AI137" i="87"/>
  <c r="S137" i="86"/>
  <c r="AN137" i="86"/>
  <c r="I137" i="86"/>
  <c r="BI137" i="91"/>
  <c r="AD137" i="87"/>
  <c r="S137" i="87"/>
  <c r="AS137" i="87"/>
  <c r="D137" i="86"/>
  <c r="AD137" i="86"/>
  <c r="X139" i="85"/>
  <c r="AX137" i="87"/>
  <c r="BI137" i="87"/>
  <c r="X137" i="87"/>
  <c r="AI137" i="86"/>
  <c r="BI137" i="86"/>
  <c r="AS137" i="86"/>
  <c r="AD139" i="85"/>
  <c r="D137" i="87"/>
  <c r="N137" i="86"/>
  <c r="X137" i="86"/>
  <c r="AX139" i="85"/>
  <c r="S139" i="85"/>
  <c r="BD139" i="84"/>
  <c r="S139" i="84"/>
  <c r="D139" i="85"/>
  <c r="I139" i="84"/>
  <c r="AS139" i="85"/>
  <c r="AN139" i="85"/>
  <c r="BI139" i="85"/>
  <c r="D139" i="84"/>
  <c r="X139" i="84"/>
  <c r="AX139" i="84"/>
  <c r="N139" i="84"/>
  <c r="AI139" i="84"/>
  <c r="BI139" i="84"/>
  <c r="BD137" i="87"/>
  <c r="BD137" i="86"/>
  <c r="AX137" i="86"/>
  <c r="I139" i="85"/>
  <c r="AI139" i="85"/>
  <c r="N139" i="85"/>
  <c r="AS139" i="84"/>
  <c r="AD139" i="84"/>
  <c r="X139" i="62"/>
  <c r="AX139" i="62"/>
  <c r="AN139" i="84"/>
  <c r="N139" i="62"/>
  <c r="AD139" i="62"/>
  <c r="BD139" i="62"/>
  <c r="S139" i="62"/>
  <c r="AN139" i="62"/>
  <c r="BI139" i="62"/>
  <c r="D139" i="62"/>
  <c r="AI139" i="62"/>
  <c r="I139" i="62"/>
  <c r="H70" i="49"/>
  <c r="AN55" i="87"/>
  <c r="AI55" i="87"/>
  <c r="S55" i="87"/>
  <c r="AI57" i="84"/>
  <c r="S57" i="84"/>
  <c r="AN55" i="91"/>
  <c r="BI55" i="87"/>
  <c r="AN57" i="84"/>
  <c r="D55" i="86"/>
  <c r="AD55" i="86"/>
  <c r="BI57" i="84"/>
  <c r="AS55" i="86"/>
  <c r="AD57" i="85"/>
  <c r="AX57" i="85"/>
  <c r="S57" i="85"/>
  <c r="AX55" i="91"/>
  <c r="BI57" i="85"/>
  <c r="AD55" i="91"/>
  <c r="X55" i="91"/>
  <c r="AI57" i="62"/>
  <c r="N57" i="62"/>
  <c r="AS55" i="91"/>
  <c r="N55" i="91"/>
  <c r="I55" i="87"/>
  <c r="D55" i="91"/>
  <c r="S55" i="91"/>
  <c r="BI55" i="91"/>
  <c r="AI55" i="91"/>
  <c r="I55" i="91"/>
  <c r="BD55" i="91"/>
  <c r="AX55" i="87"/>
  <c r="D55" i="87"/>
  <c r="N55" i="87"/>
  <c r="X55" i="87"/>
  <c r="AX55" i="86"/>
  <c r="AN55" i="86"/>
  <c r="X55" i="86"/>
  <c r="N55" i="86"/>
  <c r="AI55" i="86"/>
  <c r="BD55" i="86"/>
  <c r="AS55" i="87"/>
  <c r="I55" i="86"/>
  <c r="D57" i="85"/>
  <c r="AN57" i="85"/>
  <c r="BD57" i="85"/>
  <c r="AD55" i="87"/>
  <c r="S55" i="86"/>
  <c r="AS57" i="85"/>
  <c r="X57" i="85"/>
  <c r="BD55" i="87"/>
  <c r="N57" i="84"/>
  <c r="AD57" i="84"/>
  <c r="X57" i="84"/>
  <c r="BD57" i="62"/>
  <c r="AN57" i="62"/>
  <c r="I57" i="62"/>
  <c r="BI57" i="62"/>
  <c r="AD57" i="62"/>
  <c r="N57" i="85"/>
  <c r="BD57" i="84"/>
  <c r="I57" i="84"/>
  <c r="AX57" i="84"/>
  <c r="D57" i="84"/>
  <c r="AS57" i="84"/>
  <c r="S57" i="62"/>
  <c r="BI55" i="86"/>
  <c r="I57" i="85"/>
  <c r="AI57" i="85"/>
  <c r="X57" i="62"/>
  <c r="AX57" i="62"/>
  <c r="D57" i="62"/>
  <c r="AS57" i="62"/>
  <c r="BI56" i="87"/>
  <c r="BD56" i="87"/>
  <c r="AN56" i="87"/>
  <c r="BI56" i="91"/>
  <c r="S56" i="87"/>
  <c r="I56" i="86"/>
  <c r="N56" i="87"/>
  <c r="X56" i="86"/>
  <c r="BI58" i="84"/>
  <c r="S58" i="84"/>
  <c r="AX56" i="86"/>
  <c r="AN58" i="84"/>
  <c r="I58" i="85"/>
  <c r="AX58" i="85"/>
  <c r="AS56" i="91"/>
  <c r="I56" i="91"/>
  <c r="AS58" i="85"/>
  <c r="AN58" i="85"/>
  <c r="S56" i="91"/>
  <c r="AI56" i="91"/>
  <c r="AD56" i="87"/>
  <c r="AX56" i="91"/>
  <c r="BD56" i="91"/>
  <c r="AD56" i="91"/>
  <c r="D56" i="91"/>
  <c r="X56" i="91"/>
  <c r="AN56" i="91"/>
  <c r="AX56" i="87"/>
  <c r="AI56" i="87"/>
  <c r="D56" i="87"/>
  <c r="I56" i="87"/>
  <c r="X56" i="87"/>
  <c r="N56" i="91"/>
  <c r="S56" i="86"/>
  <c r="D58" i="85"/>
  <c r="X58" i="85"/>
  <c r="AS56" i="87"/>
  <c r="BI56" i="86"/>
  <c r="AS56" i="86"/>
  <c r="N58" i="85"/>
  <c r="AN56" i="86"/>
  <c r="AI56" i="86"/>
  <c r="AD58" i="85"/>
  <c r="AI58" i="85"/>
  <c r="I58" i="84"/>
  <c r="AX58" i="84"/>
  <c r="D58" i="84"/>
  <c r="AS58" i="84"/>
  <c r="N58" i="62"/>
  <c r="AI58" i="62"/>
  <c r="BI58" i="62"/>
  <c r="AD58" i="62"/>
  <c r="BD58" i="85"/>
  <c r="BD58" i="84"/>
  <c r="S58" i="62"/>
  <c r="AX58" i="62"/>
  <c r="AD56" i="86"/>
  <c r="D56" i="86"/>
  <c r="N56" i="86"/>
  <c r="BD56" i="86"/>
  <c r="AI58" i="84"/>
  <c r="AD58" i="84"/>
  <c r="X58" i="84"/>
  <c r="S58" i="85"/>
  <c r="BI58" i="85"/>
  <c r="N58" i="84"/>
  <c r="BD58" i="62"/>
  <c r="D58" i="62"/>
  <c r="AS58" i="62"/>
  <c r="AN58" i="62"/>
  <c r="I58" i="62"/>
  <c r="X58" i="62"/>
  <c r="AD61" i="91"/>
  <c r="BI61" i="87"/>
  <c r="AN61" i="87"/>
  <c r="S61" i="87"/>
  <c r="AD61" i="86"/>
  <c r="AS61" i="86"/>
  <c r="D61" i="86"/>
  <c r="BI63" i="84"/>
  <c r="AN63" i="84"/>
  <c r="S63" i="84"/>
  <c r="N61" i="87"/>
  <c r="X63" i="62"/>
  <c r="D61" i="91"/>
  <c r="AN61" i="91"/>
  <c r="S63" i="85"/>
  <c r="I61" i="86"/>
  <c r="AX61" i="91"/>
  <c r="BI61" i="91"/>
  <c r="AX61" i="86"/>
  <c r="BD61" i="87"/>
  <c r="I61" i="91"/>
  <c r="BD61" i="91"/>
  <c r="AX61" i="87"/>
  <c r="X61" i="91"/>
  <c r="S61" i="91"/>
  <c r="N61" i="91"/>
  <c r="AD63" i="85"/>
  <c r="AS61" i="91"/>
  <c r="AI61" i="87"/>
  <c r="X61" i="87"/>
  <c r="I61" i="87"/>
  <c r="AS61" i="87"/>
  <c r="AI61" i="91"/>
  <c r="S61" i="86"/>
  <c r="AD61" i="87"/>
  <c r="D61" i="87"/>
  <c r="BI61" i="86"/>
  <c r="N63" i="85"/>
  <c r="AN61" i="86"/>
  <c r="N61" i="86"/>
  <c r="AI61" i="86"/>
  <c r="BD61" i="86"/>
  <c r="AI63" i="85"/>
  <c r="X61" i="86"/>
  <c r="X63" i="85"/>
  <c r="AX63" i="85"/>
  <c r="BD63" i="85"/>
  <c r="BD63" i="84"/>
  <c r="AD63" i="84"/>
  <c r="X63" i="84"/>
  <c r="AI63" i="84"/>
  <c r="AI63" i="62"/>
  <c r="BD63" i="62"/>
  <c r="BI63" i="62"/>
  <c r="D63" i="85"/>
  <c r="AS63" i="85"/>
  <c r="N63" i="84"/>
  <c r="I63" i="84"/>
  <c r="AX63" i="84"/>
  <c r="D63" i="84"/>
  <c r="AS63" i="84"/>
  <c r="N63" i="62"/>
  <c r="S63" i="62"/>
  <c r="AN63" i="85"/>
  <c r="BI63" i="85"/>
  <c r="I63" i="85"/>
  <c r="D63" i="62"/>
  <c r="AX63" i="62"/>
  <c r="AS63" i="62"/>
  <c r="AN63" i="62"/>
  <c r="I63" i="62"/>
  <c r="AD63" i="62"/>
  <c r="I99" i="91"/>
  <c r="BI99" i="86"/>
  <c r="S99" i="86"/>
  <c r="S99" i="87"/>
  <c r="AX101" i="84"/>
  <c r="BI99" i="87"/>
  <c r="AN99" i="87"/>
  <c r="AN99" i="86"/>
  <c r="I101" i="84"/>
  <c r="AD99" i="91"/>
  <c r="AX99" i="91"/>
  <c r="AX101" i="85"/>
  <c r="D101" i="84"/>
  <c r="X101" i="62"/>
  <c r="AI99" i="91"/>
  <c r="I101" i="85"/>
  <c r="X99" i="91"/>
  <c r="BD99" i="91"/>
  <c r="D99" i="91"/>
  <c r="S101" i="85"/>
  <c r="AI101" i="85"/>
  <c r="AS99" i="91"/>
  <c r="S99" i="91"/>
  <c r="AN99" i="91"/>
  <c r="BI99" i="91"/>
  <c r="I99" i="87"/>
  <c r="AD99" i="87"/>
  <c r="AI99" i="87"/>
  <c r="D99" i="87"/>
  <c r="X99" i="87"/>
  <c r="N99" i="91"/>
  <c r="AX99" i="87"/>
  <c r="AS99" i="87"/>
  <c r="AX99" i="86"/>
  <c r="AS99" i="86"/>
  <c r="AI99" i="86"/>
  <c r="I99" i="86"/>
  <c r="AD99" i="86"/>
  <c r="D101" i="85"/>
  <c r="AD101" i="85"/>
  <c r="N99" i="87"/>
  <c r="BD99" i="87"/>
  <c r="X99" i="86"/>
  <c r="N99" i="86"/>
  <c r="X101" i="84"/>
  <c r="AN101" i="62"/>
  <c r="D99" i="86"/>
  <c r="AN101" i="85"/>
  <c r="AN101" i="84"/>
  <c r="N101" i="84"/>
  <c r="BD101" i="84"/>
  <c r="AD101" i="84"/>
  <c r="S101" i="62"/>
  <c r="BI101" i="85"/>
  <c r="X101" i="85"/>
  <c r="AS101" i="85"/>
  <c r="N101" i="85"/>
  <c r="AS101" i="84"/>
  <c r="BD99" i="86"/>
  <c r="BD101" i="85"/>
  <c r="S101" i="84"/>
  <c r="BI101" i="84"/>
  <c r="AI101" i="84"/>
  <c r="I101" i="62"/>
  <c r="AD101" i="62"/>
  <c r="AX101" i="62"/>
  <c r="BI101" i="62"/>
  <c r="BD101" i="62"/>
  <c r="D101" i="62"/>
  <c r="AI101" i="62"/>
  <c r="AS101" i="62"/>
  <c r="N101" i="62"/>
  <c r="S58" i="87"/>
  <c r="N58" i="87"/>
  <c r="I58" i="86"/>
  <c r="BI58" i="87"/>
  <c r="AX58" i="86"/>
  <c r="BD58" i="87"/>
  <c r="AN58" i="87"/>
  <c r="AN60" i="84"/>
  <c r="BI60" i="84"/>
  <c r="S60" i="84"/>
  <c r="X58" i="86"/>
  <c r="AD60" i="85"/>
  <c r="I58" i="91"/>
  <c r="AD58" i="91"/>
  <c r="AX58" i="91"/>
  <c r="S58" i="91"/>
  <c r="BI58" i="91"/>
  <c r="X58" i="91"/>
  <c r="AX60" i="85"/>
  <c r="AS60" i="62"/>
  <c r="AS58" i="91"/>
  <c r="D58" i="91"/>
  <c r="AN60" i="85"/>
  <c r="I60" i="85"/>
  <c r="AN58" i="91"/>
  <c r="N58" i="91"/>
  <c r="AI58" i="91"/>
  <c r="BD58" i="91"/>
  <c r="AS58" i="87"/>
  <c r="AD58" i="87"/>
  <c r="I58" i="87"/>
  <c r="AI58" i="87"/>
  <c r="D58" i="87"/>
  <c r="BI58" i="86"/>
  <c r="AD58" i="86"/>
  <c r="D58" i="86"/>
  <c r="X58" i="87"/>
  <c r="AN58" i="86"/>
  <c r="N58" i="86"/>
  <c r="AI58" i="86"/>
  <c r="BD58" i="86"/>
  <c r="X60" i="85"/>
  <c r="AS60" i="85"/>
  <c r="BI60" i="85"/>
  <c r="S60" i="85"/>
  <c r="AI60" i="85"/>
  <c r="D60" i="85"/>
  <c r="BD60" i="85"/>
  <c r="AX58" i="87"/>
  <c r="S58" i="86"/>
  <c r="AI60" i="84"/>
  <c r="I60" i="84"/>
  <c r="AX60" i="84"/>
  <c r="D60" i="84"/>
  <c r="AS60" i="84"/>
  <c r="BI60" i="62"/>
  <c r="N60" i="84"/>
  <c r="BD60" i="62"/>
  <c r="I60" i="62"/>
  <c r="AD60" i="84"/>
  <c r="X60" i="84"/>
  <c r="N60" i="62"/>
  <c r="AS58" i="86"/>
  <c r="N60" i="85"/>
  <c r="BD60" i="84"/>
  <c r="AI60" i="62"/>
  <c r="D60" i="62"/>
  <c r="S60" i="62"/>
  <c r="AN60" i="62"/>
  <c r="X60" i="62"/>
  <c r="AD60" i="62"/>
  <c r="AX60" i="62"/>
  <c r="J70" i="49"/>
  <c r="BD94" i="91"/>
  <c r="BI94" i="87"/>
  <c r="AN94" i="86"/>
  <c r="D96" i="85"/>
  <c r="BD96" i="84"/>
  <c r="AX94" i="91"/>
  <c r="AN94" i="87"/>
  <c r="S94" i="87"/>
  <c r="BI94" i="86"/>
  <c r="S94" i="86"/>
  <c r="I96" i="84"/>
  <c r="I94" i="91"/>
  <c r="AI96" i="84"/>
  <c r="AD94" i="91"/>
  <c r="D96" i="62"/>
  <c r="X94" i="91"/>
  <c r="N94" i="91"/>
  <c r="AS96" i="62"/>
  <c r="AI96" i="85"/>
  <c r="X96" i="62"/>
  <c r="AS94" i="91"/>
  <c r="D94" i="91"/>
  <c r="AI94" i="91"/>
  <c r="S94" i="91"/>
  <c r="BI94" i="91"/>
  <c r="I94" i="87"/>
  <c r="AD94" i="87"/>
  <c r="AI94" i="87"/>
  <c r="D94" i="87"/>
  <c r="X94" i="87"/>
  <c r="AN94" i="91"/>
  <c r="D94" i="86"/>
  <c r="AX94" i="87"/>
  <c r="N94" i="87"/>
  <c r="AS94" i="87"/>
  <c r="X94" i="86"/>
  <c r="AX94" i="86"/>
  <c r="N94" i="86"/>
  <c r="BD94" i="86"/>
  <c r="S96" i="85"/>
  <c r="BD94" i="87"/>
  <c r="AS94" i="86"/>
  <c r="BI96" i="85"/>
  <c r="AN96" i="85"/>
  <c r="X96" i="85"/>
  <c r="AD96" i="85"/>
  <c r="AD94" i="86"/>
  <c r="AS96" i="85"/>
  <c r="AX96" i="85"/>
  <c r="D96" i="84"/>
  <c r="S96" i="84"/>
  <c r="BI96" i="84"/>
  <c r="AX96" i="84"/>
  <c r="BD96" i="85"/>
  <c r="N96" i="85"/>
  <c r="I94" i="86"/>
  <c r="AS96" i="84"/>
  <c r="AN96" i="84"/>
  <c r="N96" i="84"/>
  <c r="AI94" i="86"/>
  <c r="I96" i="85"/>
  <c r="X96" i="84"/>
  <c r="AD96" i="84"/>
  <c r="I96" i="62"/>
  <c r="BI96" i="62"/>
  <c r="AX96" i="62"/>
  <c r="N96" i="62"/>
  <c r="AI96" i="62"/>
  <c r="S96" i="62"/>
  <c r="AN96" i="62"/>
  <c r="AD96" i="62"/>
  <c r="BD96" i="62"/>
  <c r="G70" i="49"/>
  <c r="I67" i="49"/>
  <c r="C70" i="49"/>
  <c r="E67" i="49"/>
  <c r="E70" i="49"/>
  <c r="D70" i="49"/>
  <c r="I70" i="49"/>
  <c r="AI118" i="91" l="1"/>
  <c r="I118" i="87"/>
  <c r="N118" i="91"/>
  <c r="BD118" i="87"/>
  <c r="I118" i="91"/>
  <c r="AI118" i="87"/>
  <c r="BD118" i="91"/>
  <c r="N118" i="87"/>
  <c r="BD120" i="62"/>
  <c r="AD120" i="85"/>
  <c r="BI118" i="91"/>
  <c r="S118" i="91"/>
  <c r="BI120" i="62"/>
  <c r="X120" i="62"/>
  <c r="AD118" i="91"/>
  <c r="AX118" i="91"/>
  <c r="D118" i="91"/>
  <c r="AN118" i="91"/>
  <c r="N120" i="62"/>
  <c r="AI120" i="62"/>
  <c r="AM126" i="62" s="1"/>
  <c r="AS118" i="91"/>
  <c r="AD118" i="87"/>
  <c r="BI118" i="87"/>
  <c r="D118" i="87"/>
  <c r="N118" i="86"/>
  <c r="AN118" i="86"/>
  <c r="AS118" i="86"/>
  <c r="AX118" i="87"/>
  <c r="X118" i="87"/>
  <c r="AI118" i="86"/>
  <c r="BI118" i="86"/>
  <c r="I118" i="86"/>
  <c r="X118" i="91"/>
  <c r="S118" i="87"/>
  <c r="AS118" i="87"/>
  <c r="BD118" i="86"/>
  <c r="D118" i="86"/>
  <c r="AD118" i="86"/>
  <c r="AS120" i="85"/>
  <c r="AW126" i="85" s="1"/>
  <c r="AX118" i="86"/>
  <c r="AX120" i="85"/>
  <c r="BD120" i="85"/>
  <c r="S120" i="85"/>
  <c r="AS120" i="84"/>
  <c r="AW126" i="84" s="1"/>
  <c r="I120" i="84"/>
  <c r="AI120" i="84"/>
  <c r="AM126" i="84" s="1"/>
  <c r="AN118" i="87"/>
  <c r="S118" i="86"/>
  <c r="AN120" i="85"/>
  <c r="D120" i="84"/>
  <c r="AX120" i="84"/>
  <c r="AD120" i="84"/>
  <c r="BD120" i="84"/>
  <c r="S120" i="84"/>
  <c r="X118" i="86"/>
  <c r="X120" i="85"/>
  <c r="N120" i="85"/>
  <c r="BI120" i="85"/>
  <c r="X120" i="84"/>
  <c r="AN120" i="84"/>
  <c r="D120" i="85"/>
  <c r="I120" i="85"/>
  <c r="AI120" i="85"/>
  <c r="AM126" i="85" s="1"/>
  <c r="AS120" i="62"/>
  <c r="AW126" i="62" s="1"/>
  <c r="AX120" i="62"/>
  <c r="D120" i="62"/>
  <c r="S120" i="62"/>
  <c r="N120" i="84"/>
  <c r="I120" i="62"/>
  <c r="BI120" i="84"/>
  <c r="AN120" i="62"/>
  <c r="AD120" i="62"/>
  <c r="AN80" i="91"/>
  <c r="X80" i="87"/>
  <c r="AI80" i="91"/>
  <c r="I80" i="87"/>
  <c r="S80" i="91"/>
  <c r="AS80" i="87"/>
  <c r="BI80" i="91"/>
  <c r="N80" i="91"/>
  <c r="AI80" i="87"/>
  <c r="AS82" i="85"/>
  <c r="AW88" i="85" s="1"/>
  <c r="BD82" i="85"/>
  <c r="X82" i="62"/>
  <c r="D80" i="91"/>
  <c r="N80" i="87"/>
  <c r="N82" i="85"/>
  <c r="AS82" i="62"/>
  <c r="AW88" i="62" s="1"/>
  <c r="X82" i="85"/>
  <c r="AS80" i="91"/>
  <c r="AX80" i="91"/>
  <c r="BD80" i="91"/>
  <c r="I80" i="91"/>
  <c r="I82" i="62"/>
  <c r="AX80" i="87"/>
  <c r="X80" i="91"/>
  <c r="AD80" i="91"/>
  <c r="S80" i="87"/>
  <c r="X80" i="86"/>
  <c r="AD80" i="86"/>
  <c r="AS80" i="86"/>
  <c r="AX80" i="86"/>
  <c r="N80" i="86"/>
  <c r="BI80" i="86"/>
  <c r="BD80" i="87"/>
  <c r="AN80" i="87"/>
  <c r="AI80" i="86"/>
  <c r="BI82" i="85"/>
  <c r="AI82" i="85"/>
  <c r="AM88" i="85" s="1"/>
  <c r="AD80" i="87"/>
  <c r="BI80" i="87"/>
  <c r="BD80" i="86"/>
  <c r="S80" i="86"/>
  <c r="AD82" i="85"/>
  <c r="AN80" i="86"/>
  <c r="S82" i="85"/>
  <c r="D82" i="85"/>
  <c r="BI82" i="84"/>
  <c r="D82" i="84"/>
  <c r="AD82" i="84"/>
  <c r="AI82" i="84"/>
  <c r="AM88" i="84" s="1"/>
  <c r="D80" i="87"/>
  <c r="I80" i="86"/>
  <c r="AN82" i="85"/>
  <c r="AN82" i="84"/>
  <c r="AX82" i="84"/>
  <c r="BD82" i="84"/>
  <c r="D80" i="86"/>
  <c r="I82" i="85"/>
  <c r="AX82" i="85"/>
  <c r="AS82" i="84"/>
  <c r="AW88" i="84" s="1"/>
  <c r="S82" i="84"/>
  <c r="X82" i="84"/>
  <c r="I82" i="84"/>
  <c r="AD82" i="62"/>
  <c r="D82" i="62"/>
  <c r="AI82" i="62"/>
  <c r="AM88" i="62" s="1"/>
  <c r="N82" i="84"/>
  <c r="BI82" i="62"/>
  <c r="S82" i="62"/>
  <c r="BD82" i="62"/>
  <c r="AN82" i="62"/>
  <c r="AX82" i="62"/>
  <c r="N82" i="62"/>
  <c r="AX42" i="91"/>
  <c r="AI42" i="87"/>
  <c r="N42" i="87"/>
  <c r="BD42" i="87"/>
  <c r="I42" i="87"/>
  <c r="AX42" i="87"/>
  <c r="N44" i="84"/>
  <c r="BD44" i="62"/>
  <c r="AI44" i="84"/>
  <c r="AM50" i="84" s="1"/>
  <c r="N44" i="62"/>
  <c r="BI44" i="85"/>
  <c r="I42" i="91"/>
  <c r="AD42" i="91"/>
  <c r="AN42" i="91"/>
  <c r="AS44" i="85"/>
  <c r="AW50" i="85" s="1"/>
  <c r="AD44" i="85"/>
  <c r="S44" i="85"/>
  <c r="BI44" i="62"/>
  <c r="AS42" i="91"/>
  <c r="N42" i="91"/>
  <c r="S44" i="62"/>
  <c r="AX44" i="85"/>
  <c r="D42" i="91"/>
  <c r="X42" i="91"/>
  <c r="S42" i="91"/>
  <c r="AI42" i="91"/>
  <c r="AD42" i="87"/>
  <c r="AN42" i="87"/>
  <c r="AS42" i="87"/>
  <c r="BD42" i="91"/>
  <c r="BI42" i="87"/>
  <c r="BI42" i="91"/>
  <c r="BI42" i="86"/>
  <c r="AS42" i="86"/>
  <c r="I42" i="86"/>
  <c r="AN42" i="86"/>
  <c r="AD42" i="86"/>
  <c r="N42" i="86"/>
  <c r="AN44" i="85"/>
  <c r="AI44" i="85"/>
  <c r="AM50" i="85" s="1"/>
  <c r="S42" i="87"/>
  <c r="D42" i="87"/>
  <c r="D42" i="86"/>
  <c r="AX42" i="86"/>
  <c r="AI42" i="86"/>
  <c r="X44" i="85"/>
  <c r="BD44" i="85"/>
  <c r="X42" i="87"/>
  <c r="AN44" i="84"/>
  <c r="X44" i="84"/>
  <c r="I44" i="84"/>
  <c r="S42" i="86"/>
  <c r="X42" i="86"/>
  <c r="N44" i="85"/>
  <c r="BI44" i="84"/>
  <c r="AS44" i="84"/>
  <c r="AW50" i="84" s="1"/>
  <c r="AD44" i="84"/>
  <c r="D44" i="85"/>
  <c r="I44" i="85"/>
  <c r="AX44" i="84"/>
  <c r="AI44" i="62"/>
  <c r="AM50" i="62" s="1"/>
  <c r="BD42" i="86"/>
  <c r="BD44" i="84"/>
  <c r="S44" i="84"/>
  <c r="D44" i="84"/>
  <c r="X44" i="62"/>
  <c r="I44" i="62"/>
  <c r="AN44" i="62"/>
  <c r="AS44" i="62"/>
  <c r="AW50" i="62" s="1"/>
  <c r="AD44" i="62"/>
  <c r="AX44" i="62"/>
  <c r="D44" i="62"/>
  <c r="AL50" i="62" l="1"/>
  <c r="AK50" i="62"/>
  <c r="AI47" i="62"/>
  <c r="AI50" i="62"/>
  <c r="AJ50" i="62"/>
  <c r="AP50" i="84"/>
  <c r="AR50" i="84"/>
  <c r="AN47" i="84"/>
  <c r="AQ50" i="84"/>
  <c r="AO50" i="84"/>
  <c r="AN50" i="84"/>
  <c r="AH48" i="86"/>
  <c r="AF48" i="86"/>
  <c r="AD48" i="86"/>
  <c r="AD45" i="86"/>
  <c r="AG48" i="86"/>
  <c r="AE48" i="86"/>
  <c r="V48" i="91"/>
  <c r="S45" i="91"/>
  <c r="T48" i="91"/>
  <c r="U48" i="91"/>
  <c r="W48" i="91"/>
  <c r="S48" i="91"/>
  <c r="AE48" i="91"/>
  <c r="AF48" i="91"/>
  <c r="AG48" i="91"/>
  <c r="AD45" i="91"/>
  <c r="AD48" i="91"/>
  <c r="AH48" i="91"/>
  <c r="BD88" i="62"/>
  <c r="BF88" i="62"/>
  <c r="BG88" i="62"/>
  <c r="BE88" i="62"/>
  <c r="BH88" i="62"/>
  <c r="BD85" i="62"/>
  <c r="M88" i="85"/>
  <c r="I88" i="85"/>
  <c r="I85" i="85"/>
  <c r="J88" i="85"/>
  <c r="K88" i="85"/>
  <c r="L88" i="85"/>
  <c r="F50" i="62"/>
  <c r="D50" i="62"/>
  <c r="G50" i="62"/>
  <c r="H50" i="62"/>
  <c r="D47" i="62"/>
  <c r="E50" i="62"/>
  <c r="AQ50" i="62"/>
  <c r="AO50" i="62"/>
  <c r="AR50" i="62"/>
  <c r="AP50" i="62"/>
  <c r="AN50" i="62"/>
  <c r="AN47" i="62"/>
  <c r="S50" i="84"/>
  <c r="T50" i="84"/>
  <c r="V50" i="84"/>
  <c r="U50" i="84"/>
  <c r="W50" i="84"/>
  <c r="S47" i="84"/>
  <c r="AX50" i="84"/>
  <c r="AX47" i="84"/>
  <c r="BC50" i="84"/>
  <c r="BA50" i="84"/>
  <c r="AY50" i="84"/>
  <c r="BB50" i="84"/>
  <c r="AZ50" i="84"/>
  <c r="AS47" i="84"/>
  <c r="AT50" i="84"/>
  <c r="AS50" i="84"/>
  <c r="AU50" i="84"/>
  <c r="AV50" i="84"/>
  <c r="T48" i="86"/>
  <c r="S45" i="86"/>
  <c r="W48" i="86"/>
  <c r="U48" i="86"/>
  <c r="V48" i="86"/>
  <c r="S48" i="86"/>
  <c r="Y48" i="87"/>
  <c r="X45" i="87"/>
  <c r="AB48" i="87"/>
  <c r="AA48" i="87"/>
  <c r="X48" i="87"/>
  <c r="Z48" i="87"/>
  <c r="AC48" i="87"/>
  <c r="AY48" i="86"/>
  <c r="AW48" i="86"/>
  <c r="AZ48" i="86"/>
  <c r="BB48" i="86"/>
  <c r="BC48" i="86"/>
  <c r="AX48" i="86"/>
  <c r="BA48" i="86"/>
  <c r="AX45" i="86"/>
  <c r="AI50" i="85"/>
  <c r="AL50" i="85"/>
  <c r="AJ50" i="85"/>
  <c r="AI47" i="85"/>
  <c r="AK50" i="85"/>
  <c r="AN48" i="86"/>
  <c r="AP48" i="86"/>
  <c r="AQ48" i="86"/>
  <c r="AN45" i="86"/>
  <c r="AM48" i="86"/>
  <c r="AR48" i="86"/>
  <c r="AO48" i="86"/>
  <c r="BL48" i="91"/>
  <c r="BK48" i="91"/>
  <c r="BI48" i="91"/>
  <c r="BM48" i="91"/>
  <c r="BI45" i="91"/>
  <c r="BJ48" i="91"/>
  <c r="AN45" i="87"/>
  <c r="AQ48" i="87"/>
  <c r="AM48" i="87"/>
  <c r="AP48" i="87"/>
  <c r="AR48" i="87"/>
  <c r="AO48" i="87"/>
  <c r="AN48" i="87"/>
  <c r="AC48" i="91"/>
  <c r="Z48" i="91"/>
  <c r="Y48" i="91"/>
  <c r="AB48" i="91"/>
  <c r="X45" i="91"/>
  <c r="X48" i="91"/>
  <c r="AA48" i="91"/>
  <c r="P48" i="91"/>
  <c r="N45" i="91"/>
  <c r="R48" i="91"/>
  <c r="O48" i="91"/>
  <c r="Q48" i="91"/>
  <c r="N48" i="91"/>
  <c r="AE50" i="85"/>
  <c r="AH50" i="85"/>
  <c r="AD50" i="85"/>
  <c r="AF50" i="85"/>
  <c r="AG50" i="85"/>
  <c r="AD47" i="85"/>
  <c r="I45" i="91"/>
  <c r="I48" i="91"/>
  <c r="M48" i="91"/>
  <c r="J48" i="91"/>
  <c r="L48" i="91"/>
  <c r="K48" i="91"/>
  <c r="BD47" i="62"/>
  <c r="BG50" i="62"/>
  <c r="BH50" i="62"/>
  <c r="BF50" i="62"/>
  <c r="BD50" i="62"/>
  <c r="BE50" i="62"/>
  <c r="BD45" i="87"/>
  <c r="BH48" i="87"/>
  <c r="BF48" i="87"/>
  <c r="BD48" i="87"/>
  <c r="BG48" i="87"/>
  <c r="BE48" i="87"/>
  <c r="O88" i="62"/>
  <c r="Q88" i="62"/>
  <c r="P88" i="62"/>
  <c r="N88" i="62"/>
  <c r="R88" i="62"/>
  <c r="N85" i="62"/>
  <c r="S85" i="62"/>
  <c r="T88" i="62"/>
  <c r="V88" i="62"/>
  <c r="W88" i="62"/>
  <c r="S88" i="62"/>
  <c r="U88" i="62"/>
  <c r="H88" i="62"/>
  <c r="E88" i="62"/>
  <c r="D88" i="62"/>
  <c r="F88" i="62"/>
  <c r="G88" i="62"/>
  <c r="D85" i="62"/>
  <c r="V88" i="84"/>
  <c r="T88" i="84"/>
  <c r="S85" i="84"/>
  <c r="W88" i="84"/>
  <c r="U88" i="84"/>
  <c r="S88" i="84"/>
  <c r="G86" i="86"/>
  <c r="E86" i="86"/>
  <c r="D83" i="86"/>
  <c r="H86" i="86"/>
  <c r="D86" i="86"/>
  <c r="F86" i="86"/>
  <c r="AO88" i="85"/>
  <c r="AN88" i="85"/>
  <c r="AN85" i="85"/>
  <c r="AQ88" i="85"/>
  <c r="AR88" i="85"/>
  <c r="AP88" i="85"/>
  <c r="AE88" i="84"/>
  <c r="AG88" i="84"/>
  <c r="AF88" i="84"/>
  <c r="AD88" i="84"/>
  <c r="AD85" i="84"/>
  <c r="AH88" i="84"/>
  <c r="U88" i="85"/>
  <c r="W88" i="85"/>
  <c r="S85" i="85"/>
  <c r="S88" i="85"/>
  <c r="V88" i="85"/>
  <c r="T88" i="85"/>
  <c r="BH86" i="86"/>
  <c r="BD86" i="86"/>
  <c r="BF86" i="86"/>
  <c r="BE86" i="86"/>
  <c r="BD83" i="86"/>
  <c r="BG86" i="86"/>
  <c r="BI85" i="85"/>
  <c r="BM88" i="85"/>
  <c r="BI88" i="85"/>
  <c r="BL88" i="85"/>
  <c r="BJ88" i="85"/>
  <c r="BK88" i="85"/>
  <c r="BM86" i="86"/>
  <c r="BK86" i="86"/>
  <c r="BI86" i="86"/>
  <c r="BJ86" i="86"/>
  <c r="BL86" i="86"/>
  <c r="BI83" i="86"/>
  <c r="AH86" i="86"/>
  <c r="AG86" i="86"/>
  <c r="AE86" i="86"/>
  <c r="AF86" i="86"/>
  <c r="AD83" i="86"/>
  <c r="AD86" i="86"/>
  <c r="Y86" i="91"/>
  <c r="Z86" i="91"/>
  <c r="X86" i="91"/>
  <c r="AA86" i="91"/>
  <c r="AC86" i="91"/>
  <c r="X83" i="91"/>
  <c r="AB86" i="91"/>
  <c r="BG86" i="91"/>
  <c r="BD83" i="91"/>
  <c r="BE86" i="91"/>
  <c r="BD86" i="91"/>
  <c r="BH86" i="91"/>
  <c r="BF86" i="91"/>
  <c r="AU88" i="62"/>
  <c r="AS85" i="62"/>
  <c r="AV88" i="62"/>
  <c r="AT88" i="62"/>
  <c r="AS88" i="62"/>
  <c r="AB88" i="62"/>
  <c r="Z88" i="62"/>
  <c r="AA88" i="62"/>
  <c r="X85" i="62"/>
  <c r="AC88" i="62"/>
  <c r="X88" i="62"/>
  <c r="Y88" i="62"/>
  <c r="R86" i="91"/>
  <c r="N86" i="91"/>
  <c r="P86" i="91"/>
  <c r="N83" i="91"/>
  <c r="Q86" i="91"/>
  <c r="O86" i="91"/>
  <c r="L86" i="87"/>
  <c r="J86" i="87"/>
  <c r="I83" i="87"/>
  <c r="K86" i="87"/>
  <c r="M86" i="87"/>
  <c r="I86" i="87"/>
  <c r="AE126" i="62"/>
  <c r="AD123" i="62"/>
  <c r="AH126" i="62"/>
  <c r="AD126" i="62"/>
  <c r="AG126" i="62"/>
  <c r="AF126" i="62"/>
  <c r="P126" i="84"/>
  <c r="O126" i="84"/>
  <c r="Q126" i="84"/>
  <c r="R126" i="84"/>
  <c r="N123" i="84"/>
  <c r="N126" i="84"/>
  <c r="AS126" i="62"/>
  <c r="AV126" i="62"/>
  <c r="AU126" i="62"/>
  <c r="AT126" i="62"/>
  <c r="AS123" i="62"/>
  <c r="AQ126" i="84"/>
  <c r="AO126" i="84"/>
  <c r="AN123" i="84"/>
  <c r="AR126" i="84"/>
  <c r="AN126" i="84"/>
  <c r="AP126" i="84"/>
  <c r="AB126" i="85"/>
  <c r="Z126" i="85"/>
  <c r="X126" i="85"/>
  <c r="X123" i="85"/>
  <c r="AC126" i="85"/>
  <c r="Y126" i="85"/>
  <c r="AA126" i="85"/>
  <c r="AG126" i="84"/>
  <c r="AH126" i="84"/>
  <c r="AF126" i="84"/>
  <c r="AD126" i="84"/>
  <c r="AD123" i="84"/>
  <c r="AE126" i="84"/>
  <c r="V124" i="86"/>
  <c r="S121" i="86"/>
  <c r="S124" i="86"/>
  <c r="U124" i="86"/>
  <c r="T124" i="86"/>
  <c r="W124" i="86"/>
  <c r="AS126" i="84"/>
  <c r="AT126" i="84"/>
  <c r="AV126" i="84"/>
  <c r="AU126" i="84"/>
  <c r="AS123" i="84"/>
  <c r="AY124" i="86"/>
  <c r="AW124" i="86"/>
  <c r="BB124" i="86"/>
  <c r="AZ124" i="86"/>
  <c r="BC124" i="86"/>
  <c r="AX124" i="86"/>
  <c r="BA124" i="86"/>
  <c r="AX121" i="86"/>
  <c r="BG124" i="86"/>
  <c r="BE124" i="86"/>
  <c r="BH124" i="86"/>
  <c r="BD121" i="86"/>
  <c r="BD124" i="86"/>
  <c r="BF124" i="86"/>
  <c r="I124" i="86"/>
  <c r="K124" i="86"/>
  <c r="L124" i="86"/>
  <c r="J124" i="86"/>
  <c r="I121" i="86"/>
  <c r="M124" i="86"/>
  <c r="AW124" i="87"/>
  <c r="AZ124" i="87"/>
  <c r="BB124" i="87"/>
  <c r="AX121" i="87"/>
  <c r="AX124" i="87"/>
  <c r="BC124" i="87"/>
  <c r="BA124" i="87"/>
  <c r="AY124" i="87"/>
  <c r="F124" i="87"/>
  <c r="D121" i="87"/>
  <c r="H124" i="87"/>
  <c r="G124" i="87"/>
  <c r="D124" i="87"/>
  <c r="E124" i="87"/>
  <c r="AI126" i="62"/>
  <c r="AI123" i="62"/>
  <c r="AJ126" i="62"/>
  <c r="AK126" i="62"/>
  <c r="AL126" i="62"/>
  <c r="BA124" i="91"/>
  <c r="AX121" i="91"/>
  <c r="AZ124" i="91"/>
  <c r="AY124" i="91"/>
  <c r="BB124" i="91"/>
  <c r="BC124" i="91"/>
  <c r="AW124" i="91"/>
  <c r="AX124" i="91"/>
  <c r="S124" i="91"/>
  <c r="W124" i="91"/>
  <c r="V124" i="91"/>
  <c r="U124" i="91"/>
  <c r="S121" i="91"/>
  <c r="T124" i="91"/>
  <c r="N121" i="87"/>
  <c r="R124" i="87"/>
  <c r="P124" i="87"/>
  <c r="Q124" i="87"/>
  <c r="O124" i="87"/>
  <c r="N124" i="87"/>
  <c r="BD124" i="87"/>
  <c r="BF124" i="87"/>
  <c r="BH124" i="87"/>
  <c r="BG124" i="87"/>
  <c r="BE124" i="87"/>
  <c r="BD121" i="87"/>
  <c r="D47" i="84"/>
  <c r="D50" i="84"/>
  <c r="F50" i="84"/>
  <c r="E50" i="84"/>
  <c r="G50" i="84"/>
  <c r="H50" i="84"/>
  <c r="X45" i="86"/>
  <c r="AB48" i="86"/>
  <c r="Z48" i="86"/>
  <c r="AA48" i="86"/>
  <c r="AC48" i="86"/>
  <c r="Y48" i="86"/>
  <c r="X48" i="86"/>
  <c r="W48" i="87"/>
  <c r="V48" i="87"/>
  <c r="T48" i="87"/>
  <c r="S48" i="87"/>
  <c r="S45" i="87"/>
  <c r="U48" i="87"/>
  <c r="AU48" i="87"/>
  <c r="AT48" i="87"/>
  <c r="AV48" i="87"/>
  <c r="AS48" i="87"/>
  <c r="AS45" i="87"/>
  <c r="S47" i="85"/>
  <c r="S50" i="85"/>
  <c r="T50" i="85"/>
  <c r="V50" i="85"/>
  <c r="W50" i="85"/>
  <c r="U50" i="85"/>
  <c r="I45" i="87"/>
  <c r="L48" i="87"/>
  <c r="J48" i="87"/>
  <c r="K48" i="87"/>
  <c r="M48" i="87"/>
  <c r="I48" i="87"/>
  <c r="BC48" i="91"/>
  <c r="AX48" i="91"/>
  <c r="AX45" i="91"/>
  <c r="BA48" i="91"/>
  <c r="AY48" i="91"/>
  <c r="BB48" i="91"/>
  <c r="AW48" i="91"/>
  <c r="AZ48" i="91"/>
  <c r="AB88" i="84"/>
  <c r="Y88" i="84"/>
  <c r="X88" i="84"/>
  <c r="Z88" i="84"/>
  <c r="AA88" i="84"/>
  <c r="AC88" i="84"/>
  <c r="X85" i="84"/>
  <c r="BC50" i="62"/>
  <c r="AY50" i="62"/>
  <c r="BA50" i="62"/>
  <c r="BB50" i="62"/>
  <c r="AX47" i="62"/>
  <c r="AX50" i="62"/>
  <c r="AZ50" i="62"/>
  <c r="K50" i="62"/>
  <c r="L50" i="62"/>
  <c r="J50" i="62"/>
  <c r="I47" i="62"/>
  <c r="I50" i="62"/>
  <c r="M50" i="62"/>
  <c r="BG50" i="84"/>
  <c r="BD50" i="84"/>
  <c r="BF50" i="84"/>
  <c r="BH50" i="84"/>
  <c r="BE50" i="84"/>
  <c r="BD47" i="84"/>
  <c r="L50" i="85"/>
  <c r="M50" i="85"/>
  <c r="I47" i="85"/>
  <c r="J50" i="85"/>
  <c r="I50" i="85"/>
  <c r="K50" i="85"/>
  <c r="BK50" i="84"/>
  <c r="BI50" i="84"/>
  <c r="BJ50" i="84"/>
  <c r="BL50" i="84"/>
  <c r="BI47" i="84"/>
  <c r="BM50" i="84"/>
  <c r="I50" i="84"/>
  <c r="K50" i="84"/>
  <c r="I47" i="84"/>
  <c r="J50" i="84"/>
  <c r="L50" i="84"/>
  <c r="M50" i="84"/>
  <c r="BE50" i="85"/>
  <c r="BG50" i="85"/>
  <c r="BF50" i="85"/>
  <c r="BH50" i="85"/>
  <c r="BD50" i="85"/>
  <c r="BD47" i="85"/>
  <c r="D45" i="86"/>
  <c r="H48" i="86"/>
  <c r="E48" i="86"/>
  <c r="G48" i="86"/>
  <c r="F48" i="86"/>
  <c r="D48" i="86"/>
  <c r="AN47" i="85"/>
  <c r="AR50" i="85"/>
  <c r="AQ50" i="85"/>
  <c r="AN50" i="85"/>
  <c r="AO50" i="85"/>
  <c r="AP50" i="85"/>
  <c r="K48" i="86"/>
  <c r="J48" i="86"/>
  <c r="I45" i="86"/>
  <c r="I48" i="86"/>
  <c r="M48" i="86"/>
  <c r="L48" i="86"/>
  <c r="BM48" i="87"/>
  <c r="BJ48" i="87"/>
  <c r="BK48" i="87"/>
  <c r="BI45" i="87"/>
  <c r="BL48" i="87"/>
  <c r="BI48" i="87"/>
  <c r="AE48" i="87"/>
  <c r="AD48" i="87"/>
  <c r="AF48" i="87"/>
  <c r="AG48" i="87"/>
  <c r="AH48" i="87"/>
  <c r="AD45" i="87"/>
  <c r="G48" i="91"/>
  <c r="D45" i="91"/>
  <c r="H48" i="91"/>
  <c r="E48" i="91"/>
  <c r="D48" i="91"/>
  <c r="F48" i="91"/>
  <c r="AT48" i="91"/>
  <c r="AU48" i="91"/>
  <c r="AV48" i="91"/>
  <c r="AS45" i="91"/>
  <c r="AS48" i="91"/>
  <c r="AS50" i="85"/>
  <c r="AS47" i="85"/>
  <c r="AU50" i="85"/>
  <c r="AT50" i="85"/>
  <c r="AV50" i="85"/>
  <c r="BK50" i="85"/>
  <c r="BM50" i="85"/>
  <c r="BJ50" i="85"/>
  <c r="BI47" i="85"/>
  <c r="BI50" i="85"/>
  <c r="BL50" i="85"/>
  <c r="R50" i="84"/>
  <c r="P50" i="84"/>
  <c r="N50" i="84"/>
  <c r="Q50" i="84"/>
  <c r="O50" i="84"/>
  <c r="N47" i="84"/>
  <c r="P48" i="87"/>
  <c r="Q48" i="87"/>
  <c r="N45" i="87"/>
  <c r="R48" i="87"/>
  <c r="O48" i="87"/>
  <c r="N48" i="87"/>
  <c r="AX85" i="62"/>
  <c r="BC88" i="62"/>
  <c r="AX88" i="62"/>
  <c r="AY88" i="62"/>
  <c r="BB88" i="62"/>
  <c r="AZ88" i="62"/>
  <c r="BA88" i="62"/>
  <c r="BI88" i="62"/>
  <c r="BI85" i="62"/>
  <c r="BL88" i="62"/>
  <c r="BM88" i="62"/>
  <c r="BK88" i="62"/>
  <c r="BJ88" i="62"/>
  <c r="AE88" i="62"/>
  <c r="AG88" i="62"/>
  <c r="AF88" i="62"/>
  <c r="AH88" i="62"/>
  <c r="AD85" i="62"/>
  <c r="AD88" i="62"/>
  <c r="AU88" i="84"/>
  <c r="AS85" i="84"/>
  <c r="AT88" i="84"/>
  <c r="AV88" i="84"/>
  <c r="AS88" i="84"/>
  <c r="BG88" i="84"/>
  <c r="BE88" i="84"/>
  <c r="BH88" i="84"/>
  <c r="BD85" i="84"/>
  <c r="BD88" i="84"/>
  <c r="BF88" i="84"/>
  <c r="I86" i="86"/>
  <c r="J86" i="86"/>
  <c r="L86" i="86"/>
  <c r="K86" i="86"/>
  <c r="M86" i="86"/>
  <c r="I83" i="86"/>
  <c r="G88" i="84"/>
  <c r="D85" i="84"/>
  <c r="H88" i="84"/>
  <c r="F88" i="84"/>
  <c r="D88" i="84"/>
  <c r="E88" i="84"/>
  <c r="AO86" i="86"/>
  <c r="AP86" i="86"/>
  <c r="AR86" i="86"/>
  <c r="AM86" i="86"/>
  <c r="AQ86" i="86"/>
  <c r="AN83" i="86"/>
  <c r="AN86" i="86"/>
  <c r="BJ86" i="87"/>
  <c r="BM86" i="87"/>
  <c r="BI83" i="87"/>
  <c r="BL86" i="87"/>
  <c r="BI86" i="87"/>
  <c r="BK86" i="87"/>
  <c r="AJ86" i="86"/>
  <c r="AI86" i="86"/>
  <c r="AK86" i="86"/>
  <c r="AL86" i="86"/>
  <c r="AI83" i="86"/>
  <c r="P86" i="86"/>
  <c r="R86" i="86"/>
  <c r="Q86" i="86"/>
  <c r="O86" i="86"/>
  <c r="N83" i="86"/>
  <c r="N86" i="86"/>
  <c r="Y86" i="86"/>
  <c r="X83" i="86"/>
  <c r="AB86" i="86"/>
  <c r="Z86" i="86"/>
  <c r="AC86" i="86"/>
  <c r="X86" i="86"/>
  <c r="AA86" i="86"/>
  <c r="AZ86" i="87"/>
  <c r="AX83" i="87"/>
  <c r="BA86" i="87"/>
  <c r="BC86" i="87"/>
  <c r="AW86" i="87"/>
  <c r="BB86" i="87"/>
  <c r="AX86" i="87"/>
  <c r="AY86" i="87"/>
  <c r="BA86" i="91"/>
  <c r="AW86" i="91"/>
  <c r="BC86" i="91"/>
  <c r="AX86" i="91"/>
  <c r="AY86" i="91"/>
  <c r="BB86" i="91"/>
  <c r="AZ86" i="91"/>
  <c r="AX83" i="91"/>
  <c r="P88" i="85"/>
  <c r="Q88" i="85"/>
  <c r="R88" i="85"/>
  <c r="O88" i="85"/>
  <c r="N85" i="85"/>
  <c r="N88" i="85"/>
  <c r="BE88" i="85"/>
  <c r="BH88" i="85"/>
  <c r="BD88" i="85"/>
  <c r="BF88" i="85"/>
  <c r="BG88" i="85"/>
  <c r="BD85" i="85"/>
  <c r="BM86" i="91"/>
  <c r="BL86" i="91"/>
  <c r="BI86" i="91"/>
  <c r="BK86" i="91"/>
  <c r="BJ86" i="91"/>
  <c r="BI83" i="91"/>
  <c r="AI83" i="91"/>
  <c r="AJ86" i="91"/>
  <c r="AL86" i="91"/>
  <c r="AI86" i="91"/>
  <c r="AK86" i="91"/>
  <c r="AN123" i="62"/>
  <c r="AN126" i="62"/>
  <c r="AR126" i="62"/>
  <c r="AP126" i="62"/>
  <c r="AQ126" i="62"/>
  <c r="AO126" i="62"/>
  <c r="W126" i="62"/>
  <c r="V126" i="62"/>
  <c r="S126" i="62"/>
  <c r="S123" i="62"/>
  <c r="U126" i="62"/>
  <c r="T126" i="62"/>
  <c r="AI126" i="85"/>
  <c r="AK126" i="85"/>
  <c r="AL126" i="85"/>
  <c r="AI123" i="85"/>
  <c r="AJ126" i="85"/>
  <c r="AC126" i="84"/>
  <c r="Y126" i="84"/>
  <c r="Z126" i="84"/>
  <c r="X123" i="84"/>
  <c r="AB126" i="84"/>
  <c r="X126" i="84"/>
  <c r="AA126" i="84"/>
  <c r="X121" i="86"/>
  <c r="AB124" i="86"/>
  <c r="Z124" i="86"/>
  <c r="X124" i="86"/>
  <c r="AA124" i="86"/>
  <c r="AC124" i="86"/>
  <c r="Y124" i="86"/>
  <c r="AZ126" i="84"/>
  <c r="BB126" i="84"/>
  <c r="AX123" i="84"/>
  <c r="AX126" i="84"/>
  <c r="BA126" i="84"/>
  <c r="BC126" i="84"/>
  <c r="AY126" i="84"/>
  <c r="AN121" i="87"/>
  <c r="AR124" i="87"/>
  <c r="AN124" i="87"/>
  <c r="AP124" i="87"/>
  <c r="AM124" i="87"/>
  <c r="AQ124" i="87"/>
  <c r="AO124" i="87"/>
  <c r="S123" i="85"/>
  <c r="U126" i="85"/>
  <c r="W126" i="85"/>
  <c r="T126" i="85"/>
  <c r="S126" i="85"/>
  <c r="V126" i="85"/>
  <c r="AU126" i="85"/>
  <c r="AS123" i="85"/>
  <c r="AS126" i="85"/>
  <c r="AV126" i="85"/>
  <c r="AT126" i="85"/>
  <c r="AV124" i="87"/>
  <c r="AU124" i="87"/>
  <c r="AT124" i="87"/>
  <c r="AS124" i="87"/>
  <c r="AS121" i="87"/>
  <c r="BM124" i="86"/>
  <c r="BI124" i="86"/>
  <c r="BL124" i="86"/>
  <c r="BI121" i="86"/>
  <c r="BJ124" i="86"/>
  <c r="BK124" i="86"/>
  <c r="AT124" i="86"/>
  <c r="AS124" i="86"/>
  <c r="AU124" i="86"/>
  <c r="AV124" i="86"/>
  <c r="AS121" i="86"/>
  <c r="BM124" i="87"/>
  <c r="BJ124" i="87"/>
  <c r="BL124" i="87"/>
  <c r="BI121" i="87"/>
  <c r="BK124" i="87"/>
  <c r="BI124" i="87"/>
  <c r="R126" i="62"/>
  <c r="P126" i="62"/>
  <c r="N126" i="62"/>
  <c r="N123" i="62"/>
  <c r="O126" i="62"/>
  <c r="Q126" i="62"/>
  <c r="AE124" i="91"/>
  <c r="AD124" i="91"/>
  <c r="AF124" i="91"/>
  <c r="AD121" i="91"/>
  <c r="AG124" i="91"/>
  <c r="AH124" i="91"/>
  <c r="BI124" i="91"/>
  <c r="BL124" i="91"/>
  <c r="BK124" i="91"/>
  <c r="BM124" i="91"/>
  <c r="BJ124" i="91"/>
  <c r="BI121" i="91"/>
  <c r="BE124" i="91"/>
  <c r="BF124" i="91"/>
  <c r="BH124" i="91"/>
  <c r="BD121" i="91"/>
  <c r="BD124" i="91"/>
  <c r="BG124" i="91"/>
  <c r="O124" i="91"/>
  <c r="N121" i="91"/>
  <c r="P124" i="91"/>
  <c r="N124" i="91"/>
  <c r="Q124" i="91"/>
  <c r="R124" i="91"/>
  <c r="AH50" i="62"/>
  <c r="AD47" i="62"/>
  <c r="AD50" i="62"/>
  <c r="AG50" i="62"/>
  <c r="AE50" i="62"/>
  <c r="AF50" i="62"/>
  <c r="Z50" i="62"/>
  <c r="X50" i="62"/>
  <c r="Y50" i="62"/>
  <c r="AA50" i="62"/>
  <c r="AC50" i="62"/>
  <c r="X47" i="62"/>
  <c r="AB50" i="62"/>
  <c r="BD48" i="86"/>
  <c r="BD45" i="86"/>
  <c r="BG48" i="86"/>
  <c r="BH48" i="86"/>
  <c r="BF48" i="86"/>
  <c r="BE48" i="86"/>
  <c r="D47" i="85"/>
  <c r="H50" i="85"/>
  <c r="G50" i="85"/>
  <c r="F50" i="85"/>
  <c r="E50" i="85"/>
  <c r="D50" i="85"/>
  <c r="P50" i="85"/>
  <c r="R50" i="85"/>
  <c r="N50" i="85"/>
  <c r="O50" i="85"/>
  <c r="Q50" i="85"/>
  <c r="N47" i="85"/>
  <c r="X47" i="84"/>
  <c r="X50" i="84"/>
  <c r="Z50" i="84"/>
  <c r="AB50" i="84"/>
  <c r="AC50" i="84"/>
  <c r="AA50" i="84"/>
  <c r="Y50" i="84"/>
  <c r="AB50" i="85"/>
  <c r="X47" i="85"/>
  <c r="X50" i="85"/>
  <c r="AC50" i="85"/>
  <c r="AA50" i="85"/>
  <c r="Z50" i="85"/>
  <c r="Y50" i="85"/>
  <c r="E48" i="87"/>
  <c r="H48" i="87"/>
  <c r="G48" i="87"/>
  <c r="F48" i="87"/>
  <c r="D45" i="87"/>
  <c r="D48" i="87"/>
  <c r="O48" i="86"/>
  <c r="N48" i="86"/>
  <c r="Q48" i="86"/>
  <c r="N45" i="86"/>
  <c r="P48" i="86"/>
  <c r="R48" i="86"/>
  <c r="AV48" i="86"/>
  <c r="AS48" i="86"/>
  <c r="AU48" i="86"/>
  <c r="AT48" i="86"/>
  <c r="AS45" i="86"/>
  <c r="BG48" i="91"/>
  <c r="BF48" i="91"/>
  <c r="BH48" i="91"/>
  <c r="BD45" i="91"/>
  <c r="BD48" i="91"/>
  <c r="BE48" i="91"/>
  <c r="AL48" i="91"/>
  <c r="AK48" i="91"/>
  <c r="AJ48" i="91"/>
  <c r="AI48" i="91"/>
  <c r="AI45" i="91"/>
  <c r="BA50" i="85"/>
  <c r="BC50" i="85"/>
  <c r="AX50" i="85"/>
  <c r="BB50" i="85"/>
  <c r="AZ50" i="85"/>
  <c r="AX47" i="85"/>
  <c r="AY50" i="85"/>
  <c r="BI50" i="62"/>
  <c r="BL50" i="62"/>
  <c r="BK50" i="62"/>
  <c r="BJ50" i="62"/>
  <c r="BM50" i="62"/>
  <c r="BI47" i="62"/>
  <c r="AN48" i="91"/>
  <c r="AQ48" i="91"/>
  <c r="AM48" i="91"/>
  <c r="AN45" i="91"/>
  <c r="AP48" i="91"/>
  <c r="AR48" i="91"/>
  <c r="AO48" i="91"/>
  <c r="P50" i="62"/>
  <c r="R50" i="62"/>
  <c r="N50" i="62"/>
  <c r="Q50" i="62"/>
  <c r="O50" i="62"/>
  <c r="N47" i="62"/>
  <c r="AY48" i="87"/>
  <c r="AX45" i="87"/>
  <c r="AX48" i="87"/>
  <c r="AZ48" i="87"/>
  <c r="BA48" i="87"/>
  <c r="AW48" i="87"/>
  <c r="BB48" i="87"/>
  <c r="BC48" i="87"/>
  <c r="AI48" i="87"/>
  <c r="AI45" i="87"/>
  <c r="AJ48" i="87"/>
  <c r="AL48" i="87"/>
  <c r="AK48" i="87"/>
  <c r="AR88" i="62"/>
  <c r="AO88" i="62"/>
  <c r="AN88" i="62"/>
  <c r="AN85" i="62"/>
  <c r="AQ88" i="62"/>
  <c r="AP88" i="62"/>
  <c r="P88" i="84"/>
  <c r="N88" i="84"/>
  <c r="O88" i="84"/>
  <c r="R88" i="84"/>
  <c r="Q88" i="84"/>
  <c r="N85" i="84"/>
  <c r="K88" i="84"/>
  <c r="I88" i="84"/>
  <c r="L88" i="84"/>
  <c r="J88" i="84"/>
  <c r="I85" i="84"/>
  <c r="M88" i="84"/>
  <c r="AY88" i="85"/>
  <c r="BA88" i="85"/>
  <c r="AX88" i="85"/>
  <c r="AX85" i="85"/>
  <c r="BC88" i="85"/>
  <c r="BB88" i="85"/>
  <c r="AZ88" i="85"/>
  <c r="AZ88" i="84"/>
  <c r="AX85" i="84"/>
  <c r="BB88" i="84"/>
  <c r="BC88" i="84"/>
  <c r="BA88" i="84"/>
  <c r="AY88" i="84"/>
  <c r="AX88" i="84"/>
  <c r="H86" i="87"/>
  <c r="E86" i="87"/>
  <c r="G86" i="87"/>
  <c r="D86" i="87"/>
  <c r="F86" i="87"/>
  <c r="D83" i="87"/>
  <c r="BL88" i="84"/>
  <c r="BI88" i="84"/>
  <c r="BK88" i="84"/>
  <c r="BI85" i="84"/>
  <c r="BM88" i="84"/>
  <c r="BJ88" i="84"/>
  <c r="AE88" i="85"/>
  <c r="AF88" i="85"/>
  <c r="AH88" i="85"/>
  <c r="AD88" i="85"/>
  <c r="AD85" i="85"/>
  <c r="AG88" i="85"/>
  <c r="AE86" i="87"/>
  <c r="AD83" i="87"/>
  <c r="AD86" i="87"/>
  <c r="AG86" i="87"/>
  <c r="AH86" i="87"/>
  <c r="AF86" i="87"/>
  <c r="AN86" i="87"/>
  <c r="AM86" i="87"/>
  <c r="AN83" i="87"/>
  <c r="AO86" i="87"/>
  <c r="AP86" i="87"/>
  <c r="AR86" i="87"/>
  <c r="AQ86" i="87"/>
  <c r="BA86" i="86"/>
  <c r="AY86" i="86"/>
  <c r="AW86" i="86"/>
  <c r="AX86" i="86"/>
  <c r="AZ86" i="86"/>
  <c r="AX83" i="86"/>
  <c r="BC86" i="86"/>
  <c r="BB86" i="86"/>
  <c r="U86" i="87"/>
  <c r="W86" i="87"/>
  <c r="S83" i="87"/>
  <c r="S86" i="87"/>
  <c r="T86" i="87"/>
  <c r="V86" i="87"/>
  <c r="J88" i="62"/>
  <c r="L88" i="62"/>
  <c r="K88" i="62"/>
  <c r="I85" i="62"/>
  <c r="I88" i="62"/>
  <c r="M88" i="62"/>
  <c r="AS83" i="91"/>
  <c r="AT86" i="91"/>
  <c r="AS86" i="91"/>
  <c r="AU86" i="91"/>
  <c r="AV86" i="91"/>
  <c r="P86" i="87"/>
  <c r="Q86" i="87"/>
  <c r="R86" i="87"/>
  <c r="N83" i="87"/>
  <c r="O86" i="87"/>
  <c r="N86" i="87"/>
  <c r="AV88" i="85"/>
  <c r="AT88" i="85"/>
  <c r="AU88" i="85"/>
  <c r="AS85" i="85"/>
  <c r="AS88" i="85"/>
  <c r="AV86" i="87"/>
  <c r="AS83" i="87"/>
  <c r="AT86" i="87"/>
  <c r="AS86" i="87"/>
  <c r="AU86" i="87"/>
  <c r="AB86" i="87"/>
  <c r="X83" i="87"/>
  <c r="AA86" i="87"/>
  <c r="AC86" i="87"/>
  <c r="Z86" i="87"/>
  <c r="Y86" i="87"/>
  <c r="X86" i="87"/>
  <c r="BL126" i="84"/>
  <c r="BK126" i="84"/>
  <c r="BM126" i="84"/>
  <c r="BJ126" i="84"/>
  <c r="BI126" i="84"/>
  <c r="BI123" i="84"/>
  <c r="F126" i="62"/>
  <c r="G126" i="62"/>
  <c r="E126" i="62"/>
  <c r="D123" i="62"/>
  <c r="D126" i="62"/>
  <c r="H126" i="62"/>
  <c r="L126" i="85"/>
  <c r="I123" i="85"/>
  <c r="I126" i="85"/>
  <c r="K126" i="85"/>
  <c r="J126" i="85"/>
  <c r="M126" i="85"/>
  <c r="BL126" i="85"/>
  <c r="BK126" i="85"/>
  <c r="BJ126" i="85"/>
  <c r="BI126" i="85"/>
  <c r="BM126" i="85"/>
  <c r="BI123" i="85"/>
  <c r="U126" i="84"/>
  <c r="V126" i="84"/>
  <c r="T126" i="84"/>
  <c r="S123" i="84"/>
  <c r="W126" i="84"/>
  <c r="S126" i="84"/>
  <c r="E126" i="84"/>
  <c r="D123" i="84"/>
  <c r="H126" i="84"/>
  <c r="F126" i="84"/>
  <c r="D126" i="84"/>
  <c r="G126" i="84"/>
  <c r="AJ126" i="84"/>
  <c r="AI126" i="84"/>
  <c r="AK126" i="84"/>
  <c r="AL126" i="84"/>
  <c r="AI123" i="84"/>
  <c r="BD126" i="85"/>
  <c r="BE126" i="85"/>
  <c r="BD123" i="85"/>
  <c r="BF126" i="85"/>
  <c r="BG126" i="85"/>
  <c r="BH126" i="85"/>
  <c r="AD124" i="86"/>
  <c r="AG124" i="86"/>
  <c r="AD121" i="86"/>
  <c r="AE124" i="86"/>
  <c r="AH124" i="86"/>
  <c r="AF124" i="86"/>
  <c r="S121" i="87"/>
  <c r="T124" i="87"/>
  <c r="U124" i="87"/>
  <c r="W124" i="87"/>
  <c r="S124" i="87"/>
  <c r="V124" i="87"/>
  <c r="AI121" i="86"/>
  <c r="AI124" i="86"/>
  <c r="AJ124" i="86"/>
  <c r="AL124" i="86"/>
  <c r="AK124" i="86"/>
  <c r="AM124" i="86"/>
  <c r="AR124" i="86"/>
  <c r="AP124" i="86"/>
  <c r="AN124" i="86"/>
  <c r="AN121" i="86"/>
  <c r="AQ124" i="86"/>
  <c r="AO124" i="86"/>
  <c r="AF124" i="87"/>
  <c r="AH124" i="87"/>
  <c r="AE124" i="87"/>
  <c r="AD124" i="87"/>
  <c r="AD121" i="87"/>
  <c r="AG124" i="87"/>
  <c r="AN124" i="91"/>
  <c r="AO124" i="91"/>
  <c r="AQ124" i="91"/>
  <c r="AP124" i="91"/>
  <c r="AN121" i="91"/>
  <c r="AR124" i="91"/>
  <c r="AM124" i="91"/>
  <c r="X123" i="62"/>
  <c r="Y126" i="62"/>
  <c r="AB126" i="62"/>
  <c r="AC126" i="62"/>
  <c r="X126" i="62"/>
  <c r="Z126" i="62"/>
  <c r="AA126" i="62"/>
  <c r="AE126" i="85"/>
  <c r="AH126" i="85"/>
  <c r="AD126" i="85"/>
  <c r="AD123" i="85"/>
  <c r="AG126" i="85"/>
  <c r="AF126" i="85"/>
  <c r="AI124" i="87"/>
  <c r="AJ124" i="87"/>
  <c r="AL124" i="87"/>
  <c r="AK124" i="87"/>
  <c r="AI121" i="87"/>
  <c r="M124" i="87"/>
  <c r="K124" i="87"/>
  <c r="I124" i="87"/>
  <c r="J124" i="87"/>
  <c r="I121" i="87"/>
  <c r="L124" i="87"/>
  <c r="AV50" i="62"/>
  <c r="AU50" i="62"/>
  <c r="AS50" i="62"/>
  <c r="AS47" i="62"/>
  <c r="AT50" i="62"/>
  <c r="AG50" i="84"/>
  <c r="AE50" i="84"/>
  <c r="AF50" i="84"/>
  <c r="AH50" i="84"/>
  <c r="AD47" i="84"/>
  <c r="AD50" i="84"/>
  <c r="AJ48" i="86"/>
  <c r="AI45" i="86"/>
  <c r="AI48" i="86"/>
  <c r="AL48" i="86"/>
  <c r="AK48" i="86"/>
  <c r="BI45" i="86"/>
  <c r="BL48" i="86"/>
  <c r="BM48" i="86"/>
  <c r="BK48" i="86"/>
  <c r="BJ48" i="86"/>
  <c r="BI48" i="86"/>
  <c r="U50" i="62"/>
  <c r="T50" i="62"/>
  <c r="W50" i="62"/>
  <c r="S50" i="62"/>
  <c r="V50" i="62"/>
  <c r="S47" i="62"/>
  <c r="AK50" i="84"/>
  <c r="AI47" i="84"/>
  <c r="AI50" i="84"/>
  <c r="AJ50" i="84"/>
  <c r="AL50" i="84"/>
  <c r="AI88" i="62"/>
  <c r="AK88" i="62"/>
  <c r="AI85" i="62"/>
  <c r="AJ88" i="62"/>
  <c r="AL88" i="62"/>
  <c r="AQ88" i="84"/>
  <c r="AP88" i="84"/>
  <c r="AR88" i="84"/>
  <c r="AO88" i="84"/>
  <c r="AN88" i="84"/>
  <c r="AN85" i="84"/>
  <c r="AK88" i="84"/>
  <c r="AJ88" i="84"/>
  <c r="AI85" i="84"/>
  <c r="AI88" i="84"/>
  <c r="AL88" i="84"/>
  <c r="H88" i="85"/>
  <c r="F88" i="85"/>
  <c r="D88" i="85"/>
  <c r="G88" i="85"/>
  <c r="D85" i="85"/>
  <c r="E88" i="85"/>
  <c r="U86" i="86"/>
  <c r="W86" i="86"/>
  <c r="T86" i="86"/>
  <c r="V86" i="86"/>
  <c r="S83" i="86"/>
  <c r="S86" i="86"/>
  <c r="AI88" i="85"/>
  <c r="AJ88" i="85"/>
  <c r="AI85" i="85"/>
  <c r="AK88" i="85"/>
  <c r="AL88" i="85"/>
  <c r="BE86" i="87"/>
  <c r="BH86" i="87"/>
  <c r="BD83" i="87"/>
  <c r="BG86" i="87"/>
  <c r="BF86" i="87"/>
  <c r="BD86" i="87"/>
  <c r="AS86" i="86"/>
  <c r="AT86" i="86"/>
  <c r="AV86" i="86"/>
  <c r="AS83" i="86"/>
  <c r="AU86" i="86"/>
  <c r="AE86" i="91"/>
  <c r="AG86" i="91"/>
  <c r="AD86" i="91"/>
  <c r="AH86" i="91"/>
  <c r="AF86" i="91"/>
  <c r="AD83" i="91"/>
  <c r="I86" i="91"/>
  <c r="L86" i="91"/>
  <c r="J86" i="91"/>
  <c r="I83" i="91"/>
  <c r="K86" i="91"/>
  <c r="M86" i="91"/>
  <c r="Y88" i="85"/>
  <c r="X88" i="85"/>
  <c r="X85" i="85"/>
  <c r="AB88" i="85"/>
  <c r="AC88" i="85"/>
  <c r="AA88" i="85"/>
  <c r="Z88" i="85"/>
  <c r="D83" i="91"/>
  <c r="E86" i="91"/>
  <c r="D86" i="91"/>
  <c r="H86" i="91"/>
  <c r="G86" i="91"/>
  <c r="F86" i="91"/>
  <c r="AI86" i="87"/>
  <c r="AK86" i="87"/>
  <c r="AL86" i="87"/>
  <c r="AI83" i="87"/>
  <c r="AJ86" i="87"/>
  <c r="V86" i="91"/>
  <c r="S83" i="91"/>
  <c r="U86" i="91"/>
  <c r="T86" i="91"/>
  <c r="W86" i="91"/>
  <c r="S86" i="91"/>
  <c r="AP86" i="91"/>
  <c r="AN86" i="91"/>
  <c r="AN83" i="91"/>
  <c r="AQ86" i="91"/>
  <c r="AR86" i="91"/>
  <c r="AM86" i="91"/>
  <c r="AO86" i="91"/>
  <c r="L126" i="62"/>
  <c r="K126" i="62"/>
  <c r="J126" i="62"/>
  <c r="M126" i="62"/>
  <c r="I126" i="62"/>
  <c r="I123" i="62"/>
  <c r="AY126" i="62"/>
  <c r="BB126" i="62"/>
  <c r="AX126" i="62"/>
  <c r="BA126" i="62"/>
  <c r="AZ126" i="62"/>
  <c r="BC126" i="62"/>
  <c r="AX123" i="62"/>
  <c r="F126" i="85"/>
  <c r="E126" i="85"/>
  <c r="D123" i="85"/>
  <c r="H126" i="85"/>
  <c r="D126" i="85"/>
  <c r="G126" i="85"/>
  <c r="N123" i="85"/>
  <c r="R126" i="85"/>
  <c r="P126" i="85"/>
  <c r="Q126" i="85"/>
  <c r="O126" i="85"/>
  <c r="N126" i="85"/>
  <c r="BH126" i="84"/>
  <c r="BD126" i="84"/>
  <c r="BE126" i="84"/>
  <c r="BG126" i="84"/>
  <c r="BD123" i="84"/>
  <c r="BF126" i="84"/>
  <c r="AQ126" i="85"/>
  <c r="AO126" i="85"/>
  <c r="AP126" i="85"/>
  <c r="AN126" i="85"/>
  <c r="AN123" i="85"/>
  <c r="AR126" i="85"/>
  <c r="I126" i="84"/>
  <c r="J126" i="84"/>
  <c r="L126" i="84"/>
  <c r="I123" i="84"/>
  <c r="M126" i="84"/>
  <c r="K126" i="84"/>
  <c r="AY126" i="85"/>
  <c r="AX123" i="85"/>
  <c r="AX126" i="85"/>
  <c r="BA126" i="85"/>
  <c r="BC126" i="85"/>
  <c r="BB126" i="85"/>
  <c r="AZ126" i="85"/>
  <c r="G124" i="86"/>
  <c r="H124" i="86"/>
  <c r="D121" i="86"/>
  <c r="D124" i="86"/>
  <c r="F124" i="86"/>
  <c r="E124" i="86"/>
  <c r="AB124" i="91"/>
  <c r="Z124" i="91"/>
  <c r="X124" i="91"/>
  <c r="X121" i="91"/>
  <c r="AA124" i="91"/>
  <c r="AC124" i="91"/>
  <c r="Y124" i="91"/>
  <c r="AC124" i="87"/>
  <c r="AA124" i="87"/>
  <c r="X124" i="87"/>
  <c r="Z124" i="87"/>
  <c r="AB124" i="87"/>
  <c r="Y124" i="87"/>
  <c r="X121" i="87"/>
  <c r="N124" i="86"/>
  <c r="Q124" i="86"/>
  <c r="O124" i="86"/>
  <c r="N121" i="86"/>
  <c r="R124" i="86"/>
  <c r="P124" i="86"/>
  <c r="AS124" i="91"/>
  <c r="AU124" i="91"/>
  <c r="AV124" i="91"/>
  <c r="AS121" i="91"/>
  <c r="AT124" i="91"/>
  <c r="H124" i="91"/>
  <c r="E124" i="91"/>
  <c r="G124" i="91"/>
  <c r="D121" i="91"/>
  <c r="F124" i="91"/>
  <c r="D124" i="91"/>
  <c r="BM126" i="62"/>
  <c r="BK126" i="62"/>
  <c r="BL126" i="62"/>
  <c r="BJ126" i="62"/>
  <c r="BI123" i="62"/>
  <c r="BI126" i="62"/>
  <c r="BE126" i="62"/>
  <c r="BH126" i="62"/>
  <c r="BG126" i="62"/>
  <c r="BD123" i="62"/>
  <c r="BD126" i="62"/>
  <c r="BF126" i="62"/>
  <c r="I124" i="91"/>
  <c r="I121" i="91"/>
  <c r="L124" i="91"/>
  <c r="J124" i="91"/>
  <c r="M124" i="91"/>
  <c r="K124" i="91"/>
  <c r="AJ124" i="91"/>
  <c r="AI124" i="91"/>
  <c r="AL124" i="91"/>
  <c r="AI121" i="91"/>
  <c r="AK124" i="91"/>
  <c r="I151" i="62" l="1"/>
  <c r="I147" i="62"/>
  <c r="L148" i="62"/>
  <c r="L147" i="62"/>
  <c r="I150" i="62"/>
  <c r="I146" i="62"/>
  <c r="L153" i="62"/>
  <c r="L151" i="62"/>
  <c r="I153" i="62"/>
  <c r="L152" i="62"/>
  <c r="I152" i="62"/>
  <c r="L150" i="62"/>
  <c r="I149" i="62"/>
  <c r="L149" i="62"/>
  <c r="I148" i="62"/>
  <c r="L146" i="62"/>
  <c r="AI111" i="87"/>
  <c r="AL113" i="87"/>
  <c r="AI108" i="87"/>
  <c r="AI109" i="87"/>
  <c r="AI110" i="87"/>
  <c r="AL112" i="87"/>
  <c r="AI106" i="87"/>
  <c r="AI107" i="87"/>
  <c r="AI113" i="87"/>
  <c r="AL108" i="87"/>
  <c r="AL111" i="87"/>
  <c r="AL109" i="87"/>
  <c r="AI112" i="87"/>
  <c r="AL106" i="87"/>
  <c r="AL110" i="87"/>
  <c r="AL107" i="87"/>
  <c r="G114" i="85"/>
  <c r="D114" i="85"/>
  <c r="D115" i="85"/>
  <c r="C85" i="85"/>
  <c r="D112" i="85"/>
  <c r="G111" i="85"/>
  <c r="D111" i="85"/>
  <c r="G112" i="85"/>
  <c r="D110" i="85"/>
  <c r="D109" i="85"/>
  <c r="G109" i="85"/>
  <c r="G110" i="85"/>
  <c r="D113" i="85"/>
  <c r="G115" i="85"/>
  <c r="G108" i="85"/>
  <c r="D108" i="85"/>
  <c r="G113" i="85"/>
  <c r="AD153" i="85"/>
  <c r="AD149" i="85"/>
  <c r="AG153" i="85"/>
  <c r="AG152" i="85"/>
  <c r="AD152" i="85"/>
  <c r="AD148" i="85"/>
  <c r="AG151" i="85"/>
  <c r="AG150" i="85"/>
  <c r="AD150" i="85"/>
  <c r="AG147" i="85"/>
  <c r="AD147" i="85"/>
  <c r="AG148" i="85"/>
  <c r="AD146" i="85"/>
  <c r="AG146" i="85"/>
  <c r="AD151" i="85"/>
  <c r="AG149" i="85"/>
  <c r="X111" i="87"/>
  <c r="X109" i="87"/>
  <c r="AA113" i="87"/>
  <c r="AA109" i="87"/>
  <c r="AA112" i="87"/>
  <c r="AA107" i="87"/>
  <c r="AA106" i="87"/>
  <c r="X113" i="87"/>
  <c r="X107" i="87"/>
  <c r="AA111" i="87"/>
  <c r="X106" i="87"/>
  <c r="AA108" i="87"/>
  <c r="X112" i="87"/>
  <c r="X110" i="87"/>
  <c r="X108" i="87"/>
  <c r="AA110" i="87"/>
  <c r="V112" i="87"/>
  <c r="V108" i="87"/>
  <c r="S112" i="87"/>
  <c r="S106" i="87"/>
  <c r="V111" i="87"/>
  <c r="V107" i="87"/>
  <c r="S111" i="87"/>
  <c r="S107" i="87"/>
  <c r="V110" i="87"/>
  <c r="V106" i="87"/>
  <c r="S110" i="87"/>
  <c r="S109" i="87"/>
  <c r="V113" i="87"/>
  <c r="V109" i="87"/>
  <c r="S113" i="87"/>
  <c r="S108" i="87"/>
  <c r="BI115" i="84"/>
  <c r="BI111" i="84"/>
  <c r="BL113" i="84"/>
  <c r="BL114" i="84"/>
  <c r="BI113" i="84"/>
  <c r="BI109" i="84"/>
  <c r="BL109" i="84"/>
  <c r="BL108" i="84"/>
  <c r="BI114" i="84"/>
  <c r="BI110" i="84"/>
  <c r="BL111" i="84"/>
  <c r="BL110" i="84"/>
  <c r="BI108" i="84"/>
  <c r="BL112" i="84"/>
  <c r="BL115" i="84"/>
  <c r="BI112" i="84"/>
  <c r="AV72" i="86"/>
  <c r="AS74" i="86"/>
  <c r="AS70" i="86"/>
  <c r="AS68" i="86"/>
  <c r="AV75" i="86"/>
  <c r="AV71" i="86"/>
  <c r="AS73" i="86"/>
  <c r="AV69" i="86"/>
  <c r="AV74" i="86"/>
  <c r="AV70" i="86"/>
  <c r="AS72" i="86"/>
  <c r="AV68" i="86"/>
  <c r="AS69" i="86"/>
  <c r="AV73" i="86"/>
  <c r="AS75" i="86"/>
  <c r="AS71" i="86"/>
  <c r="N153" i="62"/>
  <c r="N150" i="62"/>
  <c r="N148" i="62"/>
  <c r="Q150" i="62"/>
  <c r="Q153" i="62"/>
  <c r="N151" i="62"/>
  <c r="N146" i="62"/>
  <c r="Q146" i="62"/>
  <c r="Q151" i="62"/>
  <c r="N149" i="62"/>
  <c r="Q152" i="62"/>
  <c r="N152" i="62"/>
  <c r="Q149" i="62"/>
  <c r="N147" i="62"/>
  <c r="Q148" i="62"/>
  <c r="Q147" i="62"/>
  <c r="S153" i="85"/>
  <c r="S149" i="85"/>
  <c r="V152" i="85"/>
  <c r="V153" i="85"/>
  <c r="S152" i="85"/>
  <c r="S148" i="85"/>
  <c r="V148" i="85"/>
  <c r="V146" i="85"/>
  <c r="S151" i="85"/>
  <c r="S147" i="85"/>
  <c r="V147" i="85"/>
  <c r="V149" i="85"/>
  <c r="V150" i="85"/>
  <c r="V151" i="85"/>
  <c r="S150" i="85"/>
  <c r="S146" i="85"/>
  <c r="BL110" i="87"/>
  <c r="BL106" i="87"/>
  <c r="BI110" i="87"/>
  <c r="BI107" i="87"/>
  <c r="BL113" i="87"/>
  <c r="BL109" i="87"/>
  <c r="BI113" i="87"/>
  <c r="BI108" i="87"/>
  <c r="BL112" i="87"/>
  <c r="BL108" i="87"/>
  <c r="BI112" i="87"/>
  <c r="BI106" i="87"/>
  <c r="BI109" i="87"/>
  <c r="BL111" i="87"/>
  <c r="BL107" i="87"/>
  <c r="BI111" i="87"/>
  <c r="AX111" i="62"/>
  <c r="BA110" i="62"/>
  <c r="AX110" i="62"/>
  <c r="BA115" i="62"/>
  <c r="AX109" i="62"/>
  <c r="BA108" i="62"/>
  <c r="AX108" i="62"/>
  <c r="BA109" i="62"/>
  <c r="AX114" i="62"/>
  <c r="AX113" i="62"/>
  <c r="BA112" i="62"/>
  <c r="BA111" i="62"/>
  <c r="BA114" i="62"/>
  <c r="BA113" i="62"/>
  <c r="AX115" i="62"/>
  <c r="AX112" i="62"/>
  <c r="V76" i="85"/>
  <c r="V73" i="85"/>
  <c r="S71" i="85"/>
  <c r="S77" i="85"/>
  <c r="S70" i="85"/>
  <c r="S74" i="85"/>
  <c r="S75" i="85"/>
  <c r="S76" i="85"/>
  <c r="V70" i="85"/>
  <c r="S72" i="85"/>
  <c r="V72" i="85"/>
  <c r="V74" i="85"/>
  <c r="S73" i="85"/>
  <c r="V71" i="85"/>
  <c r="V77" i="85"/>
  <c r="V75" i="85"/>
  <c r="Q149" i="87"/>
  <c r="Q145" i="87"/>
  <c r="N149" i="87"/>
  <c r="N145" i="87"/>
  <c r="Q151" i="87"/>
  <c r="Q147" i="87"/>
  <c r="N151" i="87"/>
  <c r="N147" i="87"/>
  <c r="Q150" i="87"/>
  <c r="Q146" i="87"/>
  <c r="N150" i="87"/>
  <c r="N146" i="87"/>
  <c r="Q144" i="87"/>
  <c r="N148" i="87"/>
  <c r="N144" i="87"/>
  <c r="Q148" i="87"/>
  <c r="G148" i="87"/>
  <c r="G144" i="87"/>
  <c r="D147" i="87"/>
  <c r="D146" i="87"/>
  <c r="G151" i="87"/>
  <c r="G147" i="87"/>
  <c r="C121" i="87"/>
  <c r="D145" i="87"/>
  <c r="D150" i="87"/>
  <c r="G150" i="87"/>
  <c r="G146" i="87"/>
  <c r="D151" i="87"/>
  <c r="D148" i="87"/>
  <c r="G149" i="87"/>
  <c r="G145" i="87"/>
  <c r="D149" i="87"/>
  <c r="D144" i="87"/>
  <c r="AA75" i="91"/>
  <c r="AA71" i="91"/>
  <c r="X73" i="91"/>
  <c r="X74" i="91"/>
  <c r="AA74" i="91"/>
  <c r="AA70" i="91"/>
  <c r="X71" i="91"/>
  <c r="X70" i="91"/>
  <c r="AA73" i="91"/>
  <c r="AA69" i="91"/>
  <c r="X69" i="91"/>
  <c r="X72" i="91"/>
  <c r="X67" i="91" s="1"/>
  <c r="X75" i="91"/>
  <c r="X68" i="91"/>
  <c r="X66" i="91" s="1"/>
  <c r="AA72" i="91"/>
  <c r="AA67" i="91" s="1"/>
  <c r="AA68" i="91"/>
  <c r="AA66" i="91" s="1"/>
  <c r="S76" i="84"/>
  <c r="V75" i="84"/>
  <c r="V73" i="84"/>
  <c r="S73" i="84"/>
  <c r="S75" i="84"/>
  <c r="S74" i="84"/>
  <c r="V71" i="84"/>
  <c r="S71" i="84"/>
  <c r="V77" i="84"/>
  <c r="S72" i="84"/>
  <c r="V72" i="84"/>
  <c r="V74" i="84"/>
  <c r="S77" i="84"/>
  <c r="V76" i="84"/>
  <c r="S70" i="84"/>
  <c r="V70" i="84"/>
  <c r="N148" i="86"/>
  <c r="N144" i="86"/>
  <c r="Q144" i="86"/>
  <c r="Q147" i="86"/>
  <c r="N151" i="86"/>
  <c r="N147" i="86"/>
  <c r="Q150" i="86"/>
  <c r="Q145" i="86"/>
  <c r="N150" i="86"/>
  <c r="N146" i="86"/>
  <c r="Q148" i="86"/>
  <c r="Q151" i="86"/>
  <c r="Q149" i="86"/>
  <c r="N149" i="86"/>
  <c r="N145" i="86"/>
  <c r="Q146" i="86"/>
  <c r="AA150" i="87"/>
  <c r="AA146" i="87"/>
  <c r="X148" i="87"/>
  <c r="X145" i="87"/>
  <c r="AA149" i="87"/>
  <c r="AA145" i="87"/>
  <c r="X146" i="87"/>
  <c r="X151" i="87"/>
  <c r="AA148" i="87"/>
  <c r="AA144" i="87"/>
  <c r="X144" i="87"/>
  <c r="X147" i="87"/>
  <c r="X149" i="87"/>
  <c r="AA151" i="87"/>
  <c r="AA147" i="87"/>
  <c r="X150" i="87"/>
  <c r="Q153" i="85"/>
  <c r="Q149" i="85"/>
  <c r="N153" i="85"/>
  <c r="N149" i="85"/>
  <c r="Q152" i="85"/>
  <c r="Q148" i="85"/>
  <c r="N152" i="85"/>
  <c r="N148" i="85"/>
  <c r="Q151" i="85"/>
  <c r="Q147" i="85"/>
  <c r="N151" i="85"/>
  <c r="N147" i="85"/>
  <c r="N150" i="85"/>
  <c r="N146" i="85"/>
  <c r="Q150" i="85"/>
  <c r="Q146" i="85"/>
  <c r="G151" i="85"/>
  <c r="G147" i="85"/>
  <c r="D151" i="85"/>
  <c r="D147" i="85"/>
  <c r="G150" i="85"/>
  <c r="G146" i="85"/>
  <c r="D150" i="85"/>
  <c r="D146" i="85"/>
  <c r="G153" i="85"/>
  <c r="G149" i="85"/>
  <c r="D153" i="85"/>
  <c r="D149" i="85"/>
  <c r="C123" i="85"/>
  <c r="G148" i="85"/>
  <c r="D152" i="85"/>
  <c r="D148" i="85"/>
  <c r="G152" i="85"/>
  <c r="V108" i="91"/>
  <c r="V106" i="91"/>
  <c r="V111" i="91"/>
  <c r="S112" i="91"/>
  <c r="S111" i="91"/>
  <c r="S107" i="91"/>
  <c r="V107" i="91"/>
  <c r="V112" i="91"/>
  <c r="S108" i="91"/>
  <c r="V110" i="91"/>
  <c r="V105" i="91" s="1"/>
  <c r="S109" i="91"/>
  <c r="V109" i="91"/>
  <c r="S110" i="91"/>
  <c r="S113" i="91"/>
  <c r="V113" i="91"/>
  <c r="S106" i="91"/>
  <c r="S104" i="91" s="1"/>
  <c r="D112" i="91"/>
  <c r="D108" i="91"/>
  <c r="G111" i="91"/>
  <c r="G112" i="91"/>
  <c r="D111" i="91"/>
  <c r="D107" i="91"/>
  <c r="G109" i="91"/>
  <c r="G108" i="91"/>
  <c r="D110" i="91"/>
  <c r="D105" i="91" s="1"/>
  <c r="D106" i="91"/>
  <c r="D104" i="91" s="1"/>
  <c r="G107" i="91"/>
  <c r="G106" i="91"/>
  <c r="G104" i="91" s="1"/>
  <c r="G113" i="91"/>
  <c r="G110" i="91"/>
  <c r="G105" i="91" s="1"/>
  <c r="D113" i="91"/>
  <c r="C83" i="91"/>
  <c r="D109" i="91"/>
  <c r="BD113" i="87"/>
  <c r="BG109" i="87"/>
  <c r="BG111" i="87"/>
  <c r="BG106" i="87"/>
  <c r="BD112" i="87"/>
  <c r="BG107" i="87"/>
  <c r="BG110" i="87"/>
  <c r="BG108" i="87"/>
  <c r="BD111" i="87"/>
  <c r="BG113" i="87"/>
  <c r="BD109" i="87"/>
  <c r="BD106" i="87"/>
  <c r="BD107" i="87"/>
  <c r="BD108" i="87"/>
  <c r="BD110" i="87"/>
  <c r="BG112" i="87"/>
  <c r="AL75" i="84"/>
  <c r="AL71" i="84"/>
  <c r="AI75" i="84"/>
  <c r="AI72" i="84"/>
  <c r="AL74" i="84"/>
  <c r="AL70" i="84"/>
  <c r="AI73" i="84"/>
  <c r="AI70" i="84"/>
  <c r="AL77" i="84"/>
  <c r="AL73" i="84"/>
  <c r="AI77" i="84"/>
  <c r="AI71" i="84"/>
  <c r="AL76" i="84"/>
  <c r="AL72" i="84"/>
  <c r="AI76" i="84"/>
  <c r="AI74" i="84"/>
  <c r="AD76" i="84"/>
  <c r="AG70" i="84"/>
  <c r="AG77" i="84"/>
  <c r="AG71" i="84"/>
  <c r="AD75" i="84"/>
  <c r="AD74" i="84"/>
  <c r="AG76" i="84"/>
  <c r="AD73" i="84"/>
  <c r="AD72" i="84"/>
  <c r="AD71" i="84"/>
  <c r="AG74" i="84"/>
  <c r="AG75" i="84"/>
  <c r="AD77" i="84"/>
  <c r="AD70" i="84"/>
  <c r="AG73" i="84"/>
  <c r="AG72" i="84"/>
  <c r="AL148" i="87"/>
  <c r="AL144" i="87"/>
  <c r="AI148" i="87"/>
  <c r="AI144" i="87"/>
  <c r="AL151" i="87"/>
  <c r="AL147" i="87"/>
  <c r="AI151" i="87"/>
  <c r="AI147" i="87"/>
  <c r="AL146" i="87"/>
  <c r="AI146" i="87"/>
  <c r="AL145" i="87"/>
  <c r="AI145" i="87"/>
  <c r="AL150" i="87"/>
  <c r="AI150" i="87"/>
  <c r="AL149" i="87"/>
  <c r="AI149" i="87"/>
  <c r="AN151" i="91"/>
  <c r="AN147" i="91"/>
  <c r="AQ150" i="91"/>
  <c r="AQ146" i="91"/>
  <c r="AN150" i="91"/>
  <c r="AN146" i="91"/>
  <c r="AQ147" i="91"/>
  <c r="AQ144" i="91"/>
  <c r="AQ142" i="91" s="1"/>
  <c r="AN149" i="91"/>
  <c r="AN145" i="91"/>
  <c r="AQ145" i="91"/>
  <c r="AQ151" i="91"/>
  <c r="AQ148" i="91"/>
  <c r="AQ143" i="91" s="1"/>
  <c r="AQ149" i="91"/>
  <c r="AN148" i="91"/>
  <c r="AN143" i="91" s="1"/>
  <c r="AN144" i="91"/>
  <c r="AN142" i="91" s="1"/>
  <c r="S151" i="87"/>
  <c r="S147" i="87"/>
  <c r="V151" i="87"/>
  <c r="V147" i="87"/>
  <c r="S150" i="87"/>
  <c r="S146" i="87"/>
  <c r="V150" i="87"/>
  <c r="V146" i="87"/>
  <c r="S149" i="87"/>
  <c r="S145" i="87"/>
  <c r="V149" i="87"/>
  <c r="V145" i="87"/>
  <c r="S148" i="87"/>
  <c r="S144" i="87"/>
  <c r="V148" i="87"/>
  <c r="V143" i="87" s="1"/>
  <c r="V144" i="87"/>
  <c r="AG148" i="86"/>
  <c r="AD148" i="86"/>
  <c r="AG149" i="86"/>
  <c r="AD149" i="86"/>
  <c r="AG146" i="86"/>
  <c r="AD146" i="86"/>
  <c r="AG147" i="86"/>
  <c r="AD147" i="86"/>
  <c r="AG144" i="86"/>
  <c r="AD144" i="86"/>
  <c r="AG145" i="86"/>
  <c r="AD145" i="86"/>
  <c r="AG151" i="86"/>
  <c r="AD151" i="86"/>
  <c r="AG150" i="86"/>
  <c r="AD150" i="86"/>
  <c r="I153" i="85"/>
  <c r="I149" i="85"/>
  <c r="L152" i="85"/>
  <c r="L153" i="85"/>
  <c r="I152" i="85"/>
  <c r="I148" i="85"/>
  <c r="L150" i="85"/>
  <c r="L151" i="85"/>
  <c r="I151" i="85"/>
  <c r="I147" i="85"/>
  <c r="L148" i="85"/>
  <c r="L149" i="85"/>
  <c r="L146" i="85"/>
  <c r="L147" i="85"/>
  <c r="I150" i="85"/>
  <c r="I146" i="85"/>
  <c r="D151" i="62"/>
  <c r="G148" i="62"/>
  <c r="D150" i="62"/>
  <c r="G153" i="62"/>
  <c r="G152" i="62"/>
  <c r="G149" i="62"/>
  <c r="C123" i="62"/>
  <c r="D149" i="62"/>
  <c r="G146" i="62"/>
  <c r="D147" i="62"/>
  <c r="D146" i="62"/>
  <c r="G151" i="62"/>
  <c r="G150" i="62"/>
  <c r="G147" i="62"/>
  <c r="D148" i="62"/>
  <c r="D153" i="62"/>
  <c r="D152" i="62"/>
  <c r="BI152" i="84"/>
  <c r="BI148" i="84"/>
  <c r="BL151" i="84"/>
  <c r="BL152" i="84"/>
  <c r="BI151" i="84"/>
  <c r="BI147" i="84"/>
  <c r="BL149" i="84"/>
  <c r="BL146" i="84"/>
  <c r="BI150" i="84"/>
  <c r="BI146" i="84"/>
  <c r="BL147" i="84"/>
  <c r="BL148" i="84"/>
  <c r="BI153" i="84"/>
  <c r="BL153" i="84"/>
  <c r="BI149" i="84"/>
  <c r="BL150" i="84"/>
  <c r="AS111" i="87"/>
  <c r="AV108" i="87"/>
  <c r="AV113" i="87"/>
  <c r="AV112" i="87"/>
  <c r="AS113" i="87"/>
  <c r="AS109" i="87"/>
  <c r="AS108" i="87"/>
  <c r="AV107" i="87"/>
  <c r="AS112" i="87"/>
  <c r="AS107" i="87"/>
  <c r="AS106" i="87"/>
  <c r="AV110" i="87"/>
  <c r="AV109" i="87"/>
  <c r="AS110" i="87"/>
  <c r="AV106" i="87"/>
  <c r="AV111" i="87"/>
  <c r="L115" i="62"/>
  <c r="I115" i="62"/>
  <c r="I114" i="62"/>
  <c r="L113" i="62"/>
  <c r="I113" i="62"/>
  <c r="L112" i="62"/>
  <c r="I112" i="62"/>
  <c r="L111" i="62"/>
  <c r="I111" i="62"/>
  <c r="L110" i="62"/>
  <c r="I110" i="62"/>
  <c r="L109" i="62"/>
  <c r="L114" i="62"/>
  <c r="I109" i="62"/>
  <c r="L108" i="62"/>
  <c r="I108" i="62"/>
  <c r="BA111" i="86"/>
  <c r="BA107" i="86"/>
  <c r="AX111" i="86"/>
  <c r="AX107" i="86"/>
  <c r="BA110" i="86"/>
  <c r="BA106" i="86"/>
  <c r="AX110" i="86"/>
  <c r="AX106" i="86"/>
  <c r="BA109" i="86"/>
  <c r="AX109" i="86"/>
  <c r="BA108" i="86"/>
  <c r="AX108" i="86"/>
  <c r="BA113" i="86"/>
  <c r="AX113" i="86"/>
  <c r="BA112" i="86"/>
  <c r="AX112" i="86"/>
  <c r="AG112" i="85"/>
  <c r="AG108" i="85"/>
  <c r="AD112" i="85"/>
  <c r="AD109" i="85"/>
  <c r="AG115" i="85"/>
  <c r="AG111" i="85"/>
  <c r="AD115" i="85"/>
  <c r="AD110" i="85"/>
  <c r="AG114" i="85"/>
  <c r="AG110" i="85"/>
  <c r="AD114" i="85"/>
  <c r="AD108" i="85"/>
  <c r="AG113" i="85"/>
  <c r="AG109" i="85"/>
  <c r="AD113" i="85"/>
  <c r="AD111" i="85"/>
  <c r="AN114" i="62"/>
  <c r="AQ108" i="62"/>
  <c r="AN110" i="62"/>
  <c r="AQ109" i="62"/>
  <c r="AQ113" i="62"/>
  <c r="AQ115" i="62"/>
  <c r="AN108" i="62"/>
  <c r="AN109" i="62"/>
  <c r="AQ112" i="62"/>
  <c r="AN115" i="62"/>
  <c r="AQ110" i="62"/>
  <c r="AQ111" i="62"/>
  <c r="AN113" i="62"/>
  <c r="AN111" i="62"/>
  <c r="AN112" i="62"/>
  <c r="AQ114" i="62"/>
  <c r="AL73" i="91"/>
  <c r="AL69" i="91"/>
  <c r="AI70" i="91"/>
  <c r="AI71" i="91"/>
  <c r="AL75" i="91"/>
  <c r="AL72" i="91"/>
  <c r="AL67" i="91" s="1"/>
  <c r="AL68" i="91"/>
  <c r="AL66" i="91" s="1"/>
  <c r="AI68" i="91"/>
  <c r="AI66" i="91" s="1"/>
  <c r="AI75" i="91"/>
  <c r="AL71" i="91"/>
  <c r="AI74" i="91"/>
  <c r="AI73" i="91"/>
  <c r="AI69" i="91"/>
  <c r="AL74" i="91"/>
  <c r="AL70" i="91"/>
  <c r="AI72" i="91"/>
  <c r="AI67" i="91" s="1"/>
  <c r="BI144" i="86"/>
  <c r="BL145" i="86"/>
  <c r="BI145" i="86"/>
  <c r="BL148" i="86"/>
  <c r="BI150" i="86"/>
  <c r="BL151" i="86"/>
  <c r="BI151" i="86"/>
  <c r="BL146" i="86"/>
  <c r="BI148" i="86"/>
  <c r="BL149" i="86"/>
  <c r="BI149" i="86"/>
  <c r="BL144" i="86"/>
  <c r="BL150" i="86"/>
  <c r="BI146" i="86"/>
  <c r="BL147" i="86"/>
  <c r="BI147" i="86"/>
  <c r="AV149" i="87"/>
  <c r="AV145" i="87"/>
  <c r="AS147" i="87"/>
  <c r="AS148" i="87"/>
  <c r="AV148" i="87"/>
  <c r="AV144" i="87"/>
  <c r="AS145" i="87"/>
  <c r="AS144" i="87"/>
  <c r="AV151" i="87"/>
  <c r="AV147" i="87"/>
  <c r="AS151" i="87"/>
  <c r="AS150" i="87"/>
  <c r="AS149" i="87"/>
  <c r="AS146" i="87"/>
  <c r="AV150" i="87"/>
  <c r="AV146" i="87"/>
  <c r="AV151" i="85"/>
  <c r="AV147" i="85"/>
  <c r="AS151" i="85"/>
  <c r="AS147" i="85"/>
  <c r="AV150" i="85"/>
  <c r="AV146" i="85"/>
  <c r="AS150" i="85"/>
  <c r="AS146" i="85"/>
  <c r="AV153" i="85"/>
  <c r="AV149" i="85"/>
  <c r="AS153" i="85"/>
  <c r="AS149" i="85"/>
  <c r="AV148" i="85"/>
  <c r="AS152" i="85"/>
  <c r="AS148" i="85"/>
  <c r="AV152" i="85"/>
  <c r="AX152" i="84"/>
  <c r="AX148" i="84"/>
  <c r="BA150" i="84"/>
  <c r="BA151" i="84"/>
  <c r="AX150" i="84"/>
  <c r="BA146" i="84"/>
  <c r="BA147" i="84"/>
  <c r="AX151" i="84"/>
  <c r="AX147" i="84"/>
  <c r="BA148" i="84"/>
  <c r="BA149" i="84"/>
  <c r="AX146" i="84"/>
  <c r="AX149" i="84"/>
  <c r="BA152" i="84"/>
  <c r="BA153" i="84"/>
  <c r="AX153" i="84"/>
  <c r="S150" i="62"/>
  <c r="S146" i="62"/>
  <c r="V146" i="62"/>
  <c r="V151" i="62"/>
  <c r="S153" i="62"/>
  <c r="S149" i="62"/>
  <c r="V152" i="62"/>
  <c r="V153" i="62"/>
  <c r="S147" i="62"/>
  <c r="V147" i="62"/>
  <c r="S152" i="62"/>
  <c r="V150" i="62"/>
  <c r="S151" i="62"/>
  <c r="V148" i="62"/>
  <c r="S148" i="62"/>
  <c r="V149" i="62"/>
  <c r="BI109" i="91"/>
  <c r="BL107" i="91"/>
  <c r="BL113" i="91"/>
  <c r="BI108" i="91"/>
  <c r="BI107" i="91"/>
  <c r="BI112" i="91"/>
  <c r="BL110" i="91"/>
  <c r="BL105" i="91" s="1"/>
  <c r="BI106" i="91"/>
  <c r="BI104" i="91" s="1"/>
  <c r="BI113" i="91"/>
  <c r="BL112" i="91"/>
  <c r="BL109" i="91"/>
  <c r="BL111" i="91"/>
  <c r="BI111" i="91"/>
  <c r="BI110" i="91"/>
  <c r="BI105" i="91" s="1"/>
  <c r="BL106" i="91"/>
  <c r="BL104" i="91" s="1"/>
  <c r="BL108" i="91"/>
  <c r="BA110" i="87"/>
  <c r="BA106" i="87"/>
  <c r="AX111" i="87"/>
  <c r="AX109" i="87"/>
  <c r="BA113" i="87"/>
  <c r="BA109" i="87"/>
  <c r="AX108" i="87"/>
  <c r="AX107" i="87"/>
  <c r="BA112" i="87"/>
  <c r="BA108" i="87"/>
  <c r="AX106" i="87"/>
  <c r="AX112" i="87"/>
  <c r="BA111" i="87"/>
  <c r="BA107" i="87"/>
  <c r="AX113" i="87"/>
  <c r="AX110" i="87"/>
  <c r="AV75" i="91"/>
  <c r="AV71" i="91"/>
  <c r="AS74" i="91"/>
  <c r="AS71" i="91"/>
  <c r="AV74" i="91"/>
  <c r="AV70" i="91"/>
  <c r="AS72" i="91"/>
  <c r="AS67" i="91" s="1"/>
  <c r="AS75" i="91"/>
  <c r="AV73" i="91"/>
  <c r="AV69" i="91"/>
  <c r="AS70" i="91"/>
  <c r="AS69" i="91"/>
  <c r="AS68" i="91"/>
  <c r="AS66" i="91" s="1"/>
  <c r="AS73" i="91"/>
  <c r="AV72" i="91"/>
  <c r="AV67" i="91" s="1"/>
  <c r="AV68" i="91"/>
  <c r="AV66" i="91" s="1"/>
  <c r="G73" i="91"/>
  <c r="G69" i="91"/>
  <c r="D70" i="91"/>
  <c r="D75" i="91"/>
  <c r="G72" i="91"/>
  <c r="G67" i="91" s="1"/>
  <c r="G68" i="91"/>
  <c r="G66" i="91" s="1"/>
  <c r="D68" i="91"/>
  <c r="D66" i="91" s="1"/>
  <c r="D71" i="91"/>
  <c r="G75" i="91"/>
  <c r="G71" i="91"/>
  <c r="D74" i="91"/>
  <c r="D73" i="91"/>
  <c r="C45" i="91"/>
  <c r="G74" i="91"/>
  <c r="G70" i="91"/>
  <c r="D72" i="91"/>
  <c r="D67" i="91" s="1"/>
  <c r="D69" i="91"/>
  <c r="G73" i="86"/>
  <c r="D75" i="86"/>
  <c r="D71" i="86"/>
  <c r="D69" i="86"/>
  <c r="G72" i="86"/>
  <c r="D74" i="86"/>
  <c r="D70" i="86"/>
  <c r="D68" i="86"/>
  <c r="G75" i="86"/>
  <c r="G71" i="86"/>
  <c r="D73" i="86"/>
  <c r="G69" i="86"/>
  <c r="C45" i="86"/>
  <c r="D72" i="86"/>
  <c r="G68" i="86"/>
  <c r="G74" i="86"/>
  <c r="G70" i="86"/>
  <c r="AS70" i="87"/>
  <c r="AV71" i="87"/>
  <c r="AS75" i="87"/>
  <c r="AS73" i="87"/>
  <c r="AS68" i="87"/>
  <c r="AV69" i="87"/>
  <c r="AS71" i="87"/>
  <c r="AS69" i="87"/>
  <c r="AS74" i="87"/>
  <c r="AV75" i="87"/>
  <c r="AV72" i="87"/>
  <c r="AV74" i="87"/>
  <c r="AV73" i="87"/>
  <c r="AV68" i="87"/>
  <c r="AV70" i="87"/>
  <c r="AS72" i="87"/>
  <c r="BG150" i="87"/>
  <c r="BG146" i="87"/>
  <c r="BD150" i="87"/>
  <c r="BD146" i="87"/>
  <c r="BG149" i="87"/>
  <c r="BG145" i="87"/>
  <c r="BD149" i="87"/>
  <c r="BD145" i="87"/>
  <c r="BG144" i="87"/>
  <c r="BD144" i="87"/>
  <c r="BG151" i="87"/>
  <c r="BD151" i="87"/>
  <c r="BG148" i="87"/>
  <c r="BD148" i="87"/>
  <c r="BG147" i="87"/>
  <c r="BD147" i="87"/>
  <c r="AX148" i="91"/>
  <c r="AX143" i="91" s="1"/>
  <c r="AX144" i="91"/>
  <c r="AX142" i="91" s="1"/>
  <c r="BA144" i="91"/>
  <c r="BA142" i="91" s="1"/>
  <c r="BA145" i="91"/>
  <c r="AX151" i="91"/>
  <c r="AX147" i="91"/>
  <c r="BA150" i="91"/>
  <c r="BA151" i="91"/>
  <c r="AX150" i="91"/>
  <c r="AX146" i="91"/>
  <c r="BA148" i="91"/>
  <c r="BA143" i="91" s="1"/>
  <c r="BA149" i="91"/>
  <c r="BA146" i="91"/>
  <c r="BA147" i="91"/>
  <c r="AX149" i="91"/>
  <c r="AX145" i="91"/>
  <c r="AN152" i="84"/>
  <c r="AN148" i="84"/>
  <c r="AQ150" i="84"/>
  <c r="AQ147" i="84"/>
  <c r="AN146" i="84"/>
  <c r="AQ146" i="84"/>
  <c r="AQ151" i="84"/>
  <c r="AN151" i="84"/>
  <c r="AN147" i="84"/>
  <c r="AQ148" i="84"/>
  <c r="AQ149" i="84"/>
  <c r="AN150" i="84"/>
  <c r="AN149" i="84"/>
  <c r="AQ152" i="84"/>
  <c r="AQ153" i="84"/>
  <c r="AN153" i="84"/>
  <c r="AS151" i="62"/>
  <c r="AV148" i="62"/>
  <c r="AS147" i="62"/>
  <c r="AV151" i="62"/>
  <c r="AS149" i="62"/>
  <c r="AV146" i="62"/>
  <c r="AS152" i="62"/>
  <c r="AS150" i="62"/>
  <c r="AV153" i="62"/>
  <c r="AV147" i="62"/>
  <c r="AS153" i="62"/>
  <c r="AV149" i="62"/>
  <c r="AV152" i="62"/>
  <c r="AS148" i="62"/>
  <c r="AV150" i="62"/>
  <c r="AS146" i="62"/>
  <c r="L110" i="87"/>
  <c r="I110" i="87"/>
  <c r="I113" i="87"/>
  <c r="I107" i="87"/>
  <c r="L113" i="87"/>
  <c r="L109" i="87"/>
  <c r="I108" i="87"/>
  <c r="I111" i="87"/>
  <c r="L112" i="87"/>
  <c r="L106" i="87"/>
  <c r="L111" i="87"/>
  <c r="I106" i="87"/>
  <c r="L108" i="87"/>
  <c r="I109" i="87"/>
  <c r="L107" i="87"/>
  <c r="I112" i="87"/>
  <c r="X114" i="62"/>
  <c r="AA111" i="62"/>
  <c r="AA115" i="62"/>
  <c r="X110" i="62"/>
  <c r="AA108" i="62"/>
  <c r="AA109" i="62"/>
  <c r="AA113" i="62"/>
  <c r="X109" i="62"/>
  <c r="AA110" i="62"/>
  <c r="AA114" i="62"/>
  <c r="X112" i="62"/>
  <c r="X108" i="62"/>
  <c r="AA112" i="62"/>
  <c r="X115" i="62"/>
  <c r="X113" i="62"/>
  <c r="X111" i="62"/>
  <c r="X112" i="91"/>
  <c r="X108" i="91"/>
  <c r="AA110" i="91"/>
  <c r="AA105" i="91" s="1"/>
  <c r="AA109" i="91"/>
  <c r="X111" i="91"/>
  <c r="X107" i="91"/>
  <c r="AA108" i="91"/>
  <c r="AA113" i="91"/>
  <c r="X110" i="91"/>
  <c r="X105" i="91" s="1"/>
  <c r="X106" i="91"/>
  <c r="X104" i="91" s="1"/>
  <c r="AA106" i="91"/>
  <c r="AA104" i="91" s="1"/>
  <c r="AA111" i="91"/>
  <c r="AA112" i="91"/>
  <c r="AA107" i="91"/>
  <c r="X113" i="91"/>
  <c r="X109" i="91"/>
  <c r="BL111" i="86"/>
  <c r="BL107" i="86"/>
  <c r="BI111" i="86"/>
  <c r="BI107" i="86"/>
  <c r="BL110" i="86"/>
  <c r="BL106" i="86"/>
  <c r="BI110" i="86"/>
  <c r="BI106" i="86"/>
  <c r="BL109" i="86"/>
  <c r="BI109" i="86"/>
  <c r="BL108" i="86"/>
  <c r="BI108" i="86"/>
  <c r="BL113" i="86"/>
  <c r="BI113" i="86"/>
  <c r="BL112" i="86"/>
  <c r="BI112" i="86"/>
  <c r="G110" i="86"/>
  <c r="G106" i="86"/>
  <c r="D110" i="86"/>
  <c r="D106" i="86"/>
  <c r="G113" i="86"/>
  <c r="G109" i="86"/>
  <c r="D113" i="86"/>
  <c r="D109" i="86"/>
  <c r="C83" i="86"/>
  <c r="G112" i="86"/>
  <c r="G108" i="86"/>
  <c r="D112" i="86"/>
  <c r="D108" i="86"/>
  <c r="D107" i="86"/>
  <c r="G111" i="86"/>
  <c r="G107" i="86"/>
  <c r="D111" i="86"/>
  <c r="S113" i="62"/>
  <c r="V113" i="62"/>
  <c r="V112" i="62"/>
  <c r="S112" i="62"/>
  <c r="S114" i="62"/>
  <c r="S111" i="62"/>
  <c r="V110" i="62"/>
  <c r="S110" i="62"/>
  <c r="V109" i="62"/>
  <c r="V114" i="62"/>
  <c r="S109" i="62"/>
  <c r="S108" i="62"/>
  <c r="S115" i="62"/>
  <c r="V115" i="62"/>
  <c r="V111" i="62"/>
  <c r="V108" i="62"/>
  <c r="BG68" i="87"/>
  <c r="BD68" i="87"/>
  <c r="BG69" i="87"/>
  <c r="BG75" i="87"/>
  <c r="BG74" i="87"/>
  <c r="BD74" i="87"/>
  <c r="BD75" i="87"/>
  <c r="BD73" i="87"/>
  <c r="BG72" i="87"/>
  <c r="BD72" i="87"/>
  <c r="BD71" i="87"/>
  <c r="BD69" i="87"/>
  <c r="BG70" i="87"/>
  <c r="BD70" i="87"/>
  <c r="BG73" i="87"/>
  <c r="BG71" i="87"/>
  <c r="I72" i="91"/>
  <c r="I67" i="91" s="1"/>
  <c r="L71" i="91"/>
  <c r="L72" i="91"/>
  <c r="L67" i="91" s="1"/>
  <c r="L70" i="91"/>
  <c r="I70" i="91"/>
  <c r="L69" i="91"/>
  <c r="L68" i="91"/>
  <c r="L66" i="91" s="1"/>
  <c r="L75" i="91"/>
  <c r="I75" i="91"/>
  <c r="I68" i="91"/>
  <c r="I66" i="91" s="1"/>
  <c r="I73" i="91"/>
  <c r="I71" i="91"/>
  <c r="I69" i="91"/>
  <c r="L74" i="91"/>
  <c r="I74" i="91"/>
  <c r="L73" i="91"/>
  <c r="BL75" i="91"/>
  <c r="BL68" i="91"/>
  <c r="BL66" i="91" s="1"/>
  <c r="BI68" i="91"/>
  <c r="BI66" i="91" s="1"/>
  <c r="BI73" i="91"/>
  <c r="BL74" i="91"/>
  <c r="BI74" i="91"/>
  <c r="BL73" i="91"/>
  <c r="BI69" i="91"/>
  <c r="BL72" i="91"/>
  <c r="BL67" i="91" s="1"/>
  <c r="BI72" i="91"/>
  <c r="BI67" i="91" s="1"/>
  <c r="BL69" i="91"/>
  <c r="BL71" i="91"/>
  <c r="BI75" i="91"/>
  <c r="BI71" i="91"/>
  <c r="BL70" i="91"/>
  <c r="BI70" i="91"/>
  <c r="AQ74" i="86"/>
  <c r="AQ70" i="86"/>
  <c r="AN73" i="86"/>
  <c r="AN69" i="86"/>
  <c r="AQ73" i="86"/>
  <c r="AQ69" i="86"/>
  <c r="AN72" i="86"/>
  <c r="AQ68" i="86"/>
  <c r="AQ72" i="86"/>
  <c r="AN75" i="86"/>
  <c r="AN71" i="86"/>
  <c r="AN68" i="86"/>
  <c r="AN74" i="86"/>
  <c r="AN70" i="86"/>
  <c r="AQ75" i="86"/>
  <c r="AQ71" i="86"/>
  <c r="V74" i="86"/>
  <c r="V70" i="86"/>
  <c r="S73" i="86"/>
  <c r="S69" i="86"/>
  <c r="V73" i="86"/>
  <c r="V69" i="86"/>
  <c r="S72" i="86"/>
  <c r="V68" i="86"/>
  <c r="V72" i="86"/>
  <c r="S75" i="86"/>
  <c r="S71" i="86"/>
  <c r="S68" i="86"/>
  <c r="S74" i="86"/>
  <c r="S70" i="86"/>
  <c r="V75" i="86"/>
  <c r="V71" i="86"/>
  <c r="BG113" i="62"/>
  <c r="BG109" i="62"/>
  <c r="BD110" i="62"/>
  <c r="BD111" i="62"/>
  <c r="BG112" i="62"/>
  <c r="BG108" i="62"/>
  <c r="BD108" i="62"/>
  <c r="BD109" i="62"/>
  <c r="BG111" i="62"/>
  <c r="BD113" i="62"/>
  <c r="BG110" i="62"/>
  <c r="BD115" i="62"/>
  <c r="BG115" i="62"/>
  <c r="BD114" i="62"/>
  <c r="BG114" i="62"/>
  <c r="BD112" i="62"/>
  <c r="AD69" i="91"/>
  <c r="AG70" i="91"/>
  <c r="AD70" i="91"/>
  <c r="AG71" i="91"/>
  <c r="AG75" i="91"/>
  <c r="AG68" i="91"/>
  <c r="AG66" i="91" s="1"/>
  <c r="AG73" i="91"/>
  <c r="AD72" i="91"/>
  <c r="AD67" i="91" s="1"/>
  <c r="AD73" i="91"/>
  <c r="AG74" i="91"/>
  <c r="AD75" i="91"/>
  <c r="AG69" i="91"/>
  <c r="AD68" i="91"/>
  <c r="AD66" i="91" s="1"/>
  <c r="AD71" i="91"/>
  <c r="AG72" i="91"/>
  <c r="AG67" i="91" s="1"/>
  <c r="AD74" i="91"/>
  <c r="V75" i="91"/>
  <c r="V70" i="91"/>
  <c r="S70" i="91"/>
  <c r="V69" i="91"/>
  <c r="S75" i="91"/>
  <c r="V68" i="91"/>
  <c r="V66" i="91" s="1"/>
  <c r="S68" i="91"/>
  <c r="S66" i="91" s="1"/>
  <c r="S73" i="91"/>
  <c r="V74" i="91"/>
  <c r="S74" i="91"/>
  <c r="V71" i="91"/>
  <c r="S69" i="91"/>
  <c r="V73" i="91"/>
  <c r="V72" i="91"/>
  <c r="V67" i="91" s="1"/>
  <c r="S72" i="91"/>
  <c r="S67" i="91" s="1"/>
  <c r="S71" i="91"/>
  <c r="AG72" i="86"/>
  <c r="AD75" i="86"/>
  <c r="AD71" i="86"/>
  <c r="AG68" i="86"/>
  <c r="AG75" i="86"/>
  <c r="AG71" i="86"/>
  <c r="AD74" i="86"/>
  <c r="AD70" i="86"/>
  <c r="AG74" i="86"/>
  <c r="AG70" i="86"/>
  <c r="AD73" i="86"/>
  <c r="AD69" i="86"/>
  <c r="AD68" i="86"/>
  <c r="AG73" i="86"/>
  <c r="AG69" i="86"/>
  <c r="AD72" i="86"/>
  <c r="AN76" i="84"/>
  <c r="AQ75" i="84"/>
  <c r="AQ72" i="84"/>
  <c r="AN74" i="84"/>
  <c r="AQ77" i="84"/>
  <c r="AN71" i="84"/>
  <c r="AQ73" i="84"/>
  <c r="AN70" i="84"/>
  <c r="AN75" i="84"/>
  <c r="AN73" i="84"/>
  <c r="AQ70" i="84"/>
  <c r="AN72" i="84"/>
  <c r="AQ74" i="84"/>
  <c r="AQ71" i="84"/>
  <c r="AN77" i="84"/>
  <c r="AQ76" i="84"/>
  <c r="Q114" i="84"/>
  <c r="Q110" i="84"/>
  <c r="N114" i="84"/>
  <c r="N110" i="84"/>
  <c r="Q113" i="84"/>
  <c r="Q109" i="84"/>
  <c r="N113" i="84"/>
  <c r="N109" i="84"/>
  <c r="Q108" i="84"/>
  <c r="N108" i="84"/>
  <c r="Q112" i="84"/>
  <c r="Q107" i="84" s="1"/>
  <c r="N112" i="84"/>
  <c r="Q115" i="84"/>
  <c r="N115" i="84"/>
  <c r="N111" i="84"/>
  <c r="Q111" i="84"/>
  <c r="BA72" i="87"/>
  <c r="BA68" i="87"/>
  <c r="AX70" i="87"/>
  <c r="BA75" i="87"/>
  <c r="BA71" i="87"/>
  <c r="AX75" i="87"/>
  <c r="BA74" i="87"/>
  <c r="BA70" i="87"/>
  <c r="AX71" i="87"/>
  <c r="BA73" i="87"/>
  <c r="BA69" i="87"/>
  <c r="AX74" i="87"/>
  <c r="AX69" i="87"/>
  <c r="AX68" i="87"/>
  <c r="AX72" i="87"/>
  <c r="AX73" i="87"/>
  <c r="BG75" i="91"/>
  <c r="BG71" i="91"/>
  <c r="BD75" i="91"/>
  <c r="BD74" i="91"/>
  <c r="BG74" i="91"/>
  <c r="BG70" i="91"/>
  <c r="BD73" i="91"/>
  <c r="BD70" i="91"/>
  <c r="BG73" i="91"/>
  <c r="BG69" i="91"/>
  <c r="BD71" i="91"/>
  <c r="BD72" i="91"/>
  <c r="BD67" i="91" s="1"/>
  <c r="BD69" i="91"/>
  <c r="BD68" i="91"/>
  <c r="BD66" i="91" s="1"/>
  <c r="BG72" i="91"/>
  <c r="BG67" i="91" s="1"/>
  <c r="BG68" i="91"/>
  <c r="BG66" i="91" s="1"/>
  <c r="D68" i="87"/>
  <c r="G71" i="87"/>
  <c r="D73" i="87"/>
  <c r="D75" i="87"/>
  <c r="D74" i="87"/>
  <c r="C45" i="87"/>
  <c r="G69" i="87"/>
  <c r="D69" i="87"/>
  <c r="D71" i="87"/>
  <c r="D72" i="87"/>
  <c r="G75" i="87"/>
  <c r="G74" i="87"/>
  <c r="G72" i="87"/>
  <c r="G70" i="87"/>
  <c r="G68" i="87"/>
  <c r="D70" i="87"/>
  <c r="G73" i="87"/>
  <c r="AD76" i="62"/>
  <c r="AG74" i="62"/>
  <c r="AD70" i="62"/>
  <c r="AG77" i="62"/>
  <c r="AD75" i="62"/>
  <c r="AD73" i="62"/>
  <c r="AG73" i="62"/>
  <c r="AG72" i="62"/>
  <c r="AG76" i="62"/>
  <c r="AG75" i="62"/>
  <c r="AD72" i="62"/>
  <c r="AG70" i="62"/>
  <c r="AD77" i="62"/>
  <c r="AD71" i="62"/>
  <c r="AD74" i="62"/>
  <c r="AG71" i="62"/>
  <c r="AL107" i="91"/>
  <c r="AL111" i="91"/>
  <c r="AL113" i="91"/>
  <c r="AL106" i="91"/>
  <c r="AL104" i="91" s="1"/>
  <c r="AI111" i="91"/>
  <c r="AI106" i="91"/>
  <c r="AI104" i="91" s="1"/>
  <c r="AL112" i="91"/>
  <c r="AI113" i="91"/>
  <c r="AI109" i="91"/>
  <c r="AL109" i="91"/>
  <c r="AL108" i="91"/>
  <c r="AL110" i="91"/>
  <c r="AL105" i="91" s="1"/>
  <c r="AI107" i="91"/>
  <c r="AI112" i="91"/>
  <c r="AI108" i="91"/>
  <c r="AI110" i="91"/>
  <c r="AI105" i="91" s="1"/>
  <c r="AA112" i="86"/>
  <c r="AA108" i="86"/>
  <c r="X112" i="86"/>
  <c r="X108" i="86"/>
  <c r="AA111" i="86"/>
  <c r="AA107" i="86"/>
  <c r="X111" i="86"/>
  <c r="X107" i="86"/>
  <c r="AA110" i="86"/>
  <c r="AA106" i="86"/>
  <c r="X110" i="86"/>
  <c r="X106" i="86"/>
  <c r="X113" i="86"/>
  <c r="X109" i="86"/>
  <c r="AA113" i="86"/>
  <c r="AA109" i="86"/>
  <c r="AL110" i="86"/>
  <c r="AL106" i="86"/>
  <c r="AI110" i="86"/>
  <c r="AI106" i="86"/>
  <c r="AL113" i="86"/>
  <c r="AL109" i="86"/>
  <c r="AI113" i="86"/>
  <c r="AI109" i="86"/>
  <c r="AL112" i="86"/>
  <c r="AL108" i="86"/>
  <c r="AI112" i="86"/>
  <c r="AI108" i="86"/>
  <c r="AI107" i="86"/>
  <c r="AL111" i="86"/>
  <c r="AL107" i="86"/>
  <c r="AI111" i="86"/>
  <c r="AQ110" i="86"/>
  <c r="AQ106" i="86"/>
  <c r="AN110" i="86"/>
  <c r="AN106" i="86"/>
  <c r="AQ113" i="86"/>
  <c r="AQ109" i="86"/>
  <c r="AN113" i="86"/>
  <c r="AN109" i="86"/>
  <c r="AQ112" i="86"/>
  <c r="AQ108" i="86"/>
  <c r="AN112" i="86"/>
  <c r="AN108" i="86"/>
  <c r="AN107" i="86"/>
  <c r="AQ111" i="86"/>
  <c r="AQ107" i="86"/>
  <c r="AN111" i="86"/>
  <c r="L110" i="86"/>
  <c r="L106" i="86"/>
  <c r="I110" i="86"/>
  <c r="I106" i="86"/>
  <c r="L113" i="86"/>
  <c r="L109" i="86"/>
  <c r="I113" i="86"/>
  <c r="I109" i="86"/>
  <c r="L112" i="86"/>
  <c r="L108" i="86"/>
  <c r="I112" i="86"/>
  <c r="I108" i="86"/>
  <c r="I107" i="86"/>
  <c r="L111" i="86"/>
  <c r="L107" i="86"/>
  <c r="I111" i="86"/>
  <c r="BD115" i="84"/>
  <c r="BG111" i="84"/>
  <c r="BD114" i="84"/>
  <c r="BD110" i="84"/>
  <c r="BG114" i="84"/>
  <c r="BG110" i="84"/>
  <c r="BD113" i="84"/>
  <c r="BD109" i="84"/>
  <c r="BG109" i="84"/>
  <c r="BD108" i="84"/>
  <c r="BG113" i="84"/>
  <c r="BD112" i="84"/>
  <c r="BG115" i="84"/>
  <c r="BG108" i="84"/>
  <c r="BG112" i="84"/>
  <c r="BD111" i="84"/>
  <c r="Q72" i="87"/>
  <c r="N72" i="87"/>
  <c r="N69" i="87"/>
  <c r="N71" i="87"/>
  <c r="Q68" i="87"/>
  <c r="N68" i="87"/>
  <c r="Q71" i="87"/>
  <c r="Q69" i="87"/>
  <c r="Q74" i="87"/>
  <c r="N74" i="87"/>
  <c r="N73" i="87"/>
  <c r="N75" i="87"/>
  <c r="N70" i="87"/>
  <c r="Q75" i="87"/>
  <c r="Q73" i="87"/>
  <c r="Q70" i="87"/>
  <c r="AX74" i="62"/>
  <c r="AX72" i="62"/>
  <c r="BA70" i="62"/>
  <c r="BA76" i="62"/>
  <c r="AX77" i="62"/>
  <c r="BA77" i="62"/>
  <c r="AX71" i="62"/>
  <c r="BA74" i="62"/>
  <c r="AX76" i="62"/>
  <c r="AX70" i="62"/>
  <c r="AX75" i="62"/>
  <c r="BA72" i="62"/>
  <c r="BA75" i="62"/>
  <c r="BA73" i="62"/>
  <c r="AX73" i="62"/>
  <c r="BA71" i="62"/>
  <c r="G75" i="84"/>
  <c r="G71" i="84"/>
  <c r="D70" i="84"/>
  <c r="D71" i="84"/>
  <c r="G74" i="84"/>
  <c r="G70" i="84"/>
  <c r="C47" i="84"/>
  <c r="D76" i="84"/>
  <c r="G77" i="84"/>
  <c r="G73" i="84"/>
  <c r="D74" i="84"/>
  <c r="D77" i="84"/>
  <c r="D75" i="84"/>
  <c r="G76" i="84"/>
  <c r="G72" i="84"/>
  <c r="D72" i="84"/>
  <c r="D73" i="84"/>
  <c r="AD152" i="62"/>
  <c r="AD148" i="62"/>
  <c r="AG151" i="62"/>
  <c r="AG152" i="62"/>
  <c r="AD151" i="62"/>
  <c r="AD147" i="62"/>
  <c r="AG149" i="62"/>
  <c r="AG147" i="62"/>
  <c r="AD149" i="62"/>
  <c r="AG150" i="62"/>
  <c r="AD146" i="62"/>
  <c r="AG148" i="62"/>
  <c r="AD153" i="62"/>
  <c r="AG153" i="62"/>
  <c r="AD150" i="62"/>
  <c r="AG146" i="62"/>
  <c r="AV114" i="62"/>
  <c r="AV108" i="62"/>
  <c r="AV110" i="62"/>
  <c r="AS110" i="62"/>
  <c r="AV112" i="62"/>
  <c r="AV111" i="62"/>
  <c r="AS112" i="62"/>
  <c r="AV109" i="62"/>
  <c r="AS108" i="62"/>
  <c r="AS115" i="62"/>
  <c r="AV113" i="62"/>
  <c r="AS114" i="62"/>
  <c r="AS113" i="62"/>
  <c r="AS111" i="62"/>
  <c r="AS109" i="62"/>
  <c r="AV115" i="62"/>
  <c r="AG111" i="86"/>
  <c r="AG107" i="86"/>
  <c r="AD111" i="86"/>
  <c r="AD107" i="86"/>
  <c r="AG110" i="86"/>
  <c r="AG106" i="86"/>
  <c r="AD110" i="86"/>
  <c r="AD106" i="86"/>
  <c r="AG109" i="86"/>
  <c r="AD109" i="86"/>
  <c r="AG108" i="86"/>
  <c r="AD108" i="86"/>
  <c r="AG113" i="86"/>
  <c r="AD113" i="86"/>
  <c r="AG112" i="86"/>
  <c r="AD112" i="86"/>
  <c r="BL115" i="85"/>
  <c r="BL111" i="85"/>
  <c r="BI115" i="85"/>
  <c r="BI110" i="85"/>
  <c r="BL114" i="85"/>
  <c r="BL110" i="85"/>
  <c r="BI114" i="85"/>
  <c r="BI108" i="85"/>
  <c r="BL113" i="85"/>
  <c r="BL109" i="85"/>
  <c r="BI113" i="85"/>
  <c r="BI112" i="85"/>
  <c r="BI109" i="85"/>
  <c r="BL112" i="85"/>
  <c r="BL108" i="85"/>
  <c r="BI111" i="85"/>
  <c r="Q73" i="91"/>
  <c r="Q69" i="91"/>
  <c r="N69" i="91"/>
  <c r="N70" i="91"/>
  <c r="Q72" i="91"/>
  <c r="Q67" i="91" s="1"/>
  <c r="Q68" i="91"/>
  <c r="Q66" i="91" s="1"/>
  <c r="N75" i="91"/>
  <c r="N74" i="91"/>
  <c r="Q75" i="91"/>
  <c r="Q71" i="91"/>
  <c r="N73" i="91"/>
  <c r="N72" i="91"/>
  <c r="N67" i="91" s="1"/>
  <c r="N71" i="91"/>
  <c r="N68" i="91"/>
  <c r="N66" i="91" s="1"/>
  <c r="Q74" i="91"/>
  <c r="Q70" i="91"/>
  <c r="AL146" i="91"/>
  <c r="AL145" i="91"/>
  <c r="AI149" i="91"/>
  <c r="AI144" i="91"/>
  <c r="AI142" i="91" s="1"/>
  <c r="AL144" i="91"/>
  <c r="AL142" i="91" s="1"/>
  <c r="AL151" i="91"/>
  <c r="AI147" i="91"/>
  <c r="AI146" i="91"/>
  <c r="AL150" i="91"/>
  <c r="AI151" i="91"/>
  <c r="AL149" i="91"/>
  <c r="AI145" i="91"/>
  <c r="AL148" i="91"/>
  <c r="AL143" i="91" s="1"/>
  <c r="AI148" i="91"/>
  <c r="AI143" i="91" s="1"/>
  <c r="AL147" i="91"/>
  <c r="AI150" i="91"/>
  <c r="I151" i="91"/>
  <c r="I147" i="91"/>
  <c r="L150" i="91"/>
  <c r="L149" i="91"/>
  <c r="I150" i="91"/>
  <c r="I146" i="91"/>
  <c r="L148" i="91"/>
  <c r="L143" i="91" s="1"/>
  <c r="L151" i="91"/>
  <c r="I149" i="91"/>
  <c r="I145" i="91"/>
  <c r="L146" i="91"/>
  <c r="L147" i="91"/>
  <c r="I148" i="91"/>
  <c r="I143" i="91" s="1"/>
  <c r="I144" i="91"/>
  <c r="I142" i="91" s="1"/>
  <c r="L144" i="91"/>
  <c r="L142" i="91" s="1"/>
  <c r="L145" i="91"/>
  <c r="BD153" i="62"/>
  <c r="BD152" i="62"/>
  <c r="BD150" i="62"/>
  <c r="BG152" i="62"/>
  <c r="BG153" i="62"/>
  <c r="BD151" i="62"/>
  <c r="BD148" i="62"/>
  <c r="BG146" i="62"/>
  <c r="BG151" i="62"/>
  <c r="BD149" i="62"/>
  <c r="BG150" i="62"/>
  <c r="BG148" i="62"/>
  <c r="BG149" i="62"/>
  <c r="BD147" i="62"/>
  <c r="BG147" i="62"/>
  <c r="BD146" i="62"/>
  <c r="D149" i="91"/>
  <c r="G147" i="91"/>
  <c r="D146" i="91"/>
  <c r="G145" i="91"/>
  <c r="D147" i="91"/>
  <c r="G144" i="91"/>
  <c r="G142" i="91" s="1"/>
  <c r="D144" i="91"/>
  <c r="D142" i="91" s="1"/>
  <c r="G146" i="91"/>
  <c r="D145" i="91"/>
  <c r="C121" i="91"/>
  <c r="G151" i="91"/>
  <c r="G148" i="91"/>
  <c r="G143" i="91" s="1"/>
  <c r="G149" i="91"/>
  <c r="D151" i="91"/>
  <c r="G150" i="91"/>
  <c r="D150" i="91"/>
  <c r="D148" i="91"/>
  <c r="D143" i="91" s="1"/>
  <c r="D148" i="86"/>
  <c r="D144" i="86"/>
  <c r="G144" i="86"/>
  <c r="G145" i="86"/>
  <c r="D151" i="86"/>
  <c r="D147" i="86"/>
  <c r="G150" i="86"/>
  <c r="G151" i="86"/>
  <c r="C121" i="86"/>
  <c r="D150" i="86"/>
  <c r="D146" i="86"/>
  <c r="G148" i="86"/>
  <c r="G149" i="86"/>
  <c r="G146" i="86"/>
  <c r="G147" i="86"/>
  <c r="D149" i="86"/>
  <c r="D145" i="86"/>
  <c r="AN110" i="91"/>
  <c r="AN105" i="91" s="1"/>
  <c r="AQ110" i="91"/>
  <c r="AQ105" i="91" s="1"/>
  <c r="AN107" i="91"/>
  <c r="AQ106" i="91"/>
  <c r="AQ104" i="91" s="1"/>
  <c r="AN108" i="91"/>
  <c r="AQ107" i="91"/>
  <c r="AN111" i="91"/>
  <c r="AQ113" i="91"/>
  <c r="AN106" i="91"/>
  <c r="AN104" i="91" s="1"/>
  <c r="AQ112" i="91"/>
  <c r="AQ108" i="91"/>
  <c r="AQ111" i="91"/>
  <c r="AN112" i="91"/>
  <c r="AN113" i="91"/>
  <c r="AQ109" i="91"/>
  <c r="AN109" i="91"/>
  <c r="AA113" i="85"/>
  <c r="AA111" i="85"/>
  <c r="AA112" i="85"/>
  <c r="X108" i="85"/>
  <c r="X111" i="85"/>
  <c r="AA108" i="85"/>
  <c r="AA110" i="85"/>
  <c r="X112" i="85"/>
  <c r="AA114" i="85"/>
  <c r="AA109" i="85"/>
  <c r="X109" i="85"/>
  <c r="X110" i="85"/>
  <c r="X115" i="85"/>
  <c r="X113" i="85"/>
  <c r="AA115" i="85"/>
  <c r="X114" i="85"/>
  <c r="AV111" i="86"/>
  <c r="AV107" i="86"/>
  <c r="AS111" i="86"/>
  <c r="AS107" i="86"/>
  <c r="AV110" i="86"/>
  <c r="AV106" i="86"/>
  <c r="AS110" i="86"/>
  <c r="AS106" i="86"/>
  <c r="AV109" i="86"/>
  <c r="AS109" i="86"/>
  <c r="AV108" i="86"/>
  <c r="AS108" i="86"/>
  <c r="AV113" i="86"/>
  <c r="AS113" i="86"/>
  <c r="AV112" i="86"/>
  <c r="AS112" i="86"/>
  <c r="AI114" i="85"/>
  <c r="AI113" i="85"/>
  <c r="AL108" i="85"/>
  <c r="AI111" i="85"/>
  <c r="AL113" i="85"/>
  <c r="AL115" i="85"/>
  <c r="AI115" i="85"/>
  <c r="AI109" i="85"/>
  <c r="AL111" i="85"/>
  <c r="AL112" i="85"/>
  <c r="AI112" i="85"/>
  <c r="AL114" i="85"/>
  <c r="AI110" i="85"/>
  <c r="AL110" i="85"/>
  <c r="AI108" i="85"/>
  <c r="AL109" i="85"/>
  <c r="V112" i="86"/>
  <c r="V108" i="86"/>
  <c r="S112" i="86"/>
  <c r="S108" i="86"/>
  <c r="V111" i="86"/>
  <c r="V107" i="86"/>
  <c r="S111" i="86"/>
  <c r="S107" i="86"/>
  <c r="V110" i="86"/>
  <c r="V105" i="86" s="1"/>
  <c r="V106" i="86"/>
  <c r="S110" i="86"/>
  <c r="S106" i="86"/>
  <c r="S113" i="86"/>
  <c r="S109" i="86"/>
  <c r="V113" i="86"/>
  <c r="V109" i="86"/>
  <c r="AQ115" i="84"/>
  <c r="AN112" i="84"/>
  <c r="AN108" i="84"/>
  <c r="AQ108" i="84"/>
  <c r="AN115" i="84"/>
  <c r="AN111" i="84"/>
  <c r="AQ114" i="84"/>
  <c r="AQ109" i="84"/>
  <c r="AN114" i="84"/>
  <c r="AN110" i="84"/>
  <c r="AQ112" i="84"/>
  <c r="AQ111" i="84"/>
  <c r="AQ113" i="84"/>
  <c r="AN109" i="84"/>
  <c r="AN113" i="84"/>
  <c r="AQ110" i="84"/>
  <c r="BL74" i="86"/>
  <c r="BL70" i="86"/>
  <c r="BI73" i="86"/>
  <c r="BI69" i="86"/>
  <c r="BL73" i="86"/>
  <c r="BL69" i="86"/>
  <c r="BI72" i="86"/>
  <c r="BL68" i="86"/>
  <c r="BL72" i="86"/>
  <c r="BI75" i="86"/>
  <c r="BI71" i="86"/>
  <c r="BI68" i="86"/>
  <c r="BI74" i="86"/>
  <c r="BI70" i="86"/>
  <c r="BL75" i="86"/>
  <c r="BL71" i="86"/>
  <c r="AL74" i="86"/>
  <c r="AL70" i="86"/>
  <c r="AI74" i="86"/>
  <c r="AI70" i="86"/>
  <c r="AL73" i="86"/>
  <c r="AI69" i="86"/>
  <c r="AI73" i="86"/>
  <c r="AI68" i="86"/>
  <c r="AL72" i="86"/>
  <c r="AL68" i="86"/>
  <c r="AI72" i="86"/>
  <c r="AL69" i="86"/>
  <c r="AI75" i="86"/>
  <c r="AI71" i="86"/>
  <c r="AL75" i="86"/>
  <c r="AL71" i="86"/>
  <c r="AA153" i="62"/>
  <c r="AA152" i="62"/>
  <c r="AA146" i="62"/>
  <c r="X149" i="62"/>
  <c r="X152" i="62"/>
  <c r="AA151" i="62"/>
  <c r="AA148" i="62"/>
  <c r="X146" i="62"/>
  <c r="X150" i="62"/>
  <c r="AA149" i="62"/>
  <c r="X147" i="62"/>
  <c r="X153" i="62"/>
  <c r="X148" i="62"/>
  <c r="AA147" i="62"/>
  <c r="X151" i="62"/>
  <c r="AA150" i="62"/>
  <c r="AN145" i="86"/>
  <c r="AQ144" i="86"/>
  <c r="AN144" i="86"/>
  <c r="AQ151" i="86"/>
  <c r="AN151" i="86"/>
  <c r="AQ150" i="86"/>
  <c r="AN150" i="86"/>
  <c r="AQ149" i="86"/>
  <c r="AN149" i="86"/>
  <c r="AQ148" i="86"/>
  <c r="AN148" i="86"/>
  <c r="AQ147" i="86"/>
  <c r="AQ145" i="86"/>
  <c r="AN147" i="86"/>
  <c r="AQ146" i="86"/>
  <c r="AN146" i="86"/>
  <c r="AL152" i="84"/>
  <c r="AL148" i="84"/>
  <c r="AI152" i="84"/>
  <c r="AI148" i="84"/>
  <c r="AL151" i="84"/>
  <c r="AL147" i="84"/>
  <c r="AI151" i="84"/>
  <c r="AI147" i="84"/>
  <c r="AL150" i="84"/>
  <c r="AL146" i="84"/>
  <c r="AI150" i="84"/>
  <c r="AI146" i="84"/>
  <c r="AL153" i="84"/>
  <c r="AI153" i="84"/>
  <c r="AL149" i="84"/>
  <c r="AI149" i="84"/>
  <c r="N113" i="87"/>
  <c r="Q107" i="87"/>
  <c r="N109" i="87"/>
  <c r="Q106" i="87"/>
  <c r="N111" i="87"/>
  <c r="Q112" i="87"/>
  <c r="Q108" i="87"/>
  <c r="N110" i="87"/>
  <c r="Q109" i="87"/>
  <c r="Q111" i="87"/>
  <c r="Q110" i="87"/>
  <c r="N106" i="87"/>
  <c r="N112" i="87"/>
  <c r="Q113" i="87"/>
  <c r="N107" i="87"/>
  <c r="N108" i="87"/>
  <c r="AS112" i="91"/>
  <c r="AS108" i="91"/>
  <c r="AV111" i="91"/>
  <c r="AV106" i="91"/>
  <c r="AV104" i="91" s="1"/>
  <c r="AS111" i="91"/>
  <c r="AS107" i="91"/>
  <c r="AV109" i="91"/>
  <c r="AV110" i="91"/>
  <c r="AV105" i="91" s="1"/>
  <c r="AS110" i="91"/>
  <c r="AS105" i="91" s="1"/>
  <c r="AS106" i="91"/>
  <c r="AS104" i="91" s="1"/>
  <c r="AV107" i="91"/>
  <c r="AV108" i="91"/>
  <c r="AV113" i="91"/>
  <c r="AV112" i="91"/>
  <c r="AS113" i="91"/>
  <c r="AS109" i="91"/>
  <c r="AG111" i="87"/>
  <c r="AG107" i="87"/>
  <c r="AD112" i="87"/>
  <c r="AD111" i="87"/>
  <c r="AG110" i="87"/>
  <c r="AG106" i="87"/>
  <c r="AD110" i="87"/>
  <c r="AD108" i="87"/>
  <c r="AG113" i="87"/>
  <c r="AG109" i="87"/>
  <c r="AD109" i="87"/>
  <c r="AD106" i="87"/>
  <c r="AG112" i="87"/>
  <c r="AG108" i="87"/>
  <c r="AD107" i="87"/>
  <c r="AD113" i="87"/>
  <c r="BA113" i="85"/>
  <c r="BA109" i="85"/>
  <c r="AX113" i="85"/>
  <c r="AX112" i="85"/>
  <c r="BA112" i="85"/>
  <c r="BA108" i="85"/>
  <c r="AX111" i="85"/>
  <c r="AX108" i="85"/>
  <c r="BA115" i="85"/>
  <c r="BA111" i="85"/>
  <c r="AX115" i="85"/>
  <c r="AX109" i="85"/>
  <c r="BA114" i="85"/>
  <c r="BA110" i="85"/>
  <c r="AX114" i="85"/>
  <c r="AX110" i="85"/>
  <c r="Q71" i="62"/>
  <c r="N71" i="62"/>
  <c r="Q70" i="62"/>
  <c r="N70" i="62"/>
  <c r="Q76" i="62"/>
  <c r="Q77" i="62"/>
  <c r="N77" i="62"/>
  <c r="N76" i="62"/>
  <c r="Q75" i="62"/>
  <c r="N75" i="62"/>
  <c r="Q74" i="62"/>
  <c r="N74" i="62"/>
  <c r="Q73" i="62"/>
  <c r="N73" i="62"/>
  <c r="Q72" i="62"/>
  <c r="N72" i="62"/>
  <c r="BA76" i="85"/>
  <c r="AX76" i="85"/>
  <c r="BA77" i="85"/>
  <c r="AX75" i="85"/>
  <c r="BA74" i="85"/>
  <c r="AX74" i="85"/>
  <c r="BA75" i="85"/>
  <c r="AX73" i="85"/>
  <c r="AX70" i="85"/>
  <c r="AX77" i="85"/>
  <c r="BA72" i="85"/>
  <c r="BA73" i="85"/>
  <c r="BA70" i="85"/>
  <c r="BA71" i="85"/>
  <c r="AX72" i="85"/>
  <c r="AX71" i="85"/>
  <c r="AA77" i="85"/>
  <c r="AA73" i="85"/>
  <c r="X76" i="85"/>
  <c r="X77" i="85"/>
  <c r="AA76" i="85"/>
  <c r="AA72" i="85"/>
  <c r="X74" i="85"/>
  <c r="X75" i="85"/>
  <c r="AA75" i="85"/>
  <c r="AA71" i="85"/>
  <c r="X72" i="85"/>
  <c r="X73" i="85"/>
  <c r="X71" i="85"/>
  <c r="AA74" i="85"/>
  <c r="AA70" i="85"/>
  <c r="X70" i="85"/>
  <c r="AA74" i="84"/>
  <c r="AA70" i="84"/>
  <c r="X75" i="84"/>
  <c r="X77" i="84"/>
  <c r="AA76" i="84"/>
  <c r="AA72" i="84"/>
  <c r="X71" i="84"/>
  <c r="X72" i="84"/>
  <c r="AA77" i="84"/>
  <c r="AA73" i="84"/>
  <c r="X73" i="84"/>
  <c r="X74" i="84"/>
  <c r="X76" i="84"/>
  <c r="X70" i="84"/>
  <c r="AA75" i="84"/>
  <c r="AA71" i="84"/>
  <c r="G74" i="85"/>
  <c r="G70" i="85"/>
  <c r="D71" i="85"/>
  <c r="D70" i="85"/>
  <c r="G77" i="85"/>
  <c r="G73" i="85"/>
  <c r="D77" i="85"/>
  <c r="D76" i="85"/>
  <c r="C47" i="85"/>
  <c r="G76" i="85"/>
  <c r="G72" i="85"/>
  <c r="D75" i="85"/>
  <c r="D74" i="85"/>
  <c r="G71" i="85"/>
  <c r="D73" i="85"/>
  <c r="D72" i="85"/>
  <c r="G75" i="85"/>
  <c r="AA76" i="62"/>
  <c r="X76" i="62"/>
  <c r="X73" i="62"/>
  <c r="AA72" i="62"/>
  <c r="X74" i="62"/>
  <c r="AA73" i="62"/>
  <c r="X71" i="62"/>
  <c r="AA70" i="62"/>
  <c r="X77" i="62"/>
  <c r="AA71" i="62"/>
  <c r="X75" i="62"/>
  <c r="AA75" i="62"/>
  <c r="X72" i="62"/>
  <c r="AA77" i="62"/>
  <c r="X70" i="62"/>
  <c r="AA74" i="62"/>
  <c r="N149" i="91"/>
  <c r="Q144" i="91"/>
  <c r="Q142" i="91" s="1"/>
  <c r="Q149" i="91"/>
  <c r="N145" i="91"/>
  <c r="Q145" i="91"/>
  <c r="Q150" i="91"/>
  <c r="Q148" i="91"/>
  <c r="Q143" i="91" s="1"/>
  <c r="Q146" i="91"/>
  <c r="N150" i="91"/>
  <c r="N144" i="91"/>
  <c r="N142" i="91" s="1"/>
  <c r="Q151" i="91"/>
  <c r="N146" i="91"/>
  <c r="Q147" i="91"/>
  <c r="N151" i="91"/>
  <c r="N147" i="91"/>
  <c r="N148" i="91"/>
  <c r="N143" i="91" s="1"/>
  <c r="BG147" i="91"/>
  <c r="BD145" i="91"/>
  <c r="BD149" i="91"/>
  <c r="BG144" i="91"/>
  <c r="BG142" i="91" s="1"/>
  <c r="BG145" i="91"/>
  <c r="BD146" i="91"/>
  <c r="BD147" i="91"/>
  <c r="BG146" i="91"/>
  <c r="BG151" i="91"/>
  <c r="BG150" i="91"/>
  <c r="BD144" i="91"/>
  <c r="BD142" i="91" s="1"/>
  <c r="BD150" i="91"/>
  <c r="BG149" i="91"/>
  <c r="BD148" i="91"/>
  <c r="BD143" i="91" s="1"/>
  <c r="BD151" i="91"/>
  <c r="BG148" i="91"/>
  <c r="BG143" i="91" s="1"/>
  <c r="BI149" i="91"/>
  <c r="BI145" i="91"/>
  <c r="BL151" i="91"/>
  <c r="BL148" i="91"/>
  <c r="BL143" i="91" s="1"/>
  <c r="BI148" i="91"/>
  <c r="BI143" i="91" s="1"/>
  <c r="BI144" i="91"/>
  <c r="BI142" i="91" s="1"/>
  <c r="BL149" i="91"/>
  <c r="BL146" i="91"/>
  <c r="BI151" i="91"/>
  <c r="BI147" i="91"/>
  <c r="BL147" i="91"/>
  <c r="BL145" i="91"/>
  <c r="BL150" i="91"/>
  <c r="BI150" i="91"/>
  <c r="BI146" i="91"/>
  <c r="BL144" i="91"/>
  <c r="BL142" i="91" s="1"/>
  <c r="AD151" i="91"/>
  <c r="AD147" i="91"/>
  <c r="AG151" i="91"/>
  <c r="AG146" i="91"/>
  <c r="AD150" i="91"/>
  <c r="AD146" i="91"/>
  <c r="AG149" i="91"/>
  <c r="AG144" i="91"/>
  <c r="AG142" i="91" s="1"/>
  <c r="AD149" i="91"/>
  <c r="AD145" i="91"/>
  <c r="AG147" i="91"/>
  <c r="AG150" i="91"/>
  <c r="AG145" i="91"/>
  <c r="AG148" i="91"/>
  <c r="AG143" i="91" s="1"/>
  <c r="AD148" i="91"/>
  <c r="AD143" i="91" s="1"/>
  <c r="AD144" i="91"/>
  <c r="AD142" i="91" s="1"/>
  <c r="BI149" i="87"/>
  <c r="BI145" i="87"/>
  <c r="BL149" i="87"/>
  <c r="BL145" i="87"/>
  <c r="BI148" i="87"/>
  <c r="BI144" i="87"/>
  <c r="BL148" i="87"/>
  <c r="BL144" i="87"/>
  <c r="BI151" i="87"/>
  <c r="BI147" i="87"/>
  <c r="BL151" i="87"/>
  <c r="BL147" i="87"/>
  <c r="BL146" i="87"/>
  <c r="BI150" i="87"/>
  <c r="BI146" i="87"/>
  <c r="BL150" i="87"/>
  <c r="AS149" i="86"/>
  <c r="AS145" i="86"/>
  <c r="AS148" i="86"/>
  <c r="AS144" i="86"/>
  <c r="AV144" i="86"/>
  <c r="AS147" i="86"/>
  <c r="AV146" i="86"/>
  <c r="AV145" i="86"/>
  <c r="AS146" i="86"/>
  <c r="AV151" i="86"/>
  <c r="AS151" i="86"/>
  <c r="AV150" i="86"/>
  <c r="AV149" i="86"/>
  <c r="AV147" i="86"/>
  <c r="AS150" i="86"/>
  <c r="AV148" i="86"/>
  <c r="X150" i="86"/>
  <c r="X146" i="86"/>
  <c r="AA149" i="86"/>
  <c r="AA148" i="86"/>
  <c r="X149" i="86"/>
  <c r="X145" i="86"/>
  <c r="AA147" i="86"/>
  <c r="AA146" i="86"/>
  <c r="X148" i="86"/>
  <c r="X144" i="86"/>
  <c r="AA145" i="86"/>
  <c r="AA144" i="86"/>
  <c r="AA151" i="86"/>
  <c r="AA150" i="86"/>
  <c r="X151" i="86"/>
  <c r="X147" i="86"/>
  <c r="AA152" i="84"/>
  <c r="AA148" i="84"/>
  <c r="X152" i="84"/>
  <c r="X148" i="84"/>
  <c r="AA151" i="84"/>
  <c r="AA147" i="84"/>
  <c r="X151" i="84"/>
  <c r="X147" i="84"/>
  <c r="AA150" i="84"/>
  <c r="AA146" i="84"/>
  <c r="X150" i="84"/>
  <c r="X146" i="84"/>
  <c r="AA153" i="84"/>
  <c r="AA149" i="84"/>
  <c r="X153" i="84"/>
  <c r="X149" i="84"/>
  <c r="AN151" i="62"/>
  <c r="AN147" i="62"/>
  <c r="AQ149" i="62"/>
  <c r="AQ148" i="62"/>
  <c r="AN150" i="62"/>
  <c r="AN146" i="62"/>
  <c r="AQ147" i="62"/>
  <c r="AQ146" i="62"/>
  <c r="AN148" i="62"/>
  <c r="AQ152" i="62"/>
  <c r="AN153" i="62"/>
  <c r="AQ153" i="62"/>
  <c r="AN152" i="62"/>
  <c r="AQ151" i="62"/>
  <c r="AN149" i="62"/>
  <c r="AQ150" i="62"/>
  <c r="Q109" i="85"/>
  <c r="Q111" i="85"/>
  <c r="N109" i="85"/>
  <c r="N111" i="85"/>
  <c r="Q113" i="85"/>
  <c r="Q115" i="85"/>
  <c r="N114" i="85"/>
  <c r="Q110" i="85"/>
  <c r="N112" i="85"/>
  <c r="Q112" i="85"/>
  <c r="N108" i="85"/>
  <c r="N115" i="85"/>
  <c r="N110" i="85"/>
  <c r="Q114" i="85"/>
  <c r="N113" i="85"/>
  <c r="Q108" i="85"/>
  <c r="G114" i="84"/>
  <c r="G110" i="84"/>
  <c r="D114" i="84"/>
  <c r="D110" i="84"/>
  <c r="G112" i="84"/>
  <c r="G108" i="84"/>
  <c r="D112" i="84"/>
  <c r="D108" i="84"/>
  <c r="G113" i="84"/>
  <c r="G109" i="84"/>
  <c r="D113" i="84"/>
  <c r="D109" i="84"/>
  <c r="D115" i="84"/>
  <c r="D111" i="84"/>
  <c r="G115" i="84"/>
  <c r="C85" i="84"/>
  <c r="G111" i="84"/>
  <c r="AD115" i="62"/>
  <c r="AG114" i="62"/>
  <c r="AD111" i="62"/>
  <c r="AG112" i="62"/>
  <c r="AD112" i="62"/>
  <c r="AG111" i="62"/>
  <c r="AD109" i="62"/>
  <c r="AD113" i="62"/>
  <c r="AG115" i="62"/>
  <c r="AG109" i="62"/>
  <c r="AG113" i="62"/>
  <c r="AD114" i="62"/>
  <c r="AD110" i="62"/>
  <c r="AG110" i="62"/>
  <c r="AD108" i="62"/>
  <c r="AG108" i="62"/>
  <c r="AV77" i="85"/>
  <c r="AV73" i="85"/>
  <c r="AS77" i="85"/>
  <c r="AS76" i="85"/>
  <c r="AV76" i="85"/>
  <c r="AV72" i="85"/>
  <c r="AS75" i="85"/>
  <c r="AS74" i="85"/>
  <c r="AV70" i="85"/>
  <c r="AS70" i="85"/>
  <c r="AV75" i="85"/>
  <c r="AS73" i="85"/>
  <c r="AV74" i="85"/>
  <c r="AS71" i="85"/>
  <c r="AV71" i="85"/>
  <c r="AS72" i="85"/>
  <c r="L73" i="86"/>
  <c r="L69" i="86"/>
  <c r="I72" i="86"/>
  <c r="I68" i="86"/>
  <c r="L72" i="86"/>
  <c r="I75" i="86"/>
  <c r="I71" i="86"/>
  <c r="L68" i="86"/>
  <c r="L71" i="86"/>
  <c r="I70" i="86"/>
  <c r="L70" i="86"/>
  <c r="I69" i="86"/>
  <c r="L75" i="86"/>
  <c r="I74" i="86"/>
  <c r="L74" i="86"/>
  <c r="I73" i="86"/>
  <c r="BG74" i="85"/>
  <c r="BG70" i="85"/>
  <c r="BD71" i="85"/>
  <c r="BD76" i="85"/>
  <c r="BG77" i="85"/>
  <c r="BG73" i="85"/>
  <c r="BD77" i="85"/>
  <c r="BD74" i="85"/>
  <c r="BG76" i="85"/>
  <c r="BG72" i="85"/>
  <c r="BD75" i="85"/>
  <c r="BD72" i="85"/>
  <c r="BD73" i="85"/>
  <c r="BD70" i="85"/>
  <c r="BG75" i="85"/>
  <c r="BG71" i="85"/>
  <c r="BG76" i="84"/>
  <c r="BG72" i="84"/>
  <c r="BD76" i="84"/>
  <c r="BD70" i="84"/>
  <c r="BG75" i="84"/>
  <c r="BG71" i="84"/>
  <c r="BD75" i="84"/>
  <c r="BD73" i="84"/>
  <c r="BG74" i="84"/>
  <c r="BG70" i="84"/>
  <c r="BD74" i="84"/>
  <c r="BD71" i="84"/>
  <c r="BG77" i="84"/>
  <c r="BD77" i="84"/>
  <c r="BG73" i="84"/>
  <c r="BD72" i="84"/>
  <c r="L77" i="62"/>
  <c r="I72" i="62"/>
  <c r="L74" i="62"/>
  <c r="L71" i="62"/>
  <c r="I77" i="62"/>
  <c r="L75" i="62"/>
  <c r="I71" i="62"/>
  <c r="L72" i="62"/>
  <c r="I73" i="62"/>
  <c r="L73" i="62"/>
  <c r="I76" i="62"/>
  <c r="I70" i="62"/>
  <c r="I75" i="62"/>
  <c r="L76" i="62"/>
  <c r="I74" i="62"/>
  <c r="L70" i="62"/>
  <c r="AA114" i="84"/>
  <c r="AA110" i="84"/>
  <c r="X114" i="84"/>
  <c r="X110" i="84"/>
  <c r="AA113" i="84"/>
  <c r="AA109" i="84"/>
  <c r="X113" i="84"/>
  <c r="X109" i="84"/>
  <c r="AA112" i="84"/>
  <c r="AA108" i="84"/>
  <c r="X112" i="84"/>
  <c r="X108" i="84"/>
  <c r="X115" i="84"/>
  <c r="AA115" i="84"/>
  <c r="AA111" i="84"/>
  <c r="X111" i="84"/>
  <c r="AX74" i="91"/>
  <c r="BA75" i="91"/>
  <c r="AX71" i="91"/>
  <c r="BA68" i="91"/>
  <c r="BA66" i="91" s="1"/>
  <c r="AX72" i="91"/>
  <c r="AX67" i="91" s="1"/>
  <c r="BA73" i="91"/>
  <c r="BA74" i="91"/>
  <c r="BA72" i="91"/>
  <c r="BA67" i="91" s="1"/>
  <c r="AX70" i="91"/>
  <c r="BA71" i="91"/>
  <c r="BA70" i="91"/>
  <c r="AX69" i="91"/>
  <c r="AX75" i="91"/>
  <c r="AX68" i="91"/>
  <c r="AX66" i="91" s="1"/>
  <c r="BA69" i="91"/>
  <c r="AX73" i="91"/>
  <c r="I73" i="87"/>
  <c r="I68" i="87"/>
  <c r="I74" i="87"/>
  <c r="L71" i="87"/>
  <c r="L69" i="87"/>
  <c r="I70" i="87"/>
  <c r="L75" i="87"/>
  <c r="L68" i="87"/>
  <c r="L73" i="87"/>
  <c r="L74" i="87"/>
  <c r="I69" i="87"/>
  <c r="L72" i="87"/>
  <c r="I72" i="87"/>
  <c r="I71" i="87"/>
  <c r="I75" i="87"/>
  <c r="L70" i="87"/>
  <c r="AA74" i="86"/>
  <c r="AA70" i="86"/>
  <c r="X73" i="86"/>
  <c r="AA68" i="86"/>
  <c r="AA73" i="86"/>
  <c r="AA69" i="86"/>
  <c r="X72" i="86"/>
  <c r="X68" i="86"/>
  <c r="AA72" i="86"/>
  <c r="X75" i="86"/>
  <c r="X71" i="86"/>
  <c r="X69" i="86"/>
  <c r="X74" i="86"/>
  <c r="X70" i="86"/>
  <c r="AA75" i="86"/>
  <c r="AA71" i="86"/>
  <c r="S151" i="91"/>
  <c r="S147" i="91"/>
  <c r="V150" i="91"/>
  <c r="V144" i="91"/>
  <c r="V142" i="91" s="1"/>
  <c r="S150" i="91"/>
  <c r="S146" i="91"/>
  <c r="V145" i="91"/>
  <c r="V149" i="91"/>
  <c r="S149" i="91"/>
  <c r="S145" i="91"/>
  <c r="V148" i="91"/>
  <c r="V143" i="91" s="1"/>
  <c r="V147" i="91"/>
  <c r="V151" i="91"/>
  <c r="S148" i="91"/>
  <c r="S143" i="91" s="1"/>
  <c r="S144" i="91"/>
  <c r="S142" i="91" s="1"/>
  <c r="V146" i="91"/>
  <c r="AL152" i="62"/>
  <c r="AI150" i="62"/>
  <c r="AL153" i="62"/>
  <c r="AI147" i="62"/>
  <c r="AL150" i="62"/>
  <c r="AI148" i="62"/>
  <c r="AL149" i="62"/>
  <c r="AL151" i="62"/>
  <c r="AL148" i="62"/>
  <c r="AI146" i="62"/>
  <c r="AL147" i="62"/>
  <c r="AI149" i="62"/>
  <c r="AI152" i="62"/>
  <c r="AI151" i="62"/>
  <c r="AI153" i="62"/>
  <c r="AL146" i="62"/>
  <c r="AX149" i="87"/>
  <c r="AX145" i="87"/>
  <c r="BA147" i="87"/>
  <c r="BA148" i="87"/>
  <c r="AX148" i="87"/>
  <c r="AX144" i="87"/>
  <c r="BA145" i="87"/>
  <c r="BA144" i="87"/>
  <c r="AX151" i="87"/>
  <c r="AX147" i="87"/>
  <c r="BA151" i="87"/>
  <c r="BA150" i="87"/>
  <c r="AX146" i="87"/>
  <c r="BA149" i="87"/>
  <c r="BA146" i="87"/>
  <c r="AX150" i="87"/>
  <c r="BD148" i="86"/>
  <c r="BD144" i="86"/>
  <c r="BG144" i="86"/>
  <c r="BG149" i="86"/>
  <c r="BD151" i="86"/>
  <c r="BD147" i="86"/>
  <c r="BG150" i="86"/>
  <c r="BG147" i="86"/>
  <c r="BD150" i="86"/>
  <c r="BD146" i="86"/>
  <c r="BG148" i="86"/>
  <c r="BG145" i="86"/>
  <c r="BG151" i="86"/>
  <c r="BD149" i="86"/>
  <c r="BD145" i="86"/>
  <c r="BG146" i="86"/>
  <c r="BA145" i="86"/>
  <c r="AX145" i="86"/>
  <c r="BA144" i="86"/>
  <c r="AX150" i="86"/>
  <c r="BA151" i="86"/>
  <c r="AX151" i="86"/>
  <c r="BA150" i="86"/>
  <c r="AX148" i="86"/>
  <c r="BA149" i="86"/>
  <c r="AX149" i="86"/>
  <c r="BA148" i="86"/>
  <c r="AX146" i="86"/>
  <c r="AX144" i="86"/>
  <c r="BA147" i="86"/>
  <c r="AX147" i="86"/>
  <c r="BA146" i="86"/>
  <c r="AV152" i="84"/>
  <c r="AV148" i="84"/>
  <c r="AS152" i="84"/>
  <c r="AS148" i="84"/>
  <c r="AV151" i="84"/>
  <c r="AV147" i="84"/>
  <c r="AS151" i="84"/>
  <c r="AS147" i="84"/>
  <c r="AV150" i="84"/>
  <c r="AV146" i="84"/>
  <c r="AS150" i="84"/>
  <c r="AS146" i="84"/>
  <c r="AV153" i="84"/>
  <c r="AV149" i="84"/>
  <c r="AS153" i="84"/>
  <c r="AS149" i="84"/>
  <c r="AD152" i="84"/>
  <c r="AD148" i="84"/>
  <c r="AG151" i="84"/>
  <c r="AG150" i="84"/>
  <c r="AD151" i="84"/>
  <c r="AD147" i="84"/>
  <c r="AD146" i="84"/>
  <c r="AG152" i="84"/>
  <c r="AD150" i="84"/>
  <c r="AG149" i="84"/>
  <c r="AG146" i="84"/>
  <c r="AD153" i="84"/>
  <c r="AG153" i="84"/>
  <c r="AG148" i="84"/>
  <c r="AG147" i="84"/>
  <c r="AD149" i="84"/>
  <c r="AA153" i="85"/>
  <c r="AA149" i="85"/>
  <c r="X153" i="85"/>
  <c r="X149" i="85"/>
  <c r="AA152" i="85"/>
  <c r="AA148" i="85"/>
  <c r="X152" i="85"/>
  <c r="X148" i="85"/>
  <c r="AA151" i="85"/>
  <c r="AA147" i="85"/>
  <c r="X151" i="85"/>
  <c r="X147" i="85"/>
  <c r="X146" i="85"/>
  <c r="AA146" i="85"/>
  <c r="AA150" i="85"/>
  <c r="X150" i="85"/>
  <c r="N111" i="91"/>
  <c r="N107" i="91"/>
  <c r="Q113" i="91"/>
  <c r="Q110" i="91"/>
  <c r="Q105" i="91" s="1"/>
  <c r="N110" i="91"/>
  <c r="N105" i="91" s="1"/>
  <c r="N106" i="91"/>
  <c r="N104" i="91" s="1"/>
  <c r="Q108" i="91"/>
  <c r="Q107" i="91"/>
  <c r="N113" i="91"/>
  <c r="N109" i="91"/>
  <c r="Q111" i="91"/>
  <c r="Q112" i="91"/>
  <c r="N112" i="91"/>
  <c r="N108" i="91"/>
  <c r="Q106" i="91"/>
  <c r="Q104" i="91" s="1"/>
  <c r="Q109" i="91"/>
  <c r="BD111" i="91"/>
  <c r="BD107" i="91"/>
  <c r="BG110" i="91"/>
  <c r="BG105" i="91" s="1"/>
  <c r="BG112" i="91"/>
  <c r="BD110" i="91"/>
  <c r="BD105" i="91" s="1"/>
  <c r="BD106" i="91"/>
  <c r="BD104" i="91" s="1"/>
  <c r="BG107" i="91"/>
  <c r="BG109" i="91"/>
  <c r="BD113" i="91"/>
  <c r="BD109" i="91"/>
  <c r="BG113" i="91"/>
  <c r="BG106" i="91"/>
  <c r="BG104" i="91" s="1"/>
  <c r="BG108" i="91"/>
  <c r="BG111" i="91"/>
  <c r="BD112" i="91"/>
  <c r="BD108" i="91"/>
  <c r="BG112" i="86"/>
  <c r="BG108" i="86"/>
  <c r="BD112" i="86"/>
  <c r="BD108" i="86"/>
  <c r="BG111" i="86"/>
  <c r="BG107" i="86"/>
  <c r="BD111" i="86"/>
  <c r="BD107" i="86"/>
  <c r="BG110" i="86"/>
  <c r="BG106" i="86"/>
  <c r="BD110" i="86"/>
  <c r="BD106" i="86"/>
  <c r="BD113" i="86"/>
  <c r="BD109" i="86"/>
  <c r="BG113" i="86"/>
  <c r="BG109" i="86"/>
  <c r="V113" i="85"/>
  <c r="V109" i="85"/>
  <c r="S113" i="85"/>
  <c r="S108" i="85"/>
  <c r="V112" i="85"/>
  <c r="V108" i="85"/>
  <c r="S112" i="85"/>
  <c r="S111" i="85"/>
  <c r="V115" i="85"/>
  <c r="V111" i="85"/>
  <c r="S115" i="85"/>
  <c r="S109" i="85"/>
  <c r="V114" i="85"/>
  <c r="V110" i="85"/>
  <c r="S114" i="85"/>
  <c r="S110" i="85"/>
  <c r="AD115" i="84"/>
  <c r="AD111" i="84"/>
  <c r="AG113" i="84"/>
  <c r="AG112" i="84"/>
  <c r="AD114" i="84"/>
  <c r="AD110" i="84"/>
  <c r="AG111" i="84"/>
  <c r="AG110" i="84"/>
  <c r="AD113" i="84"/>
  <c r="AD109" i="84"/>
  <c r="AG109" i="84"/>
  <c r="AG108" i="84"/>
  <c r="AG115" i="84"/>
  <c r="AD112" i="84"/>
  <c r="AD108" i="84"/>
  <c r="AG114" i="84"/>
  <c r="AQ113" i="85"/>
  <c r="AQ109" i="85"/>
  <c r="AN113" i="85"/>
  <c r="AN108" i="85"/>
  <c r="AQ112" i="85"/>
  <c r="AQ108" i="85"/>
  <c r="AN109" i="85"/>
  <c r="AN111" i="85"/>
  <c r="AQ115" i="85"/>
  <c r="AQ111" i="85"/>
  <c r="AN115" i="85"/>
  <c r="AN112" i="85"/>
  <c r="AQ110" i="85"/>
  <c r="AN114" i="85"/>
  <c r="AN110" i="85"/>
  <c r="AQ114" i="85"/>
  <c r="G113" i="62"/>
  <c r="G109" i="62"/>
  <c r="D109" i="62"/>
  <c r="C85" i="62"/>
  <c r="G115" i="62"/>
  <c r="G112" i="62"/>
  <c r="G108" i="62"/>
  <c r="D114" i="62"/>
  <c r="D108" i="62"/>
  <c r="G110" i="62"/>
  <c r="D110" i="62"/>
  <c r="G114" i="62"/>
  <c r="D113" i="62"/>
  <c r="D115" i="62"/>
  <c r="D111" i="62"/>
  <c r="G111" i="62"/>
  <c r="D112" i="62"/>
  <c r="Q113" i="62"/>
  <c r="Q109" i="62"/>
  <c r="N108" i="62"/>
  <c r="N109" i="62"/>
  <c r="Q112" i="62"/>
  <c r="Q108" i="62"/>
  <c r="N114" i="62"/>
  <c r="N115" i="62"/>
  <c r="Q110" i="62"/>
  <c r="N111" i="62"/>
  <c r="Q115" i="62"/>
  <c r="N112" i="62"/>
  <c r="Q114" i="62"/>
  <c r="N110" i="62"/>
  <c r="Q111" i="62"/>
  <c r="N113" i="62"/>
  <c r="AG73" i="85"/>
  <c r="AD73" i="85"/>
  <c r="AG72" i="85"/>
  <c r="AD74" i="85"/>
  <c r="AG71" i="85"/>
  <c r="AD71" i="85"/>
  <c r="AG70" i="85"/>
  <c r="AD72" i="85"/>
  <c r="AG75" i="85"/>
  <c r="AG74" i="85"/>
  <c r="AD77" i="85"/>
  <c r="AD70" i="85"/>
  <c r="AD75" i="85"/>
  <c r="AD76" i="85"/>
  <c r="AG77" i="85"/>
  <c r="AG76" i="85"/>
  <c r="AL77" i="85"/>
  <c r="AL73" i="85"/>
  <c r="AI76" i="85"/>
  <c r="AI77" i="85"/>
  <c r="AL76" i="85"/>
  <c r="AL72" i="85"/>
  <c r="AI74" i="85"/>
  <c r="AI75" i="85"/>
  <c r="AL75" i="85"/>
  <c r="AL71" i="85"/>
  <c r="AI72" i="85"/>
  <c r="AI73" i="85"/>
  <c r="AI70" i="85"/>
  <c r="AI71" i="85"/>
  <c r="AL74" i="85"/>
  <c r="AL70" i="85"/>
  <c r="BA72" i="86"/>
  <c r="AX75" i="86"/>
  <c r="AX71" i="86"/>
  <c r="BA68" i="86"/>
  <c r="BA75" i="86"/>
  <c r="BA71" i="86"/>
  <c r="AX74" i="86"/>
  <c r="AX70" i="86"/>
  <c r="BA74" i="86"/>
  <c r="BA70" i="86"/>
  <c r="AX73" i="86"/>
  <c r="AX69" i="86"/>
  <c r="AX68" i="86"/>
  <c r="AX66" i="86" s="1"/>
  <c r="BA73" i="86"/>
  <c r="BA69" i="86"/>
  <c r="AX72" i="86"/>
  <c r="AX76" i="84"/>
  <c r="AX73" i="84"/>
  <c r="BA77" i="84"/>
  <c r="BA72" i="84"/>
  <c r="AX75" i="84"/>
  <c r="AX71" i="84"/>
  <c r="BA76" i="84"/>
  <c r="BA70" i="84"/>
  <c r="BA73" i="84"/>
  <c r="AX72" i="84"/>
  <c r="BA75" i="84"/>
  <c r="AX74" i="84"/>
  <c r="AX77" i="84"/>
  <c r="BA71" i="84"/>
  <c r="AX70" i="84"/>
  <c r="BA74" i="84"/>
  <c r="AN74" i="62"/>
  <c r="AN70" i="62"/>
  <c r="AQ73" i="62"/>
  <c r="AQ70" i="62"/>
  <c r="AN77" i="62"/>
  <c r="AN73" i="62"/>
  <c r="AQ77" i="62"/>
  <c r="AQ71" i="62"/>
  <c r="AN72" i="62"/>
  <c r="AQ75" i="62"/>
  <c r="AN71" i="62"/>
  <c r="AQ72" i="62"/>
  <c r="AN76" i="62"/>
  <c r="AQ74" i="62"/>
  <c r="AN75" i="62"/>
  <c r="AQ76" i="62"/>
  <c r="D76" i="62"/>
  <c r="G76" i="62"/>
  <c r="G75" i="62"/>
  <c r="C47" i="62"/>
  <c r="G71" i="62"/>
  <c r="D77" i="62"/>
  <c r="G74" i="62"/>
  <c r="D74" i="62"/>
  <c r="G77" i="62"/>
  <c r="G70" i="62"/>
  <c r="G73" i="62"/>
  <c r="D73" i="62"/>
  <c r="D72" i="62"/>
  <c r="D71" i="62"/>
  <c r="D70" i="62"/>
  <c r="G72" i="62"/>
  <c r="D75" i="62"/>
  <c r="L115" i="85"/>
  <c r="L111" i="85"/>
  <c r="I115" i="85"/>
  <c r="I109" i="85"/>
  <c r="L114" i="85"/>
  <c r="L110" i="85"/>
  <c r="I114" i="85"/>
  <c r="I108" i="85"/>
  <c r="L113" i="85"/>
  <c r="L109" i="85"/>
  <c r="I113" i="85"/>
  <c r="I112" i="85"/>
  <c r="I107" i="85" s="1"/>
  <c r="I111" i="85"/>
  <c r="I110" i="85"/>
  <c r="L112" i="85"/>
  <c r="L108" i="85"/>
  <c r="AL72" i="62"/>
  <c r="AI72" i="62"/>
  <c r="AL73" i="62"/>
  <c r="AI71" i="62"/>
  <c r="AL77" i="62"/>
  <c r="AL70" i="62"/>
  <c r="AI70" i="62"/>
  <c r="AL71" i="62"/>
  <c r="AL75" i="62"/>
  <c r="AL76" i="62"/>
  <c r="AI75" i="62"/>
  <c r="AI74" i="62"/>
  <c r="AI77" i="62"/>
  <c r="AI76" i="62"/>
  <c r="AL74" i="62"/>
  <c r="AI73" i="62"/>
  <c r="AN153" i="85"/>
  <c r="AN149" i="85"/>
  <c r="AQ153" i="85"/>
  <c r="AQ148" i="85"/>
  <c r="AN152" i="85"/>
  <c r="AN148" i="85"/>
  <c r="AQ149" i="85"/>
  <c r="AQ146" i="85"/>
  <c r="AN151" i="85"/>
  <c r="AN147" i="85"/>
  <c r="AQ152" i="85"/>
  <c r="AQ151" i="85"/>
  <c r="AQ147" i="85"/>
  <c r="AN150" i="85"/>
  <c r="AN146" i="85"/>
  <c r="AQ150" i="85"/>
  <c r="AX151" i="62"/>
  <c r="AX147" i="62"/>
  <c r="BA148" i="62"/>
  <c r="BA147" i="62"/>
  <c r="AX150" i="62"/>
  <c r="AX146" i="62"/>
  <c r="BA146" i="62"/>
  <c r="BA153" i="62"/>
  <c r="AX149" i="62"/>
  <c r="BA151" i="62"/>
  <c r="AX148" i="62"/>
  <c r="BA149" i="62"/>
  <c r="AX153" i="62"/>
  <c r="BA152" i="62"/>
  <c r="AX152" i="62"/>
  <c r="BA150" i="62"/>
  <c r="I148" i="87"/>
  <c r="I144" i="87"/>
  <c r="L145" i="87"/>
  <c r="L150" i="87"/>
  <c r="I151" i="87"/>
  <c r="I147" i="87"/>
  <c r="L151" i="87"/>
  <c r="L148" i="87"/>
  <c r="I150" i="87"/>
  <c r="L149" i="87"/>
  <c r="I149" i="87"/>
  <c r="L147" i="87"/>
  <c r="I146" i="87"/>
  <c r="L144" i="87"/>
  <c r="I145" i="87"/>
  <c r="L146" i="87"/>
  <c r="AV115" i="85"/>
  <c r="AS110" i="85"/>
  <c r="AS115" i="85"/>
  <c r="AS113" i="85"/>
  <c r="AV114" i="85"/>
  <c r="AS108" i="85"/>
  <c r="AS114" i="85"/>
  <c r="AS109" i="85"/>
  <c r="AV108" i="85"/>
  <c r="AV110" i="85"/>
  <c r="AV113" i="85"/>
  <c r="AV111" i="85"/>
  <c r="AS112" i="85"/>
  <c r="AV109" i="85"/>
  <c r="AS111" i="85"/>
  <c r="AV112" i="85"/>
  <c r="D111" i="87"/>
  <c r="G108" i="87"/>
  <c r="G111" i="87"/>
  <c r="G107" i="87"/>
  <c r="D109" i="87"/>
  <c r="D110" i="87"/>
  <c r="G109" i="87"/>
  <c r="C83" i="87"/>
  <c r="D113" i="87"/>
  <c r="D107" i="87"/>
  <c r="G106" i="87"/>
  <c r="D106" i="87"/>
  <c r="G112" i="87"/>
  <c r="D108" i="87"/>
  <c r="D112" i="87"/>
  <c r="G110" i="87"/>
  <c r="G113" i="87"/>
  <c r="AL71" i="87"/>
  <c r="AI71" i="87"/>
  <c r="AL72" i="87"/>
  <c r="AL74" i="87"/>
  <c r="AL75" i="87"/>
  <c r="AI75" i="87"/>
  <c r="AI74" i="87"/>
  <c r="AI72" i="87"/>
  <c r="AL73" i="87"/>
  <c r="AI73" i="87"/>
  <c r="AI70" i="87"/>
  <c r="AI68" i="87"/>
  <c r="AL70" i="87"/>
  <c r="AL69" i="87"/>
  <c r="AI69" i="87"/>
  <c r="AL68" i="87"/>
  <c r="BI153" i="62"/>
  <c r="BI146" i="62"/>
  <c r="BL146" i="62"/>
  <c r="BL153" i="62"/>
  <c r="BI150" i="62"/>
  <c r="BL149" i="62"/>
  <c r="BI148" i="62"/>
  <c r="BL151" i="62"/>
  <c r="BL148" i="62"/>
  <c r="BI152" i="62"/>
  <c r="BL152" i="62"/>
  <c r="BI147" i="62"/>
  <c r="BL147" i="62"/>
  <c r="BI149" i="62"/>
  <c r="BI151" i="62"/>
  <c r="BL150" i="62"/>
  <c r="AS151" i="91"/>
  <c r="AV149" i="91"/>
  <c r="AV148" i="91"/>
  <c r="AV143" i="91" s="1"/>
  <c r="AV144" i="91"/>
  <c r="AV142" i="91" s="1"/>
  <c r="AS149" i="91"/>
  <c r="AV146" i="91"/>
  <c r="AS150" i="91"/>
  <c r="AV151" i="91"/>
  <c r="AS147" i="91"/>
  <c r="AS144" i="91"/>
  <c r="AS142" i="91" s="1"/>
  <c r="AS148" i="91"/>
  <c r="AS143" i="91" s="1"/>
  <c r="AV147" i="91"/>
  <c r="AS146" i="91"/>
  <c r="AV145" i="91"/>
  <c r="AS145" i="91"/>
  <c r="AV150" i="91"/>
  <c r="X146" i="91"/>
  <c r="AA144" i="91"/>
  <c r="AA142" i="91" s="1"/>
  <c r="AA151" i="91"/>
  <c r="AA145" i="91"/>
  <c r="X144" i="91"/>
  <c r="X142" i="91" s="1"/>
  <c r="AA150" i="91"/>
  <c r="X151" i="91"/>
  <c r="X145" i="91"/>
  <c r="X150" i="91"/>
  <c r="AA149" i="91"/>
  <c r="AA148" i="91"/>
  <c r="AA143" i="91" s="1"/>
  <c r="X149" i="91"/>
  <c r="X148" i="91"/>
  <c r="X143" i="91" s="1"/>
  <c r="X147" i="91"/>
  <c r="AA146" i="91"/>
  <c r="AA147" i="91"/>
  <c r="AX153" i="85"/>
  <c r="AX149" i="85"/>
  <c r="BA152" i="85"/>
  <c r="BA153" i="85"/>
  <c r="AX152" i="85"/>
  <c r="AX148" i="85"/>
  <c r="BA150" i="85"/>
  <c r="BA151" i="85"/>
  <c r="AX151" i="85"/>
  <c r="AX147" i="85"/>
  <c r="BA148" i="85"/>
  <c r="BA149" i="85"/>
  <c r="BA146" i="85"/>
  <c r="BA147" i="85"/>
  <c r="AX150" i="85"/>
  <c r="AX146" i="85"/>
  <c r="I152" i="84"/>
  <c r="I148" i="84"/>
  <c r="L150" i="84"/>
  <c r="L151" i="84"/>
  <c r="I151" i="84"/>
  <c r="I147" i="84"/>
  <c r="L148" i="84"/>
  <c r="L149" i="84"/>
  <c r="I146" i="84"/>
  <c r="L147" i="84"/>
  <c r="I150" i="84"/>
  <c r="L146" i="84"/>
  <c r="I153" i="84"/>
  <c r="L152" i="84"/>
  <c r="L153" i="84"/>
  <c r="I149" i="84"/>
  <c r="BG153" i="84"/>
  <c r="BG149" i="84"/>
  <c r="BD153" i="84"/>
  <c r="BD149" i="84"/>
  <c r="BG152" i="84"/>
  <c r="BG148" i="84"/>
  <c r="BD152" i="84"/>
  <c r="BD148" i="84"/>
  <c r="BG151" i="84"/>
  <c r="BG147" i="84"/>
  <c r="BD151" i="84"/>
  <c r="BD147" i="84"/>
  <c r="BD146" i="84"/>
  <c r="BG146" i="84"/>
  <c r="BG150" i="84"/>
  <c r="BD150" i="84"/>
  <c r="L112" i="91"/>
  <c r="I112" i="91"/>
  <c r="I109" i="91"/>
  <c r="I110" i="91"/>
  <c r="I105" i="91" s="1"/>
  <c r="L110" i="91"/>
  <c r="L105" i="91" s="1"/>
  <c r="L109" i="91"/>
  <c r="I106" i="91"/>
  <c r="I104" i="91" s="1"/>
  <c r="L107" i="91"/>
  <c r="L108" i="91"/>
  <c r="I107" i="91"/>
  <c r="L113" i="91"/>
  <c r="I111" i="91"/>
  <c r="I113" i="91"/>
  <c r="I108" i="91"/>
  <c r="L106" i="91"/>
  <c r="L104" i="91" s="1"/>
  <c r="L111" i="91"/>
  <c r="AG107" i="91"/>
  <c r="AD111" i="91"/>
  <c r="AD107" i="91"/>
  <c r="AD113" i="91"/>
  <c r="AG113" i="91"/>
  <c r="AD112" i="91"/>
  <c r="AG108" i="91"/>
  <c r="AD108" i="91"/>
  <c r="AG111" i="91"/>
  <c r="AD109" i="91"/>
  <c r="AD106" i="91"/>
  <c r="AD104" i="91" s="1"/>
  <c r="AG112" i="91"/>
  <c r="AD110" i="91"/>
  <c r="AD105" i="91" s="1"/>
  <c r="AG110" i="91"/>
  <c r="AG105" i="91" s="1"/>
  <c r="AG109" i="91"/>
  <c r="AG106" i="91"/>
  <c r="AG104" i="91" s="1"/>
  <c r="AL115" i="84"/>
  <c r="AL112" i="84"/>
  <c r="AL108" i="84"/>
  <c r="AI111" i="84"/>
  <c r="AL114" i="84"/>
  <c r="AL110" i="84"/>
  <c r="AI113" i="84"/>
  <c r="AI109" i="84"/>
  <c r="AI115" i="84"/>
  <c r="AL111" i="84"/>
  <c r="AI114" i="84"/>
  <c r="AI110" i="84"/>
  <c r="AL109" i="84"/>
  <c r="AI112" i="84"/>
  <c r="AI108" i="84"/>
  <c r="AL113" i="84"/>
  <c r="AL112" i="62"/>
  <c r="AL108" i="62"/>
  <c r="AI113" i="62"/>
  <c r="AI115" i="62"/>
  <c r="AL115" i="62"/>
  <c r="AL111" i="62"/>
  <c r="AI114" i="62"/>
  <c r="AI112" i="62"/>
  <c r="AL114" i="62"/>
  <c r="AI111" i="62"/>
  <c r="AL113" i="62"/>
  <c r="AI109" i="62"/>
  <c r="AL110" i="62"/>
  <c r="AI110" i="62"/>
  <c r="AL109" i="62"/>
  <c r="AI108" i="62"/>
  <c r="S74" i="62"/>
  <c r="S70" i="62"/>
  <c r="V70" i="62"/>
  <c r="V71" i="62"/>
  <c r="S77" i="62"/>
  <c r="S73" i="62"/>
  <c r="V77" i="62"/>
  <c r="V76" i="62"/>
  <c r="S76" i="62"/>
  <c r="S72" i="62"/>
  <c r="V74" i="62"/>
  <c r="V75" i="62"/>
  <c r="S75" i="62"/>
  <c r="S71" i="62"/>
  <c r="V72" i="62"/>
  <c r="V73" i="62"/>
  <c r="AS73" i="62"/>
  <c r="AV70" i="62"/>
  <c r="AS70" i="62"/>
  <c r="AV71" i="62"/>
  <c r="AS76" i="62"/>
  <c r="AS71" i="62"/>
  <c r="AV77" i="62"/>
  <c r="AS77" i="62"/>
  <c r="AS74" i="62"/>
  <c r="AS75" i="62"/>
  <c r="AV76" i="62"/>
  <c r="AS72" i="62"/>
  <c r="AV75" i="62"/>
  <c r="AV74" i="62"/>
  <c r="AV72" i="62"/>
  <c r="AV73" i="62"/>
  <c r="AD148" i="87"/>
  <c r="AD144" i="87"/>
  <c r="AG144" i="87"/>
  <c r="AG147" i="87"/>
  <c r="AD151" i="87"/>
  <c r="AD147" i="87"/>
  <c r="AG150" i="87"/>
  <c r="AG149" i="87"/>
  <c r="AD150" i="87"/>
  <c r="AD146" i="87"/>
  <c r="AG148" i="87"/>
  <c r="AG145" i="87"/>
  <c r="AG151" i="87"/>
  <c r="AD149" i="87"/>
  <c r="AD145" i="87"/>
  <c r="AG146" i="87"/>
  <c r="AI150" i="86"/>
  <c r="AI146" i="86"/>
  <c r="AL149" i="86"/>
  <c r="AL148" i="86"/>
  <c r="AI149" i="86"/>
  <c r="AI145" i="86"/>
  <c r="AL147" i="86"/>
  <c r="AL146" i="86"/>
  <c r="AI148" i="86"/>
  <c r="AI144" i="86"/>
  <c r="AL145" i="86"/>
  <c r="AL144" i="86"/>
  <c r="AL151" i="86"/>
  <c r="AL150" i="86"/>
  <c r="AI151" i="86"/>
  <c r="AI147" i="86"/>
  <c r="BG151" i="85"/>
  <c r="BG147" i="85"/>
  <c r="BD151" i="85"/>
  <c r="BD147" i="85"/>
  <c r="BG150" i="85"/>
  <c r="BG146" i="85"/>
  <c r="BD150" i="85"/>
  <c r="BD146" i="85"/>
  <c r="BG153" i="85"/>
  <c r="BG149" i="85"/>
  <c r="BD153" i="85"/>
  <c r="BD149" i="85"/>
  <c r="BG152" i="85"/>
  <c r="BG148" i="85"/>
  <c r="BD152" i="85"/>
  <c r="BD148" i="85"/>
  <c r="G150" i="84"/>
  <c r="G146" i="84"/>
  <c r="D150" i="84"/>
  <c r="D146" i="84"/>
  <c r="G152" i="84"/>
  <c r="G148" i="84"/>
  <c r="D152" i="84"/>
  <c r="D148" i="84"/>
  <c r="G153" i="84"/>
  <c r="G149" i="84"/>
  <c r="D153" i="84"/>
  <c r="D149" i="84"/>
  <c r="C123" i="84"/>
  <c r="D151" i="84"/>
  <c r="D147" i="84"/>
  <c r="G151" i="84"/>
  <c r="G147" i="84"/>
  <c r="S152" i="84"/>
  <c r="S148" i="84"/>
  <c r="V151" i="84"/>
  <c r="V150" i="84"/>
  <c r="S150" i="84"/>
  <c r="S146" i="84"/>
  <c r="V147" i="84"/>
  <c r="V146" i="84"/>
  <c r="S151" i="84"/>
  <c r="S147" i="84"/>
  <c r="V149" i="84"/>
  <c r="V152" i="84"/>
  <c r="S149" i="84"/>
  <c r="V153" i="84"/>
  <c r="V148" i="84"/>
  <c r="S153" i="84"/>
  <c r="BI152" i="85"/>
  <c r="BI148" i="85"/>
  <c r="BL150" i="85"/>
  <c r="BL149" i="85"/>
  <c r="BI151" i="85"/>
  <c r="BI147" i="85"/>
  <c r="BL146" i="85"/>
  <c r="BL147" i="85"/>
  <c r="BI150" i="85"/>
  <c r="BI146" i="85"/>
  <c r="BL148" i="85"/>
  <c r="BL152" i="85"/>
  <c r="BL153" i="85"/>
  <c r="BL151" i="85"/>
  <c r="BI153" i="85"/>
  <c r="BI149" i="85"/>
  <c r="AQ110" i="87"/>
  <c r="AQ106" i="87"/>
  <c r="AN110" i="87"/>
  <c r="AN106" i="87"/>
  <c r="AQ113" i="87"/>
  <c r="AQ109" i="87"/>
  <c r="AN113" i="87"/>
  <c r="AN109" i="87"/>
  <c r="AQ112" i="87"/>
  <c r="AQ108" i="87"/>
  <c r="AN112" i="87"/>
  <c r="AN107" i="87"/>
  <c r="AN108" i="87"/>
  <c r="AQ111" i="87"/>
  <c r="AQ107" i="87"/>
  <c r="AN111" i="87"/>
  <c r="AX115" i="84"/>
  <c r="AX111" i="84"/>
  <c r="BA114" i="84"/>
  <c r="BA113" i="84"/>
  <c r="AX113" i="84"/>
  <c r="AX109" i="84"/>
  <c r="BA110" i="84"/>
  <c r="BA109" i="84"/>
  <c r="AX114" i="84"/>
  <c r="AX110" i="84"/>
  <c r="BA112" i="84"/>
  <c r="BA111" i="84"/>
  <c r="AX112" i="84"/>
  <c r="AX108" i="84"/>
  <c r="BA108" i="84"/>
  <c r="BA115" i="84"/>
  <c r="I115" i="84"/>
  <c r="I111" i="84"/>
  <c r="L114" i="84"/>
  <c r="L115" i="84"/>
  <c r="I114" i="84"/>
  <c r="I110" i="84"/>
  <c r="L112" i="84"/>
  <c r="L113" i="84"/>
  <c r="I113" i="84"/>
  <c r="I109" i="84"/>
  <c r="L110" i="84"/>
  <c r="L111" i="84"/>
  <c r="L109" i="84"/>
  <c r="I108" i="84"/>
  <c r="I112" i="84"/>
  <c r="L108" i="84"/>
  <c r="AQ73" i="91"/>
  <c r="AN71" i="91"/>
  <c r="AN72" i="91"/>
  <c r="AN67" i="91" s="1"/>
  <c r="AQ75" i="91"/>
  <c r="AQ71" i="91"/>
  <c r="AN69" i="91"/>
  <c r="AN68" i="91"/>
  <c r="AN66" i="91" s="1"/>
  <c r="AN74" i="91"/>
  <c r="AQ69" i="91"/>
  <c r="AQ72" i="91"/>
  <c r="AQ67" i="91" s="1"/>
  <c r="AQ74" i="91"/>
  <c r="AQ70" i="91"/>
  <c r="AN75" i="91"/>
  <c r="AN73" i="91"/>
  <c r="AQ68" i="91"/>
  <c r="AQ66" i="91" s="1"/>
  <c r="AN70" i="91"/>
  <c r="BI74" i="62"/>
  <c r="BI70" i="62"/>
  <c r="BL70" i="62"/>
  <c r="BL71" i="62"/>
  <c r="BI77" i="62"/>
  <c r="BI73" i="62"/>
  <c r="BL74" i="62"/>
  <c r="BL75" i="62"/>
  <c r="BI76" i="62"/>
  <c r="BI72" i="62"/>
  <c r="BL76" i="62"/>
  <c r="BL77" i="62"/>
  <c r="BI75" i="62"/>
  <c r="BI71" i="62"/>
  <c r="BL72" i="62"/>
  <c r="BL73" i="62"/>
  <c r="Q72" i="86"/>
  <c r="N75" i="86"/>
  <c r="N71" i="86"/>
  <c r="N69" i="86"/>
  <c r="Q75" i="86"/>
  <c r="Q71" i="86"/>
  <c r="N74" i="86"/>
  <c r="N70" i="86"/>
  <c r="Q74" i="86"/>
  <c r="Q70" i="86"/>
  <c r="N73" i="86"/>
  <c r="Q69" i="86"/>
  <c r="N68" i="86"/>
  <c r="Q73" i="86"/>
  <c r="Q68" i="86"/>
  <c r="N72" i="86"/>
  <c r="Q75" i="85"/>
  <c r="Q71" i="85"/>
  <c r="N73" i="85"/>
  <c r="N76" i="85"/>
  <c r="Q74" i="85"/>
  <c r="Q70" i="85"/>
  <c r="N71" i="85"/>
  <c r="N74" i="85"/>
  <c r="Q77" i="85"/>
  <c r="Q73" i="85"/>
  <c r="N77" i="85"/>
  <c r="N72" i="85"/>
  <c r="N75" i="85"/>
  <c r="N70" i="85"/>
  <c r="Q76" i="85"/>
  <c r="Q72" i="85"/>
  <c r="BG75" i="86"/>
  <c r="BG71" i="86"/>
  <c r="BD74" i="86"/>
  <c r="BD70" i="86"/>
  <c r="BG74" i="86"/>
  <c r="BG70" i="86"/>
  <c r="BD73" i="86"/>
  <c r="BG69" i="86"/>
  <c r="BG73" i="86"/>
  <c r="BG68" i="86"/>
  <c r="BD72" i="86"/>
  <c r="BD68" i="86"/>
  <c r="BD75" i="86"/>
  <c r="BD71" i="86"/>
  <c r="BD69" i="86"/>
  <c r="BG72" i="86"/>
  <c r="AN150" i="87"/>
  <c r="AN146" i="87"/>
  <c r="AQ150" i="87"/>
  <c r="AQ146" i="87"/>
  <c r="AN149" i="87"/>
  <c r="AN145" i="87"/>
  <c r="AQ149" i="87"/>
  <c r="AQ145" i="87"/>
  <c r="AN148" i="87"/>
  <c r="AN144" i="87"/>
  <c r="AQ148" i="87"/>
  <c r="AQ144" i="87"/>
  <c r="AN147" i="87"/>
  <c r="AQ151" i="87"/>
  <c r="AQ147" i="87"/>
  <c r="AN151" i="87"/>
  <c r="AL151" i="85"/>
  <c r="AL147" i="85"/>
  <c r="AI151" i="85"/>
  <c r="AI147" i="85"/>
  <c r="AL150" i="85"/>
  <c r="AL146" i="85"/>
  <c r="AI150" i="85"/>
  <c r="AI146" i="85"/>
  <c r="AL153" i="85"/>
  <c r="AL149" i="85"/>
  <c r="AI153" i="85"/>
  <c r="AI149" i="85"/>
  <c r="AI152" i="85"/>
  <c r="AI148" i="85"/>
  <c r="AL152" i="85"/>
  <c r="AL148" i="85"/>
  <c r="BG108" i="85"/>
  <c r="BG109" i="85"/>
  <c r="BD111" i="85"/>
  <c r="BD108" i="85"/>
  <c r="BD115" i="85"/>
  <c r="BD114" i="85"/>
  <c r="BD109" i="85"/>
  <c r="BG111" i="85"/>
  <c r="BG110" i="85"/>
  <c r="BG115" i="85"/>
  <c r="BG114" i="85"/>
  <c r="BD113" i="85"/>
  <c r="BD112" i="85"/>
  <c r="BD110" i="85"/>
  <c r="BG112" i="85"/>
  <c r="BG113" i="85"/>
  <c r="BA110" i="91"/>
  <c r="BA105" i="91" s="1"/>
  <c r="AX109" i="91"/>
  <c r="AX108" i="91"/>
  <c r="AX110" i="91"/>
  <c r="AX105" i="91" s="1"/>
  <c r="BA108" i="91"/>
  <c r="AX106" i="91"/>
  <c r="AX104" i="91" s="1"/>
  <c r="AX112" i="91"/>
  <c r="BA107" i="91"/>
  <c r="BA106" i="91"/>
  <c r="BA104" i="91" s="1"/>
  <c r="BA113" i="91"/>
  <c r="BA109" i="91"/>
  <c r="AX107" i="91"/>
  <c r="AX111" i="91"/>
  <c r="AX113" i="91"/>
  <c r="BA112" i="91"/>
  <c r="BA111" i="91"/>
  <c r="Q111" i="86"/>
  <c r="Q107" i="86"/>
  <c r="N111" i="86"/>
  <c r="N107" i="86"/>
  <c r="Q110" i="86"/>
  <c r="Q106" i="86"/>
  <c r="N110" i="86"/>
  <c r="N106" i="86"/>
  <c r="Q109" i="86"/>
  <c r="N109" i="86"/>
  <c r="Q108" i="86"/>
  <c r="N108" i="86"/>
  <c r="Q113" i="86"/>
  <c r="N113" i="86"/>
  <c r="Q112" i="86"/>
  <c r="N112" i="86"/>
  <c r="AV113" i="84"/>
  <c r="AV109" i="84"/>
  <c r="AS113" i="84"/>
  <c r="AS109" i="84"/>
  <c r="AV111" i="84"/>
  <c r="AV115" i="84"/>
  <c r="AS111" i="84"/>
  <c r="AS115" i="84"/>
  <c r="AV112" i="84"/>
  <c r="AV108" i="84"/>
  <c r="AS112" i="84"/>
  <c r="AS108" i="84"/>
  <c r="AV110" i="84"/>
  <c r="AS114" i="84"/>
  <c r="AS110" i="84"/>
  <c r="AV114" i="84"/>
  <c r="BL113" i="62"/>
  <c r="BI111" i="62"/>
  <c r="BL110" i="62"/>
  <c r="BI110" i="62"/>
  <c r="BL111" i="62"/>
  <c r="BI109" i="62"/>
  <c r="BL108" i="62"/>
  <c r="BI108" i="62"/>
  <c r="BL109" i="62"/>
  <c r="BI112" i="62"/>
  <c r="BL115" i="62"/>
  <c r="BI114" i="62"/>
  <c r="BI115" i="62"/>
  <c r="BL114" i="62"/>
  <c r="BI113" i="62"/>
  <c r="BL112" i="62"/>
  <c r="Q74" i="84"/>
  <c r="Q70" i="84"/>
  <c r="N74" i="84"/>
  <c r="N71" i="84"/>
  <c r="Q77" i="84"/>
  <c r="Q73" i="84"/>
  <c r="N77" i="84"/>
  <c r="N72" i="84"/>
  <c r="Q71" i="84"/>
  <c r="N73" i="84"/>
  <c r="Q76" i="84"/>
  <c r="N76" i="84"/>
  <c r="Q75" i="84"/>
  <c r="N75" i="84"/>
  <c r="Q72" i="84"/>
  <c r="N70" i="84"/>
  <c r="BI75" i="85"/>
  <c r="BL74" i="85"/>
  <c r="BI74" i="85"/>
  <c r="BL71" i="85"/>
  <c r="BI73" i="85"/>
  <c r="BL72" i="85"/>
  <c r="BI72" i="85"/>
  <c r="BL77" i="85"/>
  <c r="BI77" i="85"/>
  <c r="BI76" i="85"/>
  <c r="BI71" i="85"/>
  <c r="BI70" i="85"/>
  <c r="BL76" i="85"/>
  <c r="BL73" i="85"/>
  <c r="BL70" i="85"/>
  <c r="BL75" i="85"/>
  <c r="AG74" i="87"/>
  <c r="AG70" i="87"/>
  <c r="AD72" i="87"/>
  <c r="AD69" i="87"/>
  <c r="AG73" i="87"/>
  <c r="AG69" i="87"/>
  <c r="AD70" i="87"/>
  <c r="AD75" i="87"/>
  <c r="AG72" i="87"/>
  <c r="AG68" i="87"/>
  <c r="AD68" i="87"/>
  <c r="AD71" i="87"/>
  <c r="AD73" i="87"/>
  <c r="AG75" i="87"/>
  <c r="AG71" i="87"/>
  <c r="AD74" i="87"/>
  <c r="BL72" i="87"/>
  <c r="BL68" i="87"/>
  <c r="BI69" i="87"/>
  <c r="BI68" i="87"/>
  <c r="BL75" i="87"/>
  <c r="BL71" i="87"/>
  <c r="BI75" i="87"/>
  <c r="BI74" i="87"/>
  <c r="BL74" i="87"/>
  <c r="BL70" i="87"/>
  <c r="BI73" i="87"/>
  <c r="BI70" i="87"/>
  <c r="BL69" i="87"/>
  <c r="BI71" i="87"/>
  <c r="BI72" i="87"/>
  <c r="BL73" i="87"/>
  <c r="AN76" i="85"/>
  <c r="AQ77" i="85"/>
  <c r="AN77" i="85"/>
  <c r="AQ76" i="85"/>
  <c r="AN74" i="85"/>
  <c r="AQ75" i="85"/>
  <c r="AN75" i="85"/>
  <c r="AQ74" i="85"/>
  <c r="AN72" i="85"/>
  <c r="AQ73" i="85"/>
  <c r="AN73" i="85"/>
  <c r="AQ72" i="85"/>
  <c r="AN71" i="85"/>
  <c r="AQ70" i="85"/>
  <c r="AN70" i="85"/>
  <c r="AQ71" i="85"/>
  <c r="I77" i="84"/>
  <c r="L71" i="84"/>
  <c r="L77" i="84"/>
  <c r="L72" i="84"/>
  <c r="I75" i="84"/>
  <c r="I71" i="84"/>
  <c r="L75" i="84"/>
  <c r="I72" i="84"/>
  <c r="I76" i="84"/>
  <c r="I73" i="84"/>
  <c r="L76" i="84"/>
  <c r="L70" i="84"/>
  <c r="I74" i="84"/>
  <c r="L74" i="84"/>
  <c r="I70" i="84"/>
  <c r="L73" i="84"/>
  <c r="BI76" i="84"/>
  <c r="BL76" i="84"/>
  <c r="BI70" i="84"/>
  <c r="BI71" i="84"/>
  <c r="BI75" i="84"/>
  <c r="BL75" i="84"/>
  <c r="BL73" i="84"/>
  <c r="BL72" i="84"/>
  <c r="BL74" i="84"/>
  <c r="BL70" i="84"/>
  <c r="BI74" i="84"/>
  <c r="BL71" i="84"/>
  <c r="BI77" i="84"/>
  <c r="BI72" i="84"/>
  <c r="BL77" i="84"/>
  <c r="BI73" i="84"/>
  <c r="L76" i="85"/>
  <c r="I76" i="85"/>
  <c r="L77" i="85"/>
  <c r="I73" i="85"/>
  <c r="L74" i="85"/>
  <c r="I74" i="85"/>
  <c r="L75" i="85"/>
  <c r="I71" i="85"/>
  <c r="L72" i="85"/>
  <c r="I72" i="85"/>
  <c r="L73" i="85"/>
  <c r="I77" i="85"/>
  <c r="L71" i="85"/>
  <c r="I75" i="85"/>
  <c r="L70" i="85"/>
  <c r="I70" i="85"/>
  <c r="V74" i="87"/>
  <c r="V70" i="87"/>
  <c r="S73" i="87"/>
  <c r="S68" i="87"/>
  <c r="V73" i="87"/>
  <c r="V69" i="87"/>
  <c r="S71" i="87"/>
  <c r="S74" i="87"/>
  <c r="V72" i="87"/>
  <c r="V68" i="87"/>
  <c r="S69" i="87"/>
  <c r="S70" i="87"/>
  <c r="V71" i="87"/>
  <c r="S75" i="87"/>
  <c r="S72" i="87"/>
  <c r="V75" i="87"/>
  <c r="L145" i="86"/>
  <c r="I145" i="86"/>
  <c r="L144" i="86"/>
  <c r="I148" i="86"/>
  <c r="L151" i="86"/>
  <c r="I151" i="86"/>
  <c r="L150" i="86"/>
  <c r="I146" i="86"/>
  <c r="L149" i="86"/>
  <c r="I149" i="86"/>
  <c r="L148" i="86"/>
  <c r="I144" i="86"/>
  <c r="I150" i="86"/>
  <c r="L147" i="86"/>
  <c r="I147" i="86"/>
  <c r="L146" i="86"/>
  <c r="S146" i="86"/>
  <c r="V147" i="86"/>
  <c r="S147" i="86"/>
  <c r="V148" i="86"/>
  <c r="S144" i="86"/>
  <c r="V145" i="86"/>
  <c r="S145" i="86"/>
  <c r="V146" i="86"/>
  <c r="S150" i="86"/>
  <c r="V151" i="86"/>
  <c r="S151" i="86"/>
  <c r="V144" i="86"/>
  <c r="S149" i="86"/>
  <c r="V150" i="86"/>
  <c r="S148" i="86"/>
  <c r="V149" i="86"/>
  <c r="Q152" i="84"/>
  <c r="Q148" i="84"/>
  <c r="N152" i="84"/>
  <c r="N148" i="84"/>
  <c r="Q151" i="84"/>
  <c r="Q147" i="84"/>
  <c r="N151" i="84"/>
  <c r="N147" i="84"/>
  <c r="Q146" i="84"/>
  <c r="N146" i="84"/>
  <c r="Q150" i="84"/>
  <c r="N150" i="84"/>
  <c r="Q153" i="84"/>
  <c r="N153" i="84"/>
  <c r="Q149" i="84"/>
  <c r="N149" i="84"/>
  <c r="V115" i="84"/>
  <c r="S111" i="84"/>
  <c r="V113" i="84"/>
  <c r="V112" i="84"/>
  <c r="S113" i="84"/>
  <c r="S109" i="84"/>
  <c r="V109" i="84"/>
  <c r="V108" i="84"/>
  <c r="S114" i="84"/>
  <c r="S110" i="84"/>
  <c r="V111" i="84"/>
  <c r="V114" i="84"/>
  <c r="S112" i="84"/>
  <c r="S108" i="84"/>
  <c r="V110" i="84"/>
  <c r="S115" i="84"/>
  <c r="BG76" i="62"/>
  <c r="BG73" i="62"/>
  <c r="BD73" i="62"/>
  <c r="BG70" i="62"/>
  <c r="BG74" i="62"/>
  <c r="BG71" i="62"/>
  <c r="BD71" i="62"/>
  <c r="BG75" i="62"/>
  <c r="BG77" i="62"/>
  <c r="BD77" i="62"/>
  <c r="BD76" i="62"/>
  <c r="BD72" i="62"/>
  <c r="BD75" i="62"/>
  <c r="BD74" i="62"/>
  <c r="BG72" i="62"/>
  <c r="BD70" i="62"/>
  <c r="AQ72" i="87"/>
  <c r="AQ68" i="87"/>
  <c r="AN68" i="87"/>
  <c r="AN71" i="87"/>
  <c r="AQ75" i="87"/>
  <c r="AQ71" i="87"/>
  <c r="AN74" i="87"/>
  <c r="AN73" i="87"/>
  <c r="AQ74" i="87"/>
  <c r="AQ70" i="87"/>
  <c r="AN72" i="87"/>
  <c r="AN69" i="87"/>
  <c r="AQ73" i="87"/>
  <c r="AQ69" i="87"/>
  <c r="AN70" i="87"/>
  <c r="AN75" i="87"/>
  <c r="X71" i="87"/>
  <c r="AA70" i="87"/>
  <c r="X74" i="87"/>
  <c r="X68" i="87"/>
  <c r="X69" i="87"/>
  <c r="AA68" i="87"/>
  <c r="X70" i="87"/>
  <c r="X72" i="87"/>
  <c r="X75" i="87"/>
  <c r="AA74" i="87"/>
  <c r="AA75" i="87"/>
  <c r="AA73" i="87"/>
  <c r="X73" i="87"/>
  <c r="AA72" i="87"/>
  <c r="AA71" i="87"/>
  <c r="AA69" i="87"/>
  <c r="AV74" i="84"/>
  <c r="AV70" i="84"/>
  <c r="AS75" i="84"/>
  <c r="AS76" i="84"/>
  <c r="AV76" i="84"/>
  <c r="AV72" i="84"/>
  <c r="AS72" i="84"/>
  <c r="AS71" i="84"/>
  <c r="AV77" i="84"/>
  <c r="AV73" i="84"/>
  <c r="AS74" i="84"/>
  <c r="AS73" i="84"/>
  <c r="AS70" i="84"/>
  <c r="AS77" i="84"/>
  <c r="AV75" i="84"/>
  <c r="AV71" i="84"/>
  <c r="AN248" i="91" l="1"/>
  <c r="AN102" i="91"/>
  <c r="AN34" i="91" s="1"/>
  <c r="AN140" i="91"/>
  <c r="AN40" i="91" s="1"/>
  <c r="AN67" i="87"/>
  <c r="AD66" i="87"/>
  <c r="AD67" i="87"/>
  <c r="BD67" i="86"/>
  <c r="AV143" i="86"/>
  <c r="AU127" i="86" s="1"/>
  <c r="X143" i="87"/>
  <c r="AG66" i="87"/>
  <c r="AE49" i="87" s="1"/>
  <c r="BG66" i="86"/>
  <c r="BG49" i="86" s="1"/>
  <c r="AG143" i="87"/>
  <c r="AD127" i="87" s="1"/>
  <c r="X105" i="86"/>
  <c r="AG66" i="86"/>
  <c r="AF49" i="86" s="1"/>
  <c r="BG143" i="87"/>
  <c r="BE127" i="87" s="1"/>
  <c r="AS66" i="87"/>
  <c r="V142" i="87"/>
  <c r="W125" i="87" s="1"/>
  <c r="V66" i="87"/>
  <c r="T49" i="87" s="1"/>
  <c r="AI142" i="86"/>
  <c r="AS105" i="87"/>
  <c r="AQ67" i="86"/>
  <c r="AQ51" i="86" s="1"/>
  <c r="I105" i="87"/>
  <c r="S143" i="87"/>
  <c r="Q143" i="87"/>
  <c r="P127" i="87" s="1"/>
  <c r="D104" i="87"/>
  <c r="BI67" i="87"/>
  <c r="N105" i="86"/>
  <c r="BD105" i="86"/>
  <c r="AA67" i="87"/>
  <c r="Y51" i="87" s="1"/>
  <c r="AA66" i="87"/>
  <c r="AB49" i="87" s="1"/>
  <c r="AX106" i="84"/>
  <c r="G105" i="87"/>
  <c r="E89" i="87" s="1"/>
  <c r="L143" i="87"/>
  <c r="M127" i="87" s="1"/>
  <c r="AQ145" i="85"/>
  <c r="BG104" i="86"/>
  <c r="BE87" i="86" s="1"/>
  <c r="AI144" i="62"/>
  <c r="N106" i="85"/>
  <c r="X69" i="84"/>
  <c r="N69" i="62"/>
  <c r="AD104" i="87"/>
  <c r="Q104" i="87"/>
  <c r="P87" i="87" s="1"/>
  <c r="BI66" i="86"/>
  <c r="S104" i="86"/>
  <c r="BL107" i="85"/>
  <c r="AG104" i="86"/>
  <c r="AD87" i="86" s="1"/>
  <c r="AD67" i="86"/>
  <c r="BG142" i="87"/>
  <c r="BF125" i="87" s="1"/>
  <c r="AS104" i="87"/>
  <c r="BD104" i="87"/>
  <c r="BG104" i="87"/>
  <c r="BF87" i="87" s="1"/>
  <c r="N142" i="87"/>
  <c r="AA104" i="87"/>
  <c r="AC87" i="87" s="1"/>
  <c r="S142" i="86"/>
  <c r="I69" i="84"/>
  <c r="AX107" i="84"/>
  <c r="BG144" i="84"/>
  <c r="X142" i="86"/>
  <c r="Q105" i="87"/>
  <c r="O89" i="87" s="1"/>
  <c r="AI67" i="86"/>
  <c r="BA106" i="62"/>
  <c r="X105" i="87"/>
  <c r="AG144" i="85"/>
  <c r="AL105" i="87"/>
  <c r="AL89" i="87" s="1"/>
  <c r="AL67" i="87"/>
  <c r="AM51" i="87" s="1"/>
  <c r="AN143" i="87"/>
  <c r="AX66" i="87"/>
  <c r="Q142" i="87"/>
  <c r="N125" i="87" s="1"/>
  <c r="X104" i="86"/>
  <c r="BD143" i="87"/>
  <c r="X142" i="87"/>
  <c r="BI104" i="87"/>
  <c r="AV66" i="86"/>
  <c r="AU49" i="86" s="1"/>
  <c r="BD68" i="85"/>
  <c r="X68" i="62"/>
  <c r="X68" i="85"/>
  <c r="N105" i="87"/>
  <c r="AI66" i="86"/>
  <c r="AS104" i="86"/>
  <c r="BA68" i="62"/>
  <c r="AN69" i="84"/>
  <c r="S66" i="86"/>
  <c r="AN66" i="86"/>
  <c r="BL105" i="86"/>
  <c r="BL89" i="86" s="1"/>
  <c r="D67" i="86"/>
  <c r="AV104" i="87"/>
  <c r="AU87" i="87" s="1"/>
  <c r="AA142" i="87"/>
  <c r="Z125" i="87" s="1"/>
  <c r="X104" i="87"/>
  <c r="BG67" i="86"/>
  <c r="BD51" i="86" s="1"/>
  <c r="BI248" i="91"/>
  <c r="S142" i="87"/>
  <c r="V68" i="84"/>
  <c r="AG142" i="87"/>
  <c r="AF125" i="87" s="1"/>
  <c r="AL66" i="87"/>
  <c r="AI49" i="87" s="1"/>
  <c r="BD142" i="87"/>
  <c r="BD68" i="62"/>
  <c r="AG144" i="62"/>
  <c r="AX107" i="85"/>
  <c r="AV106" i="84"/>
  <c r="S106" i="84"/>
  <c r="I106" i="84"/>
  <c r="AN145" i="85"/>
  <c r="X145" i="85"/>
  <c r="AA69" i="85"/>
  <c r="BI107" i="85"/>
  <c r="L69" i="84"/>
  <c r="BL69" i="85"/>
  <c r="BI107" i="62"/>
  <c r="N68" i="85"/>
  <c r="AS68" i="62"/>
  <c r="V69" i="62"/>
  <c r="AI106" i="84"/>
  <c r="BG145" i="84"/>
  <c r="I145" i="84"/>
  <c r="AX145" i="85"/>
  <c r="BA145" i="85"/>
  <c r="AV107" i="85"/>
  <c r="BA145" i="62"/>
  <c r="AQ144" i="85"/>
  <c r="AI69" i="62"/>
  <c r="L106" i="85"/>
  <c r="I106" i="85"/>
  <c r="I104" i="85" s="1"/>
  <c r="I34" i="85" s="1"/>
  <c r="I35" i="85" s="1"/>
  <c r="AI68" i="85"/>
  <c r="G107" i="62"/>
  <c r="AA145" i="62"/>
  <c r="X144" i="62"/>
  <c r="D69" i="84"/>
  <c r="D68" i="84"/>
  <c r="BG107" i="84"/>
  <c r="AD69" i="62"/>
  <c r="BD107" i="62"/>
  <c r="V106" i="62"/>
  <c r="S106" i="62"/>
  <c r="S107" i="62"/>
  <c r="AA107" i="62"/>
  <c r="V144" i="62"/>
  <c r="AN107" i="62"/>
  <c r="AN106" i="62"/>
  <c r="L106" i="62"/>
  <c r="I107" i="62"/>
  <c r="I144" i="85"/>
  <c r="AI69" i="84"/>
  <c r="N144" i="85"/>
  <c r="S69" i="84"/>
  <c r="BA107" i="62"/>
  <c r="AX106" i="62"/>
  <c r="S145" i="85"/>
  <c r="D106" i="85"/>
  <c r="G107" i="85"/>
  <c r="L144" i="62"/>
  <c r="L145" i="62"/>
  <c r="BD69" i="62"/>
  <c r="N144" i="84"/>
  <c r="BL68" i="84"/>
  <c r="AQ68" i="85"/>
  <c r="L69" i="85"/>
  <c r="AN69" i="85"/>
  <c r="L107" i="85"/>
  <c r="AL68" i="85"/>
  <c r="AD68" i="85"/>
  <c r="AL145" i="62"/>
  <c r="AV69" i="85"/>
  <c r="AA68" i="85"/>
  <c r="Q69" i="62"/>
  <c r="BG145" i="85"/>
  <c r="N106" i="62"/>
  <c r="BG106" i="62"/>
  <c r="AQ107" i="62"/>
  <c r="BI106" i="84"/>
  <c r="BD145" i="85"/>
  <c r="AQ106" i="85"/>
  <c r="N144" i="62"/>
  <c r="AQ107" i="85"/>
  <c r="Q107" i="85"/>
  <c r="AI107" i="85"/>
  <c r="AS69" i="62"/>
  <c r="Q145" i="84"/>
  <c r="BL106" i="62"/>
  <c r="AI106" i="62"/>
  <c r="AX144" i="85"/>
  <c r="AA145" i="85"/>
  <c r="X107" i="84"/>
  <c r="AD106" i="62"/>
  <c r="Q145" i="85"/>
  <c r="BG106" i="84"/>
  <c r="L107" i="84"/>
  <c r="BA106" i="84"/>
  <c r="BA107" i="84"/>
  <c r="AN142" i="87"/>
  <c r="BL143" i="87"/>
  <c r="BL127" i="87" s="1"/>
  <c r="AD142" i="87"/>
  <c r="AX143" i="87"/>
  <c r="BI142" i="87"/>
  <c r="AV142" i="87"/>
  <c r="AW125" i="87" s="1"/>
  <c r="AI143" i="87"/>
  <c r="AA143" i="87"/>
  <c r="Y127" i="87" s="1"/>
  <c r="G142" i="87"/>
  <c r="D125" i="87" s="1"/>
  <c r="N143" i="87"/>
  <c r="AX142" i="87"/>
  <c r="AI142" i="87"/>
  <c r="AQ142" i="87"/>
  <c r="AR125" i="87" s="1"/>
  <c r="AD143" i="87"/>
  <c r="L142" i="87"/>
  <c r="L125" i="87" s="1"/>
  <c r="I142" i="87"/>
  <c r="BA142" i="87"/>
  <c r="BC125" i="87" s="1"/>
  <c r="BA143" i="87"/>
  <c r="BA127" i="87" s="1"/>
  <c r="BI143" i="87"/>
  <c r="AV143" i="87"/>
  <c r="AV127" i="87" s="1"/>
  <c r="AL142" i="87"/>
  <c r="AJ125" i="87" s="1"/>
  <c r="D142" i="87"/>
  <c r="D143" i="87"/>
  <c r="G143" i="87"/>
  <c r="D127" i="87" s="1"/>
  <c r="AQ143" i="87"/>
  <c r="AQ127" i="87" s="1"/>
  <c r="I143" i="87"/>
  <c r="BL142" i="87"/>
  <c r="BI125" i="87" s="1"/>
  <c r="AS142" i="87"/>
  <c r="AS143" i="87"/>
  <c r="AL143" i="87"/>
  <c r="AL127" i="87" s="1"/>
  <c r="AQ104" i="87"/>
  <c r="AN87" i="87" s="1"/>
  <c r="N104" i="87"/>
  <c r="AQ105" i="87"/>
  <c r="AN89" i="87" s="1"/>
  <c r="G104" i="87"/>
  <c r="E87" i="87" s="1"/>
  <c r="AD105" i="87"/>
  <c r="I104" i="87"/>
  <c r="BA104" i="87"/>
  <c r="AZ87" i="87" s="1"/>
  <c r="BD105" i="87"/>
  <c r="BG105" i="87"/>
  <c r="BF89" i="87" s="1"/>
  <c r="BL104" i="87"/>
  <c r="BI87" i="87" s="1"/>
  <c r="V104" i="87"/>
  <c r="U87" i="87" s="1"/>
  <c r="AI104" i="87"/>
  <c r="L105" i="87"/>
  <c r="M89" i="87" s="1"/>
  <c r="AX104" i="87"/>
  <c r="S105" i="87"/>
  <c r="AN104" i="87"/>
  <c r="D105" i="87"/>
  <c r="AG104" i="87"/>
  <c r="AH87" i="87" s="1"/>
  <c r="BA105" i="87"/>
  <c r="BB89" i="87" s="1"/>
  <c r="BL105" i="87"/>
  <c r="BJ89" i="87" s="1"/>
  <c r="V105" i="87"/>
  <c r="S89" i="87" s="1"/>
  <c r="AL104" i="87"/>
  <c r="AM87" i="87" s="1"/>
  <c r="BI105" i="87"/>
  <c r="AN105" i="87"/>
  <c r="AG105" i="87"/>
  <c r="AH89" i="87" s="1"/>
  <c r="L104" i="87"/>
  <c r="J87" i="87" s="1"/>
  <c r="AX105" i="87"/>
  <c r="AV105" i="87"/>
  <c r="AW89" i="87" s="1"/>
  <c r="S104" i="87"/>
  <c r="AA105" i="87"/>
  <c r="Y89" i="87" s="1"/>
  <c r="AI105" i="87"/>
  <c r="BL66" i="87"/>
  <c r="BI49" i="87" s="1"/>
  <c r="I66" i="87"/>
  <c r="AQ67" i="87"/>
  <c r="AO51" i="87" s="1"/>
  <c r="V67" i="87"/>
  <c r="U51" i="87" s="1"/>
  <c r="BL67" i="87"/>
  <c r="BM51" i="87" s="1"/>
  <c r="AG67" i="87"/>
  <c r="AF51" i="87" s="1"/>
  <c r="I67" i="87"/>
  <c r="N66" i="87"/>
  <c r="N67" i="87"/>
  <c r="G66" i="87"/>
  <c r="D49" i="87" s="1"/>
  <c r="AX67" i="87"/>
  <c r="AS67" i="87"/>
  <c r="AQ66" i="87"/>
  <c r="AQ49" i="87" s="1"/>
  <c r="X67" i="87"/>
  <c r="X66" i="87"/>
  <c r="S66" i="87"/>
  <c r="BI66" i="87"/>
  <c r="L66" i="87"/>
  <c r="J49" i="87" s="1"/>
  <c r="L67" i="87"/>
  <c r="M51" i="87" s="1"/>
  <c r="Q66" i="87"/>
  <c r="Q49" i="87" s="1"/>
  <c r="Q67" i="87"/>
  <c r="N51" i="87" s="1"/>
  <c r="D67" i="87"/>
  <c r="BA66" i="87"/>
  <c r="BC49" i="87" s="1"/>
  <c r="BD67" i="87"/>
  <c r="BD66" i="87"/>
  <c r="AV67" i="87"/>
  <c r="AS51" i="87" s="1"/>
  <c r="AN66" i="87"/>
  <c r="S67" i="87"/>
  <c r="AI66" i="87"/>
  <c r="AI67" i="87"/>
  <c r="G67" i="87"/>
  <c r="G51" i="87" s="1"/>
  <c r="D66" i="87"/>
  <c r="BA67" i="87"/>
  <c r="BA51" i="87" s="1"/>
  <c r="BG67" i="87"/>
  <c r="BD51" i="87" s="1"/>
  <c r="BG66" i="87"/>
  <c r="BE49" i="87" s="1"/>
  <c r="AV66" i="87"/>
  <c r="AV49" i="87" s="1"/>
  <c r="BD142" i="86"/>
  <c r="AS143" i="86"/>
  <c r="D143" i="86"/>
  <c r="N142" i="86"/>
  <c r="AX142" i="86"/>
  <c r="BD143" i="86"/>
  <c r="AN143" i="86"/>
  <c r="AN142" i="86"/>
  <c r="G143" i="86"/>
  <c r="F127" i="86" s="1"/>
  <c r="N143" i="86"/>
  <c r="V142" i="86"/>
  <c r="S125" i="86" s="1"/>
  <c r="V143" i="86"/>
  <c r="V127" i="86" s="1"/>
  <c r="I142" i="86"/>
  <c r="I143" i="86"/>
  <c r="AI143" i="86"/>
  <c r="AX143" i="86"/>
  <c r="X143" i="86"/>
  <c r="AV142" i="86"/>
  <c r="AV125" i="86" s="1"/>
  <c r="AQ143" i="86"/>
  <c r="AP127" i="86" s="1"/>
  <c r="AQ142" i="86"/>
  <c r="AN125" i="86" s="1"/>
  <c r="G142" i="86"/>
  <c r="F125" i="86" s="1"/>
  <c r="BI143" i="86"/>
  <c r="BI142" i="86"/>
  <c r="AD142" i="86"/>
  <c r="AD143" i="86"/>
  <c r="S143" i="86"/>
  <c r="L143" i="86"/>
  <c r="J127" i="86" s="1"/>
  <c r="L142" i="86"/>
  <c r="J125" i="86" s="1"/>
  <c r="AL142" i="86"/>
  <c r="AL125" i="86" s="1"/>
  <c r="AL143" i="86"/>
  <c r="AM127" i="86" s="1"/>
  <c r="BA143" i="86"/>
  <c r="BC127" i="86" s="1"/>
  <c r="BA142" i="86"/>
  <c r="BB125" i="86" s="1"/>
  <c r="BG143" i="86"/>
  <c r="BD127" i="86" s="1"/>
  <c r="BG142" i="86"/>
  <c r="BH125" i="86" s="1"/>
  <c r="AA142" i="86"/>
  <c r="Z125" i="86" s="1"/>
  <c r="AA143" i="86"/>
  <c r="Z127" i="86" s="1"/>
  <c r="AS142" i="86"/>
  <c r="D142" i="86"/>
  <c r="BL142" i="86"/>
  <c r="BL125" i="86" s="1"/>
  <c r="BL143" i="86"/>
  <c r="BJ127" i="86" s="1"/>
  <c r="AG142" i="86"/>
  <c r="AD125" i="86" s="1"/>
  <c r="AG143" i="86"/>
  <c r="AD127" i="86" s="1"/>
  <c r="Q143" i="86"/>
  <c r="N127" i="86" s="1"/>
  <c r="Q142" i="86"/>
  <c r="Q125" i="86" s="1"/>
  <c r="AI105" i="86"/>
  <c r="Q104" i="86"/>
  <c r="N87" i="86" s="1"/>
  <c r="AN105" i="86"/>
  <c r="G105" i="86"/>
  <c r="H89" i="86" s="1"/>
  <c r="AX105" i="86"/>
  <c r="Q105" i="86"/>
  <c r="R89" i="86" s="1"/>
  <c r="BG105" i="86"/>
  <c r="BD89" i="86" s="1"/>
  <c r="S105" i="86"/>
  <c r="AS105" i="86"/>
  <c r="AG105" i="86"/>
  <c r="AD89" i="86" s="1"/>
  <c r="L104" i="86"/>
  <c r="L87" i="86" s="1"/>
  <c r="AQ104" i="86"/>
  <c r="AP87" i="86" s="1"/>
  <c r="AL104" i="86"/>
  <c r="AM87" i="86" s="1"/>
  <c r="AA104" i="86"/>
  <c r="Y87" i="86" s="1"/>
  <c r="D104" i="86"/>
  <c r="BI104" i="86"/>
  <c r="BA104" i="86"/>
  <c r="AX87" i="86" s="1"/>
  <c r="I105" i="86"/>
  <c r="N104" i="86"/>
  <c r="N102" i="86" s="1"/>
  <c r="N34" i="86" s="1"/>
  <c r="BD104" i="86"/>
  <c r="BD102" i="86" s="1"/>
  <c r="BD34" i="86" s="1"/>
  <c r="V104" i="86"/>
  <c r="V87" i="86" s="1"/>
  <c r="AV104" i="86"/>
  <c r="AV87" i="86" s="1"/>
  <c r="AD104" i="86"/>
  <c r="L105" i="86"/>
  <c r="L89" i="86" s="1"/>
  <c r="AQ105" i="86"/>
  <c r="AN89" i="86" s="1"/>
  <c r="AL105" i="86"/>
  <c r="AM89" i="86" s="1"/>
  <c r="AA105" i="86"/>
  <c r="AA89" i="86" s="1"/>
  <c r="D105" i="86"/>
  <c r="BI105" i="86"/>
  <c r="BA105" i="86"/>
  <c r="BA89" i="86" s="1"/>
  <c r="AV105" i="86"/>
  <c r="AU89" i="86" s="1"/>
  <c r="AD105" i="86"/>
  <c r="I104" i="86"/>
  <c r="AN104" i="86"/>
  <c r="AI104" i="86"/>
  <c r="G104" i="86"/>
  <c r="D87" i="86" s="1"/>
  <c r="BL104" i="86"/>
  <c r="BI87" i="86" s="1"/>
  <c r="AX104" i="86"/>
  <c r="BL66" i="86"/>
  <c r="BL49" i="86" s="1"/>
  <c r="V66" i="86"/>
  <c r="S49" i="86" s="1"/>
  <c r="AQ66" i="86"/>
  <c r="AR49" i="86" s="1"/>
  <c r="N66" i="86"/>
  <c r="Q67" i="86"/>
  <c r="Q51" i="86" s="1"/>
  <c r="AX67" i="86"/>
  <c r="AX64" i="86" s="1"/>
  <c r="AX27" i="86" s="1"/>
  <c r="BA66" i="86"/>
  <c r="AX49" i="86" s="1"/>
  <c r="AA67" i="86"/>
  <c r="AC51" i="86" s="1"/>
  <c r="L67" i="86"/>
  <c r="J51" i="86" s="1"/>
  <c r="BI67" i="86"/>
  <c r="S67" i="86"/>
  <c r="AN67" i="86"/>
  <c r="AN64" i="86" s="1"/>
  <c r="AN27" i="86" s="1"/>
  <c r="G67" i="86"/>
  <c r="F51" i="86" s="1"/>
  <c r="AS67" i="86"/>
  <c r="BD66" i="86"/>
  <c r="N67" i="86"/>
  <c r="X66" i="86"/>
  <c r="AA66" i="86"/>
  <c r="AA49" i="86" s="1"/>
  <c r="L66" i="86"/>
  <c r="L49" i="86" s="1"/>
  <c r="I66" i="86"/>
  <c r="AL66" i="86"/>
  <c r="AJ49" i="86" s="1"/>
  <c r="D66" i="86"/>
  <c r="AV67" i="86"/>
  <c r="AU51" i="86" s="1"/>
  <c r="BA67" i="86"/>
  <c r="BA51" i="86" s="1"/>
  <c r="Q66" i="86"/>
  <c r="R49" i="86" s="1"/>
  <c r="X67" i="86"/>
  <c r="I67" i="86"/>
  <c r="AL67" i="86"/>
  <c r="AL51" i="86" s="1"/>
  <c r="BL67" i="86"/>
  <c r="BJ51" i="86" s="1"/>
  <c r="AD66" i="86"/>
  <c r="AG67" i="86"/>
  <c r="AG51" i="86" s="1"/>
  <c r="V67" i="86"/>
  <c r="U51" i="86" s="1"/>
  <c r="G66" i="86"/>
  <c r="F49" i="86" s="1"/>
  <c r="AS66" i="86"/>
  <c r="AV68" i="84"/>
  <c r="AV144" i="84"/>
  <c r="BG68" i="84"/>
  <c r="AS68" i="84"/>
  <c r="S107" i="84"/>
  <c r="AI107" i="84"/>
  <c r="BA69" i="84"/>
  <c r="AA107" i="84"/>
  <c r="AI145" i="84"/>
  <c r="AQ107" i="84"/>
  <c r="BD106" i="84"/>
  <c r="AQ68" i="84"/>
  <c r="BL107" i="84"/>
  <c r="AG106" i="84"/>
  <c r="AX145" i="84"/>
  <c r="AD106" i="84"/>
  <c r="AL144" i="85"/>
  <c r="AS145" i="85"/>
  <c r="G144" i="85"/>
  <c r="AL145" i="85"/>
  <c r="BI145" i="85"/>
  <c r="BG144" i="85"/>
  <c r="AN144" i="85"/>
  <c r="X144" i="85"/>
  <c r="AV144" i="85"/>
  <c r="I145" i="85"/>
  <c r="L145" i="85"/>
  <c r="G145" i="85"/>
  <c r="N145" i="85"/>
  <c r="BI144" i="85"/>
  <c r="AV145" i="85"/>
  <c r="D144" i="85"/>
  <c r="Q144" i="85"/>
  <c r="V145" i="85"/>
  <c r="AD144" i="85"/>
  <c r="AD145" i="85"/>
  <c r="AA144" i="85"/>
  <c r="AI144" i="85"/>
  <c r="BA144" i="85"/>
  <c r="AI145" i="85"/>
  <c r="BL144" i="85"/>
  <c r="BL145" i="85"/>
  <c r="BD144" i="85"/>
  <c r="AS144" i="85"/>
  <c r="L144" i="85"/>
  <c r="D145" i="85"/>
  <c r="S144" i="85"/>
  <c r="V144" i="85"/>
  <c r="AG145" i="85"/>
  <c r="AX106" i="85"/>
  <c r="X107" i="85"/>
  <c r="V107" i="85"/>
  <c r="AI106" i="85"/>
  <c r="AL106" i="85"/>
  <c r="AG106" i="85"/>
  <c r="G106" i="85"/>
  <c r="BD106" i="85"/>
  <c r="AS106" i="85"/>
  <c r="AN107" i="85"/>
  <c r="AN106" i="85"/>
  <c r="S106" i="85"/>
  <c r="N107" i="85"/>
  <c r="BA106" i="85"/>
  <c r="AL107" i="85"/>
  <c r="AA106" i="85"/>
  <c r="BI106" i="85"/>
  <c r="AG107" i="85"/>
  <c r="V106" i="85"/>
  <c r="X106" i="85"/>
  <c r="AD107" i="85"/>
  <c r="BD107" i="85"/>
  <c r="BG106" i="85"/>
  <c r="AA107" i="85"/>
  <c r="BG107" i="85"/>
  <c r="AS107" i="85"/>
  <c r="AV106" i="85"/>
  <c r="S107" i="85"/>
  <c r="Q106" i="85"/>
  <c r="BA107" i="85"/>
  <c r="BL106" i="85"/>
  <c r="AD106" i="85"/>
  <c r="D107" i="85"/>
  <c r="D68" i="85"/>
  <c r="Q69" i="85"/>
  <c r="AD69" i="85"/>
  <c r="BG69" i="85"/>
  <c r="AV68" i="85"/>
  <c r="X69" i="85"/>
  <c r="S69" i="85"/>
  <c r="I69" i="85"/>
  <c r="I68" i="85"/>
  <c r="AQ69" i="85"/>
  <c r="BI68" i="85"/>
  <c r="N69" i="85"/>
  <c r="AL69" i="85"/>
  <c r="AI69" i="85"/>
  <c r="AG68" i="85"/>
  <c r="BD69" i="85"/>
  <c r="AS69" i="85"/>
  <c r="G68" i="85"/>
  <c r="AX69" i="85"/>
  <c r="S68" i="85"/>
  <c r="Q68" i="85"/>
  <c r="BG68" i="85"/>
  <c r="AS68" i="85"/>
  <c r="L68" i="85"/>
  <c r="AN68" i="85"/>
  <c r="BL68" i="85"/>
  <c r="BI69" i="85"/>
  <c r="AG69" i="85"/>
  <c r="D69" i="85"/>
  <c r="G69" i="85"/>
  <c r="BA68" i="85"/>
  <c r="AX68" i="85"/>
  <c r="BA69" i="85"/>
  <c r="V69" i="85"/>
  <c r="Q144" i="84"/>
  <c r="S145" i="84"/>
  <c r="G144" i="84"/>
  <c r="AD145" i="84"/>
  <c r="AV145" i="84"/>
  <c r="AA144" i="84"/>
  <c r="AN145" i="84"/>
  <c r="BA144" i="84"/>
  <c r="BI144" i="84"/>
  <c r="D145" i="84"/>
  <c r="BA145" i="84"/>
  <c r="N145" i="84"/>
  <c r="V144" i="84"/>
  <c r="V145" i="84"/>
  <c r="G145" i="84"/>
  <c r="BD144" i="84"/>
  <c r="I144" i="84"/>
  <c r="AG145" i="84"/>
  <c r="AS144" i="84"/>
  <c r="AA145" i="84"/>
  <c r="AL144" i="84"/>
  <c r="AQ145" i="84"/>
  <c r="BI145" i="84"/>
  <c r="S144" i="84"/>
  <c r="L145" i="84"/>
  <c r="X145" i="84"/>
  <c r="AI144" i="84"/>
  <c r="AN144" i="84"/>
  <c r="D144" i="84"/>
  <c r="BD145" i="84"/>
  <c r="L144" i="84"/>
  <c r="AG144" i="84"/>
  <c r="AD144" i="84"/>
  <c r="AS145" i="84"/>
  <c r="X144" i="84"/>
  <c r="AL145" i="84"/>
  <c r="AQ144" i="84"/>
  <c r="AX144" i="84"/>
  <c r="BL145" i="84"/>
  <c r="BL144" i="84"/>
  <c r="AL106" i="84"/>
  <c r="AD107" i="84"/>
  <c r="AA106" i="84"/>
  <c r="D107" i="84"/>
  <c r="AQ106" i="84"/>
  <c r="N107" i="84"/>
  <c r="AV107" i="84"/>
  <c r="AL107" i="84"/>
  <c r="G106" i="84"/>
  <c r="AN106" i="84"/>
  <c r="V106" i="84"/>
  <c r="V107" i="84"/>
  <c r="AS106" i="84"/>
  <c r="L106" i="84"/>
  <c r="AG107" i="84"/>
  <c r="X106" i="84"/>
  <c r="G107" i="84"/>
  <c r="AN107" i="84"/>
  <c r="N106" i="84"/>
  <c r="AS107" i="84"/>
  <c r="I107" i="84"/>
  <c r="D106" i="84"/>
  <c r="BD107" i="84"/>
  <c r="Q106" i="84"/>
  <c r="BI107" i="84"/>
  <c r="BL106" i="84"/>
  <c r="AN68" i="84"/>
  <c r="AI68" i="84"/>
  <c r="Q69" i="84"/>
  <c r="AX69" i="84"/>
  <c r="BA68" i="84"/>
  <c r="BG69" i="84"/>
  <c r="G68" i="84"/>
  <c r="AG69" i="84"/>
  <c r="AV69" i="84"/>
  <c r="L68" i="84"/>
  <c r="N68" i="84"/>
  <c r="AX68" i="84"/>
  <c r="BD68" i="84"/>
  <c r="X68" i="84"/>
  <c r="AA68" i="84"/>
  <c r="G69" i="84"/>
  <c r="AD68" i="84"/>
  <c r="AD69" i="84"/>
  <c r="AG68" i="84"/>
  <c r="AL68" i="84"/>
  <c r="V69" i="84"/>
  <c r="Q68" i="84"/>
  <c r="BL69" i="84"/>
  <c r="AS69" i="84"/>
  <c r="BI69" i="84"/>
  <c r="BI68" i="84"/>
  <c r="I68" i="84"/>
  <c r="N69" i="84"/>
  <c r="BD69" i="84"/>
  <c r="AA69" i="84"/>
  <c r="AQ69" i="84"/>
  <c r="AL69" i="84"/>
  <c r="S68" i="84"/>
  <c r="AI145" i="62"/>
  <c r="AG145" i="62"/>
  <c r="BA144" i="62"/>
  <c r="AN144" i="62"/>
  <c r="AA144" i="62"/>
  <c r="AS144" i="62"/>
  <c r="AS145" i="62"/>
  <c r="S144" i="62"/>
  <c r="D144" i="62"/>
  <c r="D145" i="62"/>
  <c r="N145" i="62"/>
  <c r="BI144" i="62"/>
  <c r="BI145" i="62"/>
  <c r="AX144" i="62"/>
  <c r="AL144" i="62"/>
  <c r="AN145" i="62"/>
  <c r="BD144" i="62"/>
  <c r="BG144" i="62"/>
  <c r="AV145" i="62"/>
  <c r="S145" i="62"/>
  <c r="I144" i="62"/>
  <c r="AX145" i="62"/>
  <c r="AQ145" i="62"/>
  <c r="AQ144" i="62"/>
  <c r="X145" i="62"/>
  <c r="BG145" i="62"/>
  <c r="BD145" i="62"/>
  <c r="AD145" i="62"/>
  <c r="AD144" i="62"/>
  <c r="AV144" i="62"/>
  <c r="V145" i="62"/>
  <c r="G145" i="62"/>
  <c r="G144" i="62"/>
  <c r="Q144" i="62"/>
  <c r="Q145" i="62"/>
  <c r="I145" i="62"/>
  <c r="AL106" i="62"/>
  <c r="N107" i="62"/>
  <c r="N104" i="62" s="1"/>
  <c r="N34" i="62" s="1"/>
  <c r="N35" i="62" s="1"/>
  <c r="D107" i="62"/>
  <c r="D106" i="62"/>
  <c r="AD107" i="62"/>
  <c r="BD106" i="62"/>
  <c r="V107" i="62"/>
  <c r="X106" i="62"/>
  <c r="AQ106" i="62"/>
  <c r="L107" i="62"/>
  <c r="BL107" i="62"/>
  <c r="BI106" i="62"/>
  <c r="AL107" i="62"/>
  <c r="AG106" i="62"/>
  <c r="AG107" i="62"/>
  <c r="X107" i="62"/>
  <c r="Q107" i="62"/>
  <c r="AV106" i="62"/>
  <c r="AA106" i="62"/>
  <c r="AI107" i="62"/>
  <c r="Q106" i="62"/>
  <c r="G106" i="62"/>
  <c r="AS107" i="62"/>
  <c r="BG107" i="62"/>
  <c r="I106" i="62"/>
  <c r="AX107" i="62"/>
  <c r="V68" i="62"/>
  <c r="AN69" i="62"/>
  <c r="BG69" i="62"/>
  <c r="BI69" i="62"/>
  <c r="AV69" i="62"/>
  <c r="AV68" i="62"/>
  <c r="S68" i="62"/>
  <c r="AL69" i="62"/>
  <c r="AI68" i="62"/>
  <c r="D69" i="62"/>
  <c r="AQ68" i="62"/>
  <c r="Q68" i="62"/>
  <c r="AX68" i="62"/>
  <c r="AG69" i="62"/>
  <c r="N68" i="62"/>
  <c r="AD68" i="62"/>
  <c r="S69" i="62"/>
  <c r="AL68" i="62"/>
  <c r="D68" i="62"/>
  <c r="G69" i="62"/>
  <c r="L68" i="62"/>
  <c r="I68" i="62"/>
  <c r="X69" i="62"/>
  <c r="AX69" i="62"/>
  <c r="BI68" i="62"/>
  <c r="BG68" i="62"/>
  <c r="BL69" i="62"/>
  <c r="BL68" i="62"/>
  <c r="G68" i="62"/>
  <c r="AQ69" i="62"/>
  <c r="AN68" i="62"/>
  <c r="I69" i="62"/>
  <c r="L69" i="62"/>
  <c r="AA69" i="62"/>
  <c r="AA68" i="62"/>
  <c r="BA69" i="62"/>
  <c r="AG68" i="62"/>
  <c r="BD102" i="91"/>
  <c r="BD34" i="91" s="1"/>
  <c r="N102" i="91"/>
  <c r="N34" i="91" s="1"/>
  <c r="BD140" i="91"/>
  <c r="BD40" i="91" s="1"/>
  <c r="I140" i="91"/>
  <c r="I40" i="91" s="1"/>
  <c r="V68" i="85"/>
  <c r="D140" i="91"/>
  <c r="D40" i="91" s="1"/>
  <c r="C40" i="91" s="1"/>
  <c r="AS106" i="62"/>
  <c r="AV107" i="62"/>
  <c r="BI102" i="91"/>
  <c r="BI34" i="91" s="1"/>
  <c r="AD102" i="91"/>
  <c r="AD34" i="91" s="1"/>
  <c r="I102" i="91"/>
  <c r="I34" i="91" s="1"/>
  <c r="AX102" i="91"/>
  <c r="AX34" i="91" s="1"/>
  <c r="AX248" i="91"/>
  <c r="X248" i="91"/>
  <c r="AS102" i="91"/>
  <c r="AS34" i="91" s="1"/>
  <c r="D102" i="91"/>
  <c r="C102" i="91" s="1"/>
  <c r="S105" i="91"/>
  <c r="S248" i="91" s="1"/>
  <c r="BE49" i="86"/>
  <c r="AQ51" i="91"/>
  <c r="AP51" i="91"/>
  <c r="AN51" i="91"/>
  <c r="AR51" i="91"/>
  <c r="AO51" i="91"/>
  <c r="P127" i="91"/>
  <c r="R127" i="91"/>
  <c r="O127" i="91"/>
  <c r="N127" i="91"/>
  <c r="Q127" i="91"/>
  <c r="AU89" i="91"/>
  <c r="AT89" i="91"/>
  <c r="AS89" i="91"/>
  <c r="AW89" i="91"/>
  <c r="AV89" i="91"/>
  <c r="AU87" i="91"/>
  <c r="AS87" i="91"/>
  <c r="AV87" i="91"/>
  <c r="AW87" i="91"/>
  <c r="AT87" i="91"/>
  <c r="AP87" i="91"/>
  <c r="AO87" i="91"/>
  <c r="AR87" i="91"/>
  <c r="AQ87" i="91"/>
  <c r="AN87" i="91"/>
  <c r="F125" i="91"/>
  <c r="G125" i="91"/>
  <c r="E125" i="91"/>
  <c r="H125" i="91"/>
  <c r="D125" i="91"/>
  <c r="N64" i="91"/>
  <c r="N27" i="91" s="1"/>
  <c r="N247" i="91"/>
  <c r="Q49" i="91"/>
  <c r="R49" i="91"/>
  <c r="P49" i="91"/>
  <c r="N49" i="91"/>
  <c r="O49" i="91"/>
  <c r="BH49" i="91"/>
  <c r="BF49" i="91"/>
  <c r="BG49" i="91"/>
  <c r="BE49" i="91"/>
  <c r="BD49" i="91"/>
  <c r="BD248" i="91"/>
  <c r="AD248" i="91"/>
  <c r="BJ89" i="86"/>
  <c r="D247" i="91"/>
  <c r="D64" i="91"/>
  <c r="AU51" i="91"/>
  <c r="AV51" i="91"/>
  <c r="AT51" i="91"/>
  <c r="AS51" i="91"/>
  <c r="AW51" i="91"/>
  <c r="AS248" i="91"/>
  <c r="BM87" i="91"/>
  <c r="BK87" i="91"/>
  <c r="BI87" i="91"/>
  <c r="BL87" i="91"/>
  <c r="BJ87" i="91"/>
  <c r="BI89" i="91"/>
  <c r="BL89" i="91"/>
  <c r="BM89" i="91"/>
  <c r="BJ89" i="91"/>
  <c r="BK89" i="91"/>
  <c r="AJ49" i="91"/>
  <c r="AM49" i="91"/>
  <c r="AK49" i="91"/>
  <c r="AI49" i="91"/>
  <c r="AL49" i="91"/>
  <c r="AO125" i="91"/>
  <c r="AQ125" i="91"/>
  <c r="AR125" i="91"/>
  <c r="AP125" i="91"/>
  <c r="AN125" i="91"/>
  <c r="X247" i="91"/>
  <c r="X64" i="91"/>
  <c r="X27" i="91" s="1"/>
  <c r="X87" i="87"/>
  <c r="AF49" i="87"/>
  <c r="AP87" i="87"/>
  <c r="AE127" i="87"/>
  <c r="K87" i="91"/>
  <c r="J87" i="91"/>
  <c r="L87" i="91"/>
  <c r="M87" i="91"/>
  <c r="I87" i="91"/>
  <c r="Z127" i="91"/>
  <c r="Y127" i="91"/>
  <c r="AC127" i="91"/>
  <c r="AB127" i="91"/>
  <c r="AA127" i="91"/>
  <c r="X127" i="91"/>
  <c r="AV127" i="91"/>
  <c r="AT127" i="91"/>
  <c r="AW127" i="91"/>
  <c r="AS127" i="91"/>
  <c r="AU127" i="91"/>
  <c r="BD87" i="86"/>
  <c r="BH87" i="86"/>
  <c r="AX64" i="91"/>
  <c r="AX27" i="91" s="1"/>
  <c r="AX247" i="91"/>
  <c r="AN51" i="87"/>
  <c r="BB87" i="91"/>
  <c r="AX87" i="91"/>
  <c r="BA87" i="91"/>
  <c r="BC87" i="91"/>
  <c r="AZ87" i="91"/>
  <c r="AY87" i="91"/>
  <c r="BB89" i="91"/>
  <c r="AY89" i="91"/>
  <c r="BC89" i="91"/>
  <c r="BA89" i="91"/>
  <c r="AZ89" i="91"/>
  <c r="AX89" i="91"/>
  <c r="AH89" i="91"/>
  <c r="AD89" i="91"/>
  <c r="AG89" i="91"/>
  <c r="AF89" i="91"/>
  <c r="AE89" i="91"/>
  <c r="AA125" i="91"/>
  <c r="AC125" i="91"/>
  <c r="Z125" i="91"/>
  <c r="Y125" i="91"/>
  <c r="AB125" i="91"/>
  <c r="X125" i="91"/>
  <c r="AS140" i="91"/>
  <c r="AS40" i="91" s="1"/>
  <c r="BL144" i="62"/>
  <c r="AD127" i="91"/>
  <c r="AE127" i="91"/>
  <c r="AH127" i="91"/>
  <c r="AF127" i="91"/>
  <c r="AG127" i="91"/>
  <c r="BI140" i="91"/>
  <c r="BI40" i="91" s="1"/>
  <c r="N140" i="91"/>
  <c r="N40" i="91" s="1"/>
  <c r="P125" i="91"/>
  <c r="R125" i="91"/>
  <c r="O125" i="91"/>
  <c r="N125" i="91"/>
  <c r="Q125" i="91"/>
  <c r="AK127" i="91"/>
  <c r="AI127" i="91"/>
  <c r="AM127" i="91"/>
  <c r="AJ127" i="91"/>
  <c r="AL127" i="91"/>
  <c r="AM125" i="91"/>
  <c r="AJ125" i="91"/>
  <c r="AL125" i="91"/>
  <c r="AK125" i="91"/>
  <c r="AI125" i="91"/>
  <c r="N51" i="91"/>
  <c r="P51" i="91"/>
  <c r="Q51" i="91"/>
  <c r="R51" i="91"/>
  <c r="O51" i="91"/>
  <c r="I87" i="86"/>
  <c r="AI102" i="91"/>
  <c r="AI34" i="91" s="1"/>
  <c r="BD51" i="91"/>
  <c r="BE51" i="91"/>
  <c r="BF51" i="91"/>
  <c r="BG51" i="91"/>
  <c r="BH51" i="91"/>
  <c r="S247" i="91"/>
  <c r="S64" i="91"/>
  <c r="S27" i="91" s="1"/>
  <c r="AF51" i="91"/>
  <c r="AH51" i="91"/>
  <c r="AE51" i="91"/>
  <c r="AG51" i="91"/>
  <c r="AD51" i="91"/>
  <c r="BI64" i="91"/>
  <c r="BI27" i="91" s="1"/>
  <c r="BI247" i="91"/>
  <c r="J49" i="91"/>
  <c r="K49" i="91"/>
  <c r="L49" i="91"/>
  <c r="I49" i="91"/>
  <c r="M49" i="91"/>
  <c r="J51" i="91"/>
  <c r="K51" i="91"/>
  <c r="M51" i="91"/>
  <c r="L51" i="91"/>
  <c r="I51" i="91"/>
  <c r="E51" i="86"/>
  <c r="H51" i="86"/>
  <c r="G49" i="91"/>
  <c r="D49" i="91"/>
  <c r="F49" i="91"/>
  <c r="E49" i="91"/>
  <c r="H49" i="91"/>
  <c r="AI51" i="91"/>
  <c r="AL51" i="91"/>
  <c r="AM51" i="91"/>
  <c r="AK51" i="91"/>
  <c r="AJ51" i="91"/>
  <c r="V127" i="87"/>
  <c r="W127" i="87"/>
  <c r="U127" i="87"/>
  <c r="T127" i="87"/>
  <c r="S127" i="87"/>
  <c r="E87" i="91"/>
  <c r="F87" i="91"/>
  <c r="D87" i="91"/>
  <c r="H87" i="91"/>
  <c r="G87" i="91"/>
  <c r="BJ87" i="87"/>
  <c r="BL87" i="87"/>
  <c r="K89" i="91"/>
  <c r="J89" i="91"/>
  <c r="M89" i="91"/>
  <c r="L89" i="91"/>
  <c r="I89" i="91"/>
  <c r="BE87" i="91"/>
  <c r="BD87" i="91"/>
  <c r="BH87" i="91"/>
  <c r="BF87" i="91"/>
  <c r="BG87" i="91"/>
  <c r="O89" i="91"/>
  <c r="P89" i="91"/>
  <c r="R89" i="91"/>
  <c r="N89" i="91"/>
  <c r="Q89" i="91"/>
  <c r="BA125" i="87"/>
  <c r="T125" i="91"/>
  <c r="W125" i="91"/>
  <c r="S125" i="91"/>
  <c r="U125" i="91"/>
  <c r="V125" i="91"/>
  <c r="AZ51" i="91"/>
  <c r="BC51" i="91"/>
  <c r="BB51" i="91"/>
  <c r="BA51" i="91"/>
  <c r="AX51" i="91"/>
  <c r="AY51" i="91"/>
  <c r="BB49" i="91"/>
  <c r="BA49" i="91"/>
  <c r="AX49" i="91"/>
  <c r="AY49" i="91"/>
  <c r="AZ49" i="91"/>
  <c r="BC49" i="91"/>
  <c r="AF87" i="87"/>
  <c r="AG87" i="87"/>
  <c r="AM49" i="86"/>
  <c r="AO89" i="91"/>
  <c r="AQ89" i="91"/>
  <c r="AR89" i="91"/>
  <c r="AN89" i="91"/>
  <c r="AP89" i="91"/>
  <c r="H127" i="91"/>
  <c r="F127" i="91"/>
  <c r="D127" i="91"/>
  <c r="E127" i="91"/>
  <c r="G127" i="91"/>
  <c r="AI140" i="91"/>
  <c r="AI40" i="91" s="1"/>
  <c r="N248" i="91"/>
  <c r="AJ89" i="86"/>
  <c r="AB89" i="86"/>
  <c r="X89" i="86"/>
  <c r="BD247" i="91"/>
  <c r="BD64" i="91"/>
  <c r="BD27" i="91" s="1"/>
  <c r="V51" i="91"/>
  <c r="T51" i="91"/>
  <c r="U51" i="91"/>
  <c r="W51" i="91"/>
  <c r="S51" i="91"/>
  <c r="S49" i="91"/>
  <c r="U49" i="91"/>
  <c r="T49" i="91"/>
  <c r="V49" i="91"/>
  <c r="W49" i="91"/>
  <c r="AG49" i="91"/>
  <c r="AD49" i="91"/>
  <c r="AH49" i="91"/>
  <c r="AF49" i="91"/>
  <c r="AE49" i="91"/>
  <c r="BL49" i="91"/>
  <c r="BK49" i="91"/>
  <c r="BM49" i="91"/>
  <c r="BJ49" i="91"/>
  <c r="BI49" i="91"/>
  <c r="I247" i="91"/>
  <c r="I64" i="91"/>
  <c r="I27" i="91" s="1"/>
  <c r="Z87" i="91"/>
  <c r="AA87" i="91"/>
  <c r="AC87" i="91"/>
  <c r="X87" i="91"/>
  <c r="AB87" i="91"/>
  <c r="Y87" i="91"/>
  <c r="AC89" i="91"/>
  <c r="Y89" i="91"/>
  <c r="Z89" i="91"/>
  <c r="X89" i="91"/>
  <c r="AB89" i="91"/>
  <c r="AA89" i="91"/>
  <c r="AZ127" i="91"/>
  <c r="BB127" i="91"/>
  <c r="BC127" i="91"/>
  <c r="BA127" i="91"/>
  <c r="AY127" i="91"/>
  <c r="AX127" i="91"/>
  <c r="BC125" i="91"/>
  <c r="AX125" i="91"/>
  <c r="AY125" i="91"/>
  <c r="BB125" i="91"/>
  <c r="BA125" i="91"/>
  <c r="AZ125" i="91"/>
  <c r="G51" i="91"/>
  <c r="D51" i="91"/>
  <c r="F51" i="91"/>
  <c r="H51" i="91"/>
  <c r="E51" i="91"/>
  <c r="AS64" i="91"/>
  <c r="AS27" i="91" s="1"/>
  <c r="AS247" i="91"/>
  <c r="AY89" i="87"/>
  <c r="V104" i="91"/>
  <c r="AB49" i="91"/>
  <c r="Z49" i="91"/>
  <c r="X49" i="91"/>
  <c r="Y49" i="91"/>
  <c r="AC49" i="91"/>
  <c r="AA49" i="91"/>
  <c r="E127" i="87"/>
  <c r="R125" i="87"/>
  <c r="W49" i="87"/>
  <c r="R87" i="86"/>
  <c r="X140" i="91"/>
  <c r="X40" i="91" s="1"/>
  <c r="AN49" i="91"/>
  <c r="AP49" i="91"/>
  <c r="AO49" i="91"/>
  <c r="AR49" i="91"/>
  <c r="AQ49" i="91"/>
  <c r="AN64" i="91"/>
  <c r="AN27" i="91" s="1"/>
  <c r="AN247" i="91"/>
  <c r="AN249" i="91" s="1"/>
  <c r="AF87" i="91"/>
  <c r="AH87" i="91"/>
  <c r="AE87" i="91"/>
  <c r="AG87" i="91"/>
  <c r="AD87" i="91"/>
  <c r="AT125" i="91"/>
  <c r="AW125" i="91"/>
  <c r="AU125" i="91"/>
  <c r="AS125" i="91"/>
  <c r="AV125" i="91"/>
  <c r="BL145" i="62"/>
  <c r="BE89" i="91"/>
  <c r="BF89" i="91"/>
  <c r="BH89" i="91"/>
  <c r="BG89" i="91"/>
  <c r="BD89" i="91"/>
  <c r="P87" i="91"/>
  <c r="R87" i="91"/>
  <c r="Q87" i="91"/>
  <c r="N87" i="91"/>
  <c r="O87" i="91"/>
  <c r="BB127" i="86"/>
  <c r="AZ127" i="86"/>
  <c r="AX125" i="86"/>
  <c r="S140" i="91"/>
  <c r="S40" i="91" s="1"/>
  <c r="T127" i="91"/>
  <c r="W127" i="91"/>
  <c r="U127" i="91"/>
  <c r="V127" i="91"/>
  <c r="S127" i="91"/>
  <c r="AD140" i="91"/>
  <c r="AD40" i="91" s="1"/>
  <c r="AG125" i="91"/>
  <c r="AH125" i="91"/>
  <c r="AF125" i="91"/>
  <c r="AE125" i="91"/>
  <c r="AD125" i="91"/>
  <c r="BL125" i="91"/>
  <c r="BI125" i="91"/>
  <c r="BK125" i="91"/>
  <c r="BJ125" i="91"/>
  <c r="BM125" i="91"/>
  <c r="BJ127" i="91"/>
  <c r="BL127" i="91"/>
  <c r="BI127" i="91"/>
  <c r="BK127" i="91"/>
  <c r="BM127" i="91"/>
  <c r="BH127" i="91"/>
  <c r="BG127" i="91"/>
  <c r="BD127" i="91"/>
  <c r="BF127" i="91"/>
  <c r="BE127" i="91"/>
  <c r="BD125" i="91"/>
  <c r="BH125" i="91"/>
  <c r="BG125" i="91"/>
  <c r="BE125" i="91"/>
  <c r="BF125" i="91"/>
  <c r="AM51" i="86"/>
  <c r="BM51" i="86"/>
  <c r="BI51" i="86"/>
  <c r="T89" i="86"/>
  <c r="W89" i="86"/>
  <c r="V89" i="86"/>
  <c r="U89" i="86"/>
  <c r="S89" i="86"/>
  <c r="M125" i="91"/>
  <c r="L125" i="91"/>
  <c r="K125" i="91"/>
  <c r="J125" i="91"/>
  <c r="I125" i="91"/>
  <c r="L127" i="91"/>
  <c r="I127" i="91"/>
  <c r="K127" i="91"/>
  <c r="J127" i="91"/>
  <c r="M127" i="91"/>
  <c r="AI89" i="91"/>
  <c r="AJ89" i="91"/>
  <c r="AK89" i="91"/>
  <c r="AM89" i="91"/>
  <c r="AL89" i="91"/>
  <c r="AM87" i="91"/>
  <c r="AJ87" i="91"/>
  <c r="AK87" i="91"/>
  <c r="AI87" i="91"/>
  <c r="AL87" i="91"/>
  <c r="AD64" i="91"/>
  <c r="AD27" i="91" s="1"/>
  <c r="AD247" i="91"/>
  <c r="BK51" i="91"/>
  <c r="BJ51" i="91"/>
  <c r="BI51" i="91"/>
  <c r="BL51" i="91"/>
  <c r="BM51" i="91"/>
  <c r="I248" i="91"/>
  <c r="X102" i="91"/>
  <c r="X34" i="91" s="1"/>
  <c r="M87" i="87"/>
  <c r="L87" i="87"/>
  <c r="AX140" i="91"/>
  <c r="AX40" i="91" s="1"/>
  <c r="D248" i="91"/>
  <c r="AS49" i="91"/>
  <c r="AT49" i="91"/>
  <c r="AW49" i="91"/>
  <c r="AV49" i="91"/>
  <c r="AU49" i="91"/>
  <c r="BM125" i="86"/>
  <c r="AI248" i="91"/>
  <c r="AI247" i="91"/>
  <c r="AI64" i="91"/>
  <c r="AI27" i="91" s="1"/>
  <c r="AU89" i="87"/>
  <c r="AP127" i="91"/>
  <c r="AO127" i="91"/>
  <c r="AQ127" i="91"/>
  <c r="AR127" i="91"/>
  <c r="AN127" i="91"/>
  <c r="H89" i="91"/>
  <c r="F89" i="91"/>
  <c r="G89" i="91"/>
  <c r="E89" i="91"/>
  <c r="D89" i="91"/>
  <c r="U89" i="91"/>
  <c r="T89" i="91"/>
  <c r="W89" i="91"/>
  <c r="V89" i="91"/>
  <c r="S89" i="91"/>
  <c r="AA51" i="91"/>
  <c r="AB51" i="91"/>
  <c r="Y51" i="91"/>
  <c r="AC51" i="91"/>
  <c r="Z51" i="91"/>
  <c r="X51" i="91"/>
  <c r="L49" i="87" l="1"/>
  <c r="AL127" i="86"/>
  <c r="Q89" i="87"/>
  <c r="K87" i="87"/>
  <c r="BL51" i="86"/>
  <c r="BA127" i="86"/>
  <c r="O125" i="87"/>
  <c r="AC89" i="86"/>
  <c r="AK49" i="86"/>
  <c r="AE87" i="87"/>
  <c r="BK87" i="87"/>
  <c r="G51" i="86"/>
  <c r="K87" i="86"/>
  <c r="AR51" i="87"/>
  <c r="BF87" i="86"/>
  <c r="BI89" i="86"/>
  <c r="BF49" i="86"/>
  <c r="I87" i="87"/>
  <c r="BK51" i="86"/>
  <c r="AY127" i="86"/>
  <c r="H127" i="87"/>
  <c r="Z89" i="86"/>
  <c r="AL49" i="86"/>
  <c r="AA127" i="87"/>
  <c r="D51" i="86"/>
  <c r="R51" i="86"/>
  <c r="AP51" i="87"/>
  <c r="BG87" i="86"/>
  <c r="BJ125" i="86"/>
  <c r="AX127" i="86"/>
  <c r="G127" i="87"/>
  <c r="AI49" i="86"/>
  <c r="N51" i="86"/>
  <c r="AQ51" i="87"/>
  <c r="BI125" i="86"/>
  <c r="P125" i="87"/>
  <c r="F127" i="87"/>
  <c r="Q125" i="87"/>
  <c r="Y89" i="86"/>
  <c r="AD87" i="87"/>
  <c r="BM87" i="87"/>
  <c r="M87" i="86"/>
  <c r="BM89" i="86"/>
  <c r="BH49" i="86"/>
  <c r="BK125" i="86"/>
  <c r="BD49" i="87"/>
  <c r="L51" i="87"/>
  <c r="J87" i="86"/>
  <c r="BK89" i="86"/>
  <c r="BD49" i="86"/>
  <c r="N102" i="87"/>
  <c r="N34" i="87" s="1"/>
  <c r="F87" i="86"/>
  <c r="AN51" i="86"/>
  <c r="AY125" i="87"/>
  <c r="V87" i="87"/>
  <c r="AH127" i="87"/>
  <c r="AN49" i="87"/>
  <c r="AJ125" i="86"/>
  <c r="AY51" i="87"/>
  <c r="BC125" i="86"/>
  <c r="AB87" i="87"/>
  <c r="AZ89" i="87"/>
  <c r="N49" i="87"/>
  <c r="AX89" i="87"/>
  <c r="BB127" i="87"/>
  <c r="S87" i="87"/>
  <c r="AE125" i="87"/>
  <c r="AG127" i="87"/>
  <c r="AA87" i="87"/>
  <c r="AW49" i="87"/>
  <c r="AZ125" i="86"/>
  <c r="AN127" i="87"/>
  <c r="AA51" i="87"/>
  <c r="BA89" i="87"/>
  <c r="BC127" i="87"/>
  <c r="T87" i="87"/>
  <c r="G125" i="87"/>
  <c r="AN87" i="86"/>
  <c r="AO89" i="87"/>
  <c r="AG125" i="87"/>
  <c r="AF127" i="87"/>
  <c r="Y87" i="87"/>
  <c r="AT87" i="87"/>
  <c r="BA125" i="86"/>
  <c r="BI127" i="86"/>
  <c r="AU49" i="87"/>
  <c r="AM49" i="87"/>
  <c r="AP127" i="87"/>
  <c r="AB51" i="87"/>
  <c r="BC89" i="87"/>
  <c r="O49" i="87"/>
  <c r="BB125" i="87"/>
  <c r="W87" i="87"/>
  <c r="F125" i="87"/>
  <c r="AQ89" i="87"/>
  <c r="AH125" i="87"/>
  <c r="BM127" i="86"/>
  <c r="AF51" i="86"/>
  <c r="AJ49" i="87"/>
  <c r="AR127" i="87"/>
  <c r="X51" i="87"/>
  <c r="R49" i="87"/>
  <c r="AZ125" i="87"/>
  <c r="H125" i="87"/>
  <c r="D87" i="87"/>
  <c r="AP89" i="87"/>
  <c r="AD125" i="87"/>
  <c r="AO51" i="86"/>
  <c r="AT49" i="87"/>
  <c r="AR51" i="86"/>
  <c r="AS49" i="87"/>
  <c r="BL127" i="86"/>
  <c r="BJ87" i="86"/>
  <c r="AH51" i="86"/>
  <c r="AK49" i="87"/>
  <c r="AO127" i="87"/>
  <c r="Z51" i="87"/>
  <c r="P49" i="87"/>
  <c r="AX125" i="87"/>
  <c r="E125" i="87"/>
  <c r="AR89" i="87"/>
  <c r="S51" i="87"/>
  <c r="Z87" i="87"/>
  <c r="AH87" i="86"/>
  <c r="AF125" i="86"/>
  <c r="BK87" i="86"/>
  <c r="BH127" i="86"/>
  <c r="D127" i="86"/>
  <c r="AP51" i="86"/>
  <c r="BG127" i="86"/>
  <c r="AL49" i="87"/>
  <c r="AC51" i="87"/>
  <c r="AX127" i="87"/>
  <c r="AK87" i="86"/>
  <c r="G127" i="86"/>
  <c r="BJ51" i="87"/>
  <c r="AW87" i="87"/>
  <c r="AG87" i="86"/>
  <c r="AL87" i="86"/>
  <c r="H127" i="86"/>
  <c r="BE87" i="87"/>
  <c r="AV87" i="87"/>
  <c r="AF87" i="86"/>
  <c r="AI87" i="86"/>
  <c r="AS87" i="87"/>
  <c r="AE87" i="86"/>
  <c r="P51" i="87"/>
  <c r="AY127" i="87"/>
  <c r="BM127" i="87"/>
  <c r="AH125" i="86"/>
  <c r="BM87" i="86"/>
  <c r="AS51" i="86"/>
  <c r="Q51" i="87"/>
  <c r="AZ127" i="87"/>
  <c r="BK127" i="87"/>
  <c r="AT51" i="86"/>
  <c r="BI127" i="87"/>
  <c r="N104" i="85"/>
  <c r="N34" i="85" s="1"/>
  <c r="N35" i="85" s="1"/>
  <c r="S140" i="86"/>
  <c r="S40" i="86" s="1"/>
  <c r="BD140" i="87"/>
  <c r="BD40" i="87" s="1"/>
  <c r="AD64" i="87"/>
  <c r="AD27" i="87" s="1"/>
  <c r="BD248" i="86"/>
  <c r="BE34" i="76" s="1"/>
  <c r="Q127" i="86"/>
  <c r="BB87" i="86"/>
  <c r="AI127" i="87"/>
  <c r="I49" i="86"/>
  <c r="AK127" i="87"/>
  <c r="AJ127" i="87"/>
  <c r="AZ51" i="87"/>
  <c r="BB51" i="87"/>
  <c r="AI125" i="86"/>
  <c r="AC125" i="87"/>
  <c r="AG127" i="86"/>
  <c r="BJ125" i="87"/>
  <c r="AZ89" i="86"/>
  <c r="AI64" i="87"/>
  <c r="AI27" i="87" s="1"/>
  <c r="S104" i="62"/>
  <c r="S34" i="62" s="1"/>
  <c r="S35" i="62" s="1"/>
  <c r="X102" i="86"/>
  <c r="X34" i="86" s="1"/>
  <c r="AN142" i="85"/>
  <c r="AN41" i="85" s="1"/>
  <c r="AN42" i="85" s="1"/>
  <c r="X142" i="62"/>
  <c r="X41" i="62" s="1"/>
  <c r="X42" i="62" s="1"/>
  <c r="AS66" i="62"/>
  <c r="AS27" i="62" s="1"/>
  <c r="AS28" i="62" s="1"/>
  <c r="I104" i="84"/>
  <c r="I34" i="84" s="1"/>
  <c r="I35" i="84" s="1"/>
  <c r="AI66" i="84"/>
  <c r="AI27" i="84" s="1"/>
  <c r="AI28" i="84" s="1"/>
  <c r="X102" i="87"/>
  <c r="X34" i="87" s="1"/>
  <c r="AX102" i="86"/>
  <c r="AX34" i="86" s="1"/>
  <c r="AA89" i="87"/>
  <c r="AI66" i="62"/>
  <c r="AI27" i="62" s="1"/>
  <c r="AI28" i="62" s="1"/>
  <c r="BD127" i="87"/>
  <c r="BD64" i="86"/>
  <c r="BD27" i="86" s="1"/>
  <c r="BF127" i="87"/>
  <c r="E51" i="87"/>
  <c r="W125" i="86"/>
  <c r="Z51" i="86"/>
  <c r="BJ127" i="87"/>
  <c r="X104" i="84"/>
  <c r="X34" i="84" s="1"/>
  <c r="X35" i="84" s="1"/>
  <c r="AI247" i="86"/>
  <c r="AJ33" i="76" s="1"/>
  <c r="S140" i="87"/>
  <c r="S40" i="87" s="1"/>
  <c r="O51" i="86"/>
  <c r="M125" i="86"/>
  <c r="BE51" i="86"/>
  <c r="P51" i="86"/>
  <c r="AD64" i="86"/>
  <c r="AD27" i="86" s="1"/>
  <c r="AW127" i="86"/>
  <c r="W127" i="86"/>
  <c r="X142" i="85"/>
  <c r="X41" i="85" s="1"/>
  <c r="X42" i="85" s="1"/>
  <c r="AE127" i="86"/>
  <c r="BL87" i="86"/>
  <c r="AT127" i="86"/>
  <c r="BE127" i="86"/>
  <c r="AX89" i="86"/>
  <c r="R51" i="87"/>
  <c r="BF51" i="86"/>
  <c r="AJ87" i="86"/>
  <c r="E127" i="86"/>
  <c r="AA125" i="87"/>
  <c r="AP49" i="87"/>
  <c r="Y125" i="87"/>
  <c r="N127" i="87"/>
  <c r="R125" i="86"/>
  <c r="AG125" i="86"/>
  <c r="AD51" i="86"/>
  <c r="BF127" i="86"/>
  <c r="AW51" i="86"/>
  <c r="S87" i="86"/>
  <c r="BC49" i="86"/>
  <c r="BK51" i="87"/>
  <c r="AB125" i="87"/>
  <c r="J89" i="87"/>
  <c r="AH49" i="86"/>
  <c r="AE49" i="86"/>
  <c r="O125" i="86"/>
  <c r="AE125" i="86"/>
  <c r="AE51" i="86"/>
  <c r="AV51" i="86"/>
  <c r="W87" i="86"/>
  <c r="AY49" i="86"/>
  <c r="BI51" i="87"/>
  <c r="X125" i="87"/>
  <c r="AB51" i="86"/>
  <c r="I89" i="87"/>
  <c r="O127" i="87"/>
  <c r="U127" i="86"/>
  <c r="U87" i="86"/>
  <c r="AB87" i="86"/>
  <c r="BA49" i="86"/>
  <c r="BL51" i="87"/>
  <c r="T127" i="86"/>
  <c r="BL89" i="87"/>
  <c r="O51" i="87"/>
  <c r="T87" i="86"/>
  <c r="AO49" i="87"/>
  <c r="K89" i="87"/>
  <c r="AS64" i="86"/>
  <c r="AS27" i="86" s="1"/>
  <c r="AX104" i="84"/>
  <c r="AX34" i="84" s="1"/>
  <c r="AX35" i="84" s="1"/>
  <c r="AD140" i="87"/>
  <c r="AD40" i="87" s="1"/>
  <c r="N66" i="62"/>
  <c r="N27" i="62" s="1"/>
  <c r="N28" i="62" s="1"/>
  <c r="BG127" i="87"/>
  <c r="AS87" i="86"/>
  <c r="AT125" i="86"/>
  <c r="AD51" i="87"/>
  <c r="Z49" i="87"/>
  <c r="AH51" i="87"/>
  <c r="X49" i="87"/>
  <c r="AW125" i="86"/>
  <c r="AI89" i="87"/>
  <c r="Y49" i="87"/>
  <c r="BD249" i="91"/>
  <c r="AK89" i="87"/>
  <c r="AA49" i="87"/>
  <c r="AJ89" i="87"/>
  <c r="AC49" i="87"/>
  <c r="AW127" i="87"/>
  <c r="AM89" i="87"/>
  <c r="S66" i="84"/>
  <c r="S27" i="84" s="1"/>
  <c r="S28" i="84" s="1"/>
  <c r="BD66" i="62"/>
  <c r="BD27" i="62" s="1"/>
  <c r="BD28" i="62" s="1"/>
  <c r="AU127" i="87"/>
  <c r="BG125" i="87"/>
  <c r="AI104" i="84"/>
  <c r="AI34" i="84" s="1"/>
  <c r="AI35" i="84" s="1"/>
  <c r="BD125" i="87"/>
  <c r="BH127" i="87"/>
  <c r="AA125" i="86"/>
  <c r="U89" i="87"/>
  <c r="BE125" i="87"/>
  <c r="W89" i="87"/>
  <c r="BH125" i="87"/>
  <c r="AG49" i="86"/>
  <c r="T89" i="87"/>
  <c r="AD49" i="86"/>
  <c r="V89" i="87"/>
  <c r="AS102" i="86"/>
  <c r="AS34" i="86" s="1"/>
  <c r="N248" i="87"/>
  <c r="O36" i="76" s="1"/>
  <c r="D89" i="87"/>
  <c r="Y127" i="86"/>
  <c r="G89" i="87"/>
  <c r="AC127" i="86"/>
  <c r="AK51" i="87"/>
  <c r="AN66" i="84"/>
  <c r="AN27" i="84" s="1"/>
  <c r="AN28" i="84" s="1"/>
  <c r="AQ125" i="86"/>
  <c r="BD64" i="87"/>
  <c r="BD27" i="87" s="1"/>
  <c r="L127" i="87"/>
  <c r="AR89" i="86"/>
  <c r="G125" i="86"/>
  <c r="AD248" i="87"/>
  <c r="AE36" i="76" s="1"/>
  <c r="AP89" i="86"/>
  <c r="AO49" i="86"/>
  <c r="AP49" i="86"/>
  <c r="K49" i="86"/>
  <c r="AX249" i="84"/>
  <c r="AY29" i="76" s="1"/>
  <c r="BD140" i="86"/>
  <c r="BD40" i="86" s="1"/>
  <c r="AG49" i="87"/>
  <c r="AM127" i="87"/>
  <c r="BG51" i="87"/>
  <c r="BC51" i="87"/>
  <c r="AJ51" i="86"/>
  <c r="AJ127" i="86"/>
  <c r="P87" i="86"/>
  <c r="AI89" i="86"/>
  <c r="D125" i="86"/>
  <c r="I49" i="87"/>
  <c r="BE89" i="87"/>
  <c r="G49" i="87"/>
  <c r="AQ87" i="87"/>
  <c r="BH87" i="87"/>
  <c r="AS102" i="87"/>
  <c r="AS34" i="87" s="1"/>
  <c r="BD89" i="87"/>
  <c r="AO87" i="87"/>
  <c r="BD87" i="87"/>
  <c r="BH51" i="87"/>
  <c r="AX51" i="87"/>
  <c r="AD89" i="87"/>
  <c r="AI127" i="86"/>
  <c r="O87" i="86"/>
  <c r="AU51" i="87"/>
  <c r="AK89" i="86"/>
  <c r="E125" i="86"/>
  <c r="K49" i="87"/>
  <c r="BH89" i="87"/>
  <c r="AZ87" i="86"/>
  <c r="H49" i="87"/>
  <c r="AE89" i="86"/>
  <c r="AR87" i="87"/>
  <c r="BM49" i="87"/>
  <c r="Q87" i="86"/>
  <c r="E49" i="87"/>
  <c r="AK127" i="86"/>
  <c r="AT51" i="87"/>
  <c r="H125" i="86"/>
  <c r="BG89" i="87"/>
  <c r="BC87" i="86"/>
  <c r="F49" i="87"/>
  <c r="AF89" i="86"/>
  <c r="R89" i="87"/>
  <c r="BL49" i="87"/>
  <c r="AI51" i="86"/>
  <c r="M49" i="87"/>
  <c r="BF51" i="87"/>
  <c r="AE89" i="87"/>
  <c r="S49" i="87"/>
  <c r="BE51" i="87"/>
  <c r="AG89" i="87"/>
  <c r="AK125" i="86"/>
  <c r="V49" i="87"/>
  <c r="AW51" i="87"/>
  <c r="AO89" i="86"/>
  <c r="M49" i="86"/>
  <c r="AY87" i="86"/>
  <c r="AH89" i="86"/>
  <c r="P89" i="87"/>
  <c r="AH49" i="87"/>
  <c r="AL89" i="86"/>
  <c r="AF89" i="87"/>
  <c r="AM125" i="86"/>
  <c r="U49" i="87"/>
  <c r="AV51" i="87"/>
  <c r="AQ89" i="86"/>
  <c r="J49" i="86"/>
  <c r="BA87" i="86"/>
  <c r="AS125" i="87"/>
  <c r="AG89" i="86"/>
  <c r="N89" i="87"/>
  <c r="AD49" i="87"/>
  <c r="BG87" i="87"/>
  <c r="AN49" i="86"/>
  <c r="I125" i="87"/>
  <c r="AQ49" i="86"/>
  <c r="X249" i="62"/>
  <c r="Y27" i="76" s="1"/>
  <c r="AN102" i="86"/>
  <c r="AN34" i="86" s="1"/>
  <c r="BI140" i="86"/>
  <c r="BI40" i="86" s="1"/>
  <c r="AN140" i="86"/>
  <c r="AN40" i="86" s="1"/>
  <c r="AX64" i="87"/>
  <c r="AX27" i="87" s="1"/>
  <c r="AI64" i="86"/>
  <c r="AI27" i="86" s="1"/>
  <c r="I248" i="86"/>
  <c r="J34" i="76" s="1"/>
  <c r="BI64" i="87"/>
  <c r="BI27" i="87" s="1"/>
  <c r="H49" i="86"/>
  <c r="X49" i="86"/>
  <c r="AN104" i="62"/>
  <c r="AN34" i="62" s="1"/>
  <c r="AN35" i="62" s="1"/>
  <c r="X247" i="87"/>
  <c r="Y35" i="76" s="1"/>
  <c r="K125" i="86"/>
  <c r="N89" i="86"/>
  <c r="AN142" i="62"/>
  <c r="AN41" i="62" s="1"/>
  <c r="AN42" i="62" s="1"/>
  <c r="BD66" i="84"/>
  <c r="BD27" i="84" s="1"/>
  <c r="BD28" i="84" s="1"/>
  <c r="N248" i="86"/>
  <c r="O34" i="76" s="1"/>
  <c r="I102" i="86"/>
  <c r="I34" i="86" s="1"/>
  <c r="I64" i="86"/>
  <c r="I27" i="86" s="1"/>
  <c r="AX66" i="84"/>
  <c r="AX27" i="84" s="1"/>
  <c r="AX28" i="84" s="1"/>
  <c r="AI140" i="86"/>
  <c r="AI40" i="86" s="1"/>
  <c r="S247" i="87"/>
  <c r="T35" i="76" s="1"/>
  <c r="N64" i="86"/>
  <c r="N27" i="86" s="1"/>
  <c r="AX247" i="86"/>
  <c r="AY33" i="76" s="1"/>
  <c r="D64" i="87"/>
  <c r="D27" i="87" s="1"/>
  <c r="C27" i="87" s="1"/>
  <c r="BD104" i="84"/>
  <c r="BD34" i="84" s="1"/>
  <c r="BD35" i="84" s="1"/>
  <c r="X66" i="62"/>
  <c r="X27" i="62" s="1"/>
  <c r="X28" i="62" s="1"/>
  <c r="D104" i="85"/>
  <c r="D34" i="85" s="1"/>
  <c r="AN248" i="86"/>
  <c r="AO34" i="76" s="1"/>
  <c r="S247" i="86"/>
  <c r="T33" i="76" s="1"/>
  <c r="X66" i="85"/>
  <c r="X27" i="85" s="1"/>
  <c r="X28" i="85" s="1"/>
  <c r="AS247" i="86"/>
  <c r="AT33" i="76" s="1"/>
  <c r="BI247" i="86"/>
  <c r="BJ33" i="76" s="1"/>
  <c r="S102" i="86"/>
  <c r="S34" i="86" s="1"/>
  <c r="AS140" i="86"/>
  <c r="AS40" i="86" s="1"/>
  <c r="X64" i="87"/>
  <c r="X27" i="87" s="1"/>
  <c r="AI102" i="86"/>
  <c r="AI34" i="86" s="1"/>
  <c r="AS249" i="91"/>
  <c r="I66" i="62"/>
  <c r="I27" i="62" s="1"/>
  <c r="I28" i="62" s="1"/>
  <c r="S104" i="84"/>
  <c r="S34" i="84" s="1"/>
  <c r="S35" i="84" s="1"/>
  <c r="I140" i="87"/>
  <c r="I40" i="87" s="1"/>
  <c r="N140" i="87"/>
  <c r="N40" i="87" s="1"/>
  <c r="I249" i="62"/>
  <c r="J27" i="76" s="1"/>
  <c r="AD142" i="62"/>
  <c r="AD41" i="62" s="1"/>
  <c r="AD42" i="62" s="1"/>
  <c r="I142" i="62"/>
  <c r="I41" i="62" s="1"/>
  <c r="I42" i="62" s="1"/>
  <c r="BI142" i="62"/>
  <c r="BI41" i="62" s="1"/>
  <c r="BI42" i="62" s="1"/>
  <c r="AN247" i="86"/>
  <c r="AO33" i="76" s="1"/>
  <c r="I142" i="85"/>
  <c r="I41" i="85" s="1"/>
  <c r="I42" i="85" s="1"/>
  <c r="AN142" i="84"/>
  <c r="AN41" i="84" s="1"/>
  <c r="AN42" i="84" s="1"/>
  <c r="X248" i="86"/>
  <c r="Y34" i="76" s="1"/>
  <c r="BI248" i="86"/>
  <c r="BJ34" i="76" s="1"/>
  <c r="N247" i="87"/>
  <c r="BI248" i="87"/>
  <c r="BJ36" i="76" s="1"/>
  <c r="S248" i="87"/>
  <c r="T36" i="76" s="1"/>
  <c r="BD142" i="85"/>
  <c r="BD41" i="85" s="1"/>
  <c r="BD42" i="85" s="1"/>
  <c r="AN140" i="87"/>
  <c r="AN40" i="87" s="1"/>
  <c r="D102" i="87"/>
  <c r="C102" i="87" s="1"/>
  <c r="D104" i="62"/>
  <c r="D34" i="62" s="1"/>
  <c r="S142" i="62"/>
  <c r="S41" i="62" s="1"/>
  <c r="S42" i="62" s="1"/>
  <c r="N104" i="84"/>
  <c r="N34" i="84" s="1"/>
  <c r="N35" i="84" s="1"/>
  <c r="X142" i="84"/>
  <c r="X41" i="84" s="1"/>
  <c r="X42" i="84" s="1"/>
  <c r="AX142" i="84"/>
  <c r="AX41" i="84" s="1"/>
  <c r="AX42" i="84" s="1"/>
  <c r="X247" i="86"/>
  <c r="Y33" i="76" s="1"/>
  <c r="D140" i="86"/>
  <c r="D40" i="86" s="1"/>
  <c r="I64" i="87"/>
  <c r="I27" i="87" s="1"/>
  <c r="AX102" i="87"/>
  <c r="AX34" i="87" s="1"/>
  <c r="I247" i="87"/>
  <c r="J35" i="76" s="1"/>
  <c r="BI247" i="87"/>
  <c r="BJ35" i="76" s="1"/>
  <c r="AD247" i="87"/>
  <c r="AE35" i="76" s="1"/>
  <c r="AS247" i="87"/>
  <c r="AT35" i="76" s="1"/>
  <c r="AI140" i="87"/>
  <c r="AI40" i="87" s="1"/>
  <c r="AS104" i="62"/>
  <c r="AS34" i="62" s="1"/>
  <c r="AS35" i="62" s="1"/>
  <c r="AX66" i="62"/>
  <c r="AX27" i="62" s="1"/>
  <c r="AX28" i="62" s="1"/>
  <c r="D66" i="84"/>
  <c r="D27" i="84" s="1"/>
  <c r="D28" i="84" s="1"/>
  <c r="AX140" i="86"/>
  <c r="AX40" i="86" s="1"/>
  <c r="AP125" i="87"/>
  <c r="AS49" i="86"/>
  <c r="AB89" i="87"/>
  <c r="AT49" i="86"/>
  <c r="O127" i="86"/>
  <c r="AH127" i="86"/>
  <c r="D49" i="86"/>
  <c r="S51" i="86"/>
  <c r="D247" i="87"/>
  <c r="AS89" i="86"/>
  <c r="AV127" i="86"/>
  <c r="AC125" i="86"/>
  <c r="BF125" i="86"/>
  <c r="Q49" i="86"/>
  <c r="I127" i="86"/>
  <c r="T125" i="86"/>
  <c r="AL87" i="87"/>
  <c r="AM125" i="87"/>
  <c r="BB49" i="87"/>
  <c r="AU87" i="86"/>
  <c r="AO127" i="86"/>
  <c r="AS125" i="86"/>
  <c r="AV125" i="87"/>
  <c r="BA87" i="87"/>
  <c r="AA87" i="86"/>
  <c r="I248" i="87"/>
  <c r="J36" i="76" s="1"/>
  <c r="BG89" i="86"/>
  <c r="Q89" i="86"/>
  <c r="AZ51" i="86"/>
  <c r="AI51" i="87"/>
  <c r="U125" i="87"/>
  <c r="AS64" i="87"/>
  <c r="AS27" i="87" s="1"/>
  <c r="S64" i="86"/>
  <c r="S27" i="86" s="1"/>
  <c r="BJ49" i="86"/>
  <c r="J127" i="87"/>
  <c r="D248" i="87"/>
  <c r="I127" i="87"/>
  <c r="AC89" i="87"/>
  <c r="Q127" i="87"/>
  <c r="R127" i="86"/>
  <c r="AF127" i="86"/>
  <c r="G49" i="86"/>
  <c r="AD249" i="91"/>
  <c r="D51" i="87"/>
  <c r="AS127" i="86"/>
  <c r="Y125" i="86"/>
  <c r="P49" i="86"/>
  <c r="V125" i="86"/>
  <c r="AK87" i="87"/>
  <c r="AK125" i="87"/>
  <c r="AS127" i="87"/>
  <c r="AX247" i="87"/>
  <c r="AY35" i="76" s="1"/>
  <c r="AW87" i="86"/>
  <c r="AN127" i="86"/>
  <c r="AU125" i="86"/>
  <c r="AU125" i="87"/>
  <c r="BC87" i="87"/>
  <c r="X87" i="86"/>
  <c r="AA51" i="86"/>
  <c r="P89" i="86"/>
  <c r="F89" i="87"/>
  <c r="AJ51" i="87"/>
  <c r="S125" i="87"/>
  <c r="BM49" i="86"/>
  <c r="K127" i="87"/>
  <c r="D66" i="62"/>
  <c r="D27" i="62" s="1"/>
  <c r="D28" i="62" s="1"/>
  <c r="AD250" i="62"/>
  <c r="AE28" i="76" s="1"/>
  <c r="BI66" i="84"/>
  <c r="BI27" i="84" s="1"/>
  <c r="BI28" i="84" s="1"/>
  <c r="AD66" i="84"/>
  <c r="AD27" i="84" s="1"/>
  <c r="AD28" i="84" s="1"/>
  <c r="D250" i="84"/>
  <c r="N142" i="84"/>
  <c r="N41" i="84" s="1"/>
  <c r="N42" i="84" s="1"/>
  <c r="AD102" i="86"/>
  <c r="AD34" i="86" s="1"/>
  <c r="N140" i="86"/>
  <c r="N40" i="86" s="1"/>
  <c r="AN248" i="87"/>
  <c r="AO36" i="76" s="1"/>
  <c r="BD102" i="87"/>
  <c r="BD34" i="87" s="1"/>
  <c r="R87" i="87"/>
  <c r="AT89" i="86"/>
  <c r="BD125" i="86"/>
  <c r="K127" i="86"/>
  <c r="AN125" i="87"/>
  <c r="BB89" i="86"/>
  <c r="AT127" i="87"/>
  <c r="BG51" i="86"/>
  <c r="BB87" i="87"/>
  <c r="I102" i="87"/>
  <c r="I34" i="87" s="1"/>
  <c r="M51" i="86"/>
  <c r="BH89" i="86"/>
  <c r="H89" i="87"/>
  <c r="Q87" i="87"/>
  <c r="BI102" i="87"/>
  <c r="BI34" i="87" s="1"/>
  <c r="AX104" i="62"/>
  <c r="AX34" i="62" s="1"/>
  <c r="AX35" i="62" s="1"/>
  <c r="BI104" i="84"/>
  <c r="BI34" i="84" s="1"/>
  <c r="BI35" i="84" s="1"/>
  <c r="X140" i="86"/>
  <c r="X40" i="86" s="1"/>
  <c r="X248" i="87"/>
  <c r="Y36" i="76" s="1"/>
  <c r="S102" i="87"/>
  <c r="S34" i="87" s="1"/>
  <c r="AD102" i="87"/>
  <c r="AD34" i="87" s="1"/>
  <c r="BI140" i="87"/>
  <c r="BI40" i="87" s="1"/>
  <c r="X125" i="86"/>
  <c r="L51" i="86"/>
  <c r="X89" i="87"/>
  <c r="AW89" i="86"/>
  <c r="L127" i="86"/>
  <c r="AQ125" i="87"/>
  <c r="AI87" i="87"/>
  <c r="AI125" i="87"/>
  <c r="BC89" i="86"/>
  <c r="AR127" i="86"/>
  <c r="BH51" i="86"/>
  <c r="AX87" i="87"/>
  <c r="AC87" i="86"/>
  <c r="I51" i="86"/>
  <c r="BF89" i="86"/>
  <c r="AX250" i="84"/>
  <c r="AY30" i="76" s="1"/>
  <c r="V125" i="87"/>
  <c r="BI49" i="86"/>
  <c r="O87" i="87"/>
  <c r="AN66" i="62"/>
  <c r="AN27" i="62" s="1"/>
  <c r="AN28" i="62" s="1"/>
  <c r="S66" i="62"/>
  <c r="S27" i="62" s="1"/>
  <c r="S28" i="62" s="1"/>
  <c r="AD247" i="86"/>
  <c r="AE33" i="76" s="1"/>
  <c r="D247" i="86"/>
  <c r="C247" i="86" s="1"/>
  <c r="AS248" i="86"/>
  <c r="AT34" i="76" s="1"/>
  <c r="D102" i="86"/>
  <c r="D34" i="86" s="1"/>
  <c r="AI102" i="87"/>
  <c r="AI34" i="87" s="1"/>
  <c r="X140" i="87"/>
  <c r="X40" i="87" s="1"/>
  <c r="AS140" i="87"/>
  <c r="AS40" i="87" s="1"/>
  <c r="AV49" i="86"/>
  <c r="Z89" i="87"/>
  <c r="AW49" i="86"/>
  <c r="E49" i="86"/>
  <c r="AV89" i="86"/>
  <c r="AB125" i="86"/>
  <c r="BE125" i="86"/>
  <c r="O49" i="86"/>
  <c r="M127" i="86"/>
  <c r="AO125" i="87"/>
  <c r="U125" i="86"/>
  <c r="AJ87" i="87"/>
  <c r="AL125" i="87"/>
  <c r="AY89" i="86"/>
  <c r="AT87" i="86"/>
  <c r="AQ127" i="86"/>
  <c r="AT125" i="87"/>
  <c r="AY87" i="87"/>
  <c r="Z87" i="86"/>
  <c r="K51" i="86"/>
  <c r="BE89" i="86"/>
  <c r="O89" i="86"/>
  <c r="AL51" i="87"/>
  <c r="T125" i="87"/>
  <c r="BK49" i="86"/>
  <c r="N87" i="87"/>
  <c r="S250" i="62"/>
  <c r="T28" i="76" s="1"/>
  <c r="D66" i="85"/>
  <c r="D27" i="85" s="1"/>
  <c r="D28" i="85" s="1"/>
  <c r="AS248" i="87"/>
  <c r="AT36" i="76" s="1"/>
  <c r="P127" i="86"/>
  <c r="R127" i="87"/>
  <c r="BG125" i="86"/>
  <c r="N49" i="86"/>
  <c r="W51" i="86"/>
  <c r="BI249" i="91"/>
  <c r="BD66" i="85"/>
  <c r="BD27" i="85" s="1"/>
  <c r="BD28" i="85" s="1"/>
  <c r="BI104" i="85"/>
  <c r="BI34" i="85" s="1"/>
  <c r="BI35" i="85" s="1"/>
  <c r="AX104" i="85"/>
  <c r="AX34" i="85" s="1"/>
  <c r="AX35" i="85" s="1"/>
  <c r="BD247" i="87"/>
  <c r="BE35" i="76" s="1"/>
  <c r="AI248" i="86"/>
  <c r="AJ34" i="76" s="1"/>
  <c r="C140" i="91"/>
  <c r="K89" i="86"/>
  <c r="AC49" i="86"/>
  <c r="BB49" i="86"/>
  <c r="S250" i="84"/>
  <c r="T30" i="76" s="1"/>
  <c r="AE51" i="87"/>
  <c r="L89" i="87"/>
  <c r="V49" i="86"/>
  <c r="AR49" i="87"/>
  <c r="AX140" i="87"/>
  <c r="AX40" i="87" s="1"/>
  <c r="BD247" i="86"/>
  <c r="BE33" i="76" s="1"/>
  <c r="AD140" i="86"/>
  <c r="AD40" i="86" s="1"/>
  <c r="AD104" i="62"/>
  <c r="AD34" i="62" s="1"/>
  <c r="AD35" i="62" s="1"/>
  <c r="BK49" i="87"/>
  <c r="AA127" i="86"/>
  <c r="L125" i="86"/>
  <c r="AR125" i="86"/>
  <c r="AZ49" i="86"/>
  <c r="BJ49" i="87"/>
  <c r="AS104" i="85"/>
  <c r="AS34" i="85" s="1"/>
  <c r="AS35" i="85" s="1"/>
  <c r="I247" i="86"/>
  <c r="J33" i="76" s="1"/>
  <c r="AB127" i="86"/>
  <c r="D64" i="86"/>
  <c r="C64" i="86" s="1"/>
  <c r="AO125" i="86"/>
  <c r="AG51" i="87"/>
  <c r="I249" i="84"/>
  <c r="J29" i="76" s="1"/>
  <c r="AN102" i="87"/>
  <c r="AN34" i="87" s="1"/>
  <c r="S142" i="85"/>
  <c r="S41" i="85" s="1"/>
  <c r="S42" i="85" s="1"/>
  <c r="I89" i="86"/>
  <c r="AB49" i="86"/>
  <c r="U49" i="86"/>
  <c r="S64" i="87"/>
  <c r="S27" i="87" s="1"/>
  <c r="AI66" i="85"/>
  <c r="AI27" i="85" s="1"/>
  <c r="AI28" i="85" s="1"/>
  <c r="AS142" i="84"/>
  <c r="AS41" i="84" s="1"/>
  <c r="AS42" i="84" s="1"/>
  <c r="AN249" i="84"/>
  <c r="AO29" i="76" s="1"/>
  <c r="AN250" i="84"/>
  <c r="AO30" i="76" s="1"/>
  <c r="AI142" i="85"/>
  <c r="AI41" i="85" s="1"/>
  <c r="AI42" i="85" s="1"/>
  <c r="N249" i="85"/>
  <c r="O31" i="76" s="1"/>
  <c r="I142" i="84"/>
  <c r="I41" i="84" s="1"/>
  <c r="I42" i="84" s="1"/>
  <c r="BI142" i="84"/>
  <c r="BI41" i="84" s="1"/>
  <c r="BI42" i="84" s="1"/>
  <c r="AX250" i="85"/>
  <c r="AY32" i="76" s="1"/>
  <c r="N142" i="85"/>
  <c r="N41" i="85" s="1"/>
  <c r="N42" i="85" s="1"/>
  <c r="AX142" i="85"/>
  <c r="AX41" i="85" s="1"/>
  <c r="AX42" i="85" s="1"/>
  <c r="AN104" i="84"/>
  <c r="AN34" i="84" s="1"/>
  <c r="AN35" i="84" s="1"/>
  <c r="I104" i="62"/>
  <c r="I34" i="62" s="1"/>
  <c r="I35" i="62" s="1"/>
  <c r="AS250" i="85"/>
  <c r="AT32" i="76" s="1"/>
  <c r="AN66" i="85"/>
  <c r="AN27" i="85" s="1"/>
  <c r="AN28" i="85" s="1"/>
  <c r="I249" i="85"/>
  <c r="J31" i="76" s="1"/>
  <c r="S249" i="62"/>
  <c r="N66" i="84"/>
  <c r="N27" i="84" s="1"/>
  <c r="N28" i="84" s="1"/>
  <c r="BD250" i="62"/>
  <c r="BE28" i="76" s="1"/>
  <c r="BI104" i="62"/>
  <c r="BI34" i="62" s="1"/>
  <c r="BI35" i="62" s="1"/>
  <c r="AN250" i="62"/>
  <c r="AO28" i="76" s="1"/>
  <c r="D142" i="84"/>
  <c r="D41" i="84" s="1"/>
  <c r="D42" i="84" s="1"/>
  <c r="C42" i="84" s="1"/>
  <c r="BD142" i="62"/>
  <c r="BD41" i="62" s="1"/>
  <c r="BD42" i="62" s="1"/>
  <c r="S142" i="84"/>
  <c r="S41" i="84" s="1"/>
  <c r="S42" i="84" s="1"/>
  <c r="AI250" i="85"/>
  <c r="AJ32" i="76" s="1"/>
  <c r="BD250" i="84"/>
  <c r="BE30" i="76" s="1"/>
  <c r="X250" i="84"/>
  <c r="Y30" i="76" s="1"/>
  <c r="BD104" i="85"/>
  <c r="BD34" i="85" s="1"/>
  <c r="BD35" i="85" s="1"/>
  <c r="BD249" i="84"/>
  <c r="AI104" i="85"/>
  <c r="AI34" i="85" s="1"/>
  <c r="AI35" i="85" s="1"/>
  <c r="I250" i="62"/>
  <c r="J28" i="76" s="1"/>
  <c r="D104" i="84"/>
  <c r="D34" i="84" s="1"/>
  <c r="AN250" i="85"/>
  <c r="AO32" i="76" s="1"/>
  <c r="BI250" i="85"/>
  <c r="BJ32" i="76" s="1"/>
  <c r="AS142" i="85"/>
  <c r="AS41" i="85" s="1"/>
  <c r="AS42" i="85" s="1"/>
  <c r="X250" i="62"/>
  <c r="Y28" i="76" s="1"/>
  <c r="AD249" i="62"/>
  <c r="N249" i="62"/>
  <c r="O27" i="76" s="1"/>
  <c r="AN249" i="85"/>
  <c r="AO31" i="76" s="1"/>
  <c r="D249" i="85"/>
  <c r="AI249" i="62"/>
  <c r="AJ27" i="76" s="1"/>
  <c r="BI250" i="62"/>
  <c r="BJ28" i="76" s="1"/>
  <c r="BI66" i="62"/>
  <c r="BI27" i="62" s="1"/>
  <c r="BI28" i="62" s="1"/>
  <c r="AS249" i="85"/>
  <c r="AT31" i="76" s="1"/>
  <c r="AS66" i="85"/>
  <c r="AS27" i="85" s="1"/>
  <c r="AS28" i="85" s="1"/>
  <c r="S250" i="85"/>
  <c r="T32" i="76" s="1"/>
  <c r="AI250" i="84"/>
  <c r="AJ30" i="76" s="1"/>
  <c r="AI142" i="84"/>
  <c r="AI41" i="84" s="1"/>
  <c r="AI42" i="84" s="1"/>
  <c r="AX66" i="85"/>
  <c r="AX27" i="85" s="1"/>
  <c r="AX28" i="85" s="1"/>
  <c r="I66" i="84"/>
  <c r="I27" i="84" s="1"/>
  <c r="I28" i="84" s="1"/>
  <c r="I250" i="84"/>
  <c r="J30" i="76" s="1"/>
  <c r="BD104" i="62"/>
  <c r="BD34" i="62" s="1"/>
  <c r="BD35" i="62" s="1"/>
  <c r="BD249" i="62"/>
  <c r="BE27" i="76" s="1"/>
  <c r="AX142" i="62"/>
  <c r="AX41" i="62" s="1"/>
  <c r="AX42" i="62" s="1"/>
  <c r="AX249" i="62"/>
  <c r="AY27" i="76" s="1"/>
  <c r="BI66" i="85"/>
  <c r="BI27" i="85" s="1"/>
  <c r="BI28" i="85" s="1"/>
  <c r="AD66" i="85"/>
  <c r="AD27" i="85" s="1"/>
  <c r="AD28" i="85" s="1"/>
  <c r="AD250" i="85"/>
  <c r="AE32" i="76" s="1"/>
  <c r="AD104" i="85"/>
  <c r="AD34" i="85" s="1"/>
  <c r="AD35" i="85" s="1"/>
  <c r="AD249" i="85"/>
  <c r="AE31" i="76" s="1"/>
  <c r="X249" i="85"/>
  <c r="Y31" i="76" s="1"/>
  <c r="X104" i="85"/>
  <c r="X34" i="85" s="1"/>
  <c r="X35" i="85" s="1"/>
  <c r="S104" i="85"/>
  <c r="S34" i="85" s="1"/>
  <c r="S35" i="85" s="1"/>
  <c r="AI142" i="62"/>
  <c r="AI41" i="62" s="1"/>
  <c r="AI42" i="62" s="1"/>
  <c r="AI250" i="62"/>
  <c r="AJ28" i="76" s="1"/>
  <c r="X249" i="84"/>
  <c r="Y29" i="76" s="1"/>
  <c r="X66" i="84"/>
  <c r="X27" i="84" s="1"/>
  <c r="X28" i="84" s="1"/>
  <c r="AD104" i="84"/>
  <c r="AD34" i="84" s="1"/>
  <c r="AD35" i="84" s="1"/>
  <c r="AD249" i="84"/>
  <c r="AE29" i="76" s="1"/>
  <c r="AN104" i="85"/>
  <c r="AN34" i="85" s="1"/>
  <c r="AN35" i="85" s="1"/>
  <c r="AS249" i="62"/>
  <c r="AT27" i="76" s="1"/>
  <c r="X250" i="85"/>
  <c r="Y32" i="76" s="1"/>
  <c r="AI104" i="62"/>
  <c r="AI34" i="62" s="1"/>
  <c r="AI35" i="62" s="1"/>
  <c r="AD142" i="85"/>
  <c r="AD41" i="85" s="1"/>
  <c r="AD42" i="85" s="1"/>
  <c r="AS250" i="62"/>
  <c r="AT28" i="76" s="1"/>
  <c r="N142" i="62"/>
  <c r="N41" i="62" s="1"/>
  <c r="N42" i="62" s="1"/>
  <c r="AX249" i="85"/>
  <c r="AY31" i="76" s="1"/>
  <c r="S66" i="85"/>
  <c r="S27" i="85" s="1"/>
  <c r="S28" i="85" s="1"/>
  <c r="BD250" i="85"/>
  <c r="BE32" i="76" s="1"/>
  <c r="N250" i="85"/>
  <c r="O32" i="76" s="1"/>
  <c r="D142" i="85"/>
  <c r="D41" i="85" s="1"/>
  <c r="BI142" i="85"/>
  <c r="BI41" i="85" s="1"/>
  <c r="BI42" i="85" s="1"/>
  <c r="N249" i="84"/>
  <c r="O29" i="76" s="1"/>
  <c r="BI249" i="84"/>
  <c r="BJ29" i="76" s="1"/>
  <c r="AS104" i="84"/>
  <c r="AS34" i="84" s="1"/>
  <c r="AS35" i="84" s="1"/>
  <c r="AD142" i="84"/>
  <c r="AD41" i="84" s="1"/>
  <c r="AD42" i="84" s="1"/>
  <c r="AS66" i="84"/>
  <c r="AS27" i="84" s="1"/>
  <c r="AS28" i="84" s="1"/>
  <c r="BI250" i="84"/>
  <c r="BJ30" i="76" s="1"/>
  <c r="J125" i="87"/>
  <c r="Z127" i="87"/>
  <c r="X127" i="87"/>
  <c r="D140" i="87"/>
  <c r="BK125" i="87"/>
  <c r="AX248" i="87"/>
  <c r="AY36" i="76" s="1"/>
  <c r="BM125" i="87"/>
  <c r="BL125" i="87"/>
  <c r="AI247" i="87"/>
  <c r="AJ35" i="76" s="1"/>
  <c r="M125" i="87"/>
  <c r="K125" i="87"/>
  <c r="AB127" i="87"/>
  <c r="AC127" i="87"/>
  <c r="AT89" i="87"/>
  <c r="BK89" i="87"/>
  <c r="BD248" i="87"/>
  <c r="F87" i="87"/>
  <c r="AN247" i="87"/>
  <c r="AO35" i="76" s="1"/>
  <c r="AS89" i="87"/>
  <c r="AV89" i="87"/>
  <c r="BM89" i="87"/>
  <c r="BI89" i="87"/>
  <c r="H87" i="87"/>
  <c r="AI248" i="87"/>
  <c r="AJ36" i="76" s="1"/>
  <c r="G87" i="87"/>
  <c r="F51" i="87"/>
  <c r="AN64" i="87"/>
  <c r="AN27" i="87" s="1"/>
  <c r="AY49" i="87"/>
  <c r="K51" i="87"/>
  <c r="J51" i="87"/>
  <c r="N64" i="87"/>
  <c r="N27" i="87" s="1"/>
  <c r="W51" i="87"/>
  <c r="BH49" i="87"/>
  <c r="BF49" i="87"/>
  <c r="BG49" i="87"/>
  <c r="H51" i="87"/>
  <c r="AZ49" i="87"/>
  <c r="BA49" i="87"/>
  <c r="I51" i="87"/>
  <c r="T51" i="87"/>
  <c r="V51" i="87"/>
  <c r="AX49" i="87"/>
  <c r="P125" i="86"/>
  <c r="BK127" i="86"/>
  <c r="X127" i="86"/>
  <c r="AY125" i="86"/>
  <c r="I125" i="86"/>
  <c r="S127" i="86"/>
  <c r="AP125" i="86"/>
  <c r="N247" i="86"/>
  <c r="N125" i="86"/>
  <c r="I140" i="86"/>
  <c r="I40" i="86" s="1"/>
  <c r="H87" i="86"/>
  <c r="E87" i="86"/>
  <c r="J89" i="86"/>
  <c r="BI102" i="86"/>
  <c r="BI34" i="86" s="1"/>
  <c r="S248" i="86"/>
  <c r="T34" i="76" s="1"/>
  <c r="AQ87" i="86"/>
  <c r="AR87" i="86"/>
  <c r="D248" i="86"/>
  <c r="D89" i="86"/>
  <c r="G87" i="86"/>
  <c r="M89" i="86"/>
  <c r="AO87" i="86"/>
  <c r="G89" i="86"/>
  <c r="AD248" i="86"/>
  <c r="AE34" i="76" s="1"/>
  <c r="F89" i="86"/>
  <c r="E89" i="86"/>
  <c r="T51" i="86"/>
  <c r="AK51" i="86"/>
  <c r="Z49" i="86"/>
  <c r="Y49" i="86"/>
  <c r="X51" i="86"/>
  <c r="AY51" i="86"/>
  <c r="AX51" i="86"/>
  <c r="W49" i="86"/>
  <c r="BI64" i="86"/>
  <c r="BI27" i="86" s="1"/>
  <c r="BC51" i="86"/>
  <c r="BB51" i="86"/>
  <c r="V51" i="86"/>
  <c r="X64" i="86"/>
  <c r="X27" i="86" s="1"/>
  <c r="Y51" i="86"/>
  <c r="AX248" i="86"/>
  <c r="AY34" i="76" s="1"/>
  <c r="T49" i="86"/>
  <c r="S249" i="84"/>
  <c r="T29" i="76" s="1"/>
  <c r="AI249" i="84"/>
  <c r="AD250" i="84"/>
  <c r="AE30" i="76" s="1"/>
  <c r="AS249" i="84"/>
  <c r="AT29" i="76" s="1"/>
  <c r="BD142" i="84"/>
  <c r="BD41" i="84" s="1"/>
  <c r="BD42" i="84" s="1"/>
  <c r="D249" i="84"/>
  <c r="I250" i="85"/>
  <c r="J32" i="76" s="1"/>
  <c r="BI249" i="85"/>
  <c r="D250" i="85"/>
  <c r="BD249" i="85"/>
  <c r="BE31" i="76" s="1"/>
  <c r="AI249" i="85"/>
  <c r="S249" i="85"/>
  <c r="T31" i="76" s="1"/>
  <c r="I66" i="85"/>
  <c r="I27" i="85" s="1"/>
  <c r="I28" i="85" s="1"/>
  <c r="N66" i="85"/>
  <c r="N27" i="85" s="1"/>
  <c r="N28" i="85" s="1"/>
  <c r="N250" i="84"/>
  <c r="O30" i="76" s="1"/>
  <c r="AS250" i="84"/>
  <c r="AT30" i="76" s="1"/>
  <c r="AS142" i="62"/>
  <c r="AS41" i="62" s="1"/>
  <c r="AS42" i="62" s="1"/>
  <c r="N250" i="62"/>
  <c r="O28" i="76" s="1"/>
  <c r="D142" i="62"/>
  <c r="D250" i="62"/>
  <c r="D249" i="62"/>
  <c r="BI249" i="62"/>
  <c r="AX250" i="62"/>
  <c r="AY28" i="76" s="1"/>
  <c r="X104" i="62"/>
  <c r="X34" i="62" s="1"/>
  <c r="X35" i="62" s="1"/>
  <c r="AN249" i="62"/>
  <c r="AO27" i="76" s="1"/>
  <c r="AD66" i="62"/>
  <c r="AD27" i="62" s="1"/>
  <c r="AD28" i="62" s="1"/>
  <c r="AX249" i="91"/>
  <c r="D34" i="91"/>
  <c r="C34" i="91" s="1"/>
  <c r="AI249" i="91"/>
  <c r="S249" i="91"/>
  <c r="S102" i="91"/>
  <c r="S34" i="91" s="1"/>
  <c r="X249" i="91"/>
  <c r="B247" i="91"/>
  <c r="B249" i="91" s="1"/>
  <c r="C247" i="91"/>
  <c r="C249" i="91" s="1"/>
  <c r="D249" i="91"/>
  <c r="N249" i="91"/>
  <c r="C248" i="91"/>
  <c r="B248" i="91"/>
  <c r="I249" i="91"/>
  <c r="V87" i="91"/>
  <c r="S87" i="91"/>
  <c r="W87" i="91"/>
  <c r="U87" i="91"/>
  <c r="T87" i="91"/>
  <c r="C64" i="91"/>
  <c r="D27" i="91"/>
  <c r="C27" i="91" s="1"/>
  <c r="E19" i="76"/>
  <c r="E18" i="76"/>
  <c r="E17" i="76"/>
  <c r="E16" i="76"/>
  <c r="E15" i="76"/>
  <c r="S249" i="87" l="1"/>
  <c r="N249" i="87"/>
  <c r="I249" i="86"/>
  <c r="D27" i="86"/>
  <c r="C27" i="86" s="1"/>
  <c r="O35" i="76"/>
  <c r="AX251" i="84"/>
  <c r="D249" i="87"/>
  <c r="X251" i="62"/>
  <c r="BI249" i="87"/>
  <c r="N249" i="86"/>
  <c r="D34" i="87"/>
  <c r="C34" i="87" s="1"/>
  <c r="BD249" i="87"/>
  <c r="AN249" i="86"/>
  <c r="AD249" i="87"/>
  <c r="AN251" i="84"/>
  <c r="AI251" i="84"/>
  <c r="BD249" i="86"/>
  <c r="S249" i="86"/>
  <c r="BI251" i="62"/>
  <c r="X249" i="86"/>
  <c r="AS249" i="87"/>
  <c r="AD251" i="62"/>
  <c r="BI251" i="85"/>
  <c r="I251" i="62"/>
  <c r="AN249" i="87"/>
  <c r="AS249" i="86"/>
  <c r="C64" i="87"/>
  <c r="AI249" i="86"/>
  <c r="BI249" i="86"/>
  <c r="AD251" i="85"/>
  <c r="S251" i="62"/>
  <c r="AD249" i="86"/>
  <c r="B247" i="86"/>
  <c r="I249" i="87"/>
  <c r="O33" i="76"/>
  <c r="D251" i="84"/>
  <c r="X249" i="87"/>
  <c r="BE36" i="76"/>
  <c r="C40" i="86"/>
  <c r="C140" i="86"/>
  <c r="AX251" i="85"/>
  <c r="BD251" i="84"/>
  <c r="AS251" i="85"/>
  <c r="BD251" i="85"/>
  <c r="AN251" i="62"/>
  <c r="T27" i="76"/>
  <c r="AD251" i="84"/>
  <c r="AI251" i="85"/>
  <c r="AE27" i="76"/>
  <c r="BE29" i="76"/>
  <c r="D251" i="62"/>
  <c r="D18" i="76"/>
  <c r="C18" i="76"/>
  <c r="AX251" i="62"/>
  <c r="BD251" i="62"/>
  <c r="BI251" i="84"/>
  <c r="N251" i="62"/>
  <c r="AI251" i="62"/>
  <c r="AN251" i="85"/>
  <c r="C104" i="62"/>
  <c r="X251" i="84"/>
  <c r="S251" i="84"/>
  <c r="AJ31" i="76"/>
  <c r="C142" i="85"/>
  <c r="C41" i="85"/>
  <c r="D42" i="85"/>
  <c r="C42" i="85" s="1"/>
  <c r="AS251" i="62"/>
  <c r="X251" i="85"/>
  <c r="C34" i="84"/>
  <c r="D35" i="84"/>
  <c r="C35" i="84" s="1"/>
  <c r="C104" i="85"/>
  <c r="BJ27" i="76"/>
  <c r="C142" i="84"/>
  <c r="C34" i="62"/>
  <c r="D35" i="62"/>
  <c r="C35" i="62" s="1"/>
  <c r="I251" i="85"/>
  <c r="C34" i="85"/>
  <c r="D35" i="85"/>
  <c r="C35" i="85" s="1"/>
  <c r="C28" i="62"/>
  <c r="C17" i="76"/>
  <c r="D17" i="76"/>
  <c r="D15" i="76"/>
  <c r="C15" i="76"/>
  <c r="C41" i="84"/>
  <c r="N251" i="85"/>
  <c r="C104" i="84"/>
  <c r="C28" i="85"/>
  <c r="C66" i="62"/>
  <c r="C28" i="84"/>
  <c r="I251" i="84"/>
  <c r="C249" i="62"/>
  <c r="BJ31" i="76"/>
  <c r="D16" i="76"/>
  <c r="C16" i="76"/>
  <c r="C66" i="84"/>
  <c r="C249" i="84"/>
  <c r="C27" i="84"/>
  <c r="C250" i="84"/>
  <c r="B247" i="87"/>
  <c r="AX249" i="87"/>
  <c r="C247" i="87"/>
  <c r="C248" i="87"/>
  <c r="D40" i="87"/>
  <c r="C40" i="87" s="1"/>
  <c r="C140" i="87"/>
  <c r="B248" i="87"/>
  <c r="AI249" i="87"/>
  <c r="D19" i="76"/>
  <c r="C19" i="76"/>
  <c r="B248" i="86"/>
  <c r="D249" i="86"/>
  <c r="C248" i="86"/>
  <c r="C249" i="86" s="1"/>
  <c r="C102" i="86"/>
  <c r="C34" i="86"/>
  <c r="AX249" i="86"/>
  <c r="AJ29" i="76"/>
  <c r="B249" i="84"/>
  <c r="C250" i="85"/>
  <c r="B250" i="85"/>
  <c r="C249" i="85"/>
  <c r="D251" i="85"/>
  <c r="B249" i="85"/>
  <c r="C27" i="85"/>
  <c r="C66" i="85"/>
  <c r="S251" i="85"/>
  <c r="B250" i="84"/>
  <c r="AS251" i="84"/>
  <c r="N251" i="84"/>
  <c r="B249" i="62"/>
  <c r="B250" i="62"/>
  <c r="C250" i="62"/>
  <c r="D41" i="62"/>
  <c r="C142" i="62"/>
  <c r="C27" i="62"/>
  <c r="C239" i="91"/>
  <c r="C243" i="91" s="1"/>
  <c r="C239" i="87" l="1"/>
  <c r="C243" i="87" s="1"/>
  <c r="C239" i="86"/>
  <c r="C243" i="86" s="1"/>
  <c r="B249" i="86"/>
  <c r="E47" i="76"/>
  <c r="F47" i="76"/>
  <c r="C41" i="62"/>
  <c r="C241" i="62" s="1"/>
  <c r="C245" i="62" s="1"/>
  <c r="D42" i="62"/>
  <c r="C42" i="62" s="1"/>
  <c r="D47" i="76" s="1"/>
  <c r="C241" i="85"/>
  <c r="C245" i="85" s="1"/>
  <c r="C251" i="85"/>
  <c r="B251" i="62"/>
  <c r="C251" i="62"/>
  <c r="C241" i="84"/>
  <c r="C245" i="84" s="1"/>
  <c r="C251" i="84"/>
  <c r="B251" i="84"/>
  <c r="C249" i="87"/>
  <c r="B249" i="87"/>
  <c r="B251" i="85"/>
  <c r="C8" i="76" l="1"/>
  <c r="C8" i="87" l="1"/>
  <c r="C8" i="91"/>
  <c r="C8" i="85"/>
  <c r="C8" i="86"/>
  <c r="C8" i="62"/>
  <c r="C8" i="84"/>
  <c r="E14" i="76"/>
  <c r="D14" i="76" l="1"/>
  <c r="C14" i="76"/>
  <c r="E21" i="76"/>
  <c r="C21" i="76" s="1"/>
  <c r="E20" i="76"/>
  <c r="D20" i="76" l="1"/>
  <c r="C20" i="76"/>
  <c r="E26" i="76" l="1"/>
  <c r="O26" i="76"/>
  <c r="O38" i="76" s="1"/>
  <c r="J26" i="76"/>
  <c r="E34" i="76"/>
  <c r="D34" i="76" s="1"/>
  <c r="E35" i="76"/>
  <c r="D35" i="76" s="1"/>
  <c r="Y26" i="76"/>
  <c r="Y38" i="76" s="1"/>
  <c r="E32" i="76"/>
  <c r="D32" i="76" s="1"/>
  <c r="E30" i="76"/>
  <c r="D30" i="76" s="1"/>
  <c r="E36" i="76"/>
  <c r="D36" i="76" s="1"/>
  <c r="E27" i="76"/>
  <c r="D27" i="76" s="1"/>
  <c r="E28" i="76"/>
  <c r="D28" i="76" s="1"/>
  <c r="E31" i="76"/>
  <c r="D31" i="76" s="1"/>
  <c r="BJ26" i="76"/>
  <c r="BJ38" i="76" s="1"/>
  <c r="AO26" i="76"/>
  <c r="AO38" i="76" s="1"/>
  <c r="T26" i="76"/>
  <c r="T38" i="76" s="1"/>
  <c r="AJ26" i="76"/>
  <c r="AJ38" i="76" s="1"/>
  <c r="AE26" i="76"/>
  <c r="AE38" i="76" s="1"/>
  <c r="AY26" i="76"/>
  <c r="AY38" i="76" s="1"/>
  <c r="BE26" i="76"/>
  <c r="BE38" i="76" s="1"/>
  <c r="AT26" i="76"/>
  <c r="AT38" i="76" s="1"/>
  <c r="C48" i="76" l="1"/>
  <c r="BJ25" i="76"/>
  <c r="BJ37" i="76" s="1"/>
  <c r="Y25" i="76"/>
  <c r="Y37" i="76" s="1"/>
  <c r="AT25" i="76"/>
  <c r="AT37" i="76" s="1"/>
  <c r="AE25" i="76"/>
  <c r="AE37" i="76" s="1"/>
  <c r="AJ25" i="76"/>
  <c r="AJ37" i="76" s="1"/>
  <c r="E25" i="76"/>
  <c r="AO25" i="76"/>
  <c r="AO37" i="76" s="1"/>
  <c r="BE25" i="76"/>
  <c r="BE37" i="76" s="1"/>
  <c r="O25" i="76"/>
  <c r="O37" i="76" s="1"/>
  <c r="AY25" i="76"/>
  <c r="AY37" i="76" s="1"/>
  <c r="J25" i="76"/>
  <c r="J37" i="76" s="1"/>
  <c r="T25" i="76"/>
  <c r="T37" i="76" s="1"/>
  <c r="J38" i="76"/>
  <c r="D26" i="76"/>
  <c r="E33" i="76"/>
  <c r="D33" i="76" s="1"/>
  <c r="E29" i="76"/>
  <c r="D29" i="76" s="1"/>
  <c r="D60" i="76"/>
  <c r="E38" i="76"/>
  <c r="D25" i="76" l="1"/>
  <c r="C47" i="76"/>
  <c r="C60" i="76"/>
  <c r="D38" i="76"/>
  <c r="D44" i="76" s="1"/>
  <c r="E37" i="76"/>
  <c r="D37" i="76" s="1"/>
  <c r="D43" i="76" l="1"/>
</calcChain>
</file>

<file path=xl/sharedStrings.xml><?xml version="1.0" encoding="utf-8"?>
<sst xmlns="http://schemas.openxmlformats.org/spreadsheetml/2006/main" count="2862" uniqueCount="223">
  <si>
    <t>Medium</t>
  </si>
  <si>
    <t>Monday</t>
  </si>
  <si>
    <t>No of days</t>
  </si>
  <si>
    <t>week #</t>
  </si>
  <si>
    <t>Month</t>
  </si>
  <si>
    <t>Timing</t>
  </si>
  <si>
    <t>Campaign/Format</t>
  </si>
  <si>
    <t>Est. TRPs</t>
  </si>
  <si>
    <t>Weekly Strike Rate (TRPs)</t>
  </si>
  <si>
    <t>Planned Effective Reach</t>
  </si>
  <si>
    <t>25"</t>
  </si>
  <si>
    <t>20"</t>
  </si>
  <si>
    <t>10"</t>
  </si>
  <si>
    <t>Client:</t>
  </si>
  <si>
    <t>Product:</t>
  </si>
  <si>
    <t>Country:</t>
  </si>
  <si>
    <t>Campaign:</t>
  </si>
  <si>
    <t xml:space="preserve">Target: </t>
  </si>
  <si>
    <t>Date:</t>
  </si>
  <si>
    <t>30"</t>
  </si>
  <si>
    <t>PT</t>
  </si>
  <si>
    <t>Affinity</t>
  </si>
  <si>
    <t>Channel split</t>
  </si>
  <si>
    <t>35"</t>
  </si>
  <si>
    <t>40"</t>
  </si>
  <si>
    <t>45"</t>
  </si>
  <si>
    <t>50"</t>
  </si>
  <si>
    <t>55"</t>
  </si>
  <si>
    <t>60"</t>
  </si>
  <si>
    <t>OOH</t>
  </si>
  <si>
    <t>CPP OPT</t>
  </si>
  <si>
    <t>CPP PT</t>
  </si>
  <si>
    <t xml:space="preserve">Est. Buying GRPs </t>
  </si>
  <si>
    <t>Format</t>
  </si>
  <si>
    <t>Difference</t>
  </si>
  <si>
    <t>January</t>
  </si>
  <si>
    <t>February</t>
  </si>
  <si>
    <t>March</t>
  </si>
  <si>
    <t>April</t>
  </si>
  <si>
    <t>May</t>
  </si>
  <si>
    <t>June</t>
  </si>
  <si>
    <t>July</t>
  </si>
  <si>
    <t>August</t>
  </si>
  <si>
    <t>September</t>
  </si>
  <si>
    <t>October</t>
  </si>
  <si>
    <t>November</t>
  </si>
  <si>
    <t>Campaign</t>
  </si>
  <si>
    <t>Radio</t>
  </si>
  <si>
    <t>TV</t>
  </si>
  <si>
    <t>weekly TRPs</t>
  </si>
  <si>
    <t>TRPS</t>
  </si>
  <si>
    <t>Budget</t>
  </si>
  <si>
    <t>Print</t>
  </si>
  <si>
    <t>Slovakia</t>
  </si>
  <si>
    <t>Campaign Budget EUR NetNet</t>
  </si>
  <si>
    <t>brief SVK EUR</t>
  </si>
  <si>
    <t>Markiza Group EUR NetNet</t>
  </si>
  <si>
    <t>JOJ Group EUR NetNet</t>
  </si>
  <si>
    <t>JOJ Group</t>
  </si>
  <si>
    <t>TOTAL</t>
  </si>
  <si>
    <t>Markiza EUR NetNet</t>
  </si>
  <si>
    <t>Doma EUR NetNet</t>
  </si>
  <si>
    <t>Dajto EUR NetNet</t>
  </si>
  <si>
    <t>JOJ EUR NetNet</t>
  </si>
  <si>
    <t>Markiza Group PT</t>
  </si>
  <si>
    <t>Markiza Group OPT</t>
  </si>
  <si>
    <t>JOJ Group PT</t>
  </si>
  <si>
    <t>JOJ Group OPT</t>
  </si>
  <si>
    <t>TG</t>
  </si>
  <si>
    <t>Doma</t>
  </si>
  <si>
    <t>Dajto</t>
  </si>
  <si>
    <t>JOJ</t>
  </si>
  <si>
    <t>Plus EUR NetNet</t>
  </si>
  <si>
    <t>Plus</t>
  </si>
  <si>
    <t>Total Budget / GRPs by Campaing</t>
  </si>
  <si>
    <t>SOV</t>
  </si>
  <si>
    <t>Channel split1</t>
  </si>
  <si>
    <t>Markiza group</t>
  </si>
  <si>
    <t>JOJ group</t>
  </si>
  <si>
    <t>WAU</t>
  </si>
  <si>
    <t>WAU EUR NetNet</t>
  </si>
  <si>
    <t>SPT</t>
  </si>
  <si>
    <t>Markiza Group SPT</t>
  </si>
  <si>
    <t>CPP SPT</t>
  </si>
  <si>
    <t>Markíza</t>
  </si>
  <si>
    <t>Wau</t>
  </si>
  <si>
    <t>AA 12-54</t>
  </si>
  <si>
    <t>Fee</t>
  </si>
  <si>
    <t>Client to pay</t>
  </si>
  <si>
    <t>NET NET EUR</t>
  </si>
  <si>
    <t>15"</t>
  </si>
  <si>
    <t>TRPS / Planned Effective Reach / OTS</t>
  </si>
  <si>
    <t>5"</t>
  </si>
  <si>
    <t>JOJ others</t>
  </si>
  <si>
    <t>JOJ Others</t>
  </si>
  <si>
    <t>JOJ Others EUR NetNet</t>
  </si>
  <si>
    <t>December I</t>
  </si>
  <si>
    <t>December II</t>
  </si>
  <si>
    <t>OMK</t>
  </si>
  <si>
    <t>Total Budget € excl. fee</t>
  </si>
  <si>
    <t>Plzensky Prazdroj</t>
  </si>
  <si>
    <t>WOA</t>
  </si>
  <si>
    <t>BRAND</t>
  </si>
  <si>
    <t>Brands on air</t>
  </si>
  <si>
    <t>Limit TRPs:</t>
  </si>
  <si>
    <t>Markíza Others</t>
  </si>
  <si>
    <t>Markíza Others EUR NetNet</t>
  </si>
  <si>
    <t>objednavka</t>
  </si>
  <si>
    <t>MARKIZA (GM 30%)</t>
  </si>
  <si>
    <t>JOJ (GM 40%)</t>
  </si>
  <si>
    <t>MARKIZA (WM)</t>
  </si>
  <si>
    <t>JOJ (WM)</t>
  </si>
  <si>
    <t>Nakupne GRPs s OVD</t>
  </si>
  <si>
    <t>AA 25/45</t>
  </si>
  <si>
    <t>Net Net budget by TV group</t>
  </si>
  <si>
    <t>Others</t>
  </si>
  <si>
    <t>AA 25/54</t>
  </si>
  <si>
    <t>Channel split2</t>
  </si>
  <si>
    <t>SPOT LENGTH COEFFICIENTS</t>
  </si>
  <si>
    <t>TV affinity</t>
  </si>
  <si>
    <t>TELEVISION 1</t>
  </si>
  <si>
    <t>TELEVISION 2</t>
  </si>
  <si>
    <t>Markíza Group</t>
  </si>
  <si>
    <t>Markíza group</t>
  </si>
  <si>
    <t>Target group</t>
  </si>
  <si>
    <t>TELEVISION 3</t>
  </si>
  <si>
    <t>TV total 1</t>
  </si>
  <si>
    <t>TV total 2</t>
  </si>
  <si>
    <t>TV total 3</t>
  </si>
  <si>
    <t>TOTAL EUR</t>
  </si>
  <si>
    <t>Total</t>
  </si>
  <si>
    <t>OFICIALNY TV BUNDLE</t>
  </si>
  <si>
    <t>ONLINE</t>
  </si>
  <si>
    <t>RADIO</t>
  </si>
  <si>
    <t>PRINT</t>
  </si>
  <si>
    <t>DIFFERENCE</t>
  </si>
  <si>
    <t>BRIEFED</t>
  </si>
  <si>
    <t>brand</t>
  </si>
  <si>
    <t>OT</t>
  </si>
  <si>
    <t>PT/OT Share</t>
  </si>
  <si>
    <t>*vyplname</t>
  </si>
  <si>
    <t>Premium AA 25-54 ABC Spring</t>
  </si>
  <si>
    <t>Premium AA 25-54 ABC Summer</t>
  </si>
  <si>
    <t>Premium AA 25-54 ABC Autumn</t>
  </si>
  <si>
    <t>W 25/54</t>
  </si>
  <si>
    <t>W 35/55</t>
  </si>
  <si>
    <t>10" SP</t>
  </si>
  <si>
    <t>vlastní 2</t>
  </si>
  <si>
    <t>vlastní 3</t>
  </si>
  <si>
    <t>OFF</t>
  </si>
  <si>
    <t>KRKA</t>
  </si>
  <si>
    <t>SEPTOLETE</t>
  </si>
  <si>
    <t>NALGESIN S</t>
  </si>
  <si>
    <t>FLEBAVEN</t>
  </si>
  <si>
    <t>NOLPAZA</t>
  </si>
  <si>
    <t>brand 2</t>
  </si>
  <si>
    <t>brand 1</t>
  </si>
  <si>
    <t>CTP</t>
  </si>
  <si>
    <t xml:space="preserve">Septolete </t>
  </si>
  <si>
    <t>Nalgesin S</t>
  </si>
  <si>
    <t>Online Campaign</t>
  </si>
  <si>
    <t>Online SEARCH</t>
  </si>
  <si>
    <t>NETNET (TV+OMK)</t>
  </si>
  <si>
    <t>SPOTY</t>
  </si>
  <si>
    <t>SPONSORSHIP</t>
  </si>
  <si>
    <t>Septolete</t>
  </si>
  <si>
    <t>Flebaven</t>
  </si>
  <si>
    <t>Guarantees</t>
  </si>
  <si>
    <t>Nolpaza</t>
  </si>
  <si>
    <t>ONLINE SEARCH</t>
  </si>
  <si>
    <t>AA 18-59</t>
  </si>
  <si>
    <t>Slovakia Travel</t>
  </si>
  <si>
    <t>Czech Republic</t>
  </si>
  <si>
    <t>Poland</t>
  </si>
  <si>
    <t>Hungary</t>
  </si>
  <si>
    <t>Dvojka</t>
  </si>
  <si>
    <t>Jednotka</t>
  </si>
  <si>
    <t>TA3</t>
  </si>
  <si>
    <t>n/a</t>
  </si>
  <si>
    <t xml:space="preserve">15" or 30" </t>
  </si>
  <si>
    <t>RON</t>
  </si>
  <si>
    <t>TVN inventory</t>
  </si>
  <si>
    <t>Grupa Discovery</t>
  </si>
  <si>
    <t>1920x840 desktop + 1279x100 &amp; 1279x140 mobile</t>
  </si>
  <si>
    <t>branding</t>
  </si>
  <si>
    <t>tvp.vod.pl</t>
  </si>
  <si>
    <t>TVP</t>
  </si>
  <si>
    <t>TVP inventory</t>
  </si>
  <si>
    <t>Video</t>
  </si>
  <si>
    <t>native article</t>
  </si>
  <si>
    <t>ROS</t>
  </si>
  <si>
    <t>podroze.onet.pl</t>
  </si>
  <si>
    <t>Ringier Axel Springer</t>
  </si>
  <si>
    <t>native story</t>
  </si>
  <si>
    <t>podroze.gazeta.pl</t>
  </si>
  <si>
    <t>Agora</t>
  </si>
  <si>
    <t>turystyka.wp.pl</t>
  </si>
  <si>
    <t>Grupa Wirtualna Polska</t>
  </si>
  <si>
    <t>PR</t>
  </si>
  <si>
    <t>Podróże Allscreens Premiumboard</t>
  </si>
  <si>
    <t>HP</t>
  </si>
  <si>
    <t xml:space="preserve">980x300 &amp; 300x600 </t>
  </si>
  <si>
    <t>naszemiasto.pl</t>
  </si>
  <si>
    <t>Polska Press</t>
  </si>
  <si>
    <t>Midbox cross deviece</t>
  </si>
  <si>
    <t>wp.pl</t>
  </si>
  <si>
    <t>Display</t>
  </si>
  <si>
    <t>HP - Home page</t>
  </si>
  <si>
    <t>ROS - Run of site</t>
  </si>
  <si>
    <t>RON - Run of Network</t>
  </si>
  <si>
    <t>Web stránka</t>
  </si>
  <si>
    <t>Umiestnenie</t>
  </si>
  <si>
    <t>Formáty</t>
  </si>
  <si>
    <t>Termín</t>
  </si>
  <si>
    <t>Počet impresií</t>
  </si>
  <si>
    <t>20 % DPH</t>
  </si>
  <si>
    <t>Cena celkom vrátane DPH</t>
  </si>
  <si>
    <t>Cena celkom bez DPH</t>
  </si>
  <si>
    <t>Vydavateľ/médium</t>
  </si>
  <si>
    <t>5.9 - 11.9.2022</t>
  </si>
  <si>
    <t>1.9 - 14.9.2022</t>
  </si>
  <si>
    <t>15.9 - 30.9.2021</t>
  </si>
  <si>
    <t>1.9 - 15.9.2022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</si>
</sst>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0\ &quot;€&quot;;\-#,##0\ &quot;€&quot;"/>
    <numFmt numFmtId="41" formatCode="_-* #,##0_-;\-* #,##0_-;_-* &quot;-&quot;_-;_-@_-"/>
    <numFmt numFmtId="44" formatCode="_-* #,##0.00\ &quot;€&quot;_-;\-* #,##0.00\ &quot;€&quot;_-;_-* &quot;-&quot;??\ &quot;€&quot;_-;_-@_-"/>
    <numFmt numFmtId="43" formatCode="_-* #,##0.00_-;\-* #,##0.00_-;_-* &quot;-&quot;??_-;_-@_-"/>
    <numFmt numFmtId="164" formatCode="#,##0.00\ &quot;Kč&quot;;[Red]\-#,##0.00\ &quot;Kč&quot;"/>
    <numFmt numFmtId="165" formatCode="_-* #,##0.00\ _€_-;\-* #,##0.00\ _€_-;_-* &quot;-&quot;??\ _€_-;_-@_-"/>
    <numFmt numFmtId="166" formatCode="_-* #,##0.00\ _S_k_-;\-* #,##0.00\ _S_k_-;_-* &quot;-&quot;??\ _S_k_-;_-@_-"/>
    <numFmt numFmtId="167" formatCode="_-* #,##0.00\ _K_č_-;\-* #,##0.00\ _K_č_-;_-* &quot;-&quot;??\ _K_č_-;_-@_-"/>
    <numFmt numFmtId="168" formatCode="dd"/>
    <numFmt numFmtId="169" formatCode="0.0000"/>
    <numFmt numFmtId="170" formatCode="0.000"/>
    <numFmt numFmtId="171" formatCode="0.0"/>
    <numFmt numFmtId="172" formatCode="[$-409]mmmm\-yy;@"/>
    <numFmt numFmtId="173" formatCode="#,###"/>
    <numFmt numFmtId="174" formatCode="_(* #,##0.00_);_(* \(#,##0.00\);_(* &quot;-&quot;??_);_(@_)"/>
    <numFmt numFmtId="175" formatCode="_-* #,##0\ _€_-;\-* #,##0\ _€_-;_-* &quot;-&quot;??\ _€_-;_-@_-"/>
    <numFmt numFmtId="176" formatCode="_-* #,##0\ [$€-41B]_-;\-* #,##0\ [$€-41B]_-;_-* &quot;-&quot;\ [$€-41B]_-;_-@_-"/>
    <numFmt numFmtId="177" formatCode="#,##0\ &quot;€&quot;"/>
    <numFmt numFmtId="178" formatCode="0.0%"/>
    <numFmt numFmtId="179" formatCode="0.00000"/>
    <numFmt numFmtId="180" formatCode="0.000%"/>
    <numFmt numFmtId="181" formatCode="_-* #,##0\ &quot;€&quot;_-;\-* #,##0\ &quot;€&quot;_-;_-* &quot;-&quot;??\ &quot;€&quot;_-;_-@_-"/>
    <numFmt numFmtId="182" formatCode="_-* #,##0.00\ &quot;zł&quot;_-;\-* #,##0.00\ &quot;zł&quot;_-;_-* &quot;-&quot;??\ &quot;zł&quot;_-;_-@_-"/>
    <numFmt numFmtId="183" formatCode="_-* #,##0.00\ _z_ł_-;\-* #,##0.00\ _z_ł_-;_-* &quot;-&quot;??\ _z_ł_-;_-@_-"/>
    <numFmt numFmtId="184" formatCode="_-[$€-2]\ * #,##0.00_-;\-[$€-2]\ * #,##0.00_-;_-[$€-2]\ * &quot;-&quot;??_-;_-@_-"/>
    <numFmt numFmtId="185" formatCode="_-* #,##0_-;\-* #,##0_-;_-* &quot;-&quot;??_-;_-@_-"/>
  </numFmts>
  <fonts count="101">
    <font>
      <sz val="10"/>
      <name val="Arial"/>
      <charset val="238"/>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0"/>
      <name val="Arial"/>
      <family val="2"/>
      <charset val="238"/>
    </font>
    <font>
      <sz val="10"/>
      <name val="Arial"/>
      <family val="2"/>
      <charset val="238"/>
    </font>
    <font>
      <sz val="11"/>
      <color rgb="FF9C0006"/>
      <name val="Corbel"/>
      <family val="2"/>
      <charset val="238"/>
      <scheme val="minor"/>
    </font>
    <font>
      <sz val="10"/>
      <name val="Arial"/>
      <family val="2"/>
      <charset val="238"/>
    </font>
    <font>
      <sz val="12"/>
      <name val="Gill Sans"/>
    </font>
    <font>
      <sz val="10"/>
      <name val="Times New Roman CE"/>
      <charset val="238"/>
    </font>
    <font>
      <sz val="10"/>
      <name val="Helv"/>
      <charset val="238"/>
    </font>
    <font>
      <sz val="10"/>
      <name val="Helv"/>
    </font>
    <font>
      <sz val="10"/>
      <name val="Arial"/>
      <family val="2"/>
      <charset val="238"/>
    </font>
    <font>
      <sz val="14"/>
      <name val="Calibri Light"/>
      <family val="2"/>
      <charset val="238"/>
    </font>
    <font>
      <sz val="14"/>
      <color rgb="FFFF6600"/>
      <name val="Calibri Light"/>
      <family val="2"/>
      <charset val="238"/>
    </font>
    <font>
      <sz val="14"/>
      <color theme="0"/>
      <name val="Calibri Light"/>
      <family val="2"/>
      <charset val="238"/>
    </font>
    <font>
      <b/>
      <u/>
      <sz val="16"/>
      <name val="Calibri Light"/>
      <family val="2"/>
      <charset val="238"/>
    </font>
    <font>
      <b/>
      <sz val="16"/>
      <color rgb="FFFF6600"/>
      <name val="Calibri Light"/>
      <family val="2"/>
      <charset val="238"/>
    </font>
    <font>
      <b/>
      <sz val="14"/>
      <color theme="0"/>
      <name val="Calibri Light"/>
      <family val="2"/>
      <charset val="238"/>
    </font>
    <font>
      <sz val="14"/>
      <color rgb="FFFF0000"/>
      <name val="Calibri Light"/>
      <family val="2"/>
      <charset val="238"/>
    </font>
    <font>
      <sz val="22"/>
      <name val="Calibri Light"/>
      <family val="2"/>
      <charset val="238"/>
    </font>
    <font>
      <b/>
      <sz val="14"/>
      <color rgb="FFFF6600"/>
      <name val="Calibri Light"/>
      <family val="2"/>
      <charset val="238"/>
    </font>
    <font>
      <sz val="10"/>
      <name val="Calibri Light"/>
      <family val="2"/>
      <charset val="238"/>
    </font>
    <font>
      <sz val="10"/>
      <color theme="0"/>
      <name val="Calibri Light"/>
      <family val="2"/>
      <charset val="238"/>
    </font>
    <font>
      <sz val="14"/>
      <color theme="3"/>
      <name val="Calibri Light"/>
      <family val="2"/>
      <charset val="238"/>
    </font>
    <font>
      <b/>
      <sz val="14"/>
      <color indexed="9"/>
      <name val="Calibri Light"/>
      <family val="2"/>
      <charset val="238"/>
    </font>
    <font>
      <sz val="14"/>
      <color indexed="9"/>
      <name val="Calibri Light"/>
      <family val="2"/>
      <charset val="238"/>
    </font>
    <font>
      <sz val="14"/>
      <color theme="2"/>
      <name val="Calibri Light"/>
      <family val="2"/>
      <charset val="238"/>
    </font>
    <font>
      <b/>
      <u/>
      <sz val="14"/>
      <name val="Calibri Light"/>
      <family val="2"/>
      <charset val="238"/>
    </font>
    <font>
      <b/>
      <sz val="14"/>
      <color indexed="10"/>
      <name val="Calibri Light"/>
      <family val="2"/>
      <charset val="238"/>
    </font>
    <font>
      <sz val="14"/>
      <color theme="1"/>
      <name val="Calibri Light"/>
      <family val="2"/>
      <charset val="238"/>
    </font>
    <font>
      <i/>
      <sz val="20"/>
      <color rgb="FF0FB44B"/>
      <name val="Calibri Light"/>
      <family val="2"/>
      <charset val="238"/>
    </font>
    <font>
      <i/>
      <sz val="20"/>
      <name val="Calibri Light"/>
      <family val="2"/>
      <charset val="238"/>
    </font>
    <font>
      <b/>
      <sz val="14"/>
      <name val="Calibri Light"/>
      <family val="2"/>
      <charset val="238"/>
    </font>
    <font>
      <sz val="14"/>
      <color theme="9" tint="-0.249977111117893"/>
      <name val="Calibri Light"/>
      <family val="2"/>
      <charset val="238"/>
    </font>
    <font>
      <b/>
      <sz val="14"/>
      <color theme="9" tint="-0.249977111117893"/>
      <name val="Calibri Light"/>
      <family val="2"/>
      <charset val="238"/>
    </font>
    <font>
      <sz val="12"/>
      <color theme="1"/>
      <name val="Calibri Light"/>
      <family val="2"/>
      <charset val="238"/>
    </font>
    <font>
      <sz val="14"/>
      <color indexed="12"/>
      <name val="Calibri Light"/>
      <family val="2"/>
      <charset val="238"/>
    </font>
    <font>
      <b/>
      <sz val="14"/>
      <color theme="1"/>
      <name val="Calibri Light"/>
      <family val="2"/>
      <charset val="238"/>
    </font>
    <font>
      <b/>
      <sz val="14"/>
      <color rgb="FFAE6296"/>
      <name val="Calibri Light"/>
      <family val="2"/>
      <charset val="238"/>
    </font>
    <font>
      <b/>
      <sz val="14"/>
      <color rgb="FFFF0000"/>
      <name val="Calibri Light"/>
      <family val="2"/>
      <charset val="238"/>
    </font>
    <font>
      <sz val="14"/>
      <color indexed="52"/>
      <name val="Calibri Light"/>
      <family val="2"/>
      <charset val="238"/>
    </font>
    <font>
      <b/>
      <sz val="14"/>
      <color theme="3"/>
      <name val="Calibri Light"/>
      <family val="2"/>
      <charset val="238"/>
    </font>
    <font>
      <sz val="20"/>
      <color rgb="FFC00000"/>
      <name val="Calibri Light"/>
      <family val="2"/>
      <charset val="238"/>
    </font>
    <font>
      <b/>
      <sz val="14"/>
      <color indexed="9"/>
      <name val="Calibri Light"/>
      <family val="2"/>
      <charset val="238"/>
    </font>
    <font>
      <sz val="14"/>
      <name val="Calibri"/>
      <family val="2"/>
      <charset val="238"/>
    </font>
    <font>
      <sz val="14"/>
      <color theme="3"/>
      <name val="Calibri"/>
      <family val="2"/>
      <charset val="238"/>
    </font>
    <font>
      <sz val="14"/>
      <color theme="0"/>
      <name val="Calibri"/>
      <family val="2"/>
      <charset val="238"/>
    </font>
    <font>
      <b/>
      <u/>
      <sz val="16"/>
      <name val="Calibri"/>
      <family val="2"/>
      <charset val="238"/>
    </font>
    <font>
      <b/>
      <sz val="16"/>
      <color rgb="FFFF6600"/>
      <name val="Calibri"/>
      <family val="2"/>
      <charset val="238"/>
    </font>
    <font>
      <b/>
      <sz val="14"/>
      <color theme="0"/>
      <name val="Calibri"/>
      <family val="2"/>
      <charset val="238"/>
    </font>
    <font>
      <sz val="14"/>
      <color rgb="FFFF0000"/>
      <name val="Calibri"/>
      <family val="2"/>
      <charset val="238"/>
    </font>
    <font>
      <sz val="22"/>
      <name val="Calibri"/>
      <family val="2"/>
      <charset val="238"/>
    </font>
    <font>
      <sz val="10"/>
      <name val="Calibri"/>
      <family val="2"/>
      <charset val="238"/>
    </font>
    <font>
      <b/>
      <sz val="14"/>
      <color indexed="9"/>
      <name val="Calibri"/>
      <family val="2"/>
      <charset val="238"/>
    </font>
    <font>
      <b/>
      <sz val="12"/>
      <color indexed="9"/>
      <name val="Calibri"/>
      <family val="2"/>
      <charset val="238"/>
    </font>
    <font>
      <sz val="14"/>
      <color indexed="9"/>
      <name val="Calibri"/>
      <family val="2"/>
      <charset val="238"/>
    </font>
    <font>
      <sz val="14"/>
      <color theme="1"/>
      <name val="Calibri"/>
      <family val="2"/>
      <charset val="238"/>
    </font>
    <font>
      <b/>
      <sz val="10"/>
      <color theme="9"/>
      <name val="Calibri"/>
      <family val="2"/>
      <charset val="238"/>
    </font>
    <font>
      <b/>
      <sz val="14"/>
      <name val="Calibri"/>
      <family val="2"/>
      <charset val="238"/>
    </font>
    <font>
      <b/>
      <sz val="16"/>
      <color indexed="9"/>
      <name val="Calibri"/>
      <family val="2"/>
      <charset val="238"/>
    </font>
    <font>
      <b/>
      <sz val="16"/>
      <name val="Calibri"/>
      <family val="2"/>
      <charset val="238"/>
    </font>
    <font>
      <b/>
      <sz val="16"/>
      <color theme="1" tint="0.14999847407452621"/>
      <name val="Calibri"/>
      <family val="2"/>
      <charset val="238"/>
    </font>
    <font>
      <b/>
      <sz val="14"/>
      <color theme="1"/>
      <name val="Calibri"/>
      <family val="2"/>
      <charset val="238"/>
    </font>
    <font>
      <sz val="12"/>
      <name val="Calibri"/>
      <family val="2"/>
      <charset val="238"/>
    </font>
    <font>
      <i/>
      <sz val="12"/>
      <name val="Calibri"/>
      <family val="2"/>
      <charset val="238"/>
    </font>
    <font>
      <b/>
      <sz val="16"/>
      <name val="Calibri Light"/>
      <family val="2"/>
      <charset val="238"/>
    </font>
    <font>
      <i/>
      <sz val="14"/>
      <name val="Calibri"/>
      <family val="2"/>
      <charset val="238"/>
    </font>
    <font>
      <b/>
      <sz val="14"/>
      <color rgb="FFFF6600"/>
      <name val="Calibri"/>
      <family val="2"/>
      <charset val="238"/>
    </font>
    <font>
      <b/>
      <sz val="8"/>
      <name val="Calibri"/>
      <family val="2"/>
      <charset val="238"/>
    </font>
    <font>
      <sz val="8"/>
      <name val="Calibri"/>
      <family val="2"/>
      <charset val="238"/>
    </font>
    <font>
      <b/>
      <sz val="8"/>
      <color indexed="8"/>
      <name val="Calibri"/>
      <family val="2"/>
      <charset val="238"/>
    </font>
    <font>
      <i/>
      <sz val="8"/>
      <name val="Calibri"/>
      <family val="2"/>
      <charset val="238"/>
    </font>
    <font>
      <sz val="10"/>
      <color rgb="FFFF0000"/>
      <name val="Calibri Light"/>
      <family val="2"/>
      <charset val="238"/>
    </font>
    <font>
      <sz val="20"/>
      <name val="Calibri Light"/>
      <family val="2"/>
      <charset val="238"/>
    </font>
    <font>
      <sz val="8"/>
      <color indexed="8"/>
      <name val="Calibri"/>
      <family val="2"/>
      <charset val="238"/>
    </font>
    <font>
      <sz val="8"/>
      <color theme="3"/>
      <name val="Calibri"/>
      <family val="2"/>
      <charset val="238"/>
    </font>
    <font>
      <sz val="10"/>
      <name val="Arial"/>
      <family val="2"/>
      <charset val="238"/>
    </font>
    <font>
      <b/>
      <sz val="16"/>
      <color rgb="FF002060"/>
      <name val="Calibri Light"/>
      <family val="2"/>
      <charset val="238"/>
    </font>
    <font>
      <b/>
      <sz val="14"/>
      <color rgb="FF002060"/>
      <name val="Calibri Light"/>
      <family val="2"/>
      <charset val="238"/>
    </font>
    <font>
      <b/>
      <sz val="16"/>
      <color theme="0"/>
      <name val="Calibri Light"/>
      <family val="2"/>
      <charset val="238"/>
    </font>
    <font>
      <b/>
      <sz val="14"/>
      <color rgb="FFFFFFFF"/>
      <name val="Calibri"/>
      <family val="2"/>
      <charset val="238"/>
    </font>
    <font>
      <b/>
      <sz val="12"/>
      <color rgb="FFFFFFFF"/>
      <name val="Calibri"/>
      <family val="2"/>
      <charset val="238"/>
    </font>
    <font>
      <sz val="14"/>
      <color rgb="FFFFFFFF"/>
      <name val="Calibri"/>
      <family val="2"/>
      <charset val="238"/>
    </font>
    <font>
      <sz val="14"/>
      <name val="Arial Narrow"/>
      <family val="2"/>
      <charset val="238"/>
    </font>
    <font>
      <b/>
      <sz val="22"/>
      <color rgb="FFFF6600"/>
      <name val="Calibri"/>
      <family val="2"/>
      <charset val="238"/>
    </font>
    <font>
      <b/>
      <sz val="8"/>
      <name val="Calibri"/>
      <family val="2"/>
    </font>
    <font>
      <sz val="18"/>
      <name val="Calibri"/>
      <family val="2"/>
      <charset val="238"/>
    </font>
    <font>
      <sz val="10"/>
      <name val="Segoe UI"/>
      <family val="2"/>
      <charset val="238"/>
    </font>
    <font>
      <sz val="10"/>
      <name val="MS Sans Serif"/>
      <family val="2"/>
      <charset val="238"/>
    </font>
    <font>
      <sz val="10"/>
      <name val="GaramatE"/>
    </font>
    <font>
      <sz val="11"/>
      <color rgb="FF000000"/>
      <name val="Arial"/>
      <family val="2"/>
      <charset val="238"/>
    </font>
    <font>
      <sz val="11"/>
      <color rgb="FF000000"/>
      <name val="Arial"/>
      <family val="2"/>
      <charset val="238"/>
    </font>
    <font>
      <sz val="10"/>
      <name val="Arial CE"/>
      <charset val="238"/>
    </font>
    <font>
      <sz val="10"/>
      <name val="Arial"/>
      <family val="2"/>
    </font>
    <font>
      <sz val="12"/>
      <color theme="1"/>
      <name val="Corbel"/>
      <family val="2"/>
      <scheme val="minor"/>
    </font>
    <font>
      <u/>
      <sz val="11"/>
      <color theme="10"/>
      <name val="Corbel"/>
      <family val="2"/>
      <charset val="238"/>
      <scheme val="minor"/>
    </font>
    <font>
      <sz val="11"/>
      <color theme="1"/>
      <name val="Arial Narrow"/>
      <family val="2"/>
      <charset val="238"/>
    </font>
    <font>
      <sz val="10"/>
      <name val="Arial Narrow"/>
      <family val="2"/>
      <charset val="238"/>
    </font>
    <font>
      <sz val="10"/>
      <color rgb="FF000000"/>
      <name val="Arial Narrow"/>
      <family val="2"/>
      <charset val="238"/>
    </font>
  </fonts>
  <fills count="2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7CE"/>
      </patternFill>
    </fill>
    <fill>
      <patternFill patternType="solid">
        <fgColor theme="9" tint="0.79998168889431442"/>
        <bgColor indexed="64"/>
      </patternFill>
    </fill>
    <fill>
      <patternFill patternType="solid">
        <fgColor theme="1" tint="0.34998626667073579"/>
        <bgColor indexed="64"/>
      </patternFill>
    </fill>
    <fill>
      <patternFill patternType="solid">
        <fgColor theme="2" tint="-0.14999847407452621"/>
        <bgColor indexed="64"/>
      </patternFill>
    </fill>
    <fill>
      <patternFill patternType="solid">
        <fgColor theme="1"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89999084444715716"/>
        <bgColor indexed="64"/>
      </patternFill>
    </fill>
    <fill>
      <patternFill patternType="solid">
        <fgColor rgb="FFFFFF99"/>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rgb="FFFFCC0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00000"/>
        <bgColor indexed="64"/>
      </patternFill>
    </fill>
    <fill>
      <patternFill patternType="solid">
        <fgColor rgb="FF3D413D"/>
        <bgColor rgb="FF000000"/>
      </patternFill>
    </fill>
    <fill>
      <patternFill patternType="solid">
        <fgColor rgb="FF00B050"/>
        <bgColor indexed="64"/>
      </patternFill>
    </fill>
    <fill>
      <patternFill patternType="solid">
        <fgColor rgb="FFF0F0F0"/>
        <bgColor indexed="64"/>
      </patternFill>
    </fill>
    <fill>
      <patternFill patternType="solid">
        <fgColor theme="7" tint="0.79998168889431442"/>
        <bgColor indexed="64"/>
      </patternFill>
    </fill>
    <fill>
      <patternFill patternType="solid">
        <fgColor theme="8" tint="0.59999389629810485"/>
        <bgColor indexed="64"/>
      </patternFill>
    </fill>
  </fills>
  <borders count="573">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8"/>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auto="1"/>
      </left>
      <right/>
      <top/>
      <bottom/>
      <diagonal/>
    </border>
    <border>
      <left style="thin">
        <color indexed="64"/>
      </left>
      <right/>
      <top/>
      <bottom style="thin">
        <color indexed="64"/>
      </bottom>
      <diagonal/>
    </border>
    <border>
      <left style="thin">
        <color indexed="8"/>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bottom/>
      <diagonal/>
    </border>
    <border>
      <left style="hair">
        <color auto="1"/>
      </left>
      <right style="hair">
        <color auto="1"/>
      </right>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bottom style="thin">
        <color auto="1"/>
      </bottom>
      <diagonal/>
    </border>
    <border>
      <left style="hair">
        <color indexed="8"/>
      </left>
      <right style="hair">
        <color indexed="8"/>
      </right>
      <top style="medium">
        <color indexed="8"/>
      </top>
      <bottom style="hair">
        <color indexed="8"/>
      </bottom>
      <diagonal/>
    </border>
    <border>
      <left style="medium">
        <color indexed="64"/>
      </left>
      <right style="hair">
        <color indexed="64"/>
      </right>
      <top style="medium">
        <color indexed="8"/>
      </top>
      <bottom style="hair">
        <color indexed="64"/>
      </bottom>
      <diagonal/>
    </border>
    <border>
      <left style="hair">
        <color indexed="64"/>
      </left>
      <right style="thin">
        <color indexed="64"/>
      </right>
      <top/>
      <bottom/>
      <diagonal/>
    </border>
    <border>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auto="1"/>
      </right>
      <top/>
      <bottom style="medium">
        <color indexed="64"/>
      </bottom>
      <diagonal/>
    </border>
    <border>
      <left style="hair">
        <color auto="1"/>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hair">
        <color auto="1"/>
      </right>
      <top/>
      <bottom style="medium">
        <color indexed="64"/>
      </bottom>
      <diagonal/>
    </border>
    <border>
      <left style="thin">
        <color indexed="8"/>
      </left>
      <right style="hair">
        <color auto="1"/>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auto="1"/>
      </left>
      <right style="hair">
        <color auto="1"/>
      </right>
      <top style="medium">
        <color indexed="64"/>
      </top>
      <bottom/>
      <diagonal/>
    </border>
    <border>
      <left style="thin">
        <color indexed="8"/>
      </left>
      <right style="hair">
        <color indexed="64"/>
      </right>
      <top style="medium">
        <color indexed="64"/>
      </top>
      <bottom/>
      <diagonal/>
    </border>
    <border>
      <left style="hair">
        <color auto="1"/>
      </left>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thin">
        <color indexed="64"/>
      </top>
      <bottom/>
      <diagonal/>
    </border>
    <border>
      <left style="medium">
        <color indexed="64"/>
      </left>
      <right style="dotted">
        <color auto="1"/>
      </right>
      <top style="thin">
        <color auto="1"/>
      </top>
      <bottom/>
      <diagonal/>
    </border>
    <border>
      <left style="dotted">
        <color auto="1"/>
      </left>
      <right style="dotted">
        <color auto="1"/>
      </right>
      <top style="thin">
        <color auto="1"/>
      </top>
      <bottom/>
      <diagonal/>
    </border>
    <border>
      <left style="thin">
        <color indexed="64"/>
      </left>
      <right style="thin">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thin">
        <color indexed="64"/>
      </top>
      <bottom/>
      <diagonal/>
    </border>
    <border>
      <left/>
      <right style="dotted">
        <color auto="1"/>
      </right>
      <top style="medium">
        <color indexed="64"/>
      </top>
      <bottom style="thin">
        <color auto="1"/>
      </bottom>
      <diagonal/>
    </border>
    <border>
      <left/>
      <right style="dotted">
        <color auto="1"/>
      </right>
      <top style="thin">
        <color auto="1"/>
      </top>
      <bottom/>
      <diagonal/>
    </border>
    <border>
      <left style="dotted">
        <color auto="1"/>
      </left>
      <right style="thin">
        <color indexed="64"/>
      </right>
      <top style="thin">
        <color auto="1"/>
      </top>
      <bottom/>
      <diagonal/>
    </border>
    <border>
      <left style="thin">
        <color indexed="64"/>
      </left>
      <right style="dotted">
        <color auto="1"/>
      </right>
      <top style="medium">
        <color indexed="64"/>
      </top>
      <bottom style="thin">
        <color auto="1"/>
      </bottom>
      <diagonal/>
    </border>
    <border>
      <left style="thin">
        <color indexed="64"/>
      </left>
      <right style="dotted">
        <color auto="1"/>
      </right>
      <top style="thin">
        <color auto="1"/>
      </top>
      <bottom/>
      <diagonal/>
    </border>
    <border>
      <left style="thin">
        <color indexed="64"/>
      </left>
      <right style="hair">
        <color auto="1"/>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auto="1"/>
      </left>
      <right style="thin">
        <color indexed="64"/>
      </right>
      <top style="double">
        <color indexed="64"/>
      </top>
      <bottom style="hair">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hair">
        <color auto="1"/>
      </left>
      <right style="hair">
        <color auto="1"/>
      </right>
      <top style="medium">
        <color indexed="64"/>
      </top>
      <bottom style="hair">
        <color auto="1"/>
      </bottom>
      <diagonal/>
    </border>
    <border>
      <left style="medium">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dotted">
        <color auto="1"/>
      </left>
      <right/>
      <top style="thin">
        <color indexed="64"/>
      </top>
      <bottom style="thin">
        <color auto="1"/>
      </bottom>
      <diagonal/>
    </border>
    <border>
      <left style="dotted">
        <color auto="1"/>
      </left>
      <right style="hair">
        <color indexed="64"/>
      </right>
      <top style="thin">
        <color indexed="64"/>
      </top>
      <bottom style="thin">
        <color auto="1"/>
      </bottom>
      <diagonal/>
    </border>
    <border>
      <left style="hair">
        <color auto="1"/>
      </left>
      <right/>
      <top style="double">
        <color indexed="64"/>
      </top>
      <bottom style="hair">
        <color indexed="64"/>
      </bottom>
      <diagonal/>
    </border>
    <border>
      <left/>
      <right style="thin">
        <color indexed="64"/>
      </right>
      <top style="medium">
        <color indexed="8"/>
      </top>
      <bottom style="hair">
        <color indexed="8"/>
      </bottom>
      <diagonal/>
    </border>
    <border>
      <left style="dotted">
        <color auto="1"/>
      </left>
      <right/>
      <top style="thin">
        <color auto="1"/>
      </top>
      <bottom/>
      <diagonal/>
    </border>
    <border>
      <left style="thin">
        <color indexed="64"/>
      </left>
      <right style="hair">
        <color indexed="64"/>
      </right>
      <top style="medium">
        <color indexed="8"/>
      </top>
      <bottom style="hair">
        <color indexed="64"/>
      </bottom>
      <diagonal/>
    </border>
    <border>
      <left/>
      <right style="thin">
        <color indexed="64"/>
      </right>
      <top/>
      <bottom/>
      <diagonal/>
    </border>
    <border>
      <left style="thin">
        <color indexed="64"/>
      </left>
      <right style="hair">
        <color indexed="64"/>
      </right>
      <top style="double">
        <color indexed="64"/>
      </top>
      <bottom style="hair">
        <color indexed="64"/>
      </bottom>
      <diagonal/>
    </border>
    <border>
      <left/>
      <right style="thin">
        <color indexed="64"/>
      </right>
      <top style="medium">
        <color indexed="64"/>
      </top>
      <bottom/>
      <diagonal/>
    </border>
    <border>
      <left/>
      <right/>
      <top/>
      <bottom style="hair">
        <color indexed="64"/>
      </bottom>
      <diagonal/>
    </border>
    <border>
      <left style="thin">
        <color indexed="64"/>
      </left>
      <right style="thin">
        <color auto="1"/>
      </right>
      <top/>
      <bottom style="medium">
        <color indexed="64"/>
      </bottom>
      <diagonal/>
    </border>
    <border>
      <left/>
      <right style="thin">
        <color auto="1"/>
      </right>
      <top style="double">
        <color indexed="64"/>
      </top>
      <bottom style="hair">
        <color indexed="64"/>
      </bottom>
      <diagonal/>
    </border>
    <border>
      <left style="dotted">
        <color auto="1"/>
      </left>
      <right style="hair">
        <color indexed="64"/>
      </right>
      <top style="thin">
        <color auto="1"/>
      </top>
      <bottom/>
      <diagonal/>
    </border>
    <border>
      <left style="hair">
        <color indexed="8"/>
      </left>
      <right style="hair">
        <color indexed="64"/>
      </right>
      <top style="medium">
        <color indexed="8"/>
      </top>
      <bottom style="hair">
        <color indexed="8"/>
      </bottom>
      <diagonal/>
    </border>
    <border>
      <left/>
      <right style="thin">
        <color indexed="64"/>
      </right>
      <top style="medium">
        <color indexed="8"/>
      </top>
      <bottom style="hair">
        <color indexed="64"/>
      </bottom>
      <diagonal/>
    </border>
    <border>
      <left/>
      <right style="hair">
        <color indexed="64"/>
      </right>
      <top style="thin">
        <color auto="1"/>
      </top>
      <bottom/>
      <diagonal/>
    </border>
    <border>
      <left/>
      <right/>
      <top style="medium">
        <color indexed="64"/>
      </top>
      <bottom style="hair">
        <color indexed="64"/>
      </bottom>
      <diagonal/>
    </border>
    <border>
      <left/>
      <right/>
      <top style="double">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hair">
        <color indexed="64"/>
      </right>
      <top/>
      <bottom style="hair">
        <color auto="1"/>
      </bottom>
      <diagonal/>
    </border>
    <border>
      <left style="hair">
        <color indexed="64"/>
      </left>
      <right style="dotted">
        <color auto="1"/>
      </right>
      <top style="thin">
        <color auto="1"/>
      </top>
      <bottom style="hair">
        <color indexed="8"/>
      </bottom>
      <diagonal/>
    </border>
    <border>
      <left style="thin">
        <color indexed="64"/>
      </left>
      <right style="hair">
        <color indexed="8"/>
      </right>
      <top style="medium">
        <color indexed="8"/>
      </top>
      <bottom style="hair">
        <color indexed="8"/>
      </bottom>
      <diagonal/>
    </border>
    <border>
      <left style="hair">
        <color auto="1"/>
      </left>
      <right/>
      <top/>
      <bottom style="hair">
        <color auto="1"/>
      </bottom>
      <diagonal/>
    </border>
    <border>
      <left/>
      <right style="hair">
        <color indexed="64"/>
      </right>
      <top style="medium">
        <color indexed="64"/>
      </top>
      <bottom style="hair">
        <color indexed="64"/>
      </bottom>
      <diagonal/>
    </border>
    <border>
      <left/>
      <right style="hair">
        <color auto="1"/>
      </right>
      <top/>
      <bottom style="hair">
        <color auto="1"/>
      </bottom>
      <diagonal/>
    </border>
    <border>
      <left style="thin">
        <color auto="1"/>
      </left>
      <right style="hair">
        <color indexed="64"/>
      </right>
      <top/>
      <bottom style="hair">
        <color auto="1"/>
      </bottom>
      <diagonal/>
    </border>
    <border>
      <left style="hair">
        <color auto="1"/>
      </left>
      <right style="hair">
        <color indexed="64"/>
      </right>
      <top/>
      <bottom style="hair">
        <color auto="1"/>
      </bottom>
      <diagonal/>
    </border>
    <border>
      <left/>
      <right style="thin">
        <color auto="1"/>
      </right>
      <top style="medium">
        <color indexed="64"/>
      </top>
      <bottom style="hair">
        <color indexed="64"/>
      </bottom>
      <diagonal/>
    </border>
    <border>
      <left style="hair">
        <color auto="1"/>
      </left>
      <right style="thin">
        <color indexed="64"/>
      </right>
      <top/>
      <bottom style="hair">
        <color indexed="64"/>
      </bottom>
      <diagonal/>
    </border>
    <border>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top style="medium">
        <color indexed="64"/>
      </top>
      <bottom/>
      <diagonal/>
    </border>
    <border>
      <left/>
      <right style="thin">
        <color indexed="64"/>
      </right>
      <top/>
      <bottom style="hair">
        <color auto="1"/>
      </bottom>
      <diagonal/>
    </border>
    <border>
      <left style="medium">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auto="1"/>
      </left>
      <right style="hair">
        <color indexed="64"/>
      </right>
      <top style="hair">
        <color auto="1"/>
      </top>
      <bottom style="hair">
        <color auto="1"/>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auto="1"/>
      </left>
      <right style="thin">
        <color auto="1"/>
      </right>
      <top style="medium">
        <color indexed="64"/>
      </top>
      <bottom style="hair">
        <color indexed="64"/>
      </bottom>
      <diagonal/>
    </border>
    <border>
      <left style="hair">
        <color indexed="64"/>
      </left>
      <right style="thin">
        <color indexed="64"/>
      </right>
      <top style="hair">
        <color rgb="FF000000"/>
      </top>
      <bottom style="hair">
        <color rgb="FF000000"/>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right/>
      <top style="medium">
        <color indexed="64"/>
      </top>
      <bottom style="hair">
        <color rgb="FF000000"/>
      </bottom>
      <diagonal/>
    </border>
    <border>
      <left style="thin">
        <color indexed="64"/>
      </left>
      <right style="hair">
        <color rgb="FF000000"/>
      </right>
      <top style="medium">
        <color indexed="64"/>
      </top>
      <bottom style="hair">
        <color rgb="FF000000"/>
      </bottom>
      <diagonal/>
    </border>
    <border>
      <left style="hair">
        <color rgb="FF000000"/>
      </left>
      <right style="thin">
        <color indexed="64"/>
      </right>
      <top style="medium">
        <color indexed="64"/>
      </top>
      <bottom style="hair">
        <color rgb="FF000000"/>
      </bottom>
      <diagonal/>
    </border>
    <border>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bottom style="hair">
        <color indexed="64"/>
      </bottom>
      <diagonal/>
    </border>
    <border>
      <left/>
      <right style="thin">
        <color indexed="64"/>
      </right>
      <top style="hair">
        <color auto="1"/>
      </top>
      <bottom style="thin">
        <color indexed="64"/>
      </bottom>
      <diagonal/>
    </border>
    <border>
      <left style="hair">
        <color indexed="64"/>
      </left>
      <right style="medium">
        <color indexed="64"/>
      </right>
      <top style="hair">
        <color indexed="64"/>
      </top>
      <bottom/>
      <diagonal/>
    </border>
    <border>
      <left/>
      <right style="thin">
        <color indexed="64"/>
      </right>
      <top style="hair">
        <color auto="1"/>
      </top>
      <bottom/>
      <diagonal/>
    </border>
    <border>
      <left style="hair">
        <color auto="1"/>
      </left>
      <right/>
      <top style="hair">
        <color auto="1"/>
      </top>
      <bottom/>
      <diagonal/>
    </border>
    <border>
      <left/>
      <right style="hair">
        <color auto="1"/>
      </right>
      <top style="hair">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right/>
      <top style="medium">
        <color indexed="8"/>
      </top>
      <bottom style="hair">
        <color indexed="8"/>
      </bottom>
      <diagonal/>
    </border>
    <border>
      <left/>
      <right/>
      <top style="hair">
        <color auto="1"/>
      </top>
      <bottom style="hair">
        <color auto="1"/>
      </bottom>
      <diagonal/>
    </border>
    <border>
      <left/>
      <right/>
      <top style="hair">
        <color auto="1"/>
      </top>
      <bottom/>
      <diagonal/>
    </border>
    <border>
      <left style="hair">
        <color auto="1"/>
      </left>
      <right style="thin">
        <color indexed="64"/>
      </right>
      <top style="thin">
        <color auto="1"/>
      </top>
      <bottom/>
      <diagonal/>
    </border>
    <border>
      <left style="hair">
        <color auto="1"/>
      </left>
      <right style="thin">
        <color indexed="64"/>
      </right>
      <top style="medium">
        <color indexed="8"/>
      </top>
      <bottom style="hair">
        <color indexed="8"/>
      </bottom>
      <diagonal/>
    </border>
    <border>
      <left style="hair">
        <color auto="1"/>
      </left>
      <right style="thin">
        <color indexed="64"/>
      </right>
      <top style="hair">
        <color auto="1"/>
      </top>
      <bottom/>
      <diagonal/>
    </border>
    <border>
      <left style="hair">
        <color auto="1"/>
      </left>
      <right style="thin">
        <color indexed="64"/>
      </right>
      <top style="medium">
        <color indexed="64"/>
      </top>
      <bottom/>
      <diagonal/>
    </border>
    <border>
      <left style="medium">
        <color indexed="64"/>
      </left>
      <right style="hair">
        <color indexed="64"/>
      </right>
      <top style="hair">
        <color rgb="FF000000"/>
      </top>
      <bottom style="hair">
        <color indexed="64"/>
      </bottom>
      <diagonal/>
    </border>
    <border>
      <left style="hair">
        <color indexed="64"/>
      </left>
      <right style="hair">
        <color indexed="64"/>
      </right>
      <top style="hair">
        <color rgb="FF000000"/>
      </top>
      <bottom style="hair">
        <color indexed="64"/>
      </bottom>
      <diagonal/>
    </border>
    <border>
      <left style="hair">
        <color indexed="64"/>
      </left>
      <right style="medium">
        <color indexed="64"/>
      </right>
      <top style="hair">
        <color rgb="FF000000"/>
      </top>
      <bottom style="hair">
        <color indexed="64"/>
      </bottom>
      <diagonal/>
    </border>
    <border>
      <left style="medium">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medium">
        <color indexed="64"/>
      </right>
      <top style="hair">
        <color indexed="64"/>
      </top>
      <bottom style="thin">
        <color auto="1"/>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dotted">
        <color auto="1"/>
      </left>
      <right style="medium">
        <color indexed="64"/>
      </right>
      <top style="thin">
        <color auto="1"/>
      </top>
      <bottom/>
      <diagonal/>
    </border>
    <border>
      <left style="medium">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thin">
        <color auto="1"/>
      </left>
      <right style="hair">
        <color indexed="64"/>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auto="1"/>
      </left>
      <right style="thin">
        <color indexed="64"/>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style="hair">
        <color indexed="8"/>
      </right>
      <top style="hair">
        <color indexed="8"/>
      </top>
      <bottom/>
      <diagonal/>
    </border>
    <border>
      <left/>
      <right style="thin">
        <color indexed="64"/>
      </right>
      <top style="hair">
        <color indexed="8"/>
      </top>
      <bottom/>
      <diagonal/>
    </border>
    <border>
      <left style="hair">
        <color indexed="8"/>
      </left>
      <right style="hair">
        <color indexed="64"/>
      </right>
      <top style="hair">
        <color indexed="8"/>
      </top>
      <bottom/>
      <diagonal/>
    </border>
    <border>
      <left style="medium">
        <color indexed="64"/>
      </left>
      <right style="hair">
        <color indexed="8"/>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thin">
        <color indexed="64"/>
      </left>
      <right style="hair">
        <color indexed="8"/>
      </right>
      <top style="hair">
        <color indexed="8"/>
      </top>
      <bottom/>
      <diagonal/>
    </border>
    <border>
      <left style="hair">
        <color indexed="8"/>
      </left>
      <right style="hair">
        <color indexed="64"/>
      </right>
      <top style="hair">
        <color indexed="8"/>
      </top>
      <bottom style="thin">
        <color auto="1"/>
      </bottom>
      <diagonal/>
    </border>
    <border>
      <left style="hair">
        <color indexed="64"/>
      </left>
      <right style="hair">
        <color indexed="64"/>
      </right>
      <top style="hair">
        <color indexed="8"/>
      </top>
      <bottom/>
      <diagonal/>
    </border>
    <border>
      <left/>
      <right/>
      <top style="hair">
        <color indexed="8"/>
      </top>
      <bottom/>
      <diagonal/>
    </border>
    <border>
      <left style="hair">
        <color indexed="8"/>
      </left>
      <right style="thin">
        <color indexed="64"/>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diagonal/>
    </border>
    <border>
      <left style="hair">
        <color indexed="8"/>
      </left>
      <right style="medium">
        <color indexed="64"/>
      </right>
      <top style="medium">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top style="hair">
        <color auto="1"/>
      </top>
      <bottom style="hair">
        <color auto="1"/>
      </bottom>
      <diagonal/>
    </border>
    <border>
      <left style="hair">
        <color auto="1"/>
      </left>
      <right style="medium">
        <color indexed="64"/>
      </right>
      <top style="hair">
        <color auto="1"/>
      </top>
      <bottom style="hair">
        <color auto="1"/>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style="hair">
        <color auto="1"/>
      </left>
      <right style="thin">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indexed="64"/>
      </left>
      <right/>
      <top style="hair">
        <color indexed="64"/>
      </top>
      <bottom style="hair">
        <color indexed="64"/>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right style="thin">
        <color indexed="64"/>
      </right>
      <top style="hair">
        <color indexed="64"/>
      </top>
      <bottom/>
      <diagonal/>
    </border>
    <border>
      <left/>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auto="1"/>
      </right>
      <top style="hair">
        <color auto="1"/>
      </top>
      <bottom style="medium">
        <color indexed="64"/>
      </bottom>
      <diagonal/>
    </border>
    <border>
      <left style="thin">
        <color indexed="64"/>
      </left>
      <right/>
      <top style="hair">
        <color auto="1"/>
      </top>
      <bottom style="medium">
        <color indexed="64"/>
      </bottom>
      <diagonal/>
    </border>
    <border>
      <left/>
      <right style="hair">
        <color auto="1"/>
      </right>
      <top style="hair">
        <color auto="1"/>
      </top>
      <bottom style="medium">
        <color indexed="64"/>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right/>
      <top style="hair">
        <color indexed="64"/>
      </top>
      <bottom/>
      <diagonal/>
    </border>
    <border>
      <left style="thin">
        <color indexed="8"/>
      </left>
      <right style="hair">
        <color indexed="64"/>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style="hair">
        <color indexed="8"/>
      </top>
      <bottom/>
      <diagonal/>
    </border>
    <border>
      <left style="hair">
        <color auto="1"/>
      </left>
      <right style="thin">
        <color indexed="64"/>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right/>
      <top style="hair">
        <color auto="1"/>
      </top>
      <bottom style="medium">
        <color indexed="64"/>
      </bottom>
      <diagonal/>
    </border>
    <border>
      <left style="thin">
        <color indexed="8"/>
      </left>
      <right style="hair">
        <color auto="1"/>
      </right>
      <top style="hair">
        <color indexed="64"/>
      </top>
      <bottom/>
      <diagonal/>
    </border>
    <border>
      <left style="hair">
        <color indexed="64"/>
      </left>
      <right style="thin">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thin">
        <color indexed="8"/>
      </left>
      <right style="hair">
        <color indexed="64"/>
      </right>
      <top style="hair">
        <color indexed="64"/>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auto="1"/>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auto="1"/>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8"/>
      </left>
      <right style="hair">
        <color auto="1"/>
      </right>
      <top style="hair">
        <color indexed="64"/>
      </top>
      <bottom/>
      <diagonal/>
    </border>
    <border>
      <left style="thin">
        <color indexed="64"/>
      </left>
      <right style="hair">
        <color indexed="64"/>
      </right>
      <top style="hair">
        <color indexed="64"/>
      </top>
      <bottom/>
      <diagonal/>
    </border>
    <border>
      <left style="thin">
        <color auto="1"/>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auto="1"/>
      </right>
      <top style="hair">
        <color indexed="8"/>
      </top>
      <bottom/>
      <diagonal/>
    </border>
    <border>
      <left style="hair">
        <color indexed="8"/>
      </left>
      <right style="hair">
        <color indexed="64"/>
      </right>
      <top style="hair">
        <color indexed="8"/>
      </top>
      <bottom style="hair">
        <color auto="1"/>
      </bottom>
      <diagonal/>
    </border>
    <border>
      <left/>
      <right style="thin">
        <color indexed="64"/>
      </right>
      <top style="hair">
        <color indexed="64"/>
      </top>
      <bottom/>
      <diagonal/>
    </border>
    <border>
      <left/>
      <right/>
      <top style="hair">
        <color indexed="8"/>
      </top>
      <bottom/>
      <diagonal/>
    </border>
    <border>
      <left style="hair">
        <color auto="1"/>
      </left>
      <right style="thin">
        <color auto="1"/>
      </right>
      <top style="hair">
        <color indexed="8"/>
      </top>
      <bottom/>
      <diagonal/>
    </border>
    <border>
      <left style="hair">
        <color indexed="8"/>
      </left>
      <right style="medium">
        <color indexed="64"/>
      </right>
      <top style="hair">
        <color indexed="8"/>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auto="1"/>
      </top>
      <bottom style="medium">
        <color indexed="64"/>
      </bottom>
      <diagonal/>
    </border>
    <border>
      <left style="thin">
        <color indexed="8"/>
      </left>
      <right style="hair">
        <color auto="1"/>
      </right>
      <top style="hair">
        <color indexed="64"/>
      </top>
      <bottom style="medium">
        <color indexed="64"/>
      </bottom>
      <diagonal/>
    </border>
    <border>
      <left style="hair">
        <color indexed="64"/>
      </left>
      <right style="thin">
        <color indexed="64"/>
      </right>
      <top style="hair">
        <color auto="1"/>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right/>
      <top style="hair">
        <color auto="1"/>
      </top>
      <bottom style="hair">
        <color auto="1"/>
      </bottom>
      <diagonal/>
    </border>
    <border>
      <left style="thin">
        <color indexed="8"/>
      </left>
      <right style="hair">
        <color auto="1"/>
      </right>
      <top style="hair">
        <color indexed="64"/>
      </top>
      <bottom style="hair">
        <color indexed="64"/>
      </bottom>
      <diagonal/>
    </border>
    <border>
      <left style="hair">
        <color indexed="64"/>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indexed="64"/>
      </right>
      <top style="hair">
        <color indexed="64"/>
      </top>
      <bottom style="hair">
        <color indexed="64"/>
      </bottom>
      <diagonal/>
    </border>
    <border>
      <left style="hair">
        <color indexed="8"/>
      </left>
      <right style="hair">
        <color indexed="8"/>
      </right>
      <top style="hair">
        <color indexed="64"/>
      </top>
      <bottom style="hair">
        <color auto="1"/>
      </bottom>
      <diagonal/>
    </border>
    <border>
      <left style="hair">
        <color indexed="8"/>
      </left>
      <right style="hair">
        <color indexed="64"/>
      </right>
      <top style="hair">
        <color indexed="64"/>
      </top>
      <bottom style="hair">
        <color auto="1"/>
      </bottom>
      <diagonal/>
    </border>
    <border>
      <left style="medium">
        <color indexed="64"/>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thin">
        <color indexed="64"/>
      </right>
      <top style="hair">
        <color auto="1"/>
      </top>
      <bottom style="double">
        <color indexed="64"/>
      </bottom>
      <diagonal/>
    </border>
    <border>
      <left/>
      <right/>
      <top style="hair">
        <color auto="1"/>
      </top>
      <bottom style="double">
        <color indexed="64"/>
      </bottom>
      <diagonal/>
    </border>
    <border>
      <left style="thin">
        <color indexed="64"/>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auto="1"/>
      </right>
      <top style="hair">
        <color auto="1"/>
      </top>
      <bottom style="double">
        <color indexed="64"/>
      </bottom>
      <diagonal/>
    </border>
    <border>
      <left style="hair">
        <color auto="1"/>
      </left>
      <right style="medium">
        <color indexed="64"/>
      </right>
      <top style="hair">
        <color auto="1"/>
      </top>
      <bottom style="double">
        <color indexed="64"/>
      </bottom>
      <diagonal/>
    </border>
    <border>
      <left style="medium">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auto="1"/>
      </left>
      <right style="medium">
        <color indexed="64"/>
      </right>
      <top/>
      <bottom style="hair">
        <color auto="1"/>
      </bottom>
      <diagonal/>
    </border>
    <border>
      <left style="thin">
        <color indexed="64"/>
      </left>
      <right style="hair">
        <color indexed="8"/>
      </right>
      <top style="hair">
        <color indexed="64"/>
      </top>
      <bottom style="hair">
        <color indexed="64"/>
      </bottom>
      <diagonal/>
    </border>
    <border>
      <left style="thin">
        <color indexed="64"/>
      </left>
      <right style="hair">
        <color auto="1"/>
      </right>
      <top style="hair">
        <color indexed="64"/>
      </top>
      <bottom style="hair">
        <color indexed="64"/>
      </bottom>
      <diagonal/>
    </border>
    <border>
      <left style="hair">
        <color indexed="8"/>
      </left>
      <right style="hair">
        <color indexed="64"/>
      </right>
      <top style="hair">
        <color indexed="64"/>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top style="hair">
        <color auto="1"/>
      </top>
      <bottom style="hair">
        <color auto="1"/>
      </bottom>
      <diagonal/>
    </border>
    <border>
      <left style="medium">
        <color indexed="64"/>
      </left>
      <right style="hair">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hair">
        <color indexed="64"/>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hair">
        <color indexed="8"/>
      </left>
      <right style="hair">
        <color indexed="64"/>
      </right>
      <top style="hair">
        <color indexed="64"/>
      </top>
      <bottom style="thin">
        <color indexed="64"/>
      </bottom>
      <diagonal/>
    </border>
    <border>
      <left style="hair">
        <color auto="1"/>
      </left>
      <right style="medium">
        <color indexed="64"/>
      </right>
      <top style="hair">
        <color auto="1"/>
      </top>
      <bottom style="thin">
        <color indexed="64"/>
      </bottom>
      <diagonal/>
    </border>
    <border>
      <left style="hair">
        <color indexed="8"/>
      </left>
      <right style="hair">
        <color indexed="8"/>
      </right>
      <top style="hair">
        <color indexed="64"/>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style="thin">
        <color indexed="8"/>
      </left>
      <right style="hair">
        <color auto="1"/>
      </right>
      <top style="hair">
        <color indexed="64"/>
      </top>
      <bottom style="medium">
        <color indexed="64"/>
      </bottom>
      <diagonal/>
    </border>
    <border>
      <left style="thin">
        <color indexed="64"/>
      </left>
      <right style="hair">
        <color auto="1"/>
      </right>
      <top style="hair">
        <color auto="1"/>
      </top>
      <bottom style="medium">
        <color indexed="64"/>
      </bottom>
      <diagonal/>
    </border>
    <border>
      <left/>
      <right style="hair">
        <color indexed="64"/>
      </right>
      <top style="hair">
        <color auto="1"/>
      </top>
      <bottom style="medium">
        <color indexed="64"/>
      </bottom>
      <diagonal/>
    </border>
    <border>
      <left style="hair">
        <color auto="1"/>
      </left>
      <right style="thin">
        <color auto="1"/>
      </right>
      <top style="hair">
        <color auto="1"/>
      </top>
      <bottom style="medium">
        <color indexed="64"/>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auto="1"/>
      </left>
      <right style="medium">
        <color indexed="64"/>
      </right>
      <top/>
      <bottom/>
      <diagonal/>
    </border>
    <border>
      <left style="thin">
        <color indexed="64"/>
      </left>
      <right style="hair">
        <color indexed="64"/>
      </right>
      <top style="hair">
        <color indexed="64"/>
      </top>
      <bottom/>
      <diagonal/>
    </border>
    <border>
      <left style="medium">
        <color indexed="64"/>
      </left>
      <right/>
      <top style="hair">
        <color indexed="64"/>
      </top>
      <bottom style="medium">
        <color indexed="64"/>
      </bottom>
      <diagonal/>
    </border>
    <border>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auto="1"/>
      </top>
      <bottom style="medium">
        <color indexed="64"/>
      </bottom>
      <diagonal/>
    </border>
    <border>
      <left style="hair">
        <color auto="1"/>
      </left>
      <right style="medium">
        <color indexed="64"/>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indexed="64"/>
      </right>
      <top style="hair">
        <color auto="1"/>
      </top>
      <bottom style="hair">
        <color indexed="8"/>
      </bottom>
      <diagonal/>
    </border>
    <border>
      <left/>
      <right style="hair">
        <color indexed="64"/>
      </right>
      <top style="hair">
        <color indexed="64"/>
      </top>
      <bottom style="hair">
        <color indexed="64"/>
      </bottom>
      <diagonal/>
    </border>
    <border>
      <left style="hair">
        <color indexed="64"/>
      </left>
      <right/>
      <top style="medium">
        <color indexed="8"/>
      </top>
      <bottom style="hair">
        <color indexed="64"/>
      </bottom>
      <diagonal/>
    </border>
    <border>
      <left style="hair">
        <color auto="1"/>
      </left>
      <right/>
      <top style="hair">
        <color auto="1"/>
      </top>
      <bottom style="hair">
        <color auto="1"/>
      </bottom>
      <diagonal/>
    </border>
    <border>
      <left/>
      <right style="hair">
        <color indexed="8"/>
      </right>
      <top style="medium">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indexed="64"/>
      </right>
      <top style="hair">
        <color indexed="64"/>
      </top>
      <bottom/>
      <diagonal/>
    </border>
    <border>
      <left/>
      <right style="hair">
        <color auto="1"/>
      </right>
      <top style="hair">
        <color auto="1"/>
      </top>
      <bottom style="medium">
        <color indexed="64"/>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auto="1"/>
      </right>
      <top style="hair">
        <color indexed="64"/>
      </top>
      <bottom/>
      <diagonal/>
    </border>
    <border>
      <left/>
      <right style="hair">
        <color auto="1"/>
      </right>
      <top style="hair">
        <color indexed="64"/>
      </top>
      <bottom style="medium">
        <color indexed="64"/>
      </bottom>
      <diagonal/>
    </border>
    <border>
      <left/>
      <right style="hair">
        <color auto="1"/>
      </right>
      <top style="hair">
        <color indexed="64"/>
      </top>
      <bottom style="thin">
        <color indexed="64"/>
      </bottom>
      <diagonal/>
    </border>
    <border>
      <left/>
      <right/>
      <top style="hair">
        <color indexed="64"/>
      </top>
      <bottom style="medium">
        <color indexed="64"/>
      </bottom>
      <diagonal/>
    </border>
    <border>
      <left/>
      <right style="thin">
        <color indexed="64"/>
      </right>
      <top style="hair">
        <color auto="1"/>
      </top>
      <bottom style="medium">
        <color indexed="64"/>
      </bottom>
      <diagonal/>
    </border>
    <border>
      <left style="thin">
        <color indexed="8"/>
      </left>
      <right style="hair">
        <color indexed="8"/>
      </right>
      <top style="medium">
        <color indexed="8"/>
      </top>
      <bottom style="hair">
        <color indexed="8"/>
      </bottom>
      <diagonal/>
    </border>
    <border>
      <left/>
      <right style="thin">
        <color indexed="8"/>
      </right>
      <top style="medium">
        <color indexed="8"/>
      </top>
      <bottom style="hair">
        <color indexed="8"/>
      </bottom>
      <diagonal/>
    </border>
    <border>
      <left style="thin">
        <color indexed="8"/>
      </left>
      <right style="hair">
        <color indexed="64"/>
      </right>
      <top style="hair">
        <color indexed="64"/>
      </top>
      <bottom style="hair">
        <color indexed="64"/>
      </bottom>
      <diagonal/>
    </border>
    <border>
      <left style="hair">
        <color auto="1"/>
      </left>
      <right style="thin">
        <color indexed="8"/>
      </right>
      <top style="hair">
        <color auto="1"/>
      </top>
      <bottom style="hair">
        <color auto="1"/>
      </bottom>
      <diagonal/>
    </border>
    <border>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right style="thin">
        <color indexed="8"/>
      </right>
      <top/>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thin">
        <color indexed="8"/>
      </left>
      <right style="hair">
        <color auto="1"/>
      </right>
      <top style="hair">
        <color auto="1"/>
      </top>
      <bottom style="medium">
        <color indexed="64"/>
      </bottom>
      <diagonal/>
    </border>
    <border>
      <left style="thin">
        <color indexed="8"/>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hair">
        <color indexed="64"/>
      </right>
      <top style="medium">
        <color indexed="64"/>
      </top>
      <bottom style="hair">
        <color indexed="64"/>
      </bottom>
      <diagonal/>
    </border>
    <border>
      <left style="thin">
        <color indexed="8"/>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8"/>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top style="hair">
        <color auto="1"/>
      </top>
      <bottom style="hair">
        <color auto="1"/>
      </bottom>
      <diagonal/>
    </border>
    <border>
      <left style="hair">
        <color indexed="64"/>
      </left>
      <right style="thin">
        <color indexed="8"/>
      </right>
      <top style="hair">
        <color auto="1"/>
      </top>
      <bottom style="hair">
        <color auto="1"/>
      </bottom>
      <diagonal/>
    </border>
    <border>
      <left style="thin">
        <color indexed="8"/>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indexed="8"/>
      </right>
      <top style="hair">
        <color auto="1"/>
      </top>
      <bottom style="double">
        <color indexed="64"/>
      </bottom>
      <diagonal/>
    </border>
    <border>
      <left style="thin">
        <color indexed="8"/>
      </left>
      <right style="hair">
        <color indexed="64"/>
      </right>
      <top style="double">
        <color indexed="64"/>
      </top>
      <bottom style="hair">
        <color indexed="64"/>
      </bottom>
      <diagonal/>
    </border>
    <border>
      <left/>
      <right style="thin">
        <color indexed="8"/>
      </right>
      <top style="double">
        <color indexed="64"/>
      </top>
      <bottom style="hair">
        <color indexed="64"/>
      </bottom>
      <diagonal/>
    </border>
    <border>
      <left style="thin">
        <color indexed="8"/>
      </left>
      <right style="hair">
        <color indexed="64"/>
      </right>
      <top style="hair">
        <color indexed="64"/>
      </top>
      <bottom style="double">
        <color indexed="64"/>
      </bottom>
      <diagonal/>
    </border>
    <border>
      <left style="thin">
        <color indexed="8"/>
      </left>
      <right style="hair">
        <color indexed="64"/>
      </right>
      <top/>
      <bottom style="hair">
        <color auto="1"/>
      </bottom>
      <diagonal/>
    </border>
    <border>
      <left/>
      <right style="thin">
        <color indexed="8"/>
      </right>
      <top/>
      <bottom style="hair">
        <color auto="1"/>
      </bottom>
      <diagonal/>
    </border>
    <border>
      <left style="thin">
        <color indexed="8"/>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8"/>
      </right>
      <top style="hair">
        <color auto="1"/>
      </top>
      <bottom style="thin">
        <color indexed="64"/>
      </bottom>
      <diagonal/>
    </border>
    <border>
      <left style="hair">
        <color auto="1"/>
      </left>
      <right style="thin">
        <color indexed="8"/>
      </right>
      <top/>
      <bottom style="hair">
        <color indexed="64"/>
      </bottom>
      <diagonal/>
    </border>
    <border>
      <left style="hair">
        <color indexed="64"/>
      </left>
      <right style="hair">
        <color indexed="64"/>
      </right>
      <top style="hair">
        <color indexed="64"/>
      </top>
      <bottom/>
      <diagonal/>
    </border>
    <border>
      <left style="thin">
        <color indexed="8"/>
      </left>
      <right style="hair">
        <color auto="1"/>
      </right>
      <top style="hair">
        <color auto="1"/>
      </top>
      <bottom style="medium">
        <color indexed="64"/>
      </bottom>
      <diagonal/>
    </border>
    <border>
      <left/>
      <right style="thin">
        <color indexed="8"/>
      </right>
      <top style="hair">
        <color auto="1"/>
      </top>
      <bottom style="medium">
        <color indexed="64"/>
      </bottom>
      <diagonal/>
    </border>
    <border>
      <left style="thin">
        <color indexed="8"/>
      </left>
      <right style="hair">
        <color indexed="64"/>
      </right>
      <top style="hair">
        <color indexed="64"/>
      </top>
      <bottom/>
      <diagonal/>
    </border>
    <border>
      <left style="thin">
        <color indexed="8"/>
      </left>
      <right/>
      <top style="hair">
        <color indexed="64"/>
      </top>
      <bottom style="medium">
        <color indexed="64"/>
      </bottom>
      <diagonal/>
    </border>
    <border>
      <left/>
      <right style="thin">
        <color indexed="8"/>
      </right>
      <top/>
      <bottom style="medium">
        <color indexed="64"/>
      </bottom>
      <diagonal/>
    </border>
    <border>
      <left/>
      <right style="thin">
        <color indexed="8"/>
      </right>
      <top style="hair">
        <color auto="1"/>
      </top>
      <bottom/>
      <diagonal/>
    </border>
    <border>
      <left style="hair">
        <color auto="1"/>
      </left>
      <right style="thin">
        <color indexed="8"/>
      </right>
      <top/>
      <bottom style="medium">
        <color indexed="64"/>
      </bottom>
      <diagonal/>
    </border>
    <border>
      <left style="hair">
        <color auto="1"/>
      </left>
      <right/>
      <top style="hair">
        <color auto="1"/>
      </top>
      <bottom/>
      <diagonal/>
    </border>
    <border>
      <left style="hair">
        <color auto="1"/>
      </left>
      <right style="thin">
        <color indexed="8"/>
      </right>
      <top style="medium">
        <color indexed="64"/>
      </top>
      <bottom style="hair">
        <color indexed="64"/>
      </bottom>
      <diagonal/>
    </border>
    <border>
      <left/>
      <right style="thin">
        <color indexed="8"/>
      </right>
      <top style="medium">
        <color indexed="64"/>
      </top>
      <bottom/>
      <diagonal/>
    </border>
    <border>
      <left/>
      <right style="hair">
        <color indexed="64"/>
      </right>
      <top style="medium">
        <color indexed="64"/>
      </top>
      <bottom style="hair">
        <color rgb="FF000000"/>
      </bottom>
      <diagonal/>
    </border>
    <border>
      <left style="hair">
        <color indexed="64"/>
      </left>
      <right style="hair">
        <color rgb="FF000000"/>
      </right>
      <top style="medium">
        <color indexed="64"/>
      </top>
      <bottom style="hair">
        <color rgb="FF000000"/>
      </bottom>
      <diagonal/>
    </border>
    <border>
      <left style="hair">
        <color auto="1"/>
      </left>
      <right style="hair">
        <color indexed="64"/>
      </right>
      <top style="hair">
        <color auto="1"/>
      </top>
      <bottom style="hair">
        <color indexed="8"/>
      </bottom>
      <diagonal/>
    </border>
    <border>
      <left style="hair">
        <color indexed="8"/>
      </left>
      <right style="hair">
        <color indexed="64"/>
      </right>
      <top style="hair">
        <color indexed="64"/>
      </top>
      <bottom style="hair">
        <color auto="1"/>
      </bottom>
      <diagonal/>
    </border>
    <border>
      <left style="hair">
        <color rgb="FF000000"/>
      </left>
      <right style="hair">
        <color indexed="64"/>
      </right>
      <top style="medium">
        <color indexed="64"/>
      </top>
      <bottom style="hair">
        <color rgb="FF000000"/>
      </bottom>
      <diagonal/>
    </border>
    <border>
      <left style="hair">
        <color indexed="64"/>
      </left>
      <right style="hair">
        <color indexed="64"/>
      </right>
      <top style="medium">
        <color indexed="64"/>
      </top>
      <bottom style="hair">
        <color rgb="FF000000"/>
      </bottom>
      <diagonal/>
    </border>
    <border>
      <left/>
      <right/>
      <top style="hair">
        <color auto="1"/>
      </top>
      <bottom style="hair">
        <color auto="1"/>
      </bottom>
      <diagonal/>
    </border>
    <border>
      <left style="hair">
        <color auto="1"/>
      </left>
      <right/>
      <top style="hair">
        <color auto="1"/>
      </top>
      <bottom style="hair">
        <color auto="1"/>
      </bottom>
      <diagonal/>
    </border>
    <border>
      <left/>
      <right/>
      <top style="hair">
        <color auto="1"/>
      </top>
      <bottom style="double">
        <color indexed="64"/>
      </bottom>
      <diagonal/>
    </border>
    <border>
      <left/>
      <right/>
      <top style="hair">
        <color indexed="64"/>
      </top>
      <bottom style="thin">
        <color indexed="64"/>
      </bottom>
      <diagonal/>
    </border>
    <border>
      <left style="hair">
        <color indexed="8"/>
      </left>
      <right/>
      <top style="medium">
        <color indexed="8"/>
      </top>
      <bottom style="hair">
        <color indexed="8"/>
      </bottom>
      <diagonal/>
    </border>
    <border>
      <left/>
      <right/>
      <top style="hair">
        <color indexed="8"/>
      </top>
      <bottom style="hair">
        <color indexed="8"/>
      </bottom>
      <diagonal/>
    </border>
    <border>
      <left/>
      <right style="hair">
        <color indexed="8"/>
      </right>
      <top style="hair">
        <color indexed="8"/>
      </top>
      <bottom/>
      <diagonal/>
    </border>
    <border>
      <left/>
      <right style="hair">
        <color indexed="64"/>
      </right>
      <top style="hair">
        <color indexed="64"/>
      </top>
      <bottom/>
      <diagonal/>
    </border>
    <border>
      <left/>
      <right style="thin">
        <color auto="1"/>
      </right>
      <top style="hair">
        <color auto="1"/>
      </top>
      <bottom style="hair">
        <color auto="1"/>
      </bottom>
      <diagonal/>
    </border>
    <border>
      <left/>
      <right style="hair">
        <color indexed="64"/>
      </right>
      <top style="hair">
        <color indexed="64"/>
      </top>
      <bottom style="double">
        <color indexed="64"/>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thin">
        <color indexed="8"/>
      </left>
      <right style="hair">
        <color auto="1"/>
      </right>
      <top style="hair">
        <color auto="1"/>
      </top>
      <bottom style="medium">
        <color indexed="64"/>
      </bottom>
      <diagonal/>
    </border>
    <border>
      <left style="hair">
        <color indexed="64"/>
      </left>
      <right/>
      <top style="hair">
        <color indexed="64"/>
      </top>
      <bottom style="medium">
        <color indexed="64"/>
      </bottom>
      <diagonal/>
    </border>
    <border>
      <left style="thin">
        <color indexed="64"/>
      </left>
      <right style="thin">
        <color indexed="8"/>
      </right>
      <top style="hair">
        <color auto="1"/>
      </top>
      <bottom style="medium">
        <color indexed="64"/>
      </bottom>
      <diagonal/>
    </border>
    <border>
      <left style="thin">
        <color indexed="8"/>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8"/>
      </right>
      <top style="hair">
        <color auto="1"/>
      </top>
      <bottom style="hair">
        <color auto="1"/>
      </bottom>
      <diagonal/>
    </border>
    <border>
      <left style="thin">
        <color indexed="8"/>
      </left>
      <right/>
      <top style="hair">
        <color indexed="8"/>
      </top>
      <bottom style="hair">
        <color indexed="8"/>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indexed="64"/>
      </top>
      <bottom style="medium">
        <color indexed="64"/>
      </bottom>
      <diagonal/>
    </border>
    <border>
      <left style="hair">
        <color indexed="64"/>
      </left>
      <right style="hair">
        <color indexed="8"/>
      </right>
      <top style="hair">
        <color auto="1"/>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right style="thin">
        <color indexed="8"/>
      </right>
      <top style="hair">
        <color indexed="8"/>
      </top>
      <bottom/>
      <diagonal/>
    </border>
    <border>
      <left style="thin">
        <color indexed="8"/>
      </left>
      <right style="hair">
        <color auto="1"/>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8"/>
      </right>
      <top style="hair">
        <color auto="1"/>
      </top>
      <bottom style="medium">
        <color indexed="64"/>
      </bottom>
      <diagonal/>
    </border>
    <border>
      <left/>
      <right style="thin">
        <color indexed="8"/>
      </right>
      <top style="medium">
        <color indexed="64"/>
      </top>
      <bottom style="hair">
        <color indexed="64"/>
      </bottom>
      <diagonal/>
    </border>
    <border>
      <left/>
      <right style="thin">
        <color indexed="8"/>
      </right>
      <top style="hair">
        <color auto="1"/>
      </top>
      <bottom style="hair">
        <color auto="1"/>
      </bottom>
      <diagonal/>
    </border>
    <border>
      <left style="thin">
        <color indexed="8"/>
      </left>
      <right style="thin">
        <color auto="1"/>
      </right>
      <top style="hair">
        <color auto="1"/>
      </top>
      <bottom style="hair">
        <color auto="1"/>
      </bottom>
      <diagonal/>
    </border>
    <border>
      <left style="thin">
        <color indexed="8"/>
      </left>
      <right/>
      <top style="hair">
        <color auto="1"/>
      </top>
      <bottom style="hair">
        <color auto="1"/>
      </bottom>
      <diagonal/>
    </border>
    <border>
      <left style="thin">
        <color indexed="8"/>
      </left>
      <right/>
      <top style="hair">
        <color auto="1"/>
      </top>
      <bottom style="double">
        <color indexed="64"/>
      </bottom>
      <diagonal/>
    </border>
    <border>
      <left style="hair">
        <color auto="1"/>
      </left>
      <right/>
      <top style="hair">
        <color auto="1"/>
      </top>
      <bottom style="double">
        <color indexed="64"/>
      </bottom>
      <diagonal/>
    </border>
    <border>
      <left style="hair">
        <color auto="1"/>
      </left>
      <right style="hair">
        <color indexed="64"/>
      </right>
      <top style="hair">
        <color auto="1"/>
      </top>
      <bottom style="double">
        <color indexed="64"/>
      </bottom>
      <diagonal/>
    </border>
    <border>
      <left/>
      <right style="thin">
        <color indexed="8"/>
      </right>
      <top style="hair">
        <color auto="1"/>
      </top>
      <bottom style="double">
        <color indexed="64"/>
      </bottom>
      <diagonal/>
    </border>
    <border>
      <left style="thin">
        <color indexed="8"/>
      </left>
      <right style="hair">
        <color indexed="64"/>
      </right>
      <top style="hair">
        <color indexed="64"/>
      </top>
      <bottom style="double">
        <color indexed="64"/>
      </bottom>
      <diagonal/>
    </border>
    <border>
      <left style="thin">
        <color indexed="8"/>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8"/>
      </left>
      <right style="hair">
        <color indexed="64"/>
      </right>
      <top style="hair">
        <color indexed="64"/>
      </top>
      <bottom style="thin">
        <color indexed="64"/>
      </bottom>
      <diagonal/>
    </border>
    <border>
      <left style="hair">
        <color auto="1"/>
      </left>
      <right style="thin">
        <color indexed="8"/>
      </right>
      <top style="hair">
        <color auto="1"/>
      </top>
      <bottom style="thin">
        <color indexed="64"/>
      </bottom>
      <diagonal/>
    </border>
    <border>
      <left style="hair">
        <color indexed="64"/>
      </left>
      <right style="hair">
        <color indexed="64"/>
      </right>
      <top style="hair">
        <color indexed="64"/>
      </top>
      <bottom/>
      <diagonal/>
    </border>
    <border>
      <left/>
      <right style="thin">
        <color indexed="8"/>
      </right>
      <top style="hair">
        <color auto="1"/>
      </top>
      <bottom style="medium">
        <color indexed="64"/>
      </bottom>
      <diagonal/>
    </border>
    <border>
      <left style="hair">
        <color auto="1"/>
      </left>
      <right/>
      <top style="hair">
        <color auto="1"/>
      </top>
      <bottom/>
      <diagonal/>
    </border>
    <border>
      <left style="thin">
        <color indexed="8"/>
      </left>
      <right/>
      <top style="hair">
        <color indexed="64"/>
      </top>
      <bottom style="medium">
        <color indexed="64"/>
      </bottom>
      <diagonal/>
    </border>
    <border>
      <left/>
      <right/>
      <top style="hair">
        <color auto="1"/>
      </top>
      <bottom style="medium">
        <color indexed="64"/>
      </bottom>
      <diagonal/>
    </border>
    <border>
      <left style="hair">
        <color auto="1"/>
      </left>
      <right style="thin">
        <color auto="1"/>
      </right>
      <top style="hair">
        <color auto="1"/>
      </top>
      <bottom style="medium">
        <color indexed="64"/>
      </bottom>
      <diagonal/>
    </border>
    <border>
      <left style="thin">
        <color indexed="64"/>
      </left>
      <right/>
      <top style="hair">
        <color auto="1"/>
      </top>
      <bottom style="medium">
        <color indexed="64"/>
      </bottom>
      <diagonal/>
    </border>
    <border>
      <left style="thin">
        <color auto="1"/>
      </left>
      <right style="hair">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auto="1"/>
      </right>
      <top style="hair">
        <color auto="1"/>
      </top>
      <bottom style="medium">
        <color indexed="64"/>
      </bottom>
      <diagonal/>
    </border>
    <border>
      <left style="thin">
        <color indexed="64"/>
      </left>
      <right style="dotted">
        <color indexed="64"/>
      </right>
      <top style="medium">
        <color indexed="64"/>
      </top>
      <bottom style="hair">
        <color rgb="FF000000"/>
      </bottom>
      <diagonal/>
    </border>
    <border>
      <left style="thin">
        <color indexed="64"/>
      </left>
      <right style="thin">
        <color indexed="8"/>
      </right>
      <top/>
      <bottom style="medium">
        <color indexed="64"/>
      </bottom>
      <diagonal/>
    </border>
    <border>
      <left style="medium">
        <color indexed="64"/>
      </left>
      <right style="hair">
        <color auto="1"/>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auto="1"/>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diagonalDown="1">
      <left style="thin">
        <color indexed="22"/>
      </left>
      <right style="thin">
        <color indexed="22"/>
      </right>
      <top style="thin">
        <color indexed="22"/>
      </top>
      <bottom style="thin">
        <color indexed="22"/>
      </bottom>
      <diagonal/>
    </border>
  </borders>
  <cellStyleXfs count="78">
    <xf numFmtId="0" fontId="0" fillId="0" borderId="0"/>
    <xf numFmtId="0" fontId="5" fillId="0" borderId="0"/>
    <xf numFmtId="0" fontId="5" fillId="0" borderId="0"/>
    <xf numFmtId="167" fontId="5" fillId="0" borderId="0" applyNumberFormat="0" applyFont="0" applyFill="0" applyBorder="0" applyProtection="0">
      <alignment horizontal="centerContinuous"/>
    </xf>
    <xf numFmtId="9" fontId="6"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4"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2" fontId="5" fillId="0" borderId="0" applyFont="0" applyFill="0" applyBorder="0" applyAlignment="0" applyProtection="0"/>
    <xf numFmtId="166" fontId="5" fillId="0" borderId="0" applyFont="0" applyFill="0" applyBorder="0" applyAlignment="0" applyProtection="0"/>
    <xf numFmtId="0" fontId="4"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7" fillId="5" borderId="0" applyNumberFormat="0" applyBorder="0" applyAlignment="0" applyProtection="0"/>
    <xf numFmtId="0" fontId="5" fillId="0" borderId="0"/>
    <xf numFmtId="9" fontId="8" fillId="0" borderId="0" applyFont="0" applyFill="0" applyBorder="0" applyAlignment="0" applyProtection="0"/>
    <xf numFmtId="41" fontId="9"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0" fontId="10" fillId="0" borderId="0"/>
    <xf numFmtId="0" fontId="11" fillId="0" borderId="0"/>
    <xf numFmtId="0" fontId="12" fillId="0" borderId="0"/>
    <xf numFmtId="0" fontId="11" fillId="0" borderId="0"/>
    <xf numFmtId="9" fontId="10" fillId="0" borderId="0" applyFont="0" applyFill="0" applyBorder="0" applyAlignment="0" applyProtection="0"/>
    <xf numFmtId="0" fontId="10" fillId="0" borderId="0"/>
    <xf numFmtId="0" fontId="3" fillId="0" borderId="0"/>
    <xf numFmtId="174" fontId="5" fillId="0" borderId="0" applyFont="0" applyFill="0" applyBorder="0" applyAlignment="0" applyProtection="0"/>
    <xf numFmtId="165" fontId="13" fillId="0" borderId="0" applyFont="0" applyFill="0" applyBorder="0" applyAlignment="0" applyProtection="0"/>
    <xf numFmtId="44" fontId="78" fillId="0" borderId="0" applyFont="0" applyFill="0" applyBorder="0" applyAlignment="0" applyProtection="0"/>
    <xf numFmtId="165" fontId="5" fillId="0" borderId="0" applyFont="0" applyFill="0" applyBorder="0" applyAlignment="0" applyProtection="0"/>
    <xf numFmtId="168" fontId="84" fillId="21" borderId="139" applyNumberFormat="0" applyFont="0" applyFill="0" applyBorder="0" applyProtection="0">
      <alignment horizontal="centerContinuous"/>
    </xf>
    <xf numFmtId="0" fontId="89" fillId="0" borderId="572" applyNumberFormat="0" applyFont="0" applyFill="0" applyProtection="0">
      <alignment horizontal="right" vertical="center"/>
    </xf>
    <xf numFmtId="0" fontId="89" fillId="23" borderId="572" applyNumberFormat="0" applyFont="0" applyProtection="0">
      <alignment horizontal="center" vertical="center"/>
    </xf>
    <xf numFmtId="0" fontId="90" fillId="0" borderId="0"/>
    <xf numFmtId="0" fontId="91" fillId="0" borderId="0"/>
    <xf numFmtId="9" fontId="91" fillId="0" borderId="0" applyFont="0" applyFill="0" applyBorder="0" applyAlignment="0" applyProtection="0"/>
    <xf numFmtId="0" fontId="92" fillId="0" borderId="0"/>
    <xf numFmtId="9" fontId="93" fillId="0" borderId="0" applyFont="0" applyFill="0" applyBorder="0" applyAlignment="0" applyProtection="0"/>
    <xf numFmtId="44" fontId="93" fillId="0" borderId="0" applyFont="0" applyFill="0" applyBorder="0" applyAlignment="0" applyProtection="0"/>
    <xf numFmtId="9" fontId="92" fillId="0" borderId="0" applyFont="0" applyFill="0" applyBorder="0" applyAlignment="0" applyProtection="0"/>
    <xf numFmtId="44" fontId="92" fillId="0" borderId="0" applyFont="0" applyFill="0" applyBorder="0" applyAlignment="0" applyProtection="0"/>
    <xf numFmtId="0" fontId="94" fillId="0" borderId="0"/>
    <xf numFmtId="0" fontId="5" fillId="0" borderId="0"/>
    <xf numFmtId="182" fontId="5" fillId="0" borderId="0" applyFont="0" applyFill="0" applyBorder="0" applyAlignment="0" applyProtection="0"/>
    <xf numFmtId="182" fontId="2" fillId="0" borderId="0" applyFont="0" applyFill="0" applyBorder="0" applyAlignment="0" applyProtection="0"/>
    <xf numFmtId="182" fontId="5" fillId="0" borderId="0" applyFont="0" applyFill="0" applyBorder="0" applyAlignment="0" applyProtection="0"/>
    <xf numFmtId="0" fontId="5" fillId="0" borderId="0"/>
    <xf numFmtId="0" fontId="95" fillId="0" borderId="0"/>
    <xf numFmtId="182" fontId="5" fillId="0" borderId="0" applyFont="0" applyFill="0" applyBorder="0" applyAlignment="0" applyProtection="0"/>
    <xf numFmtId="0" fontId="95" fillId="0" borderId="0"/>
    <xf numFmtId="0" fontId="5" fillId="0" borderId="0"/>
    <xf numFmtId="165" fontId="5" fillId="0" borderId="0" applyFont="0" applyFill="0" applyBorder="0" applyAlignment="0" applyProtection="0"/>
    <xf numFmtId="0" fontId="2" fillId="0" borderId="0"/>
    <xf numFmtId="183" fontId="2" fillId="0" borderId="0" applyFont="0" applyFill="0" applyBorder="0" applyAlignment="0" applyProtection="0"/>
    <xf numFmtId="0" fontId="96" fillId="0" borderId="0"/>
    <xf numFmtId="183" fontId="96" fillId="0" borderId="0" applyFont="0" applyFill="0" applyBorder="0" applyAlignment="0" applyProtection="0"/>
    <xf numFmtId="9" fontId="96" fillId="0" borderId="0" applyFont="0" applyFill="0" applyBorder="0" applyAlignment="0" applyProtection="0"/>
    <xf numFmtId="0" fontId="1" fillId="0" borderId="0"/>
    <xf numFmtId="183" fontId="1" fillId="0" borderId="0" applyFont="0" applyFill="0" applyBorder="0" applyAlignment="0" applyProtection="0"/>
    <xf numFmtId="182" fontId="1" fillId="0" borderId="0" applyFont="0" applyFill="0" applyBorder="0" applyAlignment="0" applyProtection="0"/>
    <xf numFmtId="0" fontId="1" fillId="0" borderId="0"/>
    <xf numFmtId="0" fontId="97" fillId="0" borderId="0" applyNumberFormat="0" applyFill="0" applyBorder="0" applyAlignment="0" applyProtection="0"/>
    <xf numFmtId="43" fontId="1" fillId="0" borderId="0" applyFont="0" applyFill="0" applyBorder="0" applyAlignment="0" applyProtection="0"/>
  </cellStyleXfs>
  <cellXfs count="1588">
    <xf numFmtId="0" fontId="0" fillId="0" borderId="0" xfId="0"/>
    <xf numFmtId="0" fontId="14" fillId="2" borderId="1" xfId="6" applyFont="1" applyFill="1" applyBorder="1"/>
    <xf numFmtId="0" fontId="15" fillId="2" borderId="0" xfId="6" applyFont="1" applyFill="1"/>
    <xf numFmtId="0" fontId="16" fillId="2" borderId="0" xfId="6" applyFont="1" applyFill="1"/>
    <xf numFmtId="0" fontId="16" fillId="4" borderId="0" xfId="6" applyFont="1" applyFill="1"/>
    <xf numFmtId="0" fontId="14" fillId="4" borderId="0" xfId="6" applyFont="1" applyFill="1"/>
    <xf numFmtId="0" fontId="14" fillId="2" borderId="0" xfId="6" applyFont="1" applyFill="1"/>
    <xf numFmtId="0" fontId="17" fillId="3" borderId="1" xfId="6" applyFont="1" applyFill="1" applyBorder="1"/>
    <xf numFmtId="0" fontId="18" fillId="3" borderId="0" xfId="6" applyFont="1" applyFill="1" applyAlignment="1">
      <alignment horizontal="left"/>
    </xf>
    <xf numFmtId="0" fontId="19" fillId="2" borderId="0" xfId="9" applyFont="1" applyFill="1"/>
    <xf numFmtId="0" fontId="20" fillId="4" borderId="0" xfId="6" applyFont="1" applyFill="1"/>
    <xf numFmtId="0" fontId="20" fillId="0" borderId="0" xfId="6" applyFont="1"/>
    <xf numFmtId="0" fontId="14" fillId="0" borderId="0" xfId="6" applyFont="1"/>
    <xf numFmtId="0" fontId="20" fillId="2" borderId="0" xfId="6" applyFont="1" applyFill="1"/>
    <xf numFmtId="0" fontId="21" fillId="4" borderId="0" xfId="6" applyFont="1" applyFill="1"/>
    <xf numFmtId="0" fontId="17" fillId="3" borderId="1" xfId="6" applyFont="1" applyFill="1" applyBorder="1" applyAlignment="1">
      <alignment horizontal="left"/>
    </xf>
    <xf numFmtId="17" fontId="18" fillId="3" borderId="0" xfId="6" applyNumberFormat="1" applyFont="1" applyFill="1" applyAlignment="1">
      <alignment horizontal="left"/>
    </xf>
    <xf numFmtId="17" fontId="22" fillId="3" borderId="0" xfId="6" applyNumberFormat="1" applyFont="1" applyFill="1" applyAlignment="1">
      <alignment horizontal="left"/>
    </xf>
    <xf numFmtId="0" fontId="22" fillId="3" borderId="0" xfId="6" applyFont="1" applyFill="1" applyAlignment="1">
      <alignment horizontal="left"/>
    </xf>
    <xf numFmtId="14" fontId="22" fillId="3" borderId="0" xfId="6" applyNumberFormat="1" applyFont="1" applyFill="1" applyAlignment="1">
      <alignment horizontal="left"/>
    </xf>
    <xf numFmtId="3" fontId="23" fillId="3" borderId="0" xfId="1" applyNumberFormat="1" applyFont="1" applyFill="1"/>
    <xf numFmtId="3" fontId="14" fillId="0" borderId="0" xfId="6" applyNumberFormat="1" applyFont="1" applyAlignment="1">
      <alignment horizontal="centerContinuous"/>
    </xf>
    <xf numFmtId="0" fontId="25" fillId="2" borderId="0" xfId="6" applyFont="1" applyFill="1"/>
    <xf numFmtId="0" fontId="14" fillId="2" borderId="0" xfId="6" applyFont="1" applyFill="1" applyAlignment="1">
      <alignment horizontal="centerContinuous"/>
    </xf>
    <xf numFmtId="169" fontId="14" fillId="2" borderId="0" xfId="6" applyNumberFormat="1" applyFont="1" applyFill="1" applyAlignment="1">
      <alignment horizontal="centerContinuous"/>
    </xf>
    <xf numFmtId="0" fontId="29" fillId="3" borderId="3" xfId="6" applyFont="1" applyFill="1" applyBorder="1"/>
    <xf numFmtId="0" fontId="25" fillId="2" borderId="3" xfId="6" applyFont="1" applyFill="1" applyBorder="1"/>
    <xf numFmtId="0" fontId="30" fillId="3" borderId="4" xfId="6" applyFont="1" applyFill="1" applyBorder="1" applyAlignment="1">
      <alignment horizontal="right"/>
    </xf>
    <xf numFmtId="0" fontId="14" fillId="3" borderId="5" xfId="6" applyFont="1" applyFill="1" applyBorder="1"/>
    <xf numFmtId="0" fontId="25" fillId="2" borderId="5" xfId="6" applyFont="1" applyFill="1" applyBorder="1"/>
    <xf numFmtId="0" fontId="14" fillId="3" borderId="6" xfId="6" applyFont="1" applyFill="1" applyBorder="1" applyAlignment="1">
      <alignment horizontal="right"/>
    </xf>
    <xf numFmtId="0" fontId="14" fillId="0" borderId="5" xfId="6" applyFont="1" applyBorder="1"/>
    <xf numFmtId="0" fontId="25" fillId="0" borderId="5" xfId="6" applyFont="1" applyBorder="1"/>
    <xf numFmtId="3" fontId="14" fillId="0" borderId="6" xfId="6" applyNumberFormat="1" applyFont="1" applyBorder="1" applyAlignment="1">
      <alignment horizontal="right"/>
    </xf>
    <xf numFmtId="3" fontId="14" fillId="3" borderId="6" xfId="6" applyNumberFormat="1" applyFont="1" applyFill="1" applyBorder="1" applyAlignment="1">
      <alignment horizontal="right"/>
    </xf>
    <xf numFmtId="0" fontId="32" fillId="2" borderId="5" xfId="6" applyFont="1" applyFill="1" applyBorder="1" applyAlignment="1">
      <alignment horizontal="center"/>
    </xf>
    <xf numFmtId="0" fontId="14" fillId="8" borderId="7" xfId="6" applyFont="1" applyFill="1" applyBorder="1"/>
    <xf numFmtId="0" fontId="33" fillId="8" borderId="7" xfId="6" applyFont="1" applyFill="1" applyBorder="1" applyAlignment="1">
      <alignment horizontal="center"/>
    </xf>
    <xf numFmtId="3" fontId="34" fillId="8" borderId="6" xfId="6" applyNumberFormat="1" applyFont="1" applyFill="1" applyBorder="1" applyAlignment="1">
      <alignment horizontal="right"/>
    </xf>
    <xf numFmtId="0" fontId="35" fillId="2" borderId="0" xfId="6" applyFont="1" applyFill="1"/>
    <xf numFmtId="0" fontId="36" fillId="6" borderId="7" xfId="6" applyFont="1" applyFill="1" applyBorder="1"/>
    <xf numFmtId="10" fontId="36" fillId="6" borderId="7" xfId="6" applyNumberFormat="1" applyFont="1" applyFill="1" applyBorder="1"/>
    <xf numFmtId="3" fontId="36" fillId="6" borderId="9" xfId="6" applyNumberFormat="1" applyFont="1" applyFill="1" applyBorder="1" applyAlignment="1">
      <alignment horizontal="right"/>
    </xf>
    <xf numFmtId="0" fontId="29" fillId="3" borderId="5" xfId="6" applyFont="1" applyFill="1" applyBorder="1"/>
    <xf numFmtId="0" fontId="31" fillId="0" borderId="49" xfId="6" applyFont="1" applyBorder="1"/>
    <xf numFmtId="0" fontId="30" fillId="3" borderId="3" xfId="6" applyFont="1" applyFill="1" applyBorder="1" applyAlignment="1">
      <alignment horizontal="right"/>
    </xf>
    <xf numFmtId="3" fontId="38" fillId="3" borderId="6" xfId="6" applyNumberFormat="1" applyFont="1" applyFill="1" applyBorder="1" applyAlignment="1">
      <alignment horizontal="right"/>
    </xf>
    <xf numFmtId="0" fontId="31" fillId="0" borderId="0" xfId="6" applyFont="1"/>
    <xf numFmtId="3" fontId="40" fillId="4" borderId="6" xfId="5" applyNumberFormat="1" applyFont="1" applyFill="1" applyBorder="1" applyAlignment="1">
      <alignment horizontal="right"/>
    </xf>
    <xf numFmtId="4" fontId="40" fillId="4" borderId="6" xfId="5" applyNumberFormat="1" applyFont="1" applyFill="1" applyBorder="1" applyAlignment="1">
      <alignment horizontal="right"/>
    </xf>
    <xf numFmtId="0" fontId="14" fillId="3" borderId="1" xfId="10" applyFont="1" applyFill="1" applyBorder="1"/>
    <xf numFmtId="3" fontId="42" fillId="4" borderId="6" xfId="5" applyNumberFormat="1" applyFont="1" applyFill="1" applyBorder="1" applyAlignment="1">
      <alignment horizontal="right"/>
    </xf>
    <xf numFmtId="0" fontId="25" fillId="0" borderId="7" xfId="6" applyFont="1" applyBorder="1"/>
    <xf numFmtId="3" fontId="42" fillId="4" borderId="9" xfId="5" applyNumberFormat="1" applyFont="1" applyFill="1" applyBorder="1" applyAlignment="1">
      <alignment horizontal="right"/>
    </xf>
    <xf numFmtId="0" fontId="30" fillId="3" borderId="6" xfId="6" applyFont="1" applyFill="1" applyBorder="1" applyAlignment="1">
      <alignment horizontal="right"/>
    </xf>
    <xf numFmtId="3" fontId="34" fillId="8" borderId="7" xfId="6" applyNumberFormat="1" applyFont="1" applyFill="1" applyBorder="1" applyAlignment="1">
      <alignment horizontal="right"/>
    </xf>
    <xf numFmtId="3" fontId="36" fillId="6" borderId="51" xfId="6" applyNumberFormat="1" applyFont="1" applyFill="1" applyBorder="1" applyAlignment="1">
      <alignment horizontal="center"/>
    </xf>
    <xf numFmtId="0" fontId="14" fillId="2" borderId="3" xfId="6" applyFont="1" applyFill="1" applyBorder="1"/>
    <xf numFmtId="0" fontId="14" fillId="2" borderId="6" xfId="6" applyFont="1" applyFill="1" applyBorder="1"/>
    <xf numFmtId="0" fontId="14" fillId="2" borderId="4" xfId="6" applyFont="1" applyFill="1" applyBorder="1"/>
    <xf numFmtId="0" fontId="14" fillId="3" borderId="3" xfId="6" applyFont="1" applyFill="1" applyBorder="1"/>
    <xf numFmtId="0" fontId="25" fillId="3" borderId="40" xfId="6" applyFont="1" applyFill="1" applyBorder="1"/>
    <xf numFmtId="3" fontId="25" fillId="2" borderId="0" xfId="6" applyNumberFormat="1" applyFont="1" applyFill="1"/>
    <xf numFmtId="0" fontId="14" fillId="2" borderId="0" xfId="6" applyFont="1" applyFill="1" applyAlignment="1">
      <alignment horizontal="center"/>
    </xf>
    <xf numFmtId="0" fontId="39" fillId="2" borderId="0" xfId="6" applyFont="1" applyFill="1" applyAlignment="1">
      <alignment horizontal="center"/>
    </xf>
    <xf numFmtId="0" fontId="19" fillId="2" borderId="0" xfId="6" applyFont="1" applyFill="1"/>
    <xf numFmtId="0" fontId="41" fillId="2" borderId="0" xfId="6" applyFont="1" applyFill="1"/>
    <xf numFmtId="0" fontId="19" fillId="2" borderId="0" xfId="6" applyFont="1" applyFill="1" applyAlignment="1">
      <alignment horizontal="centerContinuous"/>
    </xf>
    <xf numFmtId="0" fontId="16" fillId="2" borderId="0" xfId="6" applyFont="1" applyFill="1" applyAlignment="1">
      <alignment horizontal="centerContinuous"/>
    </xf>
    <xf numFmtId="0" fontId="34" fillId="2" borderId="0" xfId="6" applyFont="1" applyFill="1"/>
    <xf numFmtId="3" fontId="19" fillId="2" borderId="0" xfId="6" applyNumberFormat="1" applyFont="1" applyFill="1"/>
    <xf numFmtId="3" fontId="14" fillId="2" borderId="0" xfId="6" applyNumberFormat="1" applyFont="1" applyFill="1" applyAlignment="1">
      <alignment horizontal="centerContinuous"/>
    </xf>
    <xf numFmtId="0" fontId="16" fillId="2" borderId="0" xfId="6" applyFont="1" applyFill="1" applyAlignment="1">
      <alignment horizontal="left"/>
    </xf>
    <xf numFmtId="0" fontId="20" fillId="2" borderId="0" xfId="6" applyFont="1" applyFill="1" applyAlignment="1">
      <alignment horizontal="centerContinuous"/>
    </xf>
    <xf numFmtId="0" fontId="14" fillId="3" borderId="32" xfId="10" applyFont="1" applyFill="1" applyBorder="1"/>
    <xf numFmtId="3" fontId="14" fillId="2" borderId="32" xfId="6" applyNumberFormat="1" applyFont="1" applyFill="1" applyBorder="1"/>
    <xf numFmtId="0" fontId="44" fillId="2" borderId="0" xfId="6" applyFont="1" applyFill="1"/>
    <xf numFmtId="0" fontId="47" fillId="2" borderId="0" xfId="6" applyFont="1" applyFill="1"/>
    <xf numFmtId="0" fontId="46" fillId="2" borderId="0" xfId="6" applyFont="1" applyFill="1"/>
    <xf numFmtId="0" fontId="48" fillId="2" borderId="0" xfId="6" applyFont="1" applyFill="1"/>
    <xf numFmtId="0" fontId="48" fillId="4" borderId="0" xfId="6" applyFont="1" applyFill="1"/>
    <xf numFmtId="0" fontId="46" fillId="4" borderId="0" xfId="6" applyFont="1" applyFill="1"/>
    <xf numFmtId="0" fontId="50" fillId="3" borderId="0" xfId="6" applyFont="1" applyFill="1" applyAlignment="1">
      <alignment horizontal="left"/>
    </xf>
    <xf numFmtId="0" fontId="51" fillId="2" borderId="0" xfId="9" applyFont="1" applyFill="1"/>
    <xf numFmtId="0" fontId="52" fillId="4" borderId="0" xfId="6" applyFont="1" applyFill="1"/>
    <xf numFmtId="0" fontId="52" fillId="0" borderId="0" xfId="6" applyFont="1"/>
    <xf numFmtId="0" fontId="46" fillId="0" borderId="0" xfId="6" applyFont="1"/>
    <xf numFmtId="0" fontId="52" fillId="2" borderId="0" xfId="6" applyFont="1" applyFill="1"/>
    <xf numFmtId="0" fontId="53" fillId="4" borderId="0" xfId="6" applyFont="1" applyFill="1"/>
    <xf numFmtId="17" fontId="50" fillId="3" borderId="0" xfId="6" applyNumberFormat="1" applyFont="1" applyFill="1" applyAlignment="1">
      <alignment horizontal="left"/>
    </xf>
    <xf numFmtId="3" fontId="54" fillId="3" borderId="0" xfId="1" applyNumberFormat="1" applyFont="1" applyFill="1"/>
    <xf numFmtId="170" fontId="54" fillId="0" borderId="0" xfId="1" applyNumberFormat="1" applyFont="1"/>
    <xf numFmtId="0" fontId="46" fillId="2" borderId="0" xfId="6" applyFont="1" applyFill="1" applyAlignment="1">
      <alignment horizontal="centerContinuous"/>
    </xf>
    <xf numFmtId="0" fontId="57" fillId="9" borderId="5" xfId="6" applyFont="1" applyFill="1" applyBorder="1" applyAlignment="1">
      <alignment horizontal="center"/>
    </xf>
    <xf numFmtId="0" fontId="54" fillId="0" borderId="0" xfId="0" applyFont="1"/>
    <xf numFmtId="0" fontId="59" fillId="0" borderId="0" xfId="0" applyFont="1"/>
    <xf numFmtId="0" fontId="57" fillId="9" borderId="65" xfId="9" applyFont="1" applyFill="1" applyBorder="1"/>
    <xf numFmtId="0" fontId="57" fillId="9" borderId="66" xfId="9" applyFont="1" applyFill="1" applyBorder="1"/>
    <xf numFmtId="3" fontId="58" fillId="2" borderId="10" xfId="6" applyNumberFormat="1" applyFont="1" applyFill="1" applyBorder="1" applyAlignment="1">
      <alignment horizontal="center" vertical="center"/>
    </xf>
    <xf numFmtId="3" fontId="46" fillId="3" borderId="10" xfId="6" applyNumberFormat="1" applyFont="1" applyFill="1" applyBorder="1" applyAlignment="1">
      <alignment horizontal="center" vertical="center"/>
    </xf>
    <xf numFmtId="0" fontId="62" fillId="3" borderId="12" xfId="6" applyFont="1" applyFill="1" applyBorder="1"/>
    <xf numFmtId="3" fontId="58" fillId="2" borderId="64" xfId="6" applyNumberFormat="1" applyFont="1" applyFill="1" applyBorder="1" applyAlignment="1">
      <alignment horizontal="center" vertical="center"/>
    </xf>
    <xf numFmtId="3" fontId="46" fillId="3" borderId="64" xfId="6" applyNumberFormat="1" applyFont="1" applyFill="1" applyBorder="1" applyAlignment="1">
      <alignment horizontal="center" vertical="center"/>
    </xf>
    <xf numFmtId="3" fontId="64" fillId="2" borderId="67" xfId="6" applyNumberFormat="1" applyFont="1" applyFill="1" applyBorder="1" applyAlignment="1">
      <alignment horizontal="center" vertical="center"/>
    </xf>
    <xf numFmtId="3" fontId="60" fillId="3" borderId="67" xfId="6" applyNumberFormat="1" applyFont="1" applyFill="1" applyBorder="1" applyAlignment="1">
      <alignment horizontal="center" vertical="center"/>
    </xf>
    <xf numFmtId="0" fontId="66" fillId="12" borderId="0" xfId="6" applyFont="1" applyFill="1" applyAlignment="1">
      <alignment horizontal="center"/>
    </xf>
    <xf numFmtId="0" fontId="27" fillId="9" borderId="5" xfId="6" applyFont="1" applyFill="1" applyBorder="1" applyAlignment="1">
      <alignment horizontal="center"/>
    </xf>
    <xf numFmtId="0" fontId="63" fillId="11" borderId="18" xfId="6" applyFont="1" applyFill="1" applyBorder="1" applyAlignment="1">
      <alignment vertical="center"/>
    </xf>
    <xf numFmtId="0" fontId="57" fillId="9" borderId="71" xfId="9" applyFont="1" applyFill="1" applyBorder="1"/>
    <xf numFmtId="0" fontId="57" fillId="9" borderId="72" xfId="9" applyFont="1" applyFill="1" applyBorder="1"/>
    <xf numFmtId="0" fontId="57" fillId="9" borderId="74" xfId="9" applyFont="1" applyFill="1" applyBorder="1"/>
    <xf numFmtId="3" fontId="64" fillId="0" borderId="75" xfId="6" applyNumberFormat="1" applyFont="1" applyBorder="1" applyAlignment="1">
      <alignment horizontal="center" vertical="center"/>
    </xf>
    <xf numFmtId="3" fontId="58" fillId="0" borderId="75" xfId="6" applyNumberFormat="1" applyFont="1" applyBorder="1" applyAlignment="1">
      <alignment horizontal="center" vertical="center"/>
    </xf>
    <xf numFmtId="0" fontId="55" fillId="9" borderId="76" xfId="6" applyFont="1" applyFill="1" applyBorder="1" applyAlignment="1">
      <alignment horizontal="center"/>
    </xf>
    <xf numFmtId="0" fontId="57" fillId="9" borderId="11" xfId="6" applyFont="1" applyFill="1" applyBorder="1" applyAlignment="1">
      <alignment horizontal="center"/>
    </xf>
    <xf numFmtId="177" fontId="40" fillId="4" borderId="6" xfId="5" applyNumberFormat="1" applyFont="1" applyFill="1" applyBorder="1" applyAlignment="1">
      <alignment horizontal="right"/>
    </xf>
    <xf numFmtId="177" fontId="14" fillId="8" borderId="7" xfId="6" applyNumberFormat="1" applyFont="1" applyFill="1" applyBorder="1"/>
    <xf numFmtId="177" fontId="33" fillId="8" borderId="7" xfId="6" applyNumberFormat="1" applyFont="1" applyFill="1" applyBorder="1" applyAlignment="1">
      <alignment horizontal="center"/>
    </xf>
    <xf numFmtId="177" fontId="34" fillId="8" borderId="6" xfId="6" applyNumberFormat="1" applyFont="1" applyFill="1" applyBorder="1" applyAlignment="1">
      <alignment horizontal="right"/>
    </xf>
    <xf numFmtId="177" fontId="35" fillId="2" borderId="0" xfId="6" applyNumberFormat="1" applyFont="1" applyFill="1"/>
    <xf numFmtId="0" fontId="47" fillId="2" borderId="77" xfId="6" applyFont="1" applyFill="1" applyBorder="1"/>
    <xf numFmtId="3" fontId="46" fillId="3" borderId="78" xfId="6" applyNumberFormat="1" applyFont="1" applyFill="1" applyBorder="1" applyAlignment="1">
      <alignment horizontal="right"/>
    </xf>
    <xf numFmtId="0" fontId="46" fillId="2" borderId="79" xfId="6" applyFont="1" applyFill="1" applyBorder="1"/>
    <xf numFmtId="178" fontId="47" fillId="2" borderId="5" xfId="6" applyNumberFormat="1" applyFont="1" applyFill="1" applyBorder="1"/>
    <xf numFmtId="0" fontId="60" fillId="13" borderId="5" xfId="6" applyFont="1" applyFill="1" applyBorder="1"/>
    <xf numFmtId="0" fontId="46" fillId="13" borderId="77" xfId="6" applyFont="1" applyFill="1" applyBorder="1"/>
    <xf numFmtId="0" fontId="60" fillId="14" borderId="5" xfId="6" applyFont="1" applyFill="1" applyBorder="1"/>
    <xf numFmtId="0" fontId="46" fillId="14" borderId="77" xfId="6" applyFont="1" applyFill="1" applyBorder="1"/>
    <xf numFmtId="0" fontId="47" fillId="15" borderId="77" xfId="6" applyFont="1" applyFill="1" applyBorder="1"/>
    <xf numFmtId="3" fontId="46" fillId="15" borderId="78" xfId="6" applyNumberFormat="1" applyFont="1" applyFill="1" applyBorder="1" applyAlignment="1">
      <alignment horizontal="right"/>
    </xf>
    <xf numFmtId="1" fontId="46" fillId="13" borderId="80" xfId="6" applyNumberFormat="1" applyFont="1" applyFill="1" applyBorder="1" applyAlignment="1">
      <alignment horizontal="center" vertical="center"/>
    </xf>
    <xf numFmtId="1" fontId="46" fillId="14" borderId="80" xfId="6" applyNumberFormat="1" applyFont="1" applyFill="1" applyBorder="1" applyAlignment="1">
      <alignment horizontal="center" vertical="center"/>
    </xf>
    <xf numFmtId="0" fontId="46" fillId="0" borderId="5" xfId="6" applyFont="1" applyBorder="1"/>
    <xf numFmtId="1" fontId="46" fillId="13" borderId="81" xfId="6" applyNumberFormat="1" applyFont="1" applyFill="1" applyBorder="1" applyAlignment="1">
      <alignment horizontal="center" vertical="center"/>
    </xf>
    <xf numFmtId="1" fontId="46" fillId="13" borderId="82" xfId="6" applyNumberFormat="1" applyFont="1" applyFill="1" applyBorder="1" applyAlignment="1">
      <alignment horizontal="center" vertical="center"/>
    </xf>
    <xf numFmtId="1" fontId="46" fillId="14" borderId="82" xfId="6" applyNumberFormat="1" applyFont="1" applyFill="1" applyBorder="1" applyAlignment="1">
      <alignment horizontal="center" vertical="center"/>
    </xf>
    <xf numFmtId="1" fontId="46" fillId="14" borderId="81" xfId="6" applyNumberFormat="1" applyFont="1" applyFill="1" applyBorder="1" applyAlignment="1">
      <alignment horizontal="center" vertical="center"/>
    </xf>
    <xf numFmtId="0" fontId="26" fillId="9" borderId="3" xfId="6" applyFont="1" applyFill="1" applyBorder="1" applyAlignment="1">
      <alignment vertical="center"/>
    </xf>
    <xf numFmtId="0" fontId="25" fillId="9" borderId="3" xfId="6" applyFont="1" applyFill="1" applyBorder="1"/>
    <xf numFmtId="0" fontId="26" fillId="9" borderId="5" xfId="6" applyFont="1" applyFill="1" applyBorder="1" applyAlignment="1">
      <alignment vertical="center"/>
    </xf>
    <xf numFmtId="0" fontId="25" fillId="9" borderId="5" xfId="6" applyFont="1" applyFill="1" applyBorder="1"/>
    <xf numFmtId="0" fontId="26" fillId="9" borderId="7" xfId="6" applyFont="1" applyFill="1" applyBorder="1" applyAlignment="1">
      <alignment vertical="center"/>
    </xf>
    <xf numFmtId="0" fontId="28" fillId="9" borderId="7" xfId="6" applyFont="1" applyFill="1" applyBorder="1"/>
    <xf numFmtId="0" fontId="27" fillId="9" borderId="7" xfId="6" applyFont="1" applyFill="1" applyBorder="1" applyAlignment="1">
      <alignment horizontal="center"/>
    </xf>
    <xf numFmtId="0" fontId="31" fillId="0" borderId="42" xfId="6" applyFont="1" applyBorder="1"/>
    <xf numFmtId="1" fontId="31" fillId="0" borderId="42" xfId="6" applyNumberFormat="1" applyFont="1" applyBorder="1"/>
    <xf numFmtId="177" fontId="34" fillId="8" borderId="7" xfId="6" applyNumberFormat="1" applyFont="1" applyFill="1" applyBorder="1" applyAlignment="1">
      <alignment horizontal="right"/>
    </xf>
    <xf numFmtId="0" fontId="45" fillId="9" borderId="10" xfId="6" applyFont="1" applyFill="1" applyBorder="1"/>
    <xf numFmtId="3" fontId="19" fillId="9" borderId="10" xfId="6" applyNumberFormat="1" applyFont="1" applyFill="1" applyBorder="1" applyAlignment="1">
      <alignment horizontal="center"/>
    </xf>
    <xf numFmtId="0" fontId="26" fillId="9" borderId="10" xfId="6" applyFont="1" applyFill="1" applyBorder="1"/>
    <xf numFmtId="0" fontId="67" fillId="3" borderId="0" xfId="6" applyFont="1" applyFill="1" applyAlignment="1">
      <alignment horizontal="left"/>
    </xf>
    <xf numFmtId="0" fontId="14" fillId="3" borderId="5" xfId="10" applyFont="1" applyFill="1" applyBorder="1"/>
    <xf numFmtId="0" fontId="14" fillId="3" borderId="7" xfId="10" applyFont="1" applyFill="1" applyBorder="1"/>
    <xf numFmtId="3" fontId="42" fillId="4" borderId="7" xfId="5" applyNumberFormat="1" applyFont="1" applyFill="1" applyBorder="1" applyAlignment="1">
      <alignment horizontal="right"/>
    </xf>
    <xf numFmtId="0" fontId="68" fillId="15" borderId="77" xfId="6" applyFont="1" applyFill="1" applyBorder="1"/>
    <xf numFmtId="177" fontId="22" fillId="3" borderId="5" xfId="2" applyNumberFormat="1" applyFont="1" applyFill="1" applyBorder="1"/>
    <xf numFmtId="0" fontId="34" fillId="3" borderId="5" xfId="10" applyFont="1" applyFill="1" applyBorder="1"/>
    <xf numFmtId="0" fontId="43" fillId="0" borderId="5" xfId="6" applyFont="1" applyBorder="1"/>
    <xf numFmtId="0" fontId="31" fillId="16" borderId="5" xfId="6" applyFont="1" applyFill="1" applyBorder="1"/>
    <xf numFmtId="3" fontId="31" fillId="16" borderId="6" xfId="6" applyNumberFormat="1" applyFont="1" applyFill="1" applyBorder="1" applyAlignment="1">
      <alignment horizontal="right"/>
    </xf>
    <xf numFmtId="0" fontId="31" fillId="16" borderId="5" xfId="2" applyFont="1" applyFill="1" applyBorder="1"/>
    <xf numFmtId="3" fontId="39" fillId="16" borderId="6" xfId="5" applyNumberFormat="1" applyFont="1" applyFill="1" applyBorder="1" applyAlignment="1">
      <alignment horizontal="right"/>
    </xf>
    <xf numFmtId="0" fontId="31" fillId="0" borderId="46" xfId="6" applyFont="1" applyBorder="1" applyAlignment="1">
      <alignment horizontal="center"/>
    </xf>
    <xf numFmtId="2" fontId="31" fillId="0" borderId="46" xfId="6" applyNumberFormat="1" applyFont="1" applyBorder="1" applyAlignment="1">
      <alignment horizontal="center"/>
    </xf>
    <xf numFmtId="3" fontId="34" fillId="8" borderId="9" xfId="6" applyNumberFormat="1" applyFont="1" applyFill="1" applyBorder="1" applyAlignment="1">
      <alignment horizontal="right"/>
    </xf>
    <xf numFmtId="180" fontId="46" fillId="3" borderId="78" xfId="27" applyNumberFormat="1" applyFont="1" applyFill="1" applyBorder="1" applyAlignment="1">
      <alignment horizontal="right"/>
    </xf>
    <xf numFmtId="0" fontId="23" fillId="0" borderId="0" xfId="0" applyFont="1"/>
    <xf numFmtId="14" fontId="69" fillId="3" borderId="0" xfId="6" applyNumberFormat="1" applyFont="1" applyFill="1" applyAlignment="1">
      <alignment horizontal="left"/>
    </xf>
    <xf numFmtId="0" fontId="14" fillId="0" borderId="42" xfId="6" applyFont="1" applyFill="1" applyBorder="1"/>
    <xf numFmtId="0" fontId="14" fillId="0" borderId="27" xfId="6" applyFont="1" applyFill="1" applyBorder="1"/>
    <xf numFmtId="0" fontId="14" fillId="0" borderId="29" xfId="6" applyFont="1" applyFill="1" applyBorder="1"/>
    <xf numFmtId="0" fontId="41" fillId="2" borderId="0" xfId="6" applyFont="1" applyFill="1" applyAlignment="1">
      <alignment horizontal="centerContinuous"/>
    </xf>
    <xf numFmtId="0" fontId="14" fillId="0" borderId="60" xfId="6" applyFont="1" applyFill="1" applyBorder="1"/>
    <xf numFmtId="3" fontId="54" fillId="0" borderId="0" xfId="0" applyNumberFormat="1" applyFont="1"/>
    <xf numFmtId="0" fontId="71" fillId="0" borderId="40" xfId="0" applyFont="1" applyBorder="1"/>
    <xf numFmtId="0" fontId="71" fillId="0" borderId="1" xfId="0" applyFont="1" applyBorder="1"/>
    <xf numFmtId="0" fontId="71" fillId="0" borderId="86" xfId="0" applyFont="1" applyBorder="1"/>
    <xf numFmtId="0" fontId="71" fillId="0" borderId="2" xfId="0" applyFont="1" applyBorder="1"/>
    <xf numFmtId="0" fontId="71" fillId="0" borderId="0" xfId="0" applyFont="1"/>
    <xf numFmtId="2" fontId="73" fillId="0" borderId="0" xfId="0" applyNumberFormat="1" applyFont="1" applyAlignment="1">
      <alignment horizontal="center"/>
    </xf>
    <xf numFmtId="2" fontId="71" fillId="0" borderId="87" xfId="0" applyNumberFormat="1" applyFont="1" applyBorder="1" applyAlignment="1">
      <alignment horizontal="center"/>
    </xf>
    <xf numFmtId="2" fontId="71" fillId="0" borderId="28" xfId="0" applyNumberFormat="1" applyFont="1" applyBorder="1" applyAlignment="1">
      <alignment horizontal="center"/>
    </xf>
    <xf numFmtId="2" fontId="71" fillId="0" borderId="88" xfId="0" applyNumberFormat="1" applyFont="1" applyBorder="1" applyAlignment="1">
      <alignment horizontal="center"/>
    </xf>
    <xf numFmtId="2" fontId="71" fillId="0" borderId="53" xfId="0" applyNumberFormat="1" applyFont="1" applyBorder="1" applyAlignment="1">
      <alignment horizontal="center"/>
    </xf>
    <xf numFmtId="0" fontId="57" fillId="9" borderId="25" xfId="9" applyFont="1" applyFill="1" applyBorder="1"/>
    <xf numFmtId="0" fontId="57" fillId="9" borderId="43" xfId="9" applyFont="1" applyFill="1" applyBorder="1"/>
    <xf numFmtId="0" fontId="57" fillId="9" borderId="91" xfId="9" applyFont="1" applyFill="1" applyBorder="1"/>
    <xf numFmtId="1" fontId="46" fillId="13" borderId="92" xfId="6" applyNumberFormat="1" applyFont="1" applyFill="1" applyBorder="1" applyAlignment="1">
      <alignment horizontal="center" vertical="center"/>
    </xf>
    <xf numFmtId="1" fontId="46" fillId="14" borderId="92" xfId="6" applyNumberFormat="1" applyFont="1" applyFill="1" applyBorder="1" applyAlignment="1">
      <alignment horizontal="center" vertical="center"/>
    </xf>
    <xf numFmtId="0" fontId="57" fillId="9" borderId="90" xfId="9" applyFont="1" applyFill="1" applyBorder="1"/>
    <xf numFmtId="0" fontId="57" fillId="9" borderId="94" xfId="9" applyFont="1" applyFill="1" applyBorder="1"/>
    <xf numFmtId="0" fontId="14" fillId="2" borderId="96" xfId="6" applyFont="1" applyFill="1" applyBorder="1" applyAlignment="1">
      <alignment horizontal="centerContinuous"/>
    </xf>
    <xf numFmtId="1" fontId="46" fillId="13" borderId="97" xfId="6" applyNumberFormat="1" applyFont="1" applyFill="1" applyBorder="1" applyAlignment="1">
      <alignment horizontal="center" vertical="center"/>
    </xf>
    <xf numFmtId="1" fontId="46" fillId="14" borderId="97" xfId="6" applyNumberFormat="1" applyFont="1" applyFill="1" applyBorder="1" applyAlignment="1">
      <alignment horizontal="center" vertical="center"/>
    </xf>
    <xf numFmtId="0" fontId="14" fillId="2" borderId="0" xfId="6" applyFont="1" applyFill="1" applyBorder="1" applyAlignment="1">
      <alignment horizontal="centerContinuous"/>
    </xf>
    <xf numFmtId="0" fontId="14" fillId="2" borderId="0" xfId="6" applyFont="1" applyFill="1" applyBorder="1"/>
    <xf numFmtId="0" fontId="57" fillId="9" borderId="64" xfId="9" applyFont="1" applyFill="1" applyBorder="1"/>
    <xf numFmtId="1" fontId="46" fillId="13" borderId="101" xfId="6" applyNumberFormat="1" applyFont="1" applyFill="1" applyBorder="1" applyAlignment="1">
      <alignment horizontal="center" vertical="center"/>
    </xf>
    <xf numFmtId="1" fontId="46" fillId="14" borderId="101" xfId="6" applyNumberFormat="1" applyFont="1" applyFill="1" applyBorder="1" applyAlignment="1">
      <alignment horizontal="center" vertical="center"/>
    </xf>
    <xf numFmtId="0" fontId="57" fillId="9" borderId="102" xfId="9" applyFont="1" applyFill="1" applyBorder="1"/>
    <xf numFmtId="2" fontId="31" fillId="0" borderId="103" xfId="6" applyNumberFormat="1" applyFont="1" applyBorder="1" applyAlignment="1">
      <alignment horizontal="center"/>
    </xf>
    <xf numFmtId="2" fontId="31" fillId="0" borderId="104" xfId="6" applyNumberFormat="1" applyFont="1" applyBorder="1"/>
    <xf numFmtId="0" fontId="57" fillId="9" borderId="105" xfId="9" applyFont="1" applyFill="1" applyBorder="1"/>
    <xf numFmtId="0" fontId="57" fillId="9" borderId="44" xfId="9" applyFont="1" applyFill="1" applyBorder="1"/>
    <xf numFmtId="2" fontId="31" fillId="0" borderId="106" xfId="6" applyNumberFormat="1" applyFont="1" applyBorder="1" applyAlignment="1">
      <alignment horizontal="centerContinuous"/>
    </xf>
    <xf numFmtId="2" fontId="14" fillId="0" borderId="106" xfId="6" applyNumberFormat="1" applyFont="1" applyBorder="1" applyAlignment="1">
      <alignment horizontal="centerContinuous"/>
    </xf>
    <xf numFmtId="1" fontId="46" fillId="13" borderId="107" xfId="6" applyNumberFormat="1" applyFont="1" applyFill="1" applyBorder="1" applyAlignment="1">
      <alignment horizontal="center" vertical="center"/>
    </xf>
    <xf numFmtId="1" fontId="46" fillId="14" borderId="107" xfId="6" applyNumberFormat="1" applyFont="1" applyFill="1" applyBorder="1" applyAlignment="1">
      <alignment horizontal="center" vertical="center"/>
    </xf>
    <xf numFmtId="9" fontId="37" fillId="16" borderId="111" xfId="27" applyFont="1" applyFill="1" applyBorder="1"/>
    <xf numFmtId="0" fontId="57" fillId="9" borderId="112" xfId="9" applyFont="1" applyFill="1" applyBorder="1"/>
    <xf numFmtId="2" fontId="31" fillId="0" borderId="108" xfId="6" applyNumberFormat="1" applyFont="1" applyBorder="1"/>
    <xf numFmtId="0" fontId="36" fillId="10" borderId="7" xfId="6" applyFont="1" applyFill="1" applyBorder="1"/>
    <xf numFmtId="10" fontId="36" fillId="10" borderId="7" xfId="6" applyNumberFormat="1" applyFont="1" applyFill="1" applyBorder="1"/>
    <xf numFmtId="3" fontId="36" fillId="10" borderId="9" xfId="6" applyNumberFormat="1" applyFont="1" applyFill="1" applyBorder="1" applyAlignment="1">
      <alignment horizontal="right"/>
    </xf>
    <xf numFmtId="0" fontId="14" fillId="0" borderId="114" xfId="6" applyFont="1" applyBorder="1"/>
    <xf numFmtId="0" fontId="14" fillId="0" borderId="117" xfId="6" applyFont="1" applyBorder="1"/>
    <xf numFmtId="0" fontId="14" fillId="0" borderId="118" xfId="6" applyFont="1" applyBorder="1"/>
    <xf numFmtId="0" fontId="14" fillId="0" borderId="80" xfId="6" applyFont="1" applyBorder="1"/>
    <xf numFmtId="0" fontId="14" fillId="0" borderId="99" xfId="6" applyFont="1" applyFill="1" applyBorder="1"/>
    <xf numFmtId="0" fontId="14" fillId="0" borderId="109" xfId="6" applyFont="1" applyFill="1" applyBorder="1" applyAlignment="1">
      <alignment horizontal="center"/>
    </xf>
    <xf numFmtId="0" fontId="14" fillId="0" borderId="110" xfId="6" applyFont="1" applyFill="1" applyBorder="1" applyAlignment="1">
      <alignment textRotation="90"/>
    </xf>
    <xf numFmtId="0" fontId="14" fillId="0" borderId="111" xfId="6" applyFont="1" applyFill="1" applyBorder="1" applyAlignment="1">
      <alignment textRotation="90"/>
    </xf>
    <xf numFmtId="177" fontId="40" fillId="0" borderId="5" xfId="6" applyNumberFormat="1" applyFont="1" applyBorder="1"/>
    <xf numFmtId="177" fontId="34" fillId="2" borderId="0" xfId="6" applyNumberFormat="1" applyFont="1" applyFill="1"/>
    <xf numFmtId="9" fontId="37" fillId="16" borderId="120" xfId="27" applyFont="1" applyFill="1" applyBorder="1"/>
    <xf numFmtId="171" fontId="37" fillId="16" borderId="120" xfId="27" applyNumberFormat="1" applyFont="1" applyFill="1" applyBorder="1"/>
    <xf numFmtId="177" fontId="75" fillId="8" borderId="7" xfId="6" applyNumberFormat="1" applyFont="1" applyFill="1" applyBorder="1" applyAlignment="1">
      <alignment horizontal="center"/>
    </xf>
    <xf numFmtId="0" fontId="14" fillId="0" borderId="114" xfId="6" applyFont="1" applyFill="1" applyBorder="1"/>
    <xf numFmtId="0" fontId="14" fillId="0" borderId="117" xfId="6" applyFont="1" applyFill="1" applyBorder="1"/>
    <xf numFmtId="3" fontId="14" fillId="0" borderId="41" xfId="6" applyNumberFormat="1" applyFont="1" applyFill="1" applyBorder="1"/>
    <xf numFmtId="3" fontId="14" fillId="0" borderId="26" xfId="6" applyNumberFormat="1" applyFont="1" applyFill="1" applyBorder="1"/>
    <xf numFmtId="0" fontId="14" fillId="0" borderId="0" xfId="6" applyFont="1" applyFill="1"/>
    <xf numFmtId="0" fontId="35" fillId="0" borderId="0" xfId="6" applyFont="1" applyFill="1"/>
    <xf numFmtId="0" fontId="14" fillId="0" borderId="36" xfId="6" applyFont="1" applyFill="1" applyBorder="1"/>
    <xf numFmtId="0" fontId="14" fillId="0" borderId="63" xfId="6" applyFont="1" applyFill="1" applyBorder="1"/>
    <xf numFmtId="0" fontId="14" fillId="0" borderId="62" xfId="6" applyFont="1" applyFill="1" applyBorder="1"/>
    <xf numFmtId="0" fontId="14" fillId="0" borderId="49" xfId="6" applyFont="1" applyFill="1" applyBorder="1"/>
    <xf numFmtId="3" fontId="34" fillId="0" borderId="54" xfId="6" applyNumberFormat="1" applyFont="1" applyFill="1" applyBorder="1"/>
    <xf numFmtId="0" fontId="14" fillId="0" borderId="59" xfId="6" applyFont="1" applyFill="1" applyBorder="1"/>
    <xf numFmtId="0" fontId="14" fillId="0" borderId="61" xfId="6" applyFont="1" applyFill="1" applyBorder="1"/>
    <xf numFmtId="176" fontId="39" fillId="0" borderId="34" xfId="42" applyNumberFormat="1" applyFont="1" applyBorder="1"/>
    <xf numFmtId="3" fontId="14" fillId="2" borderId="87" xfId="6" applyNumberFormat="1" applyFont="1" applyFill="1" applyBorder="1"/>
    <xf numFmtId="172" fontId="56" fillId="9" borderId="122" xfId="9" applyNumberFormat="1" applyFont="1" applyFill="1" applyBorder="1" applyAlignment="1">
      <alignment horizontal="centerContinuous"/>
    </xf>
    <xf numFmtId="172" fontId="56" fillId="9" borderId="123" xfId="9" applyNumberFormat="1" applyFont="1" applyFill="1" applyBorder="1" applyAlignment="1">
      <alignment horizontal="centerContinuous"/>
    </xf>
    <xf numFmtId="3" fontId="14" fillId="2" borderId="24" xfId="6" applyNumberFormat="1" applyFont="1" applyFill="1" applyBorder="1"/>
    <xf numFmtId="3" fontId="14" fillId="2" borderId="12" xfId="6" applyNumberFormat="1" applyFont="1" applyFill="1" applyBorder="1"/>
    <xf numFmtId="0" fontId="29" fillId="0" borderId="5" xfId="6" applyFont="1" applyFill="1" applyBorder="1"/>
    <xf numFmtId="3" fontId="34" fillId="0" borderId="58" xfId="6" applyNumberFormat="1" applyFont="1" applyFill="1" applyBorder="1"/>
    <xf numFmtId="3" fontId="34" fillId="0" borderId="50" xfId="6" applyNumberFormat="1" applyFont="1" applyFill="1" applyBorder="1"/>
    <xf numFmtId="3" fontId="34" fillId="0" borderId="55" xfId="6" applyNumberFormat="1" applyFont="1" applyFill="1" applyBorder="1"/>
    <xf numFmtId="3" fontId="34" fillId="0" borderId="51" xfId="6" applyNumberFormat="1" applyFont="1" applyFill="1" applyBorder="1"/>
    <xf numFmtId="3" fontId="34" fillId="0" borderId="52" xfId="6" applyNumberFormat="1" applyFont="1" applyFill="1" applyBorder="1"/>
    <xf numFmtId="3" fontId="34" fillId="0" borderId="56" xfId="6" applyNumberFormat="1" applyFont="1" applyFill="1" applyBorder="1"/>
    <xf numFmtId="3" fontId="34" fillId="0" borderId="83" xfId="6" applyNumberFormat="1" applyFont="1" applyFill="1" applyBorder="1"/>
    <xf numFmtId="3" fontId="34" fillId="0" borderId="56" xfId="6" applyNumberFormat="1" applyFont="1" applyFill="1" applyBorder="1" applyAlignment="1">
      <alignment horizontal="center"/>
    </xf>
    <xf numFmtId="3" fontId="34" fillId="0" borderId="51" xfId="6" applyNumberFormat="1" applyFont="1" applyFill="1" applyBorder="1" applyAlignment="1">
      <alignment horizontal="center"/>
    </xf>
    <xf numFmtId="3" fontId="24" fillId="3" borderId="0" xfId="1" applyNumberFormat="1" applyFont="1" applyFill="1" applyAlignment="1">
      <alignment horizontal="center"/>
    </xf>
    <xf numFmtId="0" fontId="36" fillId="10" borderId="34" xfId="6" applyFont="1" applyFill="1" applyBorder="1"/>
    <xf numFmtId="171" fontId="37" fillId="16" borderId="124" xfId="27" applyNumberFormat="1" applyFont="1" applyFill="1" applyBorder="1"/>
    <xf numFmtId="9" fontId="37" fillId="16" borderId="118" xfId="27" applyFont="1" applyFill="1" applyBorder="1"/>
    <xf numFmtId="2" fontId="37" fillId="16" borderId="125" xfId="27" applyNumberFormat="1" applyFont="1" applyFill="1" applyBorder="1"/>
    <xf numFmtId="2" fontId="37" fillId="16" borderId="116" xfId="27" applyNumberFormat="1" applyFont="1" applyFill="1" applyBorder="1"/>
    <xf numFmtId="0" fontId="31" fillId="16" borderId="38" xfId="6" applyFont="1" applyFill="1" applyBorder="1"/>
    <xf numFmtId="3" fontId="31" fillId="16" borderId="45" xfId="6" applyNumberFormat="1" applyFont="1" applyFill="1" applyBorder="1" applyAlignment="1">
      <alignment horizontal="right"/>
    </xf>
    <xf numFmtId="3" fontId="14" fillId="2" borderId="28" xfId="6" applyNumberFormat="1" applyFont="1" applyFill="1" applyBorder="1"/>
    <xf numFmtId="172" fontId="26" fillId="9" borderId="121" xfId="9" applyNumberFormat="1" applyFont="1" applyFill="1" applyBorder="1" applyAlignment="1">
      <alignment horizontal="centerContinuous"/>
    </xf>
    <xf numFmtId="0" fontId="14" fillId="18" borderId="14" xfId="0" applyFont="1" applyFill="1" applyBorder="1"/>
    <xf numFmtId="0" fontId="14" fillId="18" borderId="20" xfId="0" applyFont="1" applyFill="1" applyBorder="1"/>
    <xf numFmtId="0" fontId="80" fillId="17" borderId="32" xfId="0" applyFont="1" applyFill="1" applyBorder="1"/>
    <xf numFmtId="0" fontId="80" fillId="17" borderId="31" xfId="0" applyFont="1" applyFill="1" applyBorder="1"/>
    <xf numFmtId="3" fontId="64" fillId="0" borderId="130" xfId="6" applyNumberFormat="1" applyFont="1" applyBorder="1" applyAlignment="1">
      <alignment horizontal="center" vertical="center"/>
    </xf>
    <xf numFmtId="181" fontId="14" fillId="18" borderId="73" xfId="43" applyNumberFormat="1" applyFont="1" applyFill="1" applyBorder="1" applyAlignment="1"/>
    <xf numFmtId="181" fontId="14" fillId="18" borderId="134" xfId="43" applyNumberFormat="1" applyFont="1" applyFill="1" applyBorder="1" applyAlignment="1"/>
    <xf numFmtId="181" fontId="80" fillId="17" borderId="73" xfId="43" applyNumberFormat="1" applyFont="1" applyFill="1" applyBorder="1" applyAlignment="1"/>
    <xf numFmtId="181" fontId="80" fillId="17" borderId="134" xfId="43" applyNumberFormat="1" applyFont="1" applyFill="1" applyBorder="1" applyAlignment="1"/>
    <xf numFmtId="3" fontId="23" fillId="0" borderId="131" xfId="0" applyNumberFormat="1" applyFont="1" applyBorder="1"/>
    <xf numFmtId="0" fontId="71" fillId="15" borderId="84" xfId="6" applyFont="1" applyFill="1" applyBorder="1"/>
    <xf numFmtId="0" fontId="71" fillId="15" borderId="37" xfId="6" applyFont="1" applyFill="1" applyBorder="1"/>
    <xf numFmtId="0" fontId="70" fillId="19" borderId="0" xfId="0" applyFont="1" applyFill="1"/>
    <xf numFmtId="0" fontId="70" fillId="19" borderId="34" xfId="0" applyFont="1" applyFill="1" applyBorder="1"/>
    <xf numFmtId="2" fontId="71" fillId="0" borderId="135" xfId="0" applyNumberFormat="1" applyFont="1" applyBorder="1" applyAlignment="1">
      <alignment horizontal="center"/>
    </xf>
    <xf numFmtId="2" fontId="71" fillId="0" borderId="136" xfId="0" applyNumberFormat="1" applyFont="1" applyBorder="1" applyAlignment="1">
      <alignment horizontal="center"/>
    </xf>
    <xf numFmtId="2" fontId="71" fillId="0" borderId="32" xfId="0" applyNumberFormat="1" applyFont="1" applyBorder="1" applyAlignment="1">
      <alignment horizontal="center"/>
    </xf>
    <xf numFmtId="2" fontId="71" fillId="0" borderId="100" xfId="0" applyNumberFormat="1" applyFont="1" applyBorder="1" applyAlignment="1">
      <alignment horizontal="center"/>
    </xf>
    <xf numFmtId="0" fontId="14" fillId="0" borderId="116" xfId="6" applyFont="1" applyFill="1" applyBorder="1"/>
    <xf numFmtId="3" fontId="36" fillId="6" borderId="58" xfId="6" applyNumberFormat="1" applyFont="1" applyFill="1" applyBorder="1" applyAlignment="1">
      <alignment horizontal="centerContinuous"/>
    </xf>
    <xf numFmtId="0" fontId="14" fillId="0" borderId="42" xfId="6" applyFont="1" applyFill="1" applyBorder="1" applyAlignment="1">
      <alignment horizontal="center"/>
    </xf>
    <xf numFmtId="0" fontId="14" fillId="0" borderId="26" xfId="6" applyFont="1" applyFill="1" applyBorder="1" applyAlignment="1">
      <alignment horizontal="center"/>
    </xf>
    <xf numFmtId="0" fontId="31" fillId="0" borderId="125" xfId="6" applyFont="1" applyBorder="1"/>
    <xf numFmtId="171" fontId="31" fillId="0" borderId="124" xfId="6" applyNumberFormat="1" applyFont="1" applyBorder="1" applyAlignment="1">
      <alignment horizontal="centerContinuous"/>
    </xf>
    <xf numFmtId="0" fontId="31" fillId="0" borderId="60" xfId="6" applyFont="1" applyBorder="1"/>
    <xf numFmtId="1" fontId="31" fillId="0" borderId="60" xfId="6" applyNumberFormat="1" applyFont="1" applyBorder="1"/>
    <xf numFmtId="2" fontId="31" fillId="0" borderId="93" xfId="6" applyNumberFormat="1" applyFont="1" applyBorder="1" applyAlignment="1">
      <alignment horizontal="center"/>
    </xf>
    <xf numFmtId="0" fontId="14" fillId="0" borderId="96" xfId="6" applyFont="1" applyFill="1" applyBorder="1" applyAlignment="1">
      <alignment horizontal="center"/>
    </xf>
    <xf numFmtId="0" fontId="14" fillId="0" borderId="115" xfId="6" applyFont="1" applyFill="1" applyBorder="1"/>
    <xf numFmtId="0" fontId="14" fillId="0" borderId="63" xfId="6" applyFont="1" applyFill="1" applyBorder="1" applyAlignment="1">
      <alignment horizontal="center"/>
    </xf>
    <xf numFmtId="0" fontId="14" fillId="0" borderId="60" xfId="6" applyFont="1" applyFill="1" applyBorder="1" applyAlignment="1">
      <alignment horizontal="center"/>
    </xf>
    <xf numFmtId="0" fontId="14" fillId="0" borderId="98" xfId="6" applyFont="1" applyFill="1" applyBorder="1" applyAlignment="1">
      <alignment horizontal="center"/>
    </xf>
    <xf numFmtId="0" fontId="14" fillId="0" borderId="0" xfId="6" applyFont="1" applyFill="1" applyBorder="1" applyAlignment="1">
      <alignment horizontal="center"/>
    </xf>
    <xf numFmtId="0" fontId="31" fillId="0" borderId="103" xfId="6" applyFont="1" applyBorder="1" applyAlignment="1">
      <alignment horizontal="center"/>
    </xf>
    <xf numFmtId="0" fontId="80" fillId="0" borderId="30" xfId="0" applyFont="1" applyFill="1" applyBorder="1"/>
    <xf numFmtId="181" fontId="80" fillId="0" borderId="15" xfId="43" applyNumberFormat="1" applyFont="1" applyFill="1" applyBorder="1" applyAlignment="1"/>
    <xf numFmtId="0" fontId="80" fillId="0" borderId="31" xfId="0" applyFont="1" applyFill="1" applyBorder="1"/>
    <xf numFmtId="181" fontId="80" fillId="0" borderId="21" xfId="43" applyNumberFormat="1" applyFont="1" applyFill="1" applyBorder="1" applyAlignment="1"/>
    <xf numFmtId="0" fontId="19" fillId="20" borderId="30" xfId="0" applyFont="1" applyFill="1" applyBorder="1"/>
    <xf numFmtId="181" fontId="19" fillId="20" borderId="15" xfId="43" applyNumberFormat="1" applyFont="1" applyFill="1" applyBorder="1" applyAlignment="1"/>
    <xf numFmtId="0" fontId="19" fillId="20" borderId="31" xfId="0" applyFont="1" applyFill="1" applyBorder="1"/>
    <xf numFmtId="181" fontId="19" fillId="20" borderId="21" xfId="43" applyNumberFormat="1" applyFont="1" applyFill="1" applyBorder="1" applyAlignment="1"/>
    <xf numFmtId="3" fontId="34" fillId="0" borderId="50" xfId="6" applyNumberFormat="1" applyFont="1" applyFill="1" applyBorder="1" applyAlignment="1">
      <alignment horizontal="center"/>
    </xf>
    <xf numFmtId="3" fontId="34" fillId="0" borderId="52" xfId="6" applyNumberFormat="1" applyFont="1" applyFill="1" applyBorder="1" applyAlignment="1">
      <alignment horizontal="center"/>
    </xf>
    <xf numFmtId="3" fontId="34" fillId="0" borderId="42" xfId="6" applyNumberFormat="1" applyFont="1" applyFill="1" applyBorder="1" applyAlignment="1">
      <alignment horizontal="center"/>
    </xf>
    <xf numFmtId="3" fontId="34" fillId="0" borderId="0" xfId="6" applyNumberFormat="1" applyFont="1" applyFill="1" applyBorder="1" applyAlignment="1">
      <alignment horizontal="center"/>
    </xf>
    <xf numFmtId="0" fontId="14" fillId="0" borderId="36" xfId="6" applyFont="1" applyFill="1" applyBorder="1" applyAlignment="1">
      <alignment horizontal="center"/>
    </xf>
    <xf numFmtId="3" fontId="34" fillId="0" borderId="55" xfId="6" applyNumberFormat="1" applyFont="1" applyFill="1" applyBorder="1" applyAlignment="1">
      <alignment horizontal="center"/>
    </xf>
    <xf numFmtId="0" fontId="14" fillId="0" borderId="41" xfId="6" applyFont="1" applyFill="1" applyBorder="1" applyAlignment="1">
      <alignment horizontal="center"/>
    </xf>
    <xf numFmtId="3" fontId="34" fillId="0" borderId="53" xfId="6" applyNumberFormat="1" applyFont="1" applyFill="1" applyBorder="1" applyAlignment="1">
      <alignment horizontal="center"/>
    </xf>
    <xf numFmtId="3" fontId="34" fillId="0" borderId="8" xfId="6" applyNumberFormat="1" applyFont="1" applyFill="1" applyBorder="1" applyAlignment="1">
      <alignment horizontal="center"/>
    </xf>
    <xf numFmtId="3" fontId="34" fillId="0" borderId="54" xfId="6" applyNumberFormat="1" applyFont="1" applyFill="1" applyBorder="1" applyAlignment="1">
      <alignment horizontal="center"/>
    </xf>
    <xf numFmtId="0" fontId="82" fillId="21" borderId="3" xfId="6" applyFont="1" applyFill="1" applyBorder="1" applyAlignment="1">
      <alignment horizontal="center"/>
    </xf>
    <xf numFmtId="0" fontId="84" fillId="21" borderId="5" xfId="6" applyFont="1" applyFill="1" applyBorder="1" applyAlignment="1">
      <alignment horizontal="center"/>
    </xf>
    <xf numFmtId="0" fontId="14" fillId="0" borderId="116" xfId="6" applyFont="1" applyBorder="1" applyAlignment="1">
      <alignment horizontal="center"/>
    </xf>
    <xf numFmtId="3" fontId="14" fillId="0" borderId="120" xfId="6" applyNumberFormat="1" applyFont="1" applyBorder="1" applyAlignment="1">
      <alignment horizontal="center"/>
    </xf>
    <xf numFmtId="3" fontId="14" fillId="0" borderId="96" xfId="6" applyNumberFormat="1" applyFont="1" applyBorder="1" applyAlignment="1">
      <alignment horizontal="center"/>
    </xf>
    <xf numFmtId="0" fontId="14" fillId="0" borderId="120" xfId="6" applyFont="1" applyBorder="1" applyAlignment="1">
      <alignment horizontal="center"/>
    </xf>
    <xf numFmtId="3" fontId="34" fillId="0" borderId="57" xfId="6" applyNumberFormat="1" applyFont="1" applyFill="1" applyBorder="1" applyAlignment="1">
      <alignment horizontal="center"/>
    </xf>
    <xf numFmtId="3" fontId="36" fillId="6" borderId="50" xfId="6" applyNumberFormat="1" applyFont="1" applyFill="1" applyBorder="1" applyAlignment="1">
      <alignment horizontal="center"/>
    </xf>
    <xf numFmtId="3" fontId="36" fillId="6" borderId="55" xfId="6" applyNumberFormat="1" applyFont="1" applyFill="1" applyBorder="1" applyAlignment="1">
      <alignment horizontal="center"/>
    </xf>
    <xf numFmtId="0" fontId="16" fillId="2" borderId="0" xfId="6" applyFont="1" applyFill="1" applyAlignment="1">
      <alignment horizontal="center"/>
    </xf>
    <xf numFmtId="0" fontId="19" fillId="2" borderId="0" xfId="6" applyFont="1" applyFill="1" applyAlignment="1">
      <alignment horizontal="center"/>
    </xf>
    <xf numFmtId="0" fontId="57" fillId="9" borderId="140" xfId="9" applyFont="1" applyFill="1" applyBorder="1"/>
    <xf numFmtId="2" fontId="31" fillId="0" borderId="22" xfId="6" applyNumberFormat="1" applyFont="1" applyBorder="1"/>
    <xf numFmtId="0" fontId="14" fillId="0" borderId="141" xfId="6" applyFont="1" applyFill="1" applyBorder="1"/>
    <xf numFmtId="171" fontId="37" fillId="16" borderId="137" xfId="27" applyNumberFormat="1" applyFont="1" applyFill="1" applyBorder="1"/>
    <xf numFmtId="171" fontId="37" fillId="16" borderId="141" xfId="27" applyNumberFormat="1" applyFont="1" applyFill="1" applyBorder="1"/>
    <xf numFmtId="0" fontId="14" fillId="0" borderId="124" xfId="6" applyFont="1" applyFill="1" applyBorder="1"/>
    <xf numFmtId="0" fontId="14" fillId="0" borderId="138" xfId="6" applyFont="1" applyFill="1" applyBorder="1" applyAlignment="1">
      <alignment horizontal="center"/>
    </xf>
    <xf numFmtId="0" fontId="14" fillId="0" borderId="116" xfId="6" applyFont="1" applyBorder="1"/>
    <xf numFmtId="3" fontId="14" fillId="0" borderId="48" xfId="6" applyNumberFormat="1" applyFont="1" applyBorder="1" applyAlignment="1">
      <alignment horizontal="center"/>
    </xf>
    <xf numFmtId="1" fontId="46" fillId="14" borderId="141" xfId="6" applyNumberFormat="1" applyFont="1" applyFill="1" applyBorder="1" applyAlignment="1">
      <alignment horizontal="center" vertical="center"/>
    </xf>
    <xf numFmtId="0" fontId="14" fillId="0" borderId="141" xfId="6" applyFont="1" applyBorder="1"/>
    <xf numFmtId="9" fontId="37" fillId="16" borderId="141" xfId="27" applyFont="1" applyFill="1" applyBorder="1"/>
    <xf numFmtId="0" fontId="31" fillId="0" borderId="142" xfId="6" applyFont="1" applyBorder="1"/>
    <xf numFmtId="2" fontId="14" fillId="0" borderId="47" xfId="6" applyNumberFormat="1" applyFont="1" applyFill="1" applyBorder="1" applyAlignment="1">
      <alignment horizontal="center"/>
    </xf>
    <xf numFmtId="3" fontId="34" fillId="0" borderId="58" xfId="6" applyNumberFormat="1" applyFont="1" applyFill="1" applyBorder="1" applyAlignment="1">
      <alignment horizontal="center"/>
    </xf>
    <xf numFmtId="172" fontId="83" fillId="21" borderId="143" xfId="9" applyNumberFormat="1" applyFont="1" applyFill="1" applyBorder="1" applyAlignment="1">
      <alignment horizontal="centerContinuous"/>
    </xf>
    <xf numFmtId="172" fontId="83" fillId="21" borderId="144" xfId="9" applyNumberFormat="1" applyFont="1" applyFill="1" applyBorder="1" applyAlignment="1">
      <alignment horizontal="centerContinuous"/>
    </xf>
    <xf numFmtId="172" fontId="83" fillId="21" borderId="145" xfId="9" applyNumberFormat="1" applyFont="1" applyFill="1" applyBorder="1" applyAlignment="1">
      <alignment horizontal="centerContinuous"/>
    </xf>
    <xf numFmtId="172" fontId="83" fillId="21" borderId="146" xfId="9" applyNumberFormat="1" applyFont="1" applyFill="1" applyBorder="1" applyAlignment="1">
      <alignment horizontal="centerContinuous"/>
    </xf>
    <xf numFmtId="172" fontId="83" fillId="21" borderId="147" xfId="9" applyNumberFormat="1" applyFont="1" applyFill="1" applyBorder="1" applyAlignment="1">
      <alignment horizontal="centerContinuous"/>
    </xf>
    <xf numFmtId="172" fontId="83" fillId="21" borderId="148" xfId="9" applyNumberFormat="1" applyFont="1" applyFill="1" applyBorder="1" applyAlignment="1">
      <alignment horizontal="centerContinuous"/>
    </xf>
    <xf numFmtId="172" fontId="83" fillId="21" borderId="150" xfId="9" applyNumberFormat="1" applyFont="1" applyFill="1" applyBorder="1" applyAlignment="1">
      <alignment horizontal="centerContinuous"/>
    </xf>
    <xf numFmtId="0" fontId="57" fillId="9" borderId="151" xfId="9" applyFont="1" applyFill="1" applyBorder="1"/>
    <xf numFmtId="0" fontId="31" fillId="0" borderId="113" xfId="6" applyFont="1" applyBorder="1" applyAlignment="1">
      <alignment horizontal="center"/>
    </xf>
    <xf numFmtId="1" fontId="31" fillId="0" borderId="153" xfId="6" applyNumberFormat="1" applyFont="1" applyBorder="1" applyAlignment="1">
      <alignment horizontal="centerContinuous"/>
    </xf>
    <xf numFmtId="2" fontId="14" fillId="0" borderId="142" xfId="6" applyNumberFormat="1" applyFont="1" applyBorder="1" applyAlignment="1">
      <alignment horizontal="centerContinuous"/>
    </xf>
    <xf numFmtId="2" fontId="14" fillId="0" borderId="108" xfId="6" applyNumberFormat="1" applyFont="1" applyBorder="1" applyAlignment="1">
      <alignment horizontal="centerContinuous"/>
    </xf>
    <xf numFmtId="2" fontId="14" fillId="0" borderId="119" xfId="6" applyNumberFormat="1" applyFont="1" applyBorder="1" applyAlignment="1">
      <alignment horizontal="centerContinuous"/>
    </xf>
    <xf numFmtId="2" fontId="14" fillId="0" borderId="154" xfId="6" applyNumberFormat="1" applyFont="1" applyBorder="1" applyAlignment="1">
      <alignment horizontal="centerContinuous"/>
    </xf>
    <xf numFmtId="1" fontId="46" fillId="13" borderId="155" xfId="6" applyNumberFormat="1" applyFont="1" applyFill="1" applyBorder="1" applyAlignment="1">
      <alignment horizontal="center" vertical="center"/>
    </xf>
    <xf numFmtId="1" fontId="46" fillId="13" borderId="156" xfId="6" applyNumberFormat="1" applyFont="1" applyFill="1" applyBorder="1" applyAlignment="1">
      <alignment horizontal="center" vertical="center"/>
    </xf>
    <xf numFmtId="1" fontId="46" fillId="14" borderId="155" xfId="6" applyNumberFormat="1" applyFont="1" applyFill="1" applyBorder="1" applyAlignment="1">
      <alignment horizontal="center" vertical="center"/>
    </xf>
    <xf numFmtId="0" fontId="31" fillId="0" borderId="141" xfId="6" applyFont="1" applyBorder="1" applyAlignment="1">
      <alignment textRotation="90"/>
    </xf>
    <xf numFmtId="0" fontId="31" fillId="0" borderId="120" xfId="6" applyFont="1" applyBorder="1" applyAlignment="1">
      <alignment textRotation="90"/>
    </xf>
    <xf numFmtId="0" fontId="14" fillId="0" borderId="141" xfId="6" applyFont="1" applyBorder="1" applyAlignment="1">
      <alignment textRotation="90"/>
    </xf>
    <xf numFmtId="0" fontId="14" fillId="0" borderId="114" xfId="6" applyFont="1" applyBorder="1" applyAlignment="1">
      <alignment textRotation="90"/>
    </xf>
    <xf numFmtId="0" fontId="14" fillId="0" borderId="141" xfId="6" applyFont="1" applyFill="1" applyBorder="1" applyAlignment="1">
      <alignment textRotation="90"/>
    </xf>
    <xf numFmtId="0" fontId="14" fillId="0" borderId="117" xfId="6" applyFont="1" applyFill="1" applyBorder="1" applyAlignment="1">
      <alignment textRotation="90"/>
    </xf>
    <xf numFmtId="0" fontId="14" fillId="0" borderId="118" xfId="6" applyFont="1" applyBorder="1" applyAlignment="1">
      <alignment textRotation="90"/>
    </xf>
    <xf numFmtId="0" fontId="14" fillId="0" borderId="117" xfId="6" applyFont="1" applyBorder="1" applyAlignment="1">
      <alignment horizontal="center"/>
    </xf>
    <xf numFmtId="0" fontId="14" fillId="0" borderId="157" xfId="6" applyFont="1" applyBorder="1"/>
    <xf numFmtId="171" fontId="37" fillId="16" borderId="158" xfId="27" applyNumberFormat="1" applyFont="1" applyFill="1" applyBorder="1"/>
    <xf numFmtId="2" fontId="14" fillId="0" borderId="85" xfId="6" applyNumberFormat="1" applyFont="1" applyBorder="1" applyAlignment="1">
      <alignment horizontal="centerContinuous"/>
    </xf>
    <xf numFmtId="0" fontId="14" fillId="0" borderId="141" xfId="6" applyFont="1" applyFill="1" applyBorder="1" applyAlignment="1">
      <alignment horizontal="center"/>
    </xf>
    <xf numFmtId="2" fontId="14" fillId="0" borderId="141" xfId="6" applyNumberFormat="1" applyFont="1" applyFill="1" applyBorder="1"/>
    <xf numFmtId="0" fontId="14" fillId="0" borderId="160" xfId="6" applyFont="1" applyFill="1" applyBorder="1"/>
    <xf numFmtId="0" fontId="14" fillId="0" borderId="161" xfId="6" applyFont="1" applyFill="1" applyBorder="1"/>
    <xf numFmtId="0" fontId="14" fillId="0" borderId="162" xfId="6" applyFont="1" applyFill="1" applyBorder="1" applyAlignment="1">
      <alignment horizontal="center"/>
    </xf>
    <xf numFmtId="3" fontId="14" fillId="0" borderId="162" xfId="6" applyNumberFormat="1" applyFont="1" applyFill="1" applyBorder="1"/>
    <xf numFmtId="0" fontId="14" fillId="0" borderId="160" xfId="6" applyFont="1" applyFill="1" applyBorder="1" applyAlignment="1">
      <alignment horizontal="center"/>
    </xf>
    <xf numFmtId="0" fontId="14" fillId="0" borderId="161" xfId="6" applyFont="1" applyFill="1" applyBorder="1" applyAlignment="1">
      <alignment horizontal="center"/>
    </xf>
    <xf numFmtId="3" fontId="14" fillId="0" borderId="162" xfId="6" applyNumberFormat="1" applyFont="1" applyFill="1" applyBorder="1" applyAlignment="1">
      <alignment horizontal="center"/>
    </xf>
    <xf numFmtId="3" fontId="14" fillId="0" borderId="161" xfId="6" applyNumberFormat="1" applyFont="1" applyFill="1" applyBorder="1" applyAlignment="1">
      <alignment horizontal="center"/>
    </xf>
    <xf numFmtId="0" fontId="14" fillId="0" borderId="162" xfId="6" applyFont="1" applyFill="1" applyBorder="1"/>
    <xf numFmtId="3" fontId="14" fillId="0" borderId="161" xfId="6" applyNumberFormat="1" applyFont="1" applyFill="1" applyBorder="1"/>
    <xf numFmtId="3" fontId="14" fillId="0" borderId="160" xfId="6" applyNumberFormat="1" applyFont="1" applyFill="1" applyBorder="1" applyAlignment="1">
      <alignment horizontal="center"/>
    </xf>
    <xf numFmtId="0" fontId="14" fillId="0" borderId="85" xfId="6" applyFont="1" applyFill="1" applyBorder="1"/>
    <xf numFmtId="0" fontId="14" fillId="0" borderId="142" xfId="6" applyFont="1" applyFill="1" applyBorder="1"/>
    <xf numFmtId="0" fontId="85" fillId="4" borderId="0" xfId="6" applyFont="1" applyFill="1"/>
    <xf numFmtId="0" fontId="86" fillId="4" borderId="0" xfId="6" applyFont="1" applyFill="1" applyAlignment="1">
      <alignment horizontal="left"/>
    </xf>
    <xf numFmtId="0" fontId="46" fillId="2" borderId="0" xfId="6" applyFont="1" applyFill="1" applyBorder="1"/>
    <xf numFmtId="0" fontId="49" fillId="3" borderId="0" xfId="6" applyFont="1" applyFill="1" applyBorder="1"/>
    <xf numFmtId="0" fontId="49" fillId="3" borderId="0" xfId="6" applyFont="1" applyFill="1" applyBorder="1" applyAlignment="1">
      <alignment horizontal="left"/>
    </xf>
    <xf numFmtId="0" fontId="65" fillId="2" borderId="0" xfId="6" applyFont="1" applyFill="1" applyBorder="1"/>
    <xf numFmtId="0" fontId="54" fillId="0" borderId="6" xfId="0" applyFont="1" applyBorder="1"/>
    <xf numFmtId="0" fontId="63" fillId="11" borderId="69" xfId="6" applyFont="1" applyFill="1" applyBorder="1" applyAlignment="1">
      <alignment vertical="center"/>
    </xf>
    <xf numFmtId="3" fontId="64" fillId="0" borderId="152" xfId="6" applyNumberFormat="1" applyFont="1" applyBorder="1" applyAlignment="1">
      <alignment horizontal="center" vertical="center"/>
    </xf>
    <xf numFmtId="1" fontId="54" fillId="0" borderId="0" xfId="0" applyNumberFormat="1" applyFont="1"/>
    <xf numFmtId="0" fontId="71" fillId="10" borderId="37" xfId="6" applyFont="1" applyFill="1" applyBorder="1"/>
    <xf numFmtId="0" fontId="71" fillId="22" borderId="37" xfId="6" applyFont="1" applyFill="1" applyBorder="1"/>
    <xf numFmtId="0" fontId="70" fillId="12" borderId="64" xfId="6" applyFont="1" applyFill="1" applyBorder="1" applyAlignment="1">
      <alignment horizontal="center" vertical="center" wrapText="1"/>
    </xf>
    <xf numFmtId="0" fontId="70" fillId="10" borderId="64" xfId="6" applyFont="1" applyFill="1" applyBorder="1" applyAlignment="1">
      <alignment horizontal="center" vertical="center" wrapText="1"/>
    </xf>
    <xf numFmtId="0" fontId="70" fillId="22" borderId="64" xfId="6" applyFont="1" applyFill="1" applyBorder="1" applyAlignment="1">
      <alignment horizontal="center" vertical="center" wrapText="1"/>
    </xf>
    <xf numFmtId="0" fontId="70" fillId="15" borderId="64" xfId="6" applyFont="1" applyFill="1" applyBorder="1" applyAlignment="1">
      <alignment horizontal="center" vertical="center" wrapText="1"/>
    </xf>
    <xf numFmtId="0" fontId="70" fillId="19" borderId="163" xfId="6" applyFont="1" applyFill="1" applyBorder="1"/>
    <xf numFmtId="0" fontId="70" fillId="19" borderId="163" xfId="6" applyFont="1" applyFill="1" applyBorder="1" applyAlignment="1">
      <alignment wrapText="1"/>
    </xf>
    <xf numFmtId="0" fontId="70" fillId="19" borderId="163" xfId="0" applyFont="1" applyFill="1" applyBorder="1"/>
    <xf numFmtId="0" fontId="71" fillId="22" borderId="164" xfId="6" applyFont="1" applyFill="1" applyBorder="1"/>
    <xf numFmtId="0" fontId="14" fillId="0" borderId="34" xfId="6" applyFont="1" applyFill="1" applyBorder="1"/>
    <xf numFmtId="2" fontId="87" fillId="12" borderId="12" xfId="0" applyNumberFormat="1" applyFont="1" applyFill="1" applyBorder="1" applyAlignment="1">
      <alignment horizontal="center"/>
    </xf>
    <xf numFmtId="2" fontId="87" fillId="12" borderId="89" xfId="0" applyNumberFormat="1" applyFont="1" applyFill="1" applyBorder="1" applyAlignment="1">
      <alignment horizontal="center"/>
    </xf>
    <xf numFmtId="2" fontId="87" fillId="12" borderId="67" xfId="0" applyNumberFormat="1" applyFont="1" applyFill="1" applyBorder="1" applyAlignment="1">
      <alignment horizontal="center"/>
    </xf>
    <xf numFmtId="2" fontId="31" fillId="0" borderId="46" xfId="6" applyNumberFormat="1" applyFont="1" applyFill="1" applyBorder="1" applyAlignment="1">
      <alignment horizontal="center"/>
    </xf>
    <xf numFmtId="0" fontId="70" fillId="0" borderId="39" xfId="0" applyFont="1" applyBorder="1"/>
    <xf numFmtId="0" fontId="70" fillId="0" borderId="23" xfId="0" applyFont="1" applyBorder="1"/>
    <xf numFmtId="0" fontId="70" fillId="0" borderId="34" xfId="0" applyFont="1" applyBorder="1"/>
    <xf numFmtId="0" fontId="71" fillId="0" borderId="39" xfId="0" applyFont="1" applyBorder="1"/>
    <xf numFmtId="0" fontId="71" fillId="0" borderId="23" xfId="0" applyFont="1" applyBorder="1"/>
    <xf numFmtId="2" fontId="71" fillId="0" borderId="14" xfId="6" applyNumberFormat="1" applyFont="1" applyBorder="1"/>
    <xf numFmtId="2" fontId="71" fillId="0" borderId="15" xfId="6" applyNumberFormat="1" applyFont="1" applyBorder="1"/>
    <xf numFmtId="2" fontId="71" fillId="0" borderId="16" xfId="6" applyNumberFormat="1" applyFont="1" applyBorder="1"/>
    <xf numFmtId="2" fontId="71" fillId="0" borderId="17" xfId="6" applyNumberFormat="1" applyFont="1" applyBorder="1"/>
    <xf numFmtId="9" fontId="71" fillId="0" borderId="0" xfId="0" applyNumberFormat="1" applyFont="1"/>
    <xf numFmtId="2" fontId="71" fillId="0" borderId="20" xfId="6" applyNumberFormat="1" applyFont="1" applyBorder="1"/>
    <xf numFmtId="2" fontId="71" fillId="0" borderId="21" xfId="6" applyNumberFormat="1" applyFont="1" applyBorder="1"/>
    <xf numFmtId="0" fontId="71" fillId="0" borderId="0" xfId="0" applyFont="1" applyAlignment="1">
      <alignment horizontal="center"/>
    </xf>
    <xf numFmtId="0" fontId="70" fillId="0" borderId="14" xfId="6" applyFont="1" applyBorder="1"/>
    <xf numFmtId="0" fontId="70" fillId="0" borderId="30" xfId="6" applyFont="1" applyBorder="1" applyAlignment="1">
      <alignment horizontal="center"/>
    </xf>
    <xf numFmtId="0" fontId="70" fillId="0" borderId="15" xfId="6" applyFont="1" applyBorder="1" applyAlignment="1">
      <alignment horizontal="center"/>
    </xf>
    <xf numFmtId="0" fontId="71" fillId="0" borderId="0" xfId="6" applyFont="1"/>
    <xf numFmtId="0" fontId="70" fillId="0" borderId="10" xfId="6" applyFont="1" applyBorder="1"/>
    <xf numFmtId="171" fontId="71" fillId="0" borderId="0" xfId="6" applyNumberFormat="1" applyFont="1"/>
    <xf numFmtId="0" fontId="70" fillId="0" borderId="18" xfId="6" applyFont="1" applyBorder="1" applyAlignment="1">
      <alignment horizontal="center"/>
    </xf>
    <xf numFmtId="2" fontId="71" fillId="0" borderId="10" xfId="6" applyNumberFormat="1" applyFont="1" applyBorder="1" applyAlignment="1">
      <alignment horizontal="center"/>
    </xf>
    <xf numFmtId="2" fontId="71" fillId="0" borderId="19" xfId="6" applyNumberFormat="1" applyFont="1" applyBorder="1" applyAlignment="1">
      <alignment horizontal="center"/>
    </xf>
    <xf numFmtId="0" fontId="71" fillId="0" borderId="10" xfId="6" applyFont="1" applyBorder="1"/>
    <xf numFmtId="2" fontId="71" fillId="0" borderId="10" xfId="6" applyNumberFormat="1" applyFont="1" applyBorder="1"/>
    <xf numFmtId="2" fontId="71" fillId="0" borderId="0" xfId="6" applyNumberFormat="1" applyFont="1"/>
    <xf numFmtId="179" fontId="71" fillId="0" borderId="0" xfId="6" applyNumberFormat="1" applyFont="1"/>
    <xf numFmtId="171" fontId="71" fillId="0" borderId="0" xfId="0" applyNumberFormat="1" applyFont="1"/>
    <xf numFmtId="0" fontId="72" fillId="0" borderId="18" xfId="6" applyFont="1" applyBorder="1" applyAlignment="1">
      <alignment horizontal="center"/>
    </xf>
    <xf numFmtId="0" fontId="72" fillId="0" borderId="20" xfId="6" applyFont="1" applyBorder="1" applyAlignment="1">
      <alignment horizontal="center"/>
    </xf>
    <xf numFmtId="0" fontId="72" fillId="0" borderId="14" xfId="6" applyFont="1" applyBorder="1" applyAlignment="1">
      <alignment horizontal="center"/>
    </xf>
    <xf numFmtId="2" fontId="71" fillId="0" borderId="30" xfId="6" applyNumberFormat="1" applyFont="1" applyBorder="1" applyAlignment="1">
      <alignment horizontal="center"/>
    </xf>
    <xf numFmtId="2" fontId="76" fillId="0" borderId="15" xfId="6" applyNumberFormat="1" applyFont="1" applyBorder="1" applyAlignment="1">
      <alignment horizontal="center"/>
    </xf>
    <xf numFmtId="2" fontId="76" fillId="0" borderId="19" xfId="6" applyNumberFormat="1" applyFont="1" applyBorder="1" applyAlignment="1">
      <alignment horizontal="center"/>
    </xf>
    <xf numFmtId="2" fontId="77" fillId="0" borderId="31" xfId="6" applyNumberFormat="1" applyFont="1" applyBorder="1" applyAlignment="1">
      <alignment horizontal="center"/>
    </xf>
    <xf numFmtId="2" fontId="76" fillId="0" borderId="21" xfId="6" applyNumberFormat="1" applyFont="1" applyBorder="1" applyAlignment="1">
      <alignment horizontal="center"/>
    </xf>
    <xf numFmtId="1" fontId="71" fillId="0" borderId="0" xfId="6" applyNumberFormat="1" applyFont="1"/>
    <xf numFmtId="0" fontId="73" fillId="0" borderId="0" xfId="6" applyFont="1" applyAlignment="1">
      <alignment horizontal="center"/>
    </xf>
    <xf numFmtId="0" fontId="71" fillId="0" borderId="14" xfId="6" applyFont="1" applyBorder="1"/>
    <xf numFmtId="0" fontId="71" fillId="0" borderId="20" xfId="6" applyFont="1" applyBorder="1"/>
    <xf numFmtId="2" fontId="71" fillId="0" borderId="31" xfId="6" applyNumberFormat="1" applyFont="1" applyBorder="1" applyAlignment="1">
      <alignment horizontal="center"/>
    </xf>
    <xf numFmtId="0" fontId="71" fillId="0" borderId="24" xfId="0" applyFont="1" applyBorder="1"/>
    <xf numFmtId="0" fontId="71" fillId="0" borderId="44" xfId="0" applyFont="1" applyBorder="1" applyAlignment="1">
      <alignment horizontal="centerContinuous"/>
    </xf>
    <xf numFmtId="0" fontId="71" fillId="0" borderId="25" xfId="0" applyFont="1" applyBorder="1"/>
    <xf numFmtId="0" fontId="71" fillId="0" borderId="32" xfId="0" applyFont="1" applyBorder="1" applyAlignment="1">
      <alignment horizontal="center" vertical="center"/>
    </xf>
    <xf numFmtId="0" fontId="71" fillId="0" borderId="64" xfId="0" applyFont="1" applyBorder="1" applyAlignment="1">
      <alignment horizontal="center"/>
    </xf>
    <xf numFmtId="0" fontId="71" fillId="0" borderId="136" xfId="0" applyFont="1" applyBorder="1" applyAlignment="1">
      <alignment horizontal="center"/>
    </xf>
    <xf numFmtId="0" fontId="71" fillId="0" borderId="32" xfId="0" applyFont="1" applyBorder="1" applyAlignment="1">
      <alignment horizontal="center"/>
    </xf>
    <xf numFmtId="0" fontId="70" fillId="0" borderId="163" xfId="6" applyFont="1" applyBorder="1"/>
    <xf numFmtId="0" fontId="71" fillId="0" borderId="163" xfId="0" applyFont="1" applyBorder="1"/>
    <xf numFmtId="0" fontId="70" fillId="0" borderId="13" xfId="0" applyFont="1" applyBorder="1"/>
    <xf numFmtId="2" fontId="31" fillId="0" borderId="95" xfId="6" applyNumberFormat="1" applyFont="1" applyFill="1" applyBorder="1"/>
    <xf numFmtId="0" fontId="31" fillId="0" borderId="103" xfId="6" applyFont="1" applyFill="1" applyBorder="1" applyAlignment="1">
      <alignment horizontal="center"/>
    </xf>
    <xf numFmtId="0" fontId="14" fillId="0" borderId="165" xfId="6" applyFont="1" applyFill="1" applyBorder="1" applyAlignment="1">
      <alignment horizontal="center"/>
    </xf>
    <xf numFmtId="0" fontId="14" fillId="0" borderId="165" xfId="6" applyFont="1" applyFill="1" applyBorder="1"/>
    <xf numFmtId="9" fontId="37" fillId="16" borderId="114" xfId="27" applyFont="1" applyFill="1" applyBorder="1"/>
    <xf numFmtId="2" fontId="14" fillId="0" borderId="166" xfId="6" applyNumberFormat="1" applyFont="1" applyBorder="1" applyAlignment="1">
      <alignment horizontal="centerContinuous"/>
    </xf>
    <xf numFmtId="0" fontId="14" fillId="0" borderId="27" xfId="6" applyFont="1" applyFill="1" applyBorder="1" applyAlignment="1">
      <alignment horizontal="center"/>
    </xf>
    <xf numFmtId="2" fontId="31" fillId="0" borderId="167" xfId="6" applyNumberFormat="1" applyFont="1" applyBorder="1" applyAlignment="1">
      <alignment horizontal="center"/>
    </xf>
    <xf numFmtId="0" fontId="14" fillId="0" borderId="168" xfId="6" applyFont="1" applyBorder="1" applyAlignment="1">
      <alignment horizontal="centerContinuous"/>
    </xf>
    <xf numFmtId="0" fontId="14" fillId="0" borderId="99" xfId="6" applyFont="1" applyBorder="1" applyAlignment="1">
      <alignment horizontal="center"/>
    </xf>
    <xf numFmtId="171" fontId="37" fillId="16" borderId="114" xfId="27" applyNumberFormat="1" applyFont="1" applyFill="1" applyBorder="1"/>
    <xf numFmtId="3" fontId="14" fillId="0" borderId="0" xfId="6" applyNumberFormat="1" applyFont="1" applyBorder="1" applyAlignment="1">
      <alignment horizontal="center"/>
    </xf>
    <xf numFmtId="0" fontId="14" fillId="0" borderId="0" xfId="6" applyFont="1" applyFill="1" applyBorder="1"/>
    <xf numFmtId="0" fontId="14" fillId="0" borderId="169" xfId="6" applyFont="1" applyFill="1" applyBorder="1"/>
    <xf numFmtId="3" fontId="34" fillId="0" borderId="8" xfId="6" applyNumberFormat="1" applyFont="1" applyFill="1" applyBorder="1"/>
    <xf numFmtId="0" fontId="14" fillId="0" borderId="169" xfId="6" applyFont="1" applyFill="1" applyBorder="1" applyAlignment="1">
      <alignment horizontal="center"/>
    </xf>
    <xf numFmtId="0" fontId="57" fillId="9" borderId="170" xfId="9" applyFont="1" applyFill="1" applyBorder="1"/>
    <xf numFmtId="2" fontId="31" fillId="0" borderId="171" xfId="6" applyNumberFormat="1" applyFont="1" applyBorder="1" applyAlignment="1">
      <alignment horizontal="center"/>
    </xf>
    <xf numFmtId="0" fontId="14" fillId="2" borderId="48" xfId="6" applyFont="1" applyFill="1" applyBorder="1" applyAlignment="1">
      <alignment horizontal="centerContinuous"/>
    </xf>
    <xf numFmtId="2" fontId="14" fillId="0" borderId="138" xfId="6" applyNumberFormat="1" applyFont="1" applyBorder="1" applyAlignment="1">
      <alignment horizontal="centerContinuous"/>
    </xf>
    <xf numFmtId="0" fontId="14" fillId="0" borderId="48" xfId="6" applyFont="1" applyFill="1" applyBorder="1"/>
    <xf numFmtId="0" fontId="14" fillId="0" borderId="172" xfId="6" applyFont="1" applyFill="1" applyBorder="1"/>
    <xf numFmtId="0" fontId="14" fillId="0" borderId="172" xfId="6" applyFont="1" applyFill="1" applyBorder="1" applyAlignment="1">
      <alignment horizontal="center"/>
    </xf>
    <xf numFmtId="0" fontId="14" fillId="0" borderId="173" xfId="6" applyFont="1" applyFill="1" applyBorder="1"/>
    <xf numFmtId="172" fontId="83" fillId="21" borderId="147" xfId="3" applyNumberFormat="1" applyFont="1" applyFill="1" applyBorder="1">
      <alignment horizontal="centerContinuous"/>
    </xf>
    <xf numFmtId="172" fontId="83" fillId="21" borderId="144" xfId="3" applyNumberFormat="1" applyFont="1" applyFill="1" applyBorder="1">
      <alignment horizontal="centerContinuous"/>
    </xf>
    <xf numFmtId="168" fontId="84" fillId="21" borderId="174" xfId="9" applyNumberFormat="1" applyFont="1" applyFill="1" applyBorder="1"/>
    <xf numFmtId="168" fontId="84" fillId="21" borderId="175" xfId="9" applyNumberFormat="1" applyFont="1" applyFill="1" applyBorder="1"/>
    <xf numFmtId="168" fontId="84" fillId="21" borderId="175" xfId="3" applyNumberFormat="1" applyFont="1" applyFill="1" applyBorder="1">
      <alignment horizontal="centerContinuous"/>
    </xf>
    <xf numFmtId="168" fontId="84" fillId="21" borderId="175" xfId="9" applyNumberFormat="1" applyFont="1" applyFill="1" applyBorder="1" applyAlignment="1">
      <alignment horizontal="centerContinuous"/>
    </xf>
    <xf numFmtId="168" fontId="84" fillId="21" borderId="176" xfId="9" applyNumberFormat="1" applyFont="1" applyFill="1" applyBorder="1"/>
    <xf numFmtId="0" fontId="84" fillId="21" borderId="177" xfId="9" applyFont="1" applyFill="1" applyBorder="1"/>
    <xf numFmtId="0" fontId="84" fillId="21" borderId="178" xfId="9" applyFont="1" applyFill="1" applyBorder="1"/>
    <xf numFmtId="0" fontId="84" fillId="21" borderId="178" xfId="9" applyFont="1" applyFill="1" applyBorder="1" applyAlignment="1">
      <alignment horizontal="right"/>
    </xf>
    <xf numFmtId="0" fontId="84" fillId="21" borderId="179" xfId="9" applyFont="1" applyFill="1" applyBorder="1"/>
    <xf numFmtId="0" fontId="31" fillId="0" borderId="125" xfId="6" applyNumberFormat="1" applyFont="1" applyBorder="1" applyAlignment="1"/>
    <xf numFmtId="0" fontId="31" fillId="0" borderId="42" xfId="6" applyNumberFormat="1" applyFont="1" applyBorder="1" applyAlignment="1"/>
    <xf numFmtId="0" fontId="31" fillId="0" borderId="124" xfId="6" applyNumberFormat="1" applyFont="1" applyBorder="1" applyAlignment="1"/>
    <xf numFmtId="0" fontId="31" fillId="0" borderId="41" xfId="6" applyNumberFormat="1" applyFont="1" applyBorder="1" applyAlignment="1"/>
    <xf numFmtId="0" fontId="31" fillId="0" borderId="95" xfId="6" applyNumberFormat="1" applyFont="1" applyBorder="1" applyAlignment="1"/>
    <xf numFmtId="0" fontId="31" fillId="0" borderId="22" xfId="6" applyNumberFormat="1" applyFont="1" applyBorder="1" applyAlignment="1"/>
    <xf numFmtId="0" fontId="31" fillId="0" borderId="113" xfId="6" applyNumberFormat="1" applyFont="1" applyBorder="1" applyAlignment="1"/>
    <xf numFmtId="0" fontId="31" fillId="0" borderId="46" xfId="6" applyNumberFormat="1" applyFont="1" applyBorder="1" applyAlignment="1"/>
    <xf numFmtId="0" fontId="31" fillId="0" borderId="103" xfId="6" applyNumberFormat="1" applyFont="1" applyBorder="1" applyAlignment="1"/>
    <xf numFmtId="0" fontId="31" fillId="0" borderId="93" xfId="6" applyNumberFormat="1" applyFont="1" applyBorder="1" applyAlignment="1"/>
    <xf numFmtId="0" fontId="31" fillId="0" borderId="104" xfId="6" applyNumberFormat="1" applyFont="1" applyBorder="1" applyAlignment="1"/>
    <xf numFmtId="0" fontId="31" fillId="0" borderId="167" xfId="6" applyNumberFormat="1" applyFont="1" applyBorder="1" applyAlignment="1"/>
    <xf numFmtId="0" fontId="31" fillId="0" borderId="171" xfId="6" applyNumberFormat="1" applyFont="1" applyBorder="1" applyAlignment="1"/>
    <xf numFmtId="2" fontId="14" fillId="0" borderId="115" xfId="6" applyNumberFormat="1" applyFont="1" applyBorder="1" applyAlignment="1">
      <alignment horizontal="centerContinuous"/>
    </xf>
    <xf numFmtId="0" fontId="14" fillId="0" borderId="116" xfId="6" applyFont="1" applyBorder="1" applyAlignment="1">
      <alignment textRotation="90"/>
    </xf>
    <xf numFmtId="0" fontId="57" fillId="9" borderId="184" xfId="9" applyFont="1" applyFill="1" applyBorder="1"/>
    <xf numFmtId="3" fontId="27" fillId="7" borderId="185" xfId="6" applyNumberFormat="1" applyFont="1" applyFill="1" applyBorder="1"/>
    <xf numFmtId="0" fontId="27" fillId="7" borderId="186" xfId="6" applyFont="1" applyFill="1" applyBorder="1"/>
    <xf numFmtId="0" fontId="27" fillId="7" borderId="187" xfId="6" applyFont="1" applyFill="1" applyBorder="1"/>
    <xf numFmtId="3" fontId="27" fillId="7" borderId="188" xfId="6" applyNumberFormat="1" applyFont="1" applyFill="1" applyBorder="1"/>
    <xf numFmtId="3" fontId="27" fillId="7" borderId="189" xfId="6" applyNumberFormat="1" applyFont="1" applyFill="1" applyBorder="1"/>
    <xf numFmtId="3" fontId="27" fillId="7" borderId="190" xfId="6" applyNumberFormat="1" applyFont="1" applyFill="1" applyBorder="1"/>
    <xf numFmtId="0" fontId="27" fillId="7" borderId="188" xfId="6" applyFont="1" applyFill="1" applyBorder="1"/>
    <xf numFmtId="0" fontId="27" fillId="7" borderId="191" xfId="6" applyFont="1" applyFill="1" applyBorder="1"/>
    <xf numFmtId="3" fontId="27" fillId="7" borderId="187" xfId="6" applyNumberFormat="1" applyFont="1" applyFill="1" applyBorder="1"/>
    <xf numFmtId="0" fontId="27" fillId="7" borderId="189" xfId="6" applyFont="1" applyFill="1" applyBorder="1"/>
    <xf numFmtId="3" fontId="27" fillId="7" borderId="192" xfId="6" applyNumberFormat="1" applyFont="1" applyFill="1" applyBorder="1"/>
    <xf numFmtId="3" fontId="27" fillId="7" borderId="193" xfId="6" applyNumberFormat="1" applyFont="1" applyFill="1" applyBorder="1"/>
    <xf numFmtId="0" fontId="27" fillId="7" borderId="194" xfId="6" applyFont="1" applyFill="1" applyBorder="1"/>
    <xf numFmtId="3" fontId="27" fillId="7" borderId="195" xfId="6" applyNumberFormat="1" applyFont="1" applyFill="1" applyBorder="1"/>
    <xf numFmtId="0" fontId="27" fillId="7" borderId="196" xfId="6" applyFont="1" applyFill="1" applyBorder="1"/>
    <xf numFmtId="1" fontId="27" fillId="7" borderId="185" xfId="6" applyNumberFormat="1" applyFont="1" applyFill="1" applyBorder="1"/>
    <xf numFmtId="3" fontId="27" fillId="7" borderId="197" xfId="6" applyNumberFormat="1" applyFont="1" applyFill="1" applyBorder="1"/>
    <xf numFmtId="3" fontId="27" fillId="7" borderId="198" xfId="6" applyNumberFormat="1" applyFont="1" applyFill="1" applyBorder="1"/>
    <xf numFmtId="3" fontId="27" fillId="7" borderId="186" xfId="6" applyNumberFormat="1" applyFont="1" applyFill="1" applyBorder="1"/>
    <xf numFmtId="3" fontId="27" fillId="7" borderId="199" xfId="6" applyNumberFormat="1" applyFont="1" applyFill="1" applyBorder="1"/>
    <xf numFmtId="3" fontId="27" fillId="7" borderId="191" xfId="6" applyNumberFormat="1" applyFont="1" applyFill="1" applyBorder="1"/>
    <xf numFmtId="3" fontId="27" fillId="7" borderId="194" xfId="6" applyNumberFormat="1" applyFont="1" applyFill="1" applyBorder="1"/>
    <xf numFmtId="3" fontId="27" fillId="7" borderId="196" xfId="6" applyNumberFormat="1" applyFont="1" applyFill="1" applyBorder="1"/>
    <xf numFmtId="3" fontId="27" fillId="7" borderId="200" xfId="6" applyNumberFormat="1" applyFont="1" applyFill="1" applyBorder="1"/>
    <xf numFmtId="3" fontId="27" fillId="7" borderId="201" xfId="6" applyNumberFormat="1" applyFont="1" applyFill="1" applyBorder="1"/>
    <xf numFmtId="3" fontId="27" fillId="7" borderId="202" xfId="6" applyNumberFormat="1" applyFont="1" applyFill="1" applyBorder="1"/>
    <xf numFmtId="3" fontId="27" fillId="7" borderId="203" xfId="6" applyNumberFormat="1" applyFont="1" applyFill="1" applyBorder="1"/>
    <xf numFmtId="3" fontId="27" fillId="7" borderId="204" xfId="6" applyNumberFormat="1" applyFont="1" applyFill="1" applyBorder="1"/>
    <xf numFmtId="3" fontId="27" fillId="7" borderId="205" xfId="6" applyNumberFormat="1" applyFont="1" applyFill="1" applyBorder="1"/>
    <xf numFmtId="3" fontId="27" fillId="7" borderId="206" xfId="6" applyNumberFormat="1" applyFont="1" applyFill="1" applyBorder="1"/>
    <xf numFmtId="3" fontId="27" fillId="7" borderId="207" xfId="6" applyNumberFormat="1" applyFont="1" applyFill="1" applyBorder="1"/>
    <xf numFmtId="3" fontId="27" fillId="7" borderId="208" xfId="6" applyNumberFormat="1" applyFont="1" applyFill="1" applyBorder="1"/>
    <xf numFmtId="3" fontId="27" fillId="7" borderId="209" xfId="6" applyNumberFormat="1" applyFont="1" applyFill="1" applyBorder="1"/>
    <xf numFmtId="0" fontId="31" fillId="0" borderId="210" xfId="6" applyNumberFormat="1" applyFont="1" applyBorder="1" applyAlignment="1"/>
    <xf numFmtId="0" fontId="14" fillId="0" borderId="211" xfId="6" applyFont="1" applyBorder="1" applyAlignment="1">
      <alignment horizontal="centerContinuous"/>
    </xf>
    <xf numFmtId="0" fontId="14" fillId="0" borderId="182" xfId="6" applyFont="1" applyBorder="1" applyAlignment="1">
      <alignment horizontal="centerContinuous"/>
    </xf>
    <xf numFmtId="0" fontId="14" fillId="0" borderId="212" xfId="6" applyFont="1" applyBorder="1" applyAlignment="1">
      <alignment horizontal="centerContinuous"/>
    </xf>
    <xf numFmtId="0" fontId="14" fillId="0" borderId="213" xfId="6" applyFont="1" applyBorder="1" applyAlignment="1">
      <alignment horizontal="centerContinuous"/>
    </xf>
    <xf numFmtId="0" fontId="14" fillId="0" borderId="181" xfId="6" applyFont="1" applyBorder="1" applyAlignment="1">
      <alignment horizontal="centerContinuous"/>
    </xf>
    <xf numFmtId="0" fontId="14" fillId="0" borderId="214" xfId="6" applyFont="1" applyBorder="1" applyAlignment="1">
      <alignment horizontal="centerContinuous"/>
    </xf>
    <xf numFmtId="0" fontId="14" fillId="0" borderId="215" xfId="6" applyFont="1" applyBorder="1" applyAlignment="1">
      <alignment horizontal="centerContinuous"/>
    </xf>
    <xf numFmtId="0" fontId="31" fillId="0" borderId="165" xfId="6" applyFont="1" applyBorder="1" applyAlignment="1">
      <alignment horizontal="centerContinuous"/>
    </xf>
    <xf numFmtId="1" fontId="31" fillId="0" borderId="165" xfId="6" applyNumberFormat="1" applyFont="1" applyBorder="1" applyAlignment="1">
      <alignment horizontal="centerContinuous"/>
    </xf>
    <xf numFmtId="173" fontId="31" fillId="0" borderId="168" xfId="6" applyNumberFormat="1" applyFont="1" applyBorder="1" applyAlignment="1">
      <alignment horizontal="centerContinuous"/>
    </xf>
    <xf numFmtId="1" fontId="31" fillId="0" borderId="217" xfId="6" applyNumberFormat="1" applyFont="1" applyBorder="1" applyAlignment="1">
      <alignment horizontal="centerContinuous"/>
    </xf>
    <xf numFmtId="1" fontId="31" fillId="0" borderId="226" xfId="6" applyNumberFormat="1" applyFont="1" applyBorder="1" applyAlignment="1">
      <alignment horizontal="centerContinuous"/>
    </xf>
    <xf numFmtId="1" fontId="31" fillId="0" borderId="222" xfId="6" applyNumberFormat="1" applyFont="1" applyBorder="1" applyAlignment="1">
      <alignment horizontal="centerContinuous"/>
    </xf>
    <xf numFmtId="0" fontId="31" fillId="0" borderId="222" xfId="6" applyFont="1" applyBorder="1" applyAlignment="1">
      <alignment horizontal="centerContinuous"/>
    </xf>
    <xf numFmtId="1" fontId="31" fillId="0" borderId="227" xfId="6" applyNumberFormat="1" applyFont="1" applyBorder="1" applyAlignment="1">
      <alignment horizontal="centerContinuous"/>
    </xf>
    <xf numFmtId="1" fontId="31" fillId="0" borderId="228" xfId="6" applyNumberFormat="1" applyFont="1" applyBorder="1" applyAlignment="1">
      <alignment horizontal="centerContinuous"/>
    </xf>
    <xf numFmtId="1" fontId="31" fillId="0" borderId="229" xfId="6" applyNumberFormat="1" applyFont="1" applyBorder="1" applyAlignment="1">
      <alignment horizontal="centerContinuous"/>
    </xf>
    <xf numFmtId="1" fontId="31" fillId="0" borderId="230" xfId="6" applyNumberFormat="1" applyFont="1" applyBorder="1" applyAlignment="1">
      <alignment horizontal="centerContinuous"/>
    </xf>
    <xf numFmtId="173" fontId="31" fillId="0" borderId="231" xfId="6" applyNumberFormat="1" applyFont="1" applyBorder="1" applyAlignment="1">
      <alignment horizontal="centerContinuous"/>
    </xf>
    <xf numFmtId="173" fontId="31" fillId="0" borderId="229" xfId="6" applyNumberFormat="1" applyFont="1" applyBorder="1" applyAlignment="1">
      <alignment horizontal="centerContinuous"/>
    </xf>
    <xf numFmtId="0" fontId="31" fillId="0" borderId="229" xfId="6" applyFont="1" applyBorder="1" applyAlignment="1">
      <alignment horizontal="centerContinuous"/>
    </xf>
    <xf numFmtId="0" fontId="31" fillId="0" borderId="230" xfId="6" applyFont="1" applyBorder="1" applyAlignment="1">
      <alignment horizontal="centerContinuous"/>
    </xf>
    <xf numFmtId="1" fontId="31" fillId="0" borderId="180" xfId="6" applyNumberFormat="1" applyFont="1" applyBorder="1" applyAlignment="1">
      <alignment horizontal="centerContinuous"/>
    </xf>
    <xf numFmtId="0" fontId="31" fillId="0" borderId="232" xfId="6" applyFont="1" applyBorder="1" applyAlignment="1">
      <alignment horizontal="centerContinuous"/>
    </xf>
    <xf numFmtId="0" fontId="31" fillId="0" borderId="233" xfId="6" applyFont="1" applyBorder="1"/>
    <xf numFmtId="0" fontId="31" fillId="0" borderId="234" xfId="6" applyFont="1" applyBorder="1"/>
    <xf numFmtId="1" fontId="31" fillId="0" borderId="234" xfId="6" applyNumberFormat="1" applyFont="1" applyBorder="1"/>
    <xf numFmtId="0" fontId="31" fillId="0" borderId="235" xfId="6" applyFont="1" applyBorder="1"/>
    <xf numFmtId="0" fontId="31" fillId="0" borderId="236" xfId="6" applyFont="1" applyBorder="1"/>
    <xf numFmtId="0" fontId="31" fillId="0" borderId="237" xfId="6" applyFont="1" applyBorder="1"/>
    <xf numFmtId="0" fontId="31" fillId="0" borderId="238" xfId="6" applyFont="1" applyBorder="1"/>
    <xf numFmtId="0" fontId="31" fillId="0" borderId="239" xfId="6" applyFont="1" applyBorder="1"/>
    <xf numFmtId="0" fontId="31" fillId="0" borderId="240" xfId="6" applyFont="1" applyBorder="1"/>
    <xf numFmtId="0" fontId="31" fillId="0" borderId="241" xfId="6" applyFont="1" applyBorder="1"/>
    <xf numFmtId="0" fontId="31" fillId="0" borderId="242" xfId="6" applyFont="1" applyBorder="1"/>
    <xf numFmtId="0" fontId="31" fillId="0" borderId="243" xfId="6" applyFont="1" applyBorder="1"/>
    <xf numFmtId="0" fontId="31" fillId="0" borderId="244" xfId="6" applyFont="1" applyBorder="1"/>
    <xf numFmtId="0" fontId="31" fillId="0" borderId="245" xfId="6" applyFont="1" applyBorder="1"/>
    <xf numFmtId="0" fontId="31" fillId="0" borderId="246" xfId="6" applyFont="1" applyBorder="1"/>
    <xf numFmtId="177" fontId="34" fillId="8" borderId="247" xfId="6" applyNumberFormat="1" applyFont="1" applyFill="1" applyBorder="1" applyAlignment="1">
      <alignment horizontal="centerContinuous"/>
    </xf>
    <xf numFmtId="177" fontId="34" fillId="8" borderId="248" xfId="6" applyNumberFormat="1" applyFont="1" applyFill="1" applyBorder="1" applyAlignment="1">
      <alignment horizontal="centerContinuous"/>
    </xf>
    <xf numFmtId="177" fontId="34" fillId="8" borderId="249" xfId="6" applyNumberFormat="1" applyFont="1" applyFill="1" applyBorder="1" applyAlignment="1">
      <alignment horizontal="centerContinuous"/>
    </xf>
    <xf numFmtId="177" fontId="34" fillId="8" borderId="236" xfId="6" applyNumberFormat="1" applyFont="1" applyFill="1" applyBorder="1" applyAlignment="1">
      <alignment horizontal="centerContinuous"/>
    </xf>
    <xf numFmtId="177" fontId="34" fillId="8" borderId="250" xfId="6" applyNumberFormat="1" applyFont="1" applyFill="1" applyBorder="1" applyAlignment="1">
      <alignment horizontal="centerContinuous"/>
    </xf>
    <xf numFmtId="177" fontId="34" fillId="8" borderId="251" xfId="6" applyNumberFormat="1" applyFont="1" applyFill="1" applyBorder="1" applyAlignment="1">
      <alignment horizontal="centerContinuous"/>
    </xf>
    <xf numFmtId="177" fontId="34" fillId="8" borderId="252" xfId="6" applyNumberFormat="1" applyFont="1" applyFill="1" applyBorder="1" applyAlignment="1">
      <alignment horizontal="centerContinuous"/>
    </xf>
    <xf numFmtId="177" fontId="34" fillId="8" borderId="253" xfId="6" applyNumberFormat="1" applyFont="1" applyFill="1" applyBorder="1" applyAlignment="1">
      <alignment horizontal="centerContinuous"/>
    </xf>
    <xf numFmtId="3" fontId="36" fillId="6" borderId="248" xfId="6" applyNumberFormat="1" applyFont="1" applyFill="1" applyBorder="1" applyAlignment="1">
      <alignment horizontal="centerContinuous"/>
    </xf>
    <xf numFmtId="3" fontId="36" fillId="6" borderId="249" xfId="6" applyNumberFormat="1" applyFont="1" applyFill="1" applyBorder="1" applyAlignment="1">
      <alignment horizontal="centerContinuous"/>
    </xf>
    <xf numFmtId="3" fontId="36" fillId="6" borderId="254" xfId="6" applyNumberFormat="1" applyFont="1" applyFill="1" applyBorder="1" applyAlignment="1">
      <alignment horizontal="centerContinuous"/>
    </xf>
    <xf numFmtId="3" fontId="36" fillId="6" borderId="255" xfId="6" applyNumberFormat="1" applyFont="1" applyFill="1" applyBorder="1" applyAlignment="1">
      <alignment horizontal="center"/>
    </xf>
    <xf numFmtId="3" fontId="36" fillId="6" borderId="249" xfId="6" applyNumberFormat="1" applyFont="1" applyFill="1" applyBorder="1" applyAlignment="1">
      <alignment horizontal="center"/>
    </xf>
    <xf numFmtId="3" fontId="36" fillId="6" borderId="254" xfId="6" applyNumberFormat="1" applyFont="1" applyFill="1" applyBorder="1" applyAlignment="1">
      <alignment horizontal="center"/>
    </xf>
    <xf numFmtId="3" fontId="36" fillId="6" borderId="248" xfId="6" applyNumberFormat="1" applyFont="1" applyFill="1" applyBorder="1" applyAlignment="1">
      <alignment horizontal="center"/>
    </xf>
    <xf numFmtId="3" fontId="36" fillId="6" borderId="250" xfId="6" applyNumberFormat="1" applyFont="1" applyFill="1" applyBorder="1" applyAlignment="1">
      <alignment horizontal="center"/>
    </xf>
    <xf numFmtId="3" fontId="36" fillId="6" borderId="256" xfId="6" applyNumberFormat="1" applyFont="1" applyFill="1" applyBorder="1" applyAlignment="1">
      <alignment horizontal="center"/>
    </xf>
    <xf numFmtId="3" fontId="36" fillId="6" borderId="251" xfId="6" applyNumberFormat="1" applyFont="1" applyFill="1" applyBorder="1" applyAlignment="1">
      <alignment horizontal="center"/>
    </xf>
    <xf numFmtId="3" fontId="36" fillId="6" borderId="253" xfId="6" applyNumberFormat="1" applyFont="1" applyFill="1" applyBorder="1" applyAlignment="1">
      <alignment horizontal="center"/>
    </xf>
    <xf numFmtId="0" fontId="31" fillId="0" borderId="85" xfId="6" applyFont="1" applyBorder="1" applyAlignment="1">
      <alignment horizontal="center"/>
    </xf>
    <xf numFmtId="2" fontId="31" fillId="0" borderId="85" xfId="6" applyNumberFormat="1" applyFont="1" applyBorder="1" applyAlignment="1">
      <alignment horizontal="center"/>
    </xf>
    <xf numFmtId="2" fontId="31" fillId="0" borderId="210" xfId="6" applyNumberFormat="1" applyFont="1" applyBorder="1" applyAlignment="1">
      <alignment horizontal="center"/>
    </xf>
    <xf numFmtId="0" fontId="14" fillId="0" borderId="257" xfId="6" applyFont="1" applyBorder="1" applyAlignment="1">
      <alignment horizontal="centerContinuous"/>
    </xf>
    <xf numFmtId="0" fontId="14" fillId="0" borderId="222" xfId="6" applyFont="1" applyBorder="1" applyAlignment="1">
      <alignment horizontal="centerContinuous"/>
    </xf>
    <xf numFmtId="0" fontId="14" fillId="0" borderId="258" xfId="6" applyFont="1" applyBorder="1" applyAlignment="1">
      <alignment horizontal="centerContinuous"/>
    </xf>
    <xf numFmtId="0" fontId="14" fillId="0" borderId="259" xfId="6" applyFont="1" applyBorder="1" applyAlignment="1">
      <alignment horizontal="centerContinuous"/>
    </xf>
    <xf numFmtId="0" fontId="14" fillId="0" borderId="221" xfId="6" applyFont="1" applyBorder="1" applyAlignment="1">
      <alignment horizontal="centerContinuous"/>
    </xf>
    <xf numFmtId="0" fontId="14" fillId="0" borderId="225" xfId="6" applyFont="1" applyBorder="1" applyAlignment="1">
      <alignment horizontal="centerContinuous"/>
    </xf>
    <xf numFmtId="1" fontId="31" fillId="0" borderId="262" xfId="6" applyNumberFormat="1" applyFont="1" applyBorder="1" applyAlignment="1">
      <alignment horizontal="centerContinuous"/>
    </xf>
    <xf numFmtId="0" fontId="31" fillId="0" borderId="262" xfId="6" applyFont="1" applyBorder="1" applyAlignment="1">
      <alignment horizontal="centerContinuous"/>
    </xf>
    <xf numFmtId="173" fontId="31" fillId="0" borderId="264" xfId="6" applyNumberFormat="1" applyFont="1" applyBorder="1" applyAlignment="1">
      <alignment horizontal="centerContinuous"/>
    </xf>
    <xf numFmtId="0" fontId="31" fillId="0" borderId="264" xfId="6" applyFont="1" applyBorder="1" applyAlignment="1">
      <alignment horizontal="centerContinuous"/>
    </xf>
    <xf numFmtId="0" fontId="31" fillId="0" borderId="265" xfId="6" applyFont="1" applyBorder="1" applyAlignment="1">
      <alignment horizontal="centerContinuous"/>
    </xf>
    <xf numFmtId="1" fontId="31" fillId="0" borderId="260" xfId="6" applyNumberFormat="1" applyFont="1" applyBorder="1" applyAlignment="1">
      <alignment horizontal="centerContinuous"/>
    </xf>
    <xf numFmtId="1" fontId="31" fillId="0" borderId="266" xfId="6" applyNumberFormat="1" applyFont="1" applyBorder="1" applyAlignment="1">
      <alignment horizontal="centerContinuous"/>
    </xf>
    <xf numFmtId="1" fontId="31" fillId="0" borderId="267" xfId="6" applyNumberFormat="1" applyFont="1" applyBorder="1" applyAlignment="1">
      <alignment horizontal="centerContinuous"/>
    </xf>
    <xf numFmtId="1" fontId="31" fillId="0" borderId="268" xfId="6" applyNumberFormat="1" applyFont="1" applyBorder="1" applyAlignment="1">
      <alignment horizontal="centerContinuous"/>
    </xf>
    <xf numFmtId="1" fontId="31" fillId="0" borderId="269" xfId="6" applyNumberFormat="1" applyFont="1" applyBorder="1" applyAlignment="1">
      <alignment horizontal="centerContinuous"/>
    </xf>
    <xf numFmtId="173" fontId="31" fillId="0" borderId="270" xfId="6" applyNumberFormat="1" applyFont="1" applyBorder="1" applyAlignment="1">
      <alignment horizontal="centerContinuous"/>
    </xf>
    <xf numFmtId="173" fontId="31" fillId="0" borderId="268" xfId="6" applyNumberFormat="1" applyFont="1" applyBorder="1" applyAlignment="1">
      <alignment horizontal="centerContinuous"/>
    </xf>
    <xf numFmtId="0" fontId="31" fillId="0" borderId="268" xfId="6" applyFont="1" applyBorder="1" applyAlignment="1">
      <alignment horizontal="centerContinuous"/>
    </xf>
    <xf numFmtId="0" fontId="31" fillId="0" borderId="269" xfId="6" applyFont="1" applyBorder="1" applyAlignment="1">
      <alignment horizontal="centerContinuous"/>
    </xf>
    <xf numFmtId="0" fontId="31" fillId="0" borderId="271" xfId="6" applyFont="1" applyBorder="1" applyAlignment="1">
      <alignment horizontal="centerContinuous"/>
    </xf>
    <xf numFmtId="0" fontId="31" fillId="0" borderId="272" xfId="6" applyFont="1" applyBorder="1"/>
    <xf numFmtId="0" fontId="31" fillId="0" borderId="273" xfId="6" applyFont="1" applyBorder="1"/>
    <xf numFmtId="1" fontId="31" fillId="0" borderId="273" xfId="6" applyNumberFormat="1" applyFont="1" applyBorder="1"/>
    <xf numFmtId="0" fontId="31" fillId="0" borderId="274" xfId="6" applyFont="1" applyBorder="1"/>
    <xf numFmtId="0" fontId="31" fillId="0" borderId="275" xfId="6" applyFont="1" applyBorder="1"/>
    <xf numFmtId="0" fontId="31" fillId="0" borderId="276" xfId="6" applyFont="1" applyBorder="1"/>
    <xf numFmtId="0" fontId="31" fillId="0" borderId="277" xfId="6" applyFont="1" applyBorder="1"/>
    <xf numFmtId="0" fontId="31" fillId="0" borderId="278" xfId="6" applyFont="1" applyBorder="1"/>
    <xf numFmtId="0" fontId="31" fillId="0" borderId="279" xfId="6" applyFont="1" applyBorder="1"/>
    <xf numFmtId="0" fontId="31" fillId="0" borderId="280" xfId="6" applyFont="1" applyBorder="1"/>
    <xf numFmtId="0" fontId="31" fillId="0" borderId="281" xfId="6" applyFont="1" applyBorder="1"/>
    <xf numFmtId="0" fontId="31" fillId="0" borderId="282" xfId="6" applyFont="1" applyBorder="1"/>
    <xf numFmtId="0" fontId="31" fillId="0" borderId="283" xfId="6" applyFont="1" applyBorder="1"/>
    <xf numFmtId="0" fontId="31" fillId="0" borderId="284" xfId="6" applyFont="1" applyBorder="1"/>
    <xf numFmtId="0" fontId="31" fillId="0" borderId="285" xfId="6" applyFont="1" applyBorder="1"/>
    <xf numFmtId="0" fontId="31" fillId="0" borderId="286" xfId="6" applyFont="1" applyBorder="1"/>
    <xf numFmtId="177" fontId="34" fillId="8" borderId="287" xfId="6" applyNumberFormat="1" applyFont="1" applyFill="1" applyBorder="1" applyAlignment="1">
      <alignment horizontal="centerContinuous"/>
    </xf>
    <xf numFmtId="177" fontId="34" fillId="8" borderId="288" xfId="6" applyNumberFormat="1" applyFont="1" applyFill="1" applyBorder="1" applyAlignment="1">
      <alignment horizontal="centerContinuous"/>
    </xf>
    <xf numFmtId="177" fontId="34" fillId="8" borderId="289" xfId="6" applyNumberFormat="1" applyFont="1" applyFill="1" applyBorder="1" applyAlignment="1">
      <alignment horizontal="centerContinuous"/>
    </xf>
    <xf numFmtId="177" fontId="34" fillId="8" borderId="290" xfId="6" applyNumberFormat="1" applyFont="1" applyFill="1" applyBorder="1" applyAlignment="1">
      <alignment horizontal="centerContinuous"/>
    </xf>
    <xf numFmtId="177" fontId="34" fillId="8" borderId="291" xfId="6" applyNumberFormat="1" applyFont="1" applyFill="1" applyBorder="1" applyAlignment="1">
      <alignment horizontal="centerContinuous"/>
    </xf>
    <xf numFmtId="177" fontId="34" fillId="8" borderId="292" xfId="6" applyNumberFormat="1" applyFont="1" applyFill="1" applyBorder="1" applyAlignment="1">
      <alignment horizontal="centerContinuous"/>
    </xf>
    <xf numFmtId="177" fontId="34" fillId="8" borderId="293" xfId="6" applyNumberFormat="1" applyFont="1" applyFill="1" applyBorder="1" applyAlignment="1">
      <alignment horizontal="centerContinuous"/>
    </xf>
    <xf numFmtId="177" fontId="34" fillId="8" borderId="294" xfId="6" applyNumberFormat="1" applyFont="1" applyFill="1" applyBorder="1" applyAlignment="1">
      <alignment horizontal="centerContinuous"/>
    </xf>
    <xf numFmtId="0" fontId="14" fillId="0" borderId="295" xfId="6" applyFont="1" applyBorder="1" applyAlignment="1">
      <alignment horizontal="centerContinuous"/>
    </xf>
    <xf numFmtId="0" fontId="14" fillId="0" borderId="262" xfId="6" applyFont="1" applyBorder="1" applyAlignment="1">
      <alignment horizontal="centerContinuous"/>
    </xf>
    <xf numFmtId="0" fontId="14" fillId="0" borderId="296" xfId="6" applyFont="1" applyBorder="1" applyAlignment="1">
      <alignment horizontal="centerContinuous"/>
    </xf>
    <xf numFmtId="0" fontId="14" fillId="0" borderId="297" xfId="6" applyFont="1" applyBorder="1" applyAlignment="1">
      <alignment horizontal="centerContinuous"/>
    </xf>
    <xf numFmtId="0" fontId="14" fillId="0" borderId="261" xfId="6" applyFont="1" applyBorder="1" applyAlignment="1">
      <alignment horizontal="centerContinuous"/>
    </xf>
    <xf numFmtId="0" fontId="14" fillId="0" borderId="298" xfId="6" applyFont="1" applyBorder="1" applyAlignment="1">
      <alignment horizontal="centerContinuous"/>
    </xf>
    <xf numFmtId="0" fontId="14" fillId="0" borderId="263" xfId="6" applyFont="1" applyBorder="1" applyAlignment="1">
      <alignment horizontal="centerContinuous"/>
    </xf>
    <xf numFmtId="1" fontId="31" fillId="0" borderId="287" xfId="6" applyNumberFormat="1" applyFont="1" applyBorder="1" applyAlignment="1">
      <alignment horizontal="centerContinuous"/>
    </xf>
    <xf numFmtId="0" fontId="31" fillId="0" borderId="282" xfId="6" applyFont="1" applyBorder="1" applyAlignment="1">
      <alignment horizontal="centerContinuous"/>
    </xf>
    <xf numFmtId="1" fontId="31" fillId="0" borderId="282" xfId="6" applyNumberFormat="1" applyFont="1" applyBorder="1" applyAlignment="1">
      <alignment horizontal="centerContinuous"/>
    </xf>
    <xf numFmtId="173" fontId="31" fillId="0" borderId="298" xfId="6" applyNumberFormat="1" applyFont="1" applyBorder="1" applyAlignment="1">
      <alignment horizontal="centerContinuous"/>
    </xf>
    <xf numFmtId="1" fontId="31" fillId="0" borderId="301" xfId="6" applyNumberFormat="1" applyFont="1" applyBorder="1" applyAlignment="1">
      <alignment horizontal="centerContinuous"/>
    </xf>
    <xf numFmtId="0" fontId="31" fillId="0" borderId="301" xfId="6" applyFont="1" applyBorder="1" applyAlignment="1">
      <alignment horizontal="centerContinuous"/>
    </xf>
    <xf numFmtId="173" fontId="31" fillId="0" borderId="303" xfId="6" applyNumberFormat="1" applyFont="1" applyBorder="1" applyAlignment="1">
      <alignment horizontal="centerContinuous"/>
    </xf>
    <xf numFmtId="0" fontId="31" fillId="0" borderId="303" xfId="6" applyFont="1" applyBorder="1" applyAlignment="1">
      <alignment horizontal="centerContinuous"/>
    </xf>
    <xf numFmtId="0" fontId="31" fillId="0" borderId="304" xfId="6" applyFont="1" applyBorder="1" applyAlignment="1">
      <alignment horizontal="centerContinuous"/>
    </xf>
    <xf numFmtId="1" fontId="31" fillId="0" borderId="299" xfId="6" applyNumberFormat="1" applyFont="1" applyBorder="1" applyAlignment="1">
      <alignment horizontal="centerContinuous"/>
    </xf>
    <xf numFmtId="1" fontId="31" fillId="0" borderId="305" xfId="6" applyNumberFormat="1" applyFont="1" applyBorder="1" applyAlignment="1">
      <alignment horizontal="centerContinuous"/>
    </xf>
    <xf numFmtId="1" fontId="31" fillId="0" borderId="306" xfId="6" applyNumberFormat="1" applyFont="1" applyBorder="1" applyAlignment="1">
      <alignment horizontal="centerContinuous"/>
    </xf>
    <xf numFmtId="1" fontId="31" fillId="0" borderId="307" xfId="6" applyNumberFormat="1" applyFont="1" applyBorder="1" applyAlignment="1">
      <alignment horizontal="centerContinuous"/>
    </xf>
    <xf numFmtId="1" fontId="31" fillId="0" borderId="308" xfId="6" applyNumberFormat="1" applyFont="1" applyBorder="1" applyAlignment="1">
      <alignment horizontal="centerContinuous"/>
    </xf>
    <xf numFmtId="173" fontId="31" fillId="0" borderId="309" xfId="6" applyNumberFormat="1" applyFont="1" applyBorder="1" applyAlignment="1">
      <alignment horizontal="centerContinuous"/>
    </xf>
    <xf numFmtId="173" fontId="31" fillId="0" borderId="307" xfId="6" applyNumberFormat="1" applyFont="1" applyBorder="1" applyAlignment="1">
      <alignment horizontal="centerContinuous"/>
    </xf>
    <xf numFmtId="0" fontId="31" fillId="0" borderId="307" xfId="6" applyFont="1" applyBorder="1" applyAlignment="1">
      <alignment horizontal="centerContinuous"/>
    </xf>
    <xf numFmtId="0" fontId="31" fillId="0" borderId="308" xfId="6" applyFont="1" applyBorder="1" applyAlignment="1">
      <alignment horizontal="centerContinuous"/>
    </xf>
    <xf numFmtId="0" fontId="31" fillId="0" borderId="310" xfId="6" applyFont="1" applyBorder="1" applyAlignment="1">
      <alignment horizontal="centerContinuous"/>
    </xf>
    <xf numFmtId="0" fontId="31" fillId="0" borderId="311" xfId="6" applyFont="1" applyBorder="1"/>
    <xf numFmtId="0" fontId="31" fillId="0" borderId="312" xfId="6" applyFont="1" applyBorder="1"/>
    <xf numFmtId="1" fontId="31" fillId="0" borderId="312" xfId="6" applyNumberFormat="1" applyFont="1" applyBorder="1"/>
    <xf numFmtId="0" fontId="31" fillId="0" borderId="313" xfId="6" applyFont="1" applyBorder="1"/>
    <xf numFmtId="0" fontId="31" fillId="0" borderId="314" xfId="6" applyFont="1" applyBorder="1"/>
    <xf numFmtId="0" fontId="31" fillId="0" borderId="315" xfId="6" applyFont="1" applyBorder="1"/>
    <xf numFmtId="0" fontId="31" fillId="0" borderId="316" xfId="6" applyFont="1" applyBorder="1"/>
    <xf numFmtId="0" fontId="31" fillId="0" borderId="317" xfId="6" applyFont="1" applyBorder="1"/>
    <xf numFmtId="0" fontId="31" fillId="0" borderId="318" xfId="6" applyFont="1" applyBorder="1"/>
    <xf numFmtId="0" fontId="31" fillId="0" borderId="319" xfId="6" applyFont="1" applyBorder="1"/>
    <xf numFmtId="0" fontId="31" fillId="0" borderId="320" xfId="6" applyFont="1" applyBorder="1"/>
    <xf numFmtId="0" fontId="31" fillId="0" borderId="321" xfId="6" applyFont="1" applyBorder="1"/>
    <xf numFmtId="0" fontId="31" fillId="0" borderId="322" xfId="6" applyFont="1" applyBorder="1"/>
    <xf numFmtId="0" fontId="31" fillId="0" borderId="323" xfId="6" applyFont="1" applyBorder="1"/>
    <xf numFmtId="0" fontId="31" fillId="0" borderId="324" xfId="6" applyFont="1" applyBorder="1"/>
    <xf numFmtId="177" fontId="34" fillId="8" borderId="325" xfId="6" applyNumberFormat="1" applyFont="1" applyFill="1" applyBorder="1" applyAlignment="1">
      <alignment horizontal="centerContinuous"/>
    </xf>
    <xf numFmtId="177" fontId="34" fillId="8" borderId="326" xfId="6" applyNumberFormat="1" applyFont="1" applyFill="1" applyBorder="1" applyAlignment="1">
      <alignment horizontal="centerContinuous"/>
    </xf>
    <xf numFmtId="177" fontId="34" fillId="8" borderId="327" xfId="6" applyNumberFormat="1" applyFont="1" applyFill="1" applyBorder="1" applyAlignment="1">
      <alignment horizontal="centerContinuous"/>
    </xf>
    <xf numFmtId="177" fontId="34" fillId="8" borderId="328" xfId="6" applyNumberFormat="1" applyFont="1" applyFill="1" applyBorder="1" applyAlignment="1">
      <alignment horizontal="centerContinuous"/>
    </xf>
    <xf numFmtId="177" fontId="34" fillId="8" borderId="329" xfId="6" applyNumberFormat="1" applyFont="1" applyFill="1" applyBorder="1" applyAlignment="1">
      <alignment horizontal="centerContinuous"/>
    </xf>
    <xf numFmtId="177" fontId="34" fillId="8" borderId="330" xfId="6" applyNumberFormat="1" applyFont="1" applyFill="1" applyBorder="1" applyAlignment="1">
      <alignment horizontal="centerContinuous"/>
    </xf>
    <xf numFmtId="177" fontId="34" fillId="8" borderId="331" xfId="6" applyNumberFormat="1" applyFont="1" applyFill="1" applyBorder="1" applyAlignment="1">
      <alignment horizontal="centerContinuous"/>
    </xf>
    <xf numFmtId="177" fontId="34" fillId="8" borderId="332" xfId="6" applyNumberFormat="1" applyFont="1" applyFill="1" applyBorder="1" applyAlignment="1">
      <alignment horizontal="centerContinuous"/>
    </xf>
    <xf numFmtId="2" fontId="31" fillId="0" borderId="85" xfId="6" applyNumberFormat="1" applyFont="1" applyBorder="1" applyAlignment="1">
      <alignment horizontal="centerContinuous"/>
    </xf>
    <xf numFmtId="0" fontId="31" fillId="0" borderId="333" xfId="6" applyFont="1" applyBorder="1"/>
    <xf numFmtId="0" fontId="31" fillId="0" borderId="301" xfId="6" applyFont="1" applyBorder="1"/>
    <xf numFmtId="0" fontId="31" fillId="0" borderId="334" xfId="6" applyFont="1" applyBorder="1"/>
    <xf numFmtId="0" fontId="14" fillId="0" borderId="335" xfId="6" applyFont="1" applyBorder="1"/>
    <xf numFmtId="0" fontId="14" fillId="0" borderId="301" xfId="6" applyFont="1" applyBorder="1"/>
    <xf numFmtId="0" fontId="14" fillId="0" borderId="336" xfId="6" applyFont="1" applyBorder="1"/>
    <xf numFmtId="0" fontId="14" fillId="0" borderId="300" xfId="6" applyFont="1" applyBorder="1"/>
    <xf numFmtId="0" fontId="14" fillId="0" borderId="337" xfId="6" applyFont="1" applyBorder="1"/>
    <xf numFmtId="0" fontId="14" fillId="0" borderId="334" xfId="6" applyFont="1" applyBorder="1"/>
    <xf numFmtId="0" fontId="14" fillId="0" borderId="338" xfId="6" applyFont="1" applyBorder="1"/>
    <xf numFmtId="0" fontId="14" fillId="0" borderId="302" xfId="6" applyFont="1" applyBorder="1"/>
    <xf numFmtId="0" fontId="31" fillId="0" borderId="333" xfId="6" applyFont="1" applyBorder="1" applyAlignment="1">
      <alignment horizontal="centerContinuous"/>
    </xf>
    <xf numFmtId="0" fontId="31" fillId="0" borderId="334" xfId="6" applyFont="1" applyBorder="1" applyAlignment="1">
      <alignment horizontal="centerContinuous"/>
    </xf>
    <xf numFmtId="0" fontId="14" fillId="0" borderId="335" xfId="6" applyFont="1" applyBorder="1" applyAlignment="1">
      <alignment horizontal="centerContinuous"/>
    </xf>
    <xf numFmtId="0" fontId="14" fillId="0" borderId="301" xfId="6" applyFont="1" applyBorder="1" applyAlignment="1">
      <alignment horizontal="centerContinuous"/>
    </xf>
    <xf numFmtId="0" fontId="14" fillId="0" borderId="336" xfId="6" applyFont="1" applyBorder="1" applyAlignment="1">
      <alignment horizontal="centerContinuous"/>
    </xf>
    <xf numFmtId="0" fontId="14" fillId="0" borderId="300" xfId="6" applyFont="1" applyBorder="1" applyAlignment="1">
      <alignment horizontal="centerContinuous"/>
    </xf>
    <xf numFmtId="0" fontId="14" fillId="0" borderId="337" xfId="6" applyFont="1" applyBorder="1" applyAlignment="1">
      <alignment horizontal="centerContinuous"/>
    </xf>
    <xf numFmtId="0" fontId="14" fillId="0" borderId="339" xfId="6" applyFont="1" applyBorder="1" applyAlignment="1">
      <alignment horizontal="centerContinuous"/>
    </xf>
    <xf numFmtId="0" fontId="14" fillId="0" borderId="334" xfId="6" applyFont="1" applyBorder="1" applyAlignment="1">
      <alignment horizontal="centerContinuous"/>
    </xf>
    <xf numFmtId="0" fontId="14" fillId="0" borderId="338" xfId="6" applyFont="1" applyBorder="1" applyAlignment="1">
      <alignment horizontal="centerContinuous"/>
    </xf>
    <xf numFmtId="0" fontId="14" fillId="0" borderId="302" xfId="6" applyFont="1" applyBorder="1" applyAlignment="1">
      <alignment horizontal="centerContinuous"/>
    </xf>
    <xf numFmtId="1" fontId="31" fillId="0" borderId="333" xfId="6" applyNumberFormat="1" applyFont="1" applyBorder="1" applyAlignment="1">
      <alignment horizontal="centerContinuous"/>
    </xf>
    <xf numFmtId="1" fontId="31" fillId="0" borderId="334" xfId="6" applyNumberFormat="1" applyFont="1" applyBorder="1" applyAlignment="1">
      <alignment horizontal="centerContinuous"/>
    </xf>
    <xf numFmtId="1" fontId="14" fillId="0" borderId="335" xfId="6" applyNumberFormat="1" applyFont="1" applyBorder="1" applyAlignment="1">
      <alignment horizontal="centerContinuous"/>
    </xf>
    <xf numFmtId="1" fontId="14" fillId="0" borderId="301" xfId="6" applyNumberFormat="1" applyFont="1" applyBorder="1" applyAlignment="1">
      <alignment horizontal="centerContinuous"/>
    </xf>
    <xf numFmtId="1" fontId="14" fillId="0" borderId="336" xfId="6" applyNumberFormat="1" applyFont="1" applyBorder="1" applyAlignment="1">
      <alignment horizontal="centerContinuous"/>
    </xf>
    <xf numFmtId="1" fontId="14" fillId="0" borderId="300" xfId="6" applyNumberFormat="1" applyFont="1" applyBorder="1" applyAlignment="1">
      <alignment horizontal="centerContinuous"/>
    </xf>
    <xf numFmtId="1" fontId="14" fillId="0" borderId="339" xfId="6" applyNumberFormat="1" applyFont="1" applyBorder="1" applyAlignment="1">
      <alignment horizontal="centerContinuous"/>
    </xf>
    <xf numFmtId="1" fontId="14" fillId="0" borderId="337" xfId="6" applyNumberFormat="1" applyFont="1" applyBorder="1" applyAlignment="1">
      <alignment horizontal="centerContinuous"/>
    </xf>
    <xf numFmtId="1" fontId="14" fillId="0" borderId="334" xfId="6" applyNumberFormat="1" applyFont="1" applyBorder="1" applyAlignment="1">
      <alignment horizontal="centerContinuous"/>
    </xf>
    <xf numFmtId="1" fontId="14" fillId="0" borderId="338" xfId="6" applyNumberFormat="1" applyFont="1" applyBorder="1" applyAlignment="1">
      <alignment horizontal="centerContinuous"/>
    </xf>
    <xf numFmtId="1" fontId="14" fillId="0" borderId="302" xfId="6" applyNumberFormat="1" applyFont="1" applyBorder="1" applyAlignment="1">
      <alignment horizontal="centerContinuous"/>
    </xf>
    <xf numFmtId="1" fontId="31" fillId="0" borderId="333" xfId="6" applyNumberFormat="1" applyFont="1" applyBorder="1" applyAlignment="1">
      <alignment horizontal="center"/>
    </xf>
    <xf numFmtId="1" fontId="31" fillId="0" borderId="301" xfId="6" applyNumberFormat="1" applyFont="1" applyBorder="1" applyAlignment="1">
      <alignment horizontal="center"/>
    </xf>
    <xf numFmtId="1" fontId="31" fillId="0" borderId="338" xfId="6" applyNumberFormat="1" applyFont="1" applyBorder="1" applyAlignment="1">
      <alignment horizontal="center"/>
    </xf>
    <xf numFmtId="1" fontId="31" fillId="0" borderId="339" xfId="6" applyNumberFormat="1" applyFont="1" applyBorder="1" applyAlignment="1">
      <alignment horizontal="center"/>
    </xf>
    <xf numFmtId="1" fontId="31" fillId="0" borderId="336" xfId="6" applyNumberFormat="1" applyFont="1" applyBorder="1" applyAlignment="1">
      <alignment horizontal="center"/>
    </xf>
    <xf numFmtId="1" fontId="31" fillId="0" borderId="300" xfId="6" applyNumberFormat="1" applyFont="1" applyBorder="1" applyAlignment="1">
      <alignment horizontal="center"/>
    </xf>
    <xf numFmtId="3" fontId="58" fillId="0" borderId="339" xfId="6" applyNumberFormat="1" applyFont="1" applyBorder="1" applyAlignment="1">
      <alignment horizontal="center" vertical="center"/>
    </xf>
    <xf numFmtId="3" fontId="58" fillId="0" borderId="301" xfId="6" applyNumberFormat="1" applyFont="1" applyBorder="1" applyAlignment="1">
      <alignment horizontal="center" vertical="center"/>
    </xf>
    <xf numFmtId="3" fontId="58" fillId="0" borderId="300" xfId="6" applyNumberFormat="1" applyFont="1" applyBorder="1" applyAlignment="1">
      <alignment horizontal="center" vertical="center"/>
    </xf>
    <xf numFmtId="1" fontId="31" fillId="0" borderId="337" xfId="6" applyNumberFormat="1" applyFont="1" applyBorder="1" applyAlignment="1">
      <alignment horizontal="center"/>
    </xf>
    <xf numFmtId="3" fontId="58" fillId="0" borderId="338" xfId="6" applyNumberFormat="1" applyFont="1" applyBorder="1" applyAlignment="1">
      <alignment horizontal="center" vertical="center"/>
    </xf>
    <xf numFmtId="1" fontId="31" fillId="0" borderId="340" xfId="6" applyNumberFormat="1" applyFont="1" applyBorder="1" applyAlignment="1">
      <alignment horizontal="center"/>
    </xf>
    <xf numFmtId="1" fontId="31" fillId="0" borderId="341" xfId="6" applyNumberFormat="1" applyFont="1" applyBorder="1" applyAlignment="1">
      <alignment horizontal="center"/>
    </xf>
    <xf numFmtId="1" fontId="37" fillId="0" borderId="301" xfId="6" applyNumberFormat="1" applyFont="1" applyBorder="1" applyAlignment="1">
      <alignment horizontal="center"/>
    </xf>
    <xf numFmtId="1" fontId="31" fillId="0" borderId="302" xfId="6" applyNumberFormat="1" applyFont="1" applyBorder="1" applyAlignment="1">
      <alignment horizontal="center"/>
    </xf>
    <xf numFmtId="1" fontId="46" fillId="15" borderId="342" xfId="6" applyNumberFormat="1" applyFont="1" applyFill="1" applyBorder="1" applyAlignment="1">
      <alignment horizontal="center" vertical="center"/>
    </xf>
    <xf numFmtId="1" fontId="46" fillId="15" borderId="343" xfId="6" applyNumberFormat="1" applyFont="1" applyFill="1" applyBorder="1" applyAlignment="1">
      <alignment horizontal="center" vertical="center"/>
    </xf>
    <xf numFmtId="1" fontId="46" fillId="15" borderId="344" xfId="6" applyNumberFormat="1" applyFont="1" applyFill="1" applyBorder="1" applyAlignment="1">
      <alignment horizontal="center" vertical="center"/>
    </xf>
    <xf numFmtId="1" fontId="46" fillId="15" borderId="345" xfId="6" applyNumberFormat="1" applyFont="1" applyFill="1" applyBorder="1" applyAlignment="1">
      <alignment horizontal="center" vertical="center"/>
    </xf>
    <xf numFmtId="1" fontId="46" fillId="15" borderId="346" xfId="6" applyNumberFormat="1" applyFont="1" applyFill="1" applyBorder="1" applyAlignment="1">
      <alignment horizontal="center" vertical="center"/>
    </xf>
    <xf numFmtId="1" fontId="46" fillId="15" borderId="347" xfId="6" applyNumberFormat="1" applyFont="1" applyFill="1" applyBorder="1" applyAlignment="1">
      <alignment horizontal="center" vertical="center"/>
    </xf>
    <xf numFmtId="1" fontId="46" fillId="15" borderId="348" xfId="6" applyNumberFormat="1" applyFont="1" applyFill="1" applyBorder="1" applyAlignment="1">
      <alignment horizontal="center" vertical="center"/>
    </xf>
    <xf numFmtId="1" fontId="46" fillId="15" borderId="349" xfId="6" applyNumberFormat="1" applyFont="1" applyFill="1" applyBorder="1" applyAlignment="1">
      <alignment horizontal="center" vertical="center"/>
    </xf>
    <xf numFmtId="1" fontId="46" fillId="0" borderId="350" xfId="6" applyNumberFormat="1" applyFont="1" applyBorder="1" applyAlignment="1">
      <alignment horizontal="center" vertical="center"/>
    </xf>
    <xf numFmtId="1" fontId="46" fillId="0" borderId="347" xfId="6" applyNumberFormat="1" applyFont="1" applyBorder="1" applyAlignment="1">
      <alignment horizontal="center" vertical="center"/>
    </xf>
    <xf numFmtId="1" fontId="46" fillId="0" borderId="344" xfId="6" applyNumberFormat="1" applyFont="1" applyBorder="1" applyAlignment="1">
      <alignment horizontal="center" vertical="center"/>
    </xf>
    <xf numFmtId="1" fontId="46" fillId="0" borderId="351" xfId="6" applyNumberFormat="1" applyFont="1" applyBorder="1" applyAlignment="1">
      <alignment horizontal="center" vertical="center"/>
    </xf>
    <xf numFmtId="1" fontId="46" fillId="0" borderId="343" xfId="6" applyNumberFormat="1" applyFont="1" applyBorder="1" applyAlignment="1">
      <alignment horizontal="center" vertical="center"/>
    </xf>
    <xf numFmtId="1" fontId="46" fillId="0" borderId="352" xfId="6" applyNumberFormat="1" applyFont="1" applyBorder="1" applyAlignment="1">
      <alignment horizontal="center" vertical="center"/>
    </xf>
    <xf numFmtId="1" fontId="46" fillId="0" borderId="348" xfId="6" applyNumberFormat="1" applyFont="1" applyBorder="1" applyAlignment="1">
      <alignment horizontal="center" vertical="center"/>
    </xf>
    <xf numFmtId="1" fontId="46" fillId="0" borderId="345" xfId="6" applyNumberFormat="1" applyFont="1" applyBorder="1" applyAlignment="1">
      <alignment horizontal="center" vertical="center"/>
    </xf>
    <xf numFmtId="1" fontId="46" fillId="0" borderId="349" xfId="6" applyNumberFormat="1" applyFont="1" applyBorder="1" applyAlignment="1">
      <alignment horizontal="center" vertical="center"/>
    </xf>
    <xf numFmtId="1" fontId="46" fillId="14" borderId="157" xfId="6" applyNumberFormat="1" applyFont="1" applyFill="1" applyBorder="1" applyAlignment="1">
      <alignment horizontal="center" vertical="center"/>
    </xf>
    <xf numFmtId="0" fontId="14" fillId="0" borderId="353" xfId="6" applyFont="1" applyBorder="1"/>
    <xf numFmtId="0" fontId="31" fillId="0" borderId="333" xfId="6" applyFont="1" applyBorder="1" applyAlignment="1">
      <alignment horizontal="center" wrapText="1"/>
    </xf>
    <xf numFmtId="0" fontId="31" fillId="0" borderId="301" xfId="6" applyFont="1" applyBorder="1" applyAlignment="1">
      <alignment horizontal="center" wrapText="1"/>
    </xf>
    <xf numFmtId="0" fontId="31" fillId="0" borderId="301" xfId="6" applyFont="1" applyBorder="1" applyAlignment="1">
      <alignment horizontal="left" wrapText="1"/>
    </xf>
    <xf numFmtId="0" fontId="31" fillId="0" borderId="334" xfId="6" applyFont="1" applyBorder="1" applyAlignment="1">
      <alignment wrapText="1"/>
    </xf>
    <xf numFmtId="0" fontId="14" fillId="0" borderId="335" xfId="6" applyFont="1" applyBorder="1" applyAlignment="1">
      <alignment horizontal="center" wrapText="1"/>
    </xf>
    <xf numFmtId="0" fontId="14" fillId="0" borderId="301" xfId="6" applyFont="1" applyBorder="1" applyAlignment="1">
      <alignment horizontal="center" wrapText="1"/>
    </xf>
    <xf numFmtId="0" fontId="14" fillId="0" borderId="336" xfId="6" applyFont="1" applyBorder="1" applyAlignment="1">
      <alignment horizontal="left" wrapText="1"/>
    </xf>
    <xf numFmtId="0" fontId="14" fillId="0" borderId="301" xfId="6" applyFont="1" applyBorder="1" applyAlignment="1">
      <alignment horizontal="left" wrapText="1"/>
    </xf>
    <xf numFmtId="0" fontId="14" fillId="0" borderId="300" xfId="6" applyFont="1" applyBorder="1" applyAlignment="1">
      <alignment horizontal="center" wrapText="1"/>
    </xf>
    <xf numFmtId="0" fontId="14" fillId="0" borderId="337" xfId="6" applyFont="1" applyBorder="1" applyAlignment="1">
      <alignment horizontal="center" wrapText="1"/>
    </xf>
    <xf numFmtId="0" fontId="14" fillId="0" borderId="301" xfId="6" applyFont="1" applyBorder="1" applyAlignment="1">
      <alignment wrapText="1"/>
    </xf>
    <xf numFmtId="0" fontId="14" fillId="0" borderId="334" xfId="6" applyFont="1" applyBorder="1" applyAlignment="1">
      <alignment horizontal="center" wrapText="1"/>
    </xf>
    <xf numFmtId="0" fontId="14" fillId="0" borderId="354" xfId="6" applyFont="1" applyBorder="1" applyAlignment="1">
      <alignment horizontal="center" wrapText="1"/>
    </xf>
    <xf numFmtId="0" fontId="14" fillId="0" borderId="340" xfId="6" applyFont="1" applyBorder="1" applyAlignment="1">
      <alignment horizontal="center" wrapText="1"/>
    </xf>
    <xf numFmtId="0" fontId="14" fillId="0" borderId="340" xfId="6" applyFont="1" applyBorder="1" applyAlignment="1">
      <alignment horizontal="left" wrapText="1"/>
    </xf>
    <xf numFmtId="0" fontId="14" fillId="0" borderId="341" xfId="6" applyFont="1" applyBorder="1" applyAlignment="1">
      <alignment wrapText="1"/>
    </xf>
    <xf numFmtId="0" fontId="14" fillId="0" borderId="339" xfId="6" applyFont="1" applyBorder="1" applyAlignment="1">
      <alignment horizontal="center" wrapText="1"/>
    </xf>
    <xf numFmtId="0" fontId="14" fillId="0" borderId="355" xfId="6" applyFont="1" applyBorder="1" applyAlignment="1">
      <alignment horizontal="center" wrapText="1"/>
    </xf>
    <xf numFmtId="0" fontId="14" fillId="0" borderId="357" xfId="6" applyFont="1" applyBorder="1" applyAlignment="1">
      <alignment horizontal="center" wrapText="1"/>
    </xf>
    <xf numFmtId="0" fontId="14" fillId="0" borderId="357" xfId="6" applyFont="1" applyBorder="1" applyAlignment="1">
      <alignment horizontal="left" wrapText="1"/>
    </xf>
    <xf numFmtId="0" fontId="14" fillId="0" borderId="357" xfId="6" applyFont="1" applyBorder="1" applyAlignment="1">
      <alignment wrapText="1"/>
    </xf>
    <xf numFmtId="0" fontId="14" fillId="0" borderId="358" xfId="6" applyFont="1" applyBorder="1" applyAlignment="1">
      <alignment horizontal="center" wrapText="1"/>
    </xf>
    <xf numFmtId="0" fontId="14" fillId="0" borderId="359" xfId="6" applyFont="1" applyBorder="1" applyAlignment="1">
      <alignment horizontal="left" wrapText="1"/>
    </xf>
    <xf numFmtId="2" fontId="37" fillId="16" borderId="333" xfId="27" applyNumberFormat="1" applyFont="1" applyFill="1" applyBorder="1"/>
    <xf numFmtId="9" fontId="37" fillId="16" borderId="357" xfId="27" applyFont="1" applyFill="1" applyBorder="1"/>
    <xf numFmtId="9" fontId="37" fillId="16" borderId="358" xfId="27" applyFont="1" applyFill="1" applyBorder="1"/>
    <xf numFmtId="2" fontId="37" fillId="16" borderId="339" xfId="27" applyNumberFormat="1" applyFont="1" applyFill="1" applyBorder="1"/>
    <xf numFmtId="9" fontId="37" fillId="16" borderId="360" xfId="27" applyFont="1" applyFill="1" applyBorder="1"/>
    <xf numFmtId="171" fontId="37" fillId="16" borderId="358" xfId="27" applyNumberFormat="1" applyFont="1" applyFill="1" applyBorder="1"/>
    <xf numFmtId="171" fontId="37" fillId="16" borderId="357" xfId="27" applyNumberFormat="1" applyFont="1" applyFill="1" applyBorder="1"/>
    <xf numFmtId="171" fontId="37" fillId="16" borderId="337" xfId="27" applyNumberFormat="1" applyFont="1" applyFill="1" applyBorder="1"/>
    <xf numFmtId="9" fontId="37" fillId="16" borderId="356" xfId="27" applyFont="1" applyFill="1" applyBorder="1"/>
    <xf numFmtId="171" fontId="37" fillId="16" borderId="360" xfId="27" applyNumberFormat="1" applyFont="1" applyFill="1" applyBorder="1"/>
    <xf numFmtId="9" fontId="37" fillId="16" borderId="359" xfId="27" applyFont="1" applyFill="1" applyBorder="1"/>
    <xf numFmtId="2" fontId="37" fillId="16" borderId="361" xfId="27" applyNumberFormat="1" applyFont="1" applyFill="1" applyBorder="1"/>
    <xf numFmtId="9" fontId="37" fillId="16" borderId="362" xfId="27" applyFont="1" applyFill="1" applyBorder="1"/>
    <xf numFmtId="9" fontId="37" fillId="16" borderId="363" xfId="27" applyFont="1" applyFill="1" applyBorder="1"/>
    <xf numFmtId="2" fontId="37" fillId="16" borderId="364" xfId="27" applyNumberFormat="1" applyFont="1" applyFill="1" applyBorder="1"/>
    <xf numFmtId="9" fontId="37" fillId="16" borderId="365" xfId="27" applyFont="1" applyFill="1" applyBorder="1"/>
    <xf numFmtId="171" fontId="37" fillId="16" borderId="363" xfId="27" applyNumberFormat="1" applyFont="1" applyFill="1" applyBorder="1"/>
    <xf numFmtId="171" fontId="37" fillId="16" borderId="362" xfId="27" applyNumberFormat="1" applyFont="1" applyFill="1" applyBorder="1"/>
    <xf numFmtId="171" fontId="37" fillId="16" borderId="366" xfId="27" applyNumberFormat="1" applyFont="1" applyFill="1" applyBorder="1"/>
    <xf numFmtId="9" fontId="37" fillId="16" borderId="367" xfId="27" applyFont="1" applyFill="1" applyBorder="1"/>
    <xf numFmtId="171" fontId="37" fillId="16" borderId="365" xfId="27" applyNumberFormat="1" applyFont="1" applyFill="1" applyBorder="1"/>
    <xf numFmtId="9" fontId="37" fillId="16" borderId="368" xfId="27" applyFont="1" applyFill="1" applyBorder="1"/>
    <xf numFmtId="9" fontId="37" fillId="16" borderId="353" xfId="27" applyFont="1" applyFill="1" applyBorder="1"/>
    <xf numFmtId="9" fontId="37" fillId="16" borderId="157" xfId="27" applyFont="1" applyFill="1" applyBorder="1"/>
    <xf numFmtId="3" fontId="31" fillId="0" borderId="333" xfId="6" applyNumberFormat="1" applyFont="1" applyBorder="1" applyAlignment="1">
      <alignment horizontal="centerContinuous"/>
    </xf>
    <xf numFmtId="0" fontId="31" fillId="0" borderId="357" xfId="6" applyFont="1" applyBorder="1" applyAlignment="1">
      <alignment horizontal="centerContinuous"/>
    </xf>
    <xf numFmtId="0" fontId="31" fillId="0" borderId="357" xfId="6" applyFont="1" applyBorder="1"/>
    <xf numFmtId="3" fontId="14" fillId="0" borderId="335" xfId="6" applyNumberFormat="1" applyFont="1" applyBorder="1" applyAlignment="1">
      <alignment horizontal="center"/>
    </xf>
    <xf numFmtId="0" fontId="14" fillId="0" borderId="357" xfId="6" applyFont="1" applyBorder="1" applyAlignment="1">
      <alignment horizontal="center"/>
    </xf>
    <xf numFmtId="0" fontId="14" fillId="0" borderId="357" xfId="6" applyFont="1" applyBorder="1"/>
    <xf numFmtId="0" fontId="14" fillId="0" borderId="360" xfId="6" applyFont="1" applyBorder="1"/>
    <xf numFmtId="3" fontId="14" fillId="0" borderId="300" xfId="6" applyNumberFormat="1" applyFont="1" applyBorder="1" applyAlignment="1">
      <alignment horizontal="center"/>
    </xf>
    <xf numFmtId="0" fontId="14" fillId="0" borderId="339" xfId="6" applyFont="1" applyBorder="1" applyAlignment="1">
      <alignment horizontal="center"/>
    </xf>
    <xf numFmtId="3" fontId="14" fillId="0" borderId="337" xfId="6" applyNumberFormat="1" applyFont="1" applyBorder="1" applyAlignment="1">
      <alignment horizontal="center"/>
    </xf>
    <xf numFmtId="0" fontId="14" fillId="0" borderId="300" xfId="6" applyFont="1" applyBorder="1" applyAlignment="1">
      <alignment horizontal="center"/>
    </xf>
    <xf numFmtId="3" fontId="14" fillId="0" borderId="339" xfId="6" applyNumberFormat="1" applyFont="1" applyBorder="1" applyAlignment="1">
      <alignment horizontal="center"/>
    </xf>
    <xf numFmtId="3" fontId="14" fillId="0" borderId="334" xfId="6" applyNumberFormat="1" applyFont="1" applyBorder="1" applyAlignment="1">
      <alignment horizontal="center"/>
    </xf>
    <xf numFmtId="0" fontId="14" fillId="0" borderId="354" xfId="6" applyFont="1" applyBorder="1" applyAlignment="1">
      <alignment horizontal="center"/>
    </xf>
    <xf numFmtId="0" fontId="14" fillId="0" borderId="369" xfId="6" applyFont="1" applyBorder="1"/>
    <xf numFmtId="0" fontId="14" fillId="0" borderId="356" xfId="6" applyFont="1" applyBorder="1"/>
    <xf numFmtId="3" fontId="14" fillId="0" borderId="360" xfId="6" applyNumberFormat="1" applyFont="1" applyBorder="1" applyAlignment="1">
      <alignment horizontal="center"/>
    </xf>
    <xf numFmtId="3" fontId="14" fillId="0" borderId="358" xfId="6" applyNumberFormat="1" applyFont="1" applyBorder="1" applyAlignment="1">
      <alignment horizontal="center"/>
    </xf>
    <xf numFmtId="0" fontId="14" fillId="0" borderId="339" xfId="6" applyFont="1" applyBorder="1" applyAlignment="1">
      <alignment horizontal="left"/>
    </xf>
    <xf numFmtId="0" fontId="14" fillId="0" borderId="359" xfId="6" applyFont="1" applyBorder="1"/>
    <xf numFmtId="177" fontId="39" fillId="0" borderId="333" xfId="6" applyNumberFormat="1" applyFont="1" applyBorder="1" applyAlignment="1">
      <alignment horizontal="centerContinuous"/>
    </xf>
    <xf numFmtId="177" fontId="39" fillId="0" borderId="301" xfId="6" applyNumberFormat="1" applyFont="1" applyBorder="1" applyAlignment="1">
      <alignment horizontal="centerContinuous"/>
    </xf>
    <xf numFmtId="177" fontId="39" fillId="0" borderId="334" xfId="6" applyNumberFormat="1" applyFont="1" applyBorder="1" applyAlignment="1">
      <alignment horizontal="centerContinuous"/>
    </xf>
    <xf numFmtId="177" fontId="34" fillId="0" borderId="335" xfId="6" applyNumberFormat="1" applyFont="1" applyBorder="1" applyAlignment="1">
      <alignment horizontal="centerContinuous"/>
    </xf>
    <xf numFmtId="177" fontId="34" fillId="0" borderId="301" xfId="6" applyNumberFormat="1" applyFont="1" applyBorder="1" applyAlignment="1">
      <alignment horizontal="centerContinuous"/>
    </xf>
    <xf numFmtId="177" fontId="34" fillId="0" borderId="360" xfId="6" applyNumberFormat="1" applyFont="1" applyBorder="1" applyAlignment="1">
      <alignment horizontal="centerContinuous"/>
    </xf>
    <xf numFmtId="177" fontId="34" fillId="0" borderId="300" xfId="6" applyNumberFormat="1" applyFont="1" applyBorder="1" applyAlignment="1">
      <alignment horizontal="centerContinuous"/>
    </xf>
    <xf numFmtId="177" fontId="34" fillId="0" borderId="337" xfId="6" applyNumberFormat="1" applyFont="1" applyBorder="1" applyAlignment="1">
      <alignment horizontal="centerContinuous"/>
    </xf>
    <xf numFmtId="177" fontId="34" fillId="0" borderId="339" xfId="6" applyNumberFormat="1" applyFont="1" applyBorder="1" applyAlignment="1">
      <alignment horizontal="centerContinuous"/>
    </xf>
    <xf numFmtId="177" fontId="34" fillId="0" borderId="334" xfId="6" applyNumberFormat="1" applyFont="1" applyBorder="1" applyAlignment="1">
      <alignment horizontal="centerContinuous"/>
    </xf>
    <xf numFmtId="177" fontId="39" fillId="0" borderId="337" xfId="6" applyNumberFormat="1" applyFont="1" applyBorder="1" applyAlignment="1">
      <alignment horizontal="centerContinuous"/>
    </xf>
    <xf numFmtId="177" fontId="34" fillId="0" borderId="358" xfId="6" applyNumberFormat="1" applyFont="1" applyBorder="1" applyAlignment="1">
      <alignment horizontal="centerContinuous"/>
    </xf>
    <xf numFmtId="177" fontId="34" fillId="0" borderId="359" xfId="6" applyNumberFormat="1" applyFont="1" applyBorder="1" applyAlignment="1">
      <alignment horizontal="centerContinuous"/>
    </xf>
    <xf numFmtId="0" fontId="14" fillId="0" borderId="301" xfId="6" applyFont="1" applyBorder="1" applyAlignment="1">
      <alignment horizontal="center"/>
    </xf>
    <xf numFmtId="3" fontId="31" fillId="0" borderId="337" xfId="6" applyNumberFormat="1" applyFont="1" applyBorder="1" applyAlignment="1">
      <alignment horizontal="center"/>
    </xf>
    <xf numFmtId="3" fontId="39" fillId="0" borderId="333" xfId="6" applyNumberFormat="1" applyFont="1" applyBorder="1" applyAlignment="1">
      <alignment horizontal="centerContinuous"/>
    </xf>
    <xf numFmtId="0" fontId="39" fillId="0" borderId="301" xfId="6" applyFont="1" applyBorder="1" applyAlignment="1">
      <alignment horizontal="centerContinuous"/>
    </xf>
    <xf numFmtId="0" fontId="39" fillId="0" borderId="301" xfId="6" applyFont="1" applyBorder="1"/>
    <xf numFmtId="0" fontId="39" fillId="0" borderId="358" xfId="6" applyFont="1" applyBorder="1"/>
    <xf numFmtId="3" fontId="39" fillId="0" borderId="339" xfId="6" applyNumberFormat="1" applyFont="1" applyBorder="1" applyAlignment="1">
      <alignment horizontal="centerContinuous"/>
    </xf>
    <xf numFmtId="0" fontId="39" fillId="0" borderId="360" xfId="6" applyFont="1" applyBorder="1"/>
    <xf numFmtId="3" fontId="34" fillId="0" borderId="358" xfId="6" applyNumberFormat="1" applyFont="1" applyBorder="1" applyAlignment="1">
      <alignment horizontal="center"/>
    </xf>
    <xf numFmtId="3" fontId="34" fillId="0" borderId="301" xfId="6" applyNumberFormat="1" applyFont="1" applyBorder="1" applyAlignment="1">
      <alignment horizontal="center"/>
    </xf>
    <xf numFmtId="3" fontId="34" fillId="0" borderId="337" xfId="6" applyNumberFormat="1" applyFont="1" applyBorder="1" applyAlignment="1">
      <alignment horizontal="center"/>
    </xf>
    <xf numFmtId="3" fontId="39" fillId="0" borderId="337" xfId="6" applyNumberFormat="1" applyFont="1" applyBorder="1" applyAlignment="1">
      <alignment horizontal="center"/>
    </xf>
    <xf numFmtId="3" fontId="34" fillId="0" borderId="334" xfId="6" applyNumberFormat="1" applyFont="1" applyBorder="1" applyAlignment="1">
      <alignment horizontal="center"/>
    </xf>
    <xf numFmtId="0" fontId="39" fillId="0" borderId="359" xfId="6" applyFont="1" applyBorder="1"/>
    <xf numFmtId="0" fontId="31" fillId="0" borderId="358" xfId="6" applyFont="1" applyBorder="1"/>
    <xf numFmtId="3" fontId="31" fillId="0" borderId="339" xfId="6" applyNumberFormat="1" applyFont="1" applyBorder="1" applyAlignment="1">
      <alignment horizontal="centerContinuous"/>
    </xf>
    <xf numFmtId="0" fontId="31" fillId="0" borderId="360" xfId="6" applyFont="1" applyBorder="1"/>
    <xf numFmtId="3" fontId="14" fillId="0" borderId="301" xfId="6" applyNumberFormat="1" applyFont="1" applyBorder="1" applyAlignment="1">
      <alignment horizontal="center"/>
    </xf>
    <xf numFmtId="0" fontId="31" fillId="0" borderId="359" xfId="6" applyFont="1" applyBorder="1"/>
    <xf numFmtId="0" fontId="41" fillId="0" borderId="301" xfId="6" applyFont="1" applyBorder="1"/>
    <xf numFmtId="0" fontId="31" fillId="0" borderId="165" xfId="6" applyFont="1" applyBorder="1"/>
    <xf numFmtId="0" fontId="14" fillId="0" borderId="358" xfId="6" applyFont="1" applyBorder="1"/>
    <xf numFmtId="3" fontId="14" fillId="0" borderId="337" xfId="6" applyNumberFormat="1" applyFont="1" applyBorder="1"/>
    <xf numFmtId="3" fontId="14" fillId="0" borderId="334" xfId="6" applyNumberFormat="1" applyFont="1" applyBorder="1"/>
    <xf numFmtId="3" fontId="14" fillId="0" borderId="358" xfId="6" applyNumberFormat="1" applyFont="1" applyBorder="1"/>
    <xf numFmtId="0" fontId="14" fillId="0" borderId="339" xfId="6" applyFont="1" applyBorder="1"/>
    <xf numFmtId="3" fontId="31" fillId="0" borderId="370" xfId="6" applyNumberFormat="1" applyFont="1" applyBorder="1" applyAlignment="1">
      <alignment horizontal="centerContinuous"/>
    </xf>
    <xf numFmtId="0" fontId="31" fillId="0" borderId="326" xfId="6" applyFont="1" applyBorder="1" applyAlignment="1">
      <alignment horizontal="centerContinuous"/>
    </xf>
    <xf numFmtId="0" fontId="31" fillId="0" borderId="326" xfId="6" applyFont="1" applyBorder="1"/>
    <xf numFmtId="0" fontId="31" fillId="0" borderId="371" xfId="6" applyFont="1" applyBorder="1"/>
    <xf numFmtId="3" fontId="14" fillId="0" borderId="372" xfId="6" applyNumberFormat="1" applyFont="1" applyBorder="1" applyAlignment="1">
      <alignment horizontal="center"/>
    </xf>
    <xf numFmtId="0" fontId="14" fillId="0" borderId="326" xfId="6" applyFont="1" applyBorder="1" applyAlignment="1">
      <alignment horizontal="center"/>
    </xf>
    <xf numFmtId="0" fontId="14" fillId="0" borderId="326" xfId="6" applyFont="1" applyBorder="1"/>
    <xf numFmtId="0" fontId="14" fillId="0" borderId="293" xfId="6" applyFont="1" applyBorder="1"/>
    <xf numFmtId="3" fontId="14" fillId="0" borderId="373" xfId="6" applyNumberFormat="1" applyFont="1" applyBorder="1" applyAlignment="1">
      <alignment horizontal="center"/>
    </xf>
    <xf numFmtId="0" fontId="14" fillId="0" borderId="373" xfId="6" applyFont="1" applyBorder="1" applyAlignment="1">
      <alignment horizontal="center"/>
    </xf>
    <xf numFmtId="3" fontId="14" fillId="0" borderId="292" xfId="6" applyNumberFormat="1" applyFont="1" applyBorder="1" applyAlignment="1">
      <alignment horizontal="center"/>
    </xf>
    <xf numFmtId="3" fontId="14" fillId="0" borderId="374" xfId="6" applyNumberFormat="1" applyFont="1" applyBorder="1" applyAlignment="1">
      <alignment horizontal="center"/>
    </xf>
    <xf numFmtId="3" fontId="14" fillId="0" borderId="289" xfId="6" applyNumberFormat="1" applyFont="1" applyBorder="1" applyAlignment="1">
      <alignment horizontal="center"/>
    </xf>
    <xf numFmtId="3" fontId="14" fillId="0" borderId="292" xfId="6" applyNumberFormat="1" applyFont="1" applyBorder="1"/>
    <xf numFmtId="0" fontId="14" fillId="0" borderId="373" xfId="6" applyFont="1" applyBorder="1"/>
    <xf numFmtId="3" fontId="14" fillId="0" borderId="289" xfId="6" applyNumberFormat="1" applyFont="1" applyBorder="1"/>
    <xf numFmtId="3" fontId="14" fillId="0" borderId="375" xfId="6" applyNumberFormat="1" applyFont="1" applyBorder="1"/>
    <xf numFmtId="3" fontId="14" fillId="0" borderId="374" xfId="6" applyNumberFormat="1" applyFont="1" applyBorder="1"/>
    <xf numFmtId="0" fontId="14" fillId="0" borderId="332" xfId="6" applyFont="1" applyBorder="1"/>
    <xf numFmtId="0" fontId="14" fillId="0" borderId="360" xfId="6" applyFont="1" applyBorder="1" applyAlignment="1">
      <alignment horizontal="centerContinuous"/>
    </xf>
    <xf numFmtId="0" fontId="14" fillId="0" borderId="358" xfId="6" applyFont="1" applyBorder="1" applyAlignment="1">
      <alignment horizontal="centerContinuous"/>
    </xf>
    <xf numFmtId="0" fontId="14" fillId="0" borderId="359" xfId="6" applyFont="1" applyBorder="1" applyAlignment="1">
      <alignment horizontal="centerContinuous"/>
    </xf>
    <xf numFmtId="1" fontId="14" fillId="0" borderId="360" xfId="6" applyNumberFormat="1" applyFont="1" applyBorder="1" applyAlignment="1">
      <alignment horizontal="centerContinuous"/>
    </xf>
    <xf numFmtId="1" fontId="14" fillId="0" borderId="358" xfId="6" applyNumberFormat="1" applyFont="1" applyBorder="1" applyAlignment="1">
      <alignment horizontal="centerContinuous"/>
    </xf>
    <xf numFmtId="1" fontId="14" fillId="0" borderId="359" xfId="6" applyNumberFormat="1" applyFont="1" applyBorder="1" applyAlignment="1">
      <alignment horizontal="centerContinuous"/>
    </xf>
    <xf numFmtId="1" fontId="31" fillId="0" borderId="358" xfId="6" applyNumberFormat="1" applyFont="1" applyBorder="1" applyAlignment="1">
      <alignment horizontal="center"/>
    </xf>
    <xf numFmtId="3" fontId="58" fillId="0" borderId="358" xfId="6" applyNumberFormat="1" applyFont="1" applyBorder="1" applyAlignment="1">
      <alignment horizontal="center" vertical="center"/>
    </xf>
    <xf numFmtId="1" fontId="31" fillId="0" borderId="359" xfId="6" applyNumberFormat="1" applyFont="1" applyBorder="1" applyAlignment="1">
      <alignment horizontal="center"/>
    </xf>
    <xf numFmtId="0" fontId="14" fillId="0" borderId="360" xfId="6" applyFont="1" applyBorder="1" applyAlignment="1">
      <alignment horizontal="left" wrapText="1"/>
    </xf>
    <xf numFmtId="9" fontId="37" fillId="16" borderId="301" xfId="27" applyFont="1" applyFill="1" applyBorder="1"/>
    <xf numFmtId="171" fontId="37" fillId="16" borderId="301" xfId="27" applyNumberFormat="1" applyFont="1" applyFill="1" applyBorder="1"/>
    <xf numFmtId="9" fontId="37" fillId="16" borderId="341" xfId="27" applyFont="1" applyFill="1" applyBorder="1"/>
    <xf numFmtId="3" fontId="14" fillId="0" borderId="355" xfId="6" applyNumberFormat="1" applyFont="1" applyBorder="1" applyAlignment="1">
      <alignment horizontal="center"/>
    </xf>
    <xf numFmtId="0" fontId="14" fillId="0" borderId="355" xfId="6" applyFont="1" applyBorder="1" applyAlignment="1">
      <alignment horizontal="center"/>
    </xf>
    <xf numFmtId="0" fontId="14" fillId="0" borderId="340" xfId="6" applyFont="1" applyBorder="1"/>
    <xf numFmtId="0" fontId="14" fillId="0" borderId="341" xfId="6" applyFont="1" applyBorder="1"/>
    <xf numFmtId="0" fontId="14" fillId="0" borderId="376" xfId="6" applyFont="1" applyBorder="1"/>
    <xf numFmtId="177" fontId="39" fillId="0" borderId="376" xfId="6" applyNumberFormat="1" applyFont="1" applyBorder="1" applyAlignment="1">
      <alignment horizontal="centerContinuous"/>
    </xf>
    <xf numFmtId="177" fontId="34" fillId="0" borderId="376" xfId="6" applyNumberFormat="1" applyFont="1" applyBorder="1" applyAlignment="1">
      <alignment horizontal="centerContinuous"/>
    </xf>
    <xf numFmtId="177" fontId="34" fillId="0" borderId="355" xfId="6" applyNumberFormat="1" applyFont="1" applyBorder="1" applyAlignment="1">
      <alignment horizontal="centerContinuous"/>
    </xf>
    <xf numFmtId="0" fontId="31" fillId="0" borderId="376" xfId="6" applyFont="1" applyBorder="1" applyAlignment="1">
      <alignment horizontal="centerContinuous"/>
    </xf>
    <xf numFmtId="0" fontId="31" fillId="0" borderId="376" xfId="6" applyFont="1" applyBorder="1"/>
    <xf numFmtId="0" fontId="14" fillId="0" borderId="376" xfId="6" applyFont="1" applyBorder="1" applyAlignment="1">
      <alignment horizontal="center"/>
    </xf>
    <xf numFmtId="0" fontId="14" fillId="0" borderId="355" xfId="6" applyFont="1" applyBorder="1"/>
    <xf numFmtId="0" fontId="39" fillId="0" borderId="376" xfId="6" applyFont="1" applyBorder="1" applyAlignment="1">
      <alignment horizontal="centerContinuous"/>
    </xf>
    <xf numFmtId="0" fontId="39" fillId="0" borderId="376" xfId="6" applyFont="1" applyBorder="1"/>
    <xf numFmtId="3" fontId="34" fillId="0" borderId="376" xfId="6" applyNumberFormat="1" applyFont="1" applyBorder="1" applyAlignment="1">
      <alignment horizontal="center"/>
    </xf>
    <xf numFmtId="3" fontId="14" fillId="0" borderId="376" xfId="6" applyNumberFormat="1" applyFont="1" applyBorder="1" applyAlignment="1">
      <alignment horizontal="center"/>
    </xf>
    <xf numFmtId="0" fontId="41" fillId="0" borderId="376" xfId="6" applyFont="1" applyBorder="1"/>
    <xf numFmtId="0" fontId="14" fillId="0" borderId="376" xfId="6" applyFont="1" applyBorder="1" applyAlignment="1">
      <alignment horizontal="centerContinuous"/>
    </xf>
    <xf numFmtId="0" fontId="14" fillId="0" borderId="355" xfId="6" applyFont="1" applyBorder="1" applyAlignment="1">
      <alignment horizontal="centerContinuous"/>
    </xf>
    <xf numFmtId="1" fontId="31" fillId="0" borderId="376" xfId="6" applyNumberFormat="1" applyFont="1" applyBorder="1" applyAlignment="1">
      <alignment horizontal="centerContinuous"/>
    </xf>
    <xf numFmtId="1" fontId="14" fillId="0" borderId="376" xfId="6" applyNumberFormat="1" applyFont="1" applyBorder="1" applyAlignment="1">
      <alignment horizontal="centerContinuous"/>
    </xf>
    <xf numFmtId="1" fontId="14" fillId="0" borderId="355" xfId="6" applyNumberFormat="1" applyFont="1" applyBorder="1" applyAlignment="1">
      <alignment horizontal="centerContinuous"/>
    </xf>
    <xf numFmtId="1" fontId="31" fillId="0" borderId="376" xfId="6" applyNumberFormat="1" applyFont="1" applyBorder="1" applyAlignment="1">
      <alignment horizontal="center"/>
    </xf>
    <xf numFmtId="1" fontId="31" fillId="0" borderId="355" xfId="6" applyNumberFormat="1" applyFont="1" applyBorder="1" applyAlignment="1">
      <alignment horizontal="center"/>
    </xf>
    <xf numFmtId="3" fontId="58" fillId="0" borderId="376" xfId="6" applyNumberFormat="1" applyFont="1" applyBorder="1" applyAlignment="1">
      <alignment horizontal="center" vertical="center"/>
    </xf>
    <xf numFmtId="3" fontId="58" fillId="0" borderId="355" xfId="6" applyNumberFormat="1" applyFont="1" applyBorder="1" applyAlignment="1">
      <alignment horizontal="center" vertical="center"/>
    </xf>
    <xf numFmtId="3" fontId="14" fillId="0" borderId="377" xfId="6" applyNumberFormat="1" applyFont="1" applyBorder="1" applyAlignment="1">
      <alignment horizontal="center"/>
    </xf>
    <xf numFmtId="0" fontId="14" fillId="0" borderId="378" xfId="6" applyFont="1" applyBorder="1"/>
    <xf numFmtId="177" fontId="34" fillId="0" borderId="377" xfId="6" applyNumberFormat="1" applyFont="1" applyBorder="1" applyAlignment="1">
      <alignment horizontal="centerContinuous"/>
    </xf>
    <xf numFmtId="177" fontId="34" fillId="0" borderId="378" xfId="6" applyNumberFormat="1" applyFont="1" applyBorder="1" applyAlignment="1">
      <alignment horizontal="centerContinuous"/>
    </xf>
    <xf numFmtId="0" fontId="39" fillId="0" borderId="377" xfId="6" applyFont="1" applyBorder="1"/>
    <xf numFmtId="3" fontId="34" fillId="0" borderId="377" xfId="6" applyNumberFormat="1" applyFont="1" applyBorder="1" applyAlignment="1">
      <alignment horizontal="center"/>
    </xf>
    <xf numFmtId="0" fontId="39" fillId="0" borderId="378" xfId="6" applyFont="1" applyBorder="1"/>
    <xf numFmtId="0" fontId="31" fillId="0" borderId="377" xfId="6" applyFont="1" applyBorder="1"/>
    <xf numFmtId="0" fontId="31" fillId="0" borderId="378" xfId="6" applyFont="1" applyBorder="1"/>
    <xf numFmtId="0" fontId="14" fillId="0" borderId="377" xfId="6" applyFont="1" applyBorder="1"/>
    <xf numFmtId="3" fontId="14" fillId="0" borderId="377" xfId="6" applyNumberFormat="1" applyFont="1" applyBorder="1"/>
    <xf numFmtId="0" fontId="14" fillId="0" borderId="379" xfId="6" applyFont="1" applyFill="1" applyBorder="1"/>
    <xf numFmtId="0" fontId="14" fillId="0" borderId="153" xfId="6" applyFont="1" applyFill="1" applyBorder="1"/>
    <xf numFmtId="0" fontId="14" fillId="0" borderId="217" xfId="6" applyFont="1" applyFill="1" applyBorder="1"/>
    <xf numFmtId="0" fontId="14" fillId="0" borderId="380" xfId="6" applyFont="1" applyFill="1" applyBorder="1" applyAlignment="1">
      <alignment horizontal="left"/>
    </xf>
    <xf numFmtId="0" fontId="14" fillId="0" borderId="380" xfId="6" applyFont="1" applyFill="1" applyBorder="1"/>
    <xf numFmtId="0" fontId="14" fillId="0" borderId="376" xfId="6" applyFont="1" applyFill="1" applyBorder="1" applyAlignment="1">
      <alignment horizontal="center"/>
    </xf>
    <xf numFmtId="0" fontId="14" fillId="0" borderId="339" xfId="6" applyFont="1" applyFill="1" applyBorder="1"/>
    <xf numFmtId="0" fontId="14" fillId="0" borderId="337" xfId="6" applyFont="1" applyFill="1" applyBorder="1"/>
    <xf numFmtId="0" fontId="14" fillId="0" borderId="355" xfId="6" applyFont="1" applyFill="1" applyBorder="1"/>
    <xf numFmtId="0" fontId="14" fillId="0" borderId="376" xfId="6" applyFont="1" applyFill="1" applyBorder="1"/>
    <xf numFmtId="0" fontId="14" fillId="0" borderId="380" xfId="6" applyFont="1" applyFill="1" applyBorder="1" applyAlignment="1">
      <alignment horizontal="center"/>
    </xf>
    <xf numFmtId="3" fontId="14" fillId="0" borderId="380" xfId="6" applyNumberFormat="1" applyFont="1" applyFill="1" applyBorder="1"/>
    <xf numFmtId="0" fontId="14" fillId="0" borderId="159" xfId="6" applyFont="1" applyFill="1" applyBorder="1"/>
    <xf numFmtId="0" fontId="14" fillId="0" borderId="153" xfId="6" applyFont="1" applyFill="1" applyBorder="1" applyAlignment="1">
      <alignment horizontal="center"/>
    </xf>
    <xf numFmtId="0" fontId="34" fillId="0" borderId="381" xfId="6" applyFont="1" applyFill="1" applyBorder="1" applyAlignment="1"/>
    <xf numFmtId="0" fontId="34" fillId="0" borderId="289" xfId="6" applyFont="1" applyFill="1" applyBorder="1" applyAlignment="1"/>
    <xf numFmtId="0" fontId="34" fillId="0" borderId="382" xfId="6" applyFont="1" applyFill="1" applyBorder="1" applyAlignment="1"/>
    <xf numFmtId="0" fontId="34" fillId="0" borderId="383" xfId="6" applyFont="1" applyFill="1" applyBorder="1" applyAlignment="1"/>
    <xf numFmtId="0" fontId="34" fillId="0" borderId="293" xfId="6" applyFont="1" applyFill="1" applyBorder="1" applyAlignment="1"/>
    <xf numFmtId="0" fontId="34" fillId="0" borderId="384" xfId="6" applyFont="1" applyFill="1" applyBorder="1" applyAlignment="1">
      <alignment horizontal="centerContinuous"/>
    </xf>
    <xf numFmtId="0" fontId="34" fillId="0" borderId="289" xfId="6" applyFont="1" applyFill="1" applyBorder="1" applyAlignment="1">
      <alignment horizontal="centerContinuous"/>
    </xf>
    <xf numFmtId="0" fontId="34" fillId="0" borderId="292" xfId="6" applyFont="1" applyFill="1" applyBorder="1" applyAlignment="1">
      <alignment horizontal="centerContinuous"/>
    </xf>
    <xf numFmtId="0" fontId="34" fillId="0" borderId="292" xfId="6" applyFont="1" applyFill="1" applyBorder="1" applyAlignment="1"/>
    <xf numFmtId="0" fontId="34" fillId="0" borderId="384" xfId="6" applyFont="1" applyFill="1" applyBorder="1" applyAlignment="1"/>
    <xf numFmtId="0" fontId="34" fillId="0" borderId="375" xfId="6" applyFont="1" applyFill="1" applyBorder="1" applyAlignment="1"/>
    <xf numFmtId="0" fontId="34" fillId="0" borderId="385" xfId="6" applyFont="1" applyFill="1" applyBorder="1" applyAlignment="1">
      <alignment horizontal="centerContinuous"/>
    </xf>
    <xf numFmtId="0" fontId="14" fillId="0" borderId="377" xfId="6" applyFont="1" applyFill="1" applyBorder="1" applyAlignment="1">
      <alignment horizontal="center"/>
    </xf>
    <xf numFmtId="0" fontId="34" fillId="0" borderId="385" xfId="6" applyFont="1" applyFill="1" applyBorder="1" applyAlignment="1"/>
    <xf numFmtId="0" fontId="14" fillId="0" borderId="334" xfId="6" applyFont="1" applyFill="1" applyBorder="1" applyAlignment="1">
      <alignment horizontal="center"/>
    </xf>
    <xf numFmtId="0" fontId="14" fillId="0" borderId="355" xfId="6" applyFont="1" applyFill="1" applyBorder="1" applyAlignment="1">
      <alignment horizontal="center"/>
    </xf>
    <xf numFmtId="0" fontId="14" fillId="0" borderId="360" xfId="6" applyFont="1" applyFill="1" applyBorder="1"/>
    <xf numFmtId="3" fontId="14" fillId="0" borderId="334" xfId="6" applyNumberFormat="1" applyFont="1" applyFill="1" applyBorder="1" applyAlignment="1">
      <alignment horizontal="center"/>
    </xf>
    <xf numFmtId="3" fontId="14" fillId="0" borderId="355" xfId="6" applyNumberFormat="1" applyFont="1" applyFill="1" applyBorder="1" applyAlignment="1">
      <alignment horizontal="center"/>
    </xf>
    <xf numFmtId="3" fontId="14" fillId="0" borderId="376" xfId="6" applyNumberFormat="1" applyFont="1" applyFill="1" applyBorder="1" applyAlignment="1">
      <alignment horizontal="center"/>
    </xf>
    <xf numFmtId="3" fontId="34" fillId="0" borderId="326" xfId="6" applyNumberFormat="1" applyFont="1" applyFill="1" applyBorder="1"/>
    <xf numFmtId="3" fontId="34" fillId="0" borderId="289" xfId="6" applyNumberFormat="1" applyFont="1" applyFill="1" applyBorder="1" applyAlignment="1">
      <alignment horizontal="center"/>
    </xf>
    <xf numFmtId="3" fontId="34" fillId="0" borderId="373" xfId="6" applyNumberFormat="1" applyFont="1" applyFill="1" applyBorder="1" applyAlignment="1">
      <alignment horizontal="center"/>
    </xf>
    <xf numFmtId="3" fontId="34" fillId="0" borderId="326" xfId="6" applyNumberFormat="1" applyFont="1" applyFill="1" applyBorder="1" applyAlignment="1">
      <alignment horizontal="center"/>
    </xf>
    <xf numFmtId="3" fontId="34" fillId="0" borderId="373" xfId="6" applyNumberFormat="1" applyFont="1" applyFill="1" applyBorder="1"/>
    <xf numFmtId="3" fontId="34" fillId="0" borderId="374" xfId="6" applyNumberFormat="1" applyFont="1" applyFill="1" applyBorder="1"/>
    <xf numFmtId="3" fontId="34" fillId="0" borderId="293" xfId="6" applyNumberFormat="1" applyFont="1" applyFill="1" applyBorder="1" applyAlignment="1">
      <alignment horizontal="center"/>
    </xf>
    <xf numFmtId="3" fontId="34" fillId="0" borderId="292" xfId="6" applyNumberFormat="1" applyFont="1" applyFill="1" applyBorder="1"/>
    <xf numFmtId="3" fontId="34" fillId="0" borderId="289" xfId="6" applyNumberFormat="1" applyFont="1" applyFill="1" applyBorder="1"/>
    <xf numFmtId="3" fontId="34" fillId="0" borderId="375" xfId="6" applyNumberFormat="1" applyFont="1" applyFill="1" applyBorder="1"/>
    <xf numFmtId="3" fontId="34" fillId="0" borderId="332" xfId="6" applyNumberFormat="1" applyFont="1" applyFill="1" applyBorder="1"/>
    <xf numFmtId="3" fontId="14" fillId="0" borderId="334" xfId="6" applyNumberFormat="1" applyFont="1" applyFill="1" applyBorder="1" applyAlignment="1"/>
    <xf numFmtId="3" fontId="34" fillId="0" borderId="370" xfId="6" applyNumberFormat="1" applyFont="1" applyFill="1" applyBorder="1"/>
    <xf numFmtId="0" fontId="14" fillId="0" borderId="217" xfId="6" applyFont="1" applyFill="1" applyBorder="1" applyAlignment="1">
      <alignment horizontal="center"/>
    </xf>
    <xf numFmtId="0" fontId="14" fillId="0" borderId="169" xfId="6" applyFont="1" applyFill="1" applyBorder="1" applyAlignment="1"/>
    <xf numFmtId="0" fontId="14" fillId="0" borderId="165" xfId="6" applyFont="1" applyFill="1" applyBorder="1" applyAlignment="1"/>
    <xf numFmtId="3" fontId="14" fillId="0" borderId="380" xfId="6" applyNumberFormat="1" applyFont="1" applyFill="1" applyBorder="1" applyAlignment="1">
      <alignment horizontal="center"/>
    </xf>
    <xf numFmtId="0" fontId="14" fillId="0" borderId="159" xfId="6" applyFont="1" applyFill="1" applyBorder="1" applyAlignment="1">
      <alignment horizontal="center"/>
    </xf>
    <xf numFmtId="3" fontId="34" fillId="0" borderId="374" xfId="6" applyNumberFormat="1" applyFont="1" applyFill="1" applyBorder="1" applyAlignment="1">
      <alignment horizontal="center"/>
    </xf>
    <xf numFmtId="3" fontId="34" fillId="0" borderId="375" xfId="6" applyNumberFormat="1" applyFont="1" applyFill="1" applyBorder="1" applyAlignment="1">
      <alignment horizontal="center"/>
    </xf>
    <xf numFmtId="3" fontId="34" fillId="0" borderId="384" xfId="6" applyNumberFormat="1" applyFont="1" applyFill="1" applyBorder="1" applyAlignment="1">
      <alignment horizontal="center"/>
    </xf>
    <xf numFmtId="3" fontId="34" fillId="0" borderId="83" xfId="6" applyNumberFormat="1" applyFont="1" applyFill="1" applyBorder="1" applyAlignment="1">
      <alignment horizontal="center"/>
    </xf>
    <xf numFmtId="0" fontId="14" fillId="0" borderId="380" xfId="6" applyFont="1" applyFill="1" applyBorder="1" applyAlignment="1"/>
    <xf numFmtId="0" fontId="14" fillId="0" borderId="377" xfId="6" applyFont="1" applyFill="1" applyBorder="1"/>
    <xf numFmtId="0" fontId="14" fillId="0" borderId="386" xfId="6" applyFont="1" applyFill="1" applyBorder="1"/>
    <xf numFmtId="0" fontId="14" fillId="0" borderId="378" xfId="6" applyFont="1" applyFill="1" applyBorder="1"/>
    <xf numFmtId="3" fontId="36" fillId="6" borderId="370" xfId="6" applyNumberFormat="1" applyFont="1" applyFill="1" applyBorder="1"/>
    <xf numFmtId="3" fontId="36" fillId="6" borderId="326" xfId="6" applyNumberFormat="1" applyFont="1" applyFill="1" applyBorder="1"/>
    <xf numFmtId="3" fontId="36" fillId="6" borderId="289" xfId="6" applyNumberFormat="1" applyFont="1" applyFill="1" applyBorder="1" applyAlignment="1">
      <alignment horizontal="centerContinuous"/>
    </xf>
    <xf numFmtId="3" fontId="36" fillId="6" borderId="373" xfId="6" applyNumberFormat="1" applyFont="1" applyFill="1" applyBorder="1" applyAlignment="1">
      <alignment horizontal="center"/>
    </xf>
    <xf numFmtId="3" fontId="36" fillId="6" borderId="326" xfId="6" applyNumberFormat="1" applyFont="1" applyFill="1" applyBorder="1" applyAlignment="1">
      <alignment horizontal="center"/>
    </xf>
    <xf numFmtId="3" fontId="36" fillId="6" borderId="373" xfId="6" applyNumberFormat="1" applyFont="1" applyFill="1" applyBorder="1"/>
    <xf numFmtId="3" fontId="36" fillId="6" borderId="293" xfId="6" applyNumberFormat="1" applyFont="1" applyFill="1" applyBorder="1" applyAlignment="1">
      <alignment horizontal="center"/>
    </xf>
    <xf numFmtId="3" fontId="36" fillId="6" borderId="375" xfId="6" applyNumberFormat="1" applyFont="1" applyFill="1" applyBorder="1" applyAlignment="1">
      <alignment horizontal="center"/>
    </xf>
    <xf numFmtId="3" fontId="36" fillId="6" borderId="375" xfId="6" applyNumberFormat="1" applyFont="1" applyFill="1" applyBorder="1"/>
    <xf numFmtId="3" fontId="36" fillId="6" borderId="374" xfId="6" applyNumberFormat="1" applyFont="1" applyFill="1" applyBorder="1"/>
    <xf numFmtId="3" fontId="36" fillId="6" borderId="293" xfId="6" applyNumberFormat="1" applyFont="1" applyFill="1" applyBorder="1"/>
    <xf numFmtId="3" fontId="36" fillId="6" borderId="332" xfId="6" applyNumberFormat="1" applyFont="1" applyFill="1" applyBorder="1"/>
    <xf numFmtId="0" fontId="31" fillId="0" borderId="390" xfId="6" applyNumberFormat="1" applyFont="1" applyBorder="1" applyAlignment="1"/>
    <xf numFmtId="0" fontId="14" fillId="0" borderId="391" xfId="6" applyFont="1" applyBorder="1" applyAlignment="1">
      <alignment horizontal="centerContinuous"/>
    </xf>
    <xf numFmtId="0" fontId="31" fillId="0" borderId="391" xfId="6" applyFont="1" applyBorder="1" applyAlignment="1">
      <alignment horizontal="centerContinuous"/>
    </xf>
    <xf numFmtId="0" fontId="31" fillId="0" borderId="161" xfId="6" applyFont="1" applyBorder="1"/>
    <xf numFmtId="3" fontId="36" fillId="6" borderId="289" xfId="6" applyNumberFormat="1" applyFont="1" applyFill="1" applyBorder="1" applyAlignment="1">
      <alignment horizontal="center"/>
    </xf>
    <xf numFmtId="0" fontId="31" fillId="0" borderId="166" xfId="6" applyFont="1" applyBorder="1" applyAlignment="1">
      <alignment horizontal="center"/>
    </xf>
    <xf numFmtId="0" fontId="14" fillId="0" borderId="391" xfId="6" applyFont="1" applyBorder="1"/>
    <xf numFmtId="1" fontId="14" fillId="0" borderId="391" xfId="6" applyNumberFormat="1" applyFont="1" applyBorder="1" applyAlignment="1">
      <alignment horizontal="centerContinuous"/>
    </xf>
    <xf numFmtId="0" fontId="14" fillId="0" borderId="391" xfId="6" applyFont="1" applyBorder="1" applyAlignment="1">
      <alignment horizontal="left" wrapText="1"/>
    </xf>
    <xf numFmtId="9" fontId="37" fillId="16" borderId="391" xfId="27" applyFont="1" applyFill="1" applyBorder="1"/>
    <xf numFmtId="177" fontId="34" fillId="0" borderId="391" xfId="6" applyNumberFormat="1" applyFont="1" applyBorder="1" applyAlignment="1">
      <alignment horizontal="centerContinuous"/>
    </xf>
    <xf numFmtId="0" fontId="39" fillId="0" borderId="391" xfId="6" applyFont="1" applyBorder="1"/>
    <xf numFmtId="0" fontId="31" fillId="0" borderId="391" xfId="6" applyFont="1" applyBorder="1"/>
    <xf numFmtId="0" fontId="14" fillId="0" borderId="391" xfId="6" applyFont="1" applyFill="1" applyBorder="1" applyAlignment="1">
      <alignment horizontal="center"/>
    </xf>
    <xf numFmtId="3" fontId="34" fillId="0" borderId="293" xfId="6" applyNumberFormat="1" applyFont="1" applyFill="1" applyBorder="1"/>
    <xf numFmtId="0" fontId="31" fillId="0" borderId="392" xfId="6" applyNumberFormat="1" applyFont="1" applyBorder="1" applyAlignment="1"/>
    <xf numFmtId="0" fontId="14" fillId="0" borderId="389" xfId="6" applyFont="1" applyBorder="1" applyAlignment="1">
      <alignment horizontal="centerContinuous"/>
    </xf>
    <xf numFmtId="173" fontId="31" fillId="0" borderId="393" xfId="6" applyNumberFormat="1" applyFont="1" applyBorder="1" applyAlignment="1">
      <alignment horizontal="centerContinuous"/>
    </xf>
    <xf numFmtId="0" fontId="31" fillId="0" borderId="394" xfId="6" applyFont="1" applyBorder="1"/>
    <xf numFmtId="177" fontId="34" fillId="8" borderId="395" xfId="6" applyNumberFormat="1" applyFont="1" applyFill="1" applyBorder="1" applyAlignment="1">
      <alignment horizontal="centerContinuous"/>
    </xf>
    <xf numFmtId="3" fontId="36" fillId="6" borderId="396" xfId="6" applyNumberFormat="1" applyFont="1" applyFill="1" applyBorder="1" applyAlignment="1">
      <alignment horizontal="center"/>
    </xf>
    <xf numFmtId="0" fontId="31" fillId="0" borderId="392" xfId="6" applyFont="1" applyBorder="1" applyAlignment="1">
      <alignment horizontal="center"/>
    </xf>
    <xf numFmtId="173" fontId="31" fillId="0" borderId="397" xfId="6" applyNumberFormat="1" applyFont="1" applyBorder="1" applyAlignment="1">
      <alignment horizontal="centerContinuous"/>
    </xf>
    <xf numFmtId="0" fontId="31" fillId="0" borderId="398" xfId="6" applyFont="1" applyBorder="1"/>
    <xf numFmtId="177" fontId="34" fillId="8" borderId="399" xfId="6" applyNumberFormat="1" applyFont="1" applyFill="1" applyBorder="1" applyAlignment="1">
      <alignment horizontal="centerContinuous"/>
    </xf>
    <xf numFmtId="177" fontId="34" fillId="8" borderId="400" xfId="6" applyNumberFormat="1" applyFont="1" applyFill="1" applyBorder="1" applyAlignment="1">
      <alignment horizontal="centerContinuous"/>
    </xf>
    <xf numFmtId="0" fontId="14" fillId="0" borderId="389" xfId="6" applyFont="1" applyBorder="1"/>
    <xf numFmtId="1" fontId="14" fillId="0" borderId="389" xfId="6" applyNumberFormat="1" applyFont="1" applyBorder="1" applyAlignment="1">
      <alignment horizontal="centerContinuous"/>
    </xf>
    <xf numFmtId="3" fontId="58" fillId="0" borderId="389" xfId="6" applyNumberFormat="1" applyFont="1" applyBorder="1" applyAlignment="1">
      <alignment horizontal="center" vertical="center"/>
    </xf>
    <xf numFmtId="0" fontId="14" fillId="0" borderId="389" xfId="6" applyFont="1" applyBorder="1" applyAlignment="1">
      <alignment horizontal="center" wrapText="1"/>
    </xf>
    <xf numFmtId="2" fontId="37" fillId="16" borderId="389" xfId="27" applyNumberFormat="1" applyFont="1" applyFill="1" applyBorder="1"/>
    <xf numFmtId="2" fontId="37" fillId="16" borderId="401" xfId="27" applyNumberFormat="1" applyFont="1" applyFill="1" applyBorder="1"/>
    <xf numFmtId="0" fontId="14" fillId="0" borderId="389" xfId="6" applyFont="1" applyBorder="1" applyAlignment="1">
      <alignment horizontal="center"/>
    </xf>
    <xf numFmtId="177" fontId="34" fillId="0" borderId="389" xfId="6" applyNumberFormat="1" applyFont="1" applyBorder="1" applyAlignment="1">
      <alignment horizontal="centerContinuous"/>
    </xf>
    <xf numFmtId="3" fontId="39" fillId="0" borderId="389" xfId="6" applyNumberFormat="1" applyFont="1" applyBorder="1" applyAlignment="1">
      <alignment horizontal="centerContinuous"/>
    </xf>
    <xf numFmtId="3" fontId="31" fillId="0" borderId="389" xfId="6" applyNumberFormat="1" applyFont="1" applyBorder="1" applyAlignment="1">
      <alignment horizontal="centerContinuous"/>
    </xf>
    <xf numFmtId="0" fontId="14" fillId="0" borderId="400" xfId="6" applyFont="1" applyBorder="1" applyAlignment="1">
      <alignment horizontal="center"/>
    </xf>
    <xf numFmtId="0" fontId="14" fillId="0" borderId="116" xfId="6" applyFont="1" applyFill="1" applyBorder="1" applyAlignment="1">
      <alignment horizontal="center"/>
    </xf>
    <xf numFmtId="0" fontId="14" fillId="0" borderId="389" xfId="6" applyFont="1" applyFill="1" applyBorder="1" applyAlignment="1">
      <alignment horizontal="center"/>
    </xf>
    <xf numFmtId="0" fontId="14" fillId="0" borderId="389" xfId="6" applyFont="1" applyFill="1" applyBorder="1"/>
    <xf numFmtId="0" fontId="34" fillId="0" borderId="402" xfId="6" applyFont="1" applyFill="1" applyBorder="1" applyAlignment="1">
      <alignment horizontal="centerContinuous"/>
    </xf>
    <xf numFmtId="0" fontId="14" fillId="0" borderId="399" xfId="6" applyFont="1" applyFill="1" applyBorder="1"/>
    <xf numFmtId="0" fontId="14" fillId="0" borderId="399" xfId="6" applyFont="1" applyFill="1" applyBorder="1" applyAlignment="1">
      <alignment horizontal="center"/>
    </xf>
    <xf numFmtId="0" fontId="34" fillId="0" borderId="402" xfId="6" applyFont="1" applyFill="1" applyBorder="1" applyAlignment="1"/>
    <xf numFmtId="3" fontId="34" fillId="0" borderId="403" xfId="6" applyNumberFormat="1" applyFont="1" applyFill="1" applyBorder="1"/>
    <xf numFmtId="3" fontId="34" fillId="0" borderId="400" xfId="6" applyNumberFormat="1" applyFont="1" applyFill="1" applyBorder="1"/>
    <xf numFmtId="3" fontId="36" fillId="6" borderId="56" xfId="6" applyNumberFormat="1" applyFont="1" applyFill="1" applyBorder="1" applyAlignment="1">
      <alignment horizontal="center"/>
    </xf>
    <xf numFmtId="0" fontId="31" fillId="0" borderId="404" xfId="6" applyNumberFormat="1" applyFont="1" applyBorder="1" applyAlignment="1"/>
    <xf numFmtId="0" fontId="31" fillId="0" borderId="405" xfId="6" applyNumberFormat="1" applyFont="1" applyBorder="1" applyAlignment="1"/>
    <xf numFmtId="0" fontId="14" fillId="0" borderId="406" xfId="6" applyFont="1" applyBorder="1" applyAlignment="1">
      <alignment horizontal="centerContinuous"/>
    </xf>
    <xf numFmtId="0" fontId="14" fillId="0" borderId="387" xfId="6" applyFont="1" applyBorder="1" applyAlignment="1">
      <alignment horizontal="centerContinuous"/>
    </xf>
    <xf numFmtId="0" fontId="14" fillId="0" borderId="407" xfId="6" applyFont="1" applyBorder="1" applyAlignment="1">
      <alignment horizontal="centerContinuous"/>
    </xf>
    <xf numFmtId="1" fontId="31" fillId="0" borderId="409" xfId="6" applyNumberFormat="1" applyFont="1" applyBorder="1" applyAlignment="1">
      <alignment horizontal="centerContinuous"/>
    </xf>
    <xf numFmtId="1" fontId="31" fillId="0" borderId="410" xfId="6" applyNumberFormat="1" applyFont="1" applyBorder="1" applyAlignment="1">
      <alignment horizontal="centerContinuous"/>
    </xf>
    <xf numFmtId="1" fontId="31" fillId="0" borderId="411" xfId="6" applyNumberFormat="1" applyFont="1" applyBorder="1" applyAlignment="1">
      <alignment horizontal="centerContinuous"/>
    </xf>
    <xf numFmtId="1" fontId="31" fillId="0" borderId="412" xfId="6" applyNumberFormat="1" applyFont="1" applyBorder="1" applyAlignment="1">
      <alignment horizontal="centerContinuous"/>
    </xf>
    <xf numFmtId="0" fontId="14" fillId="2" borderId="413" xfId="6" applyFont="1" applyFill="1" applyBorder="1" applyAlignment="1">
      <alignment horizontal="centerContinuous"/>
    </xf>
    <xf numFmtId="0" fontId="31" fillId="0" borderId="414" xfId="6" applyFont="1" applyBorder="1"/>
    <xf numFmtId="0" fontId="31" fillId="0" borderId="415" xfId="6" applyFont="1" applyBorder="1"/>
    <xf numFmtId="0" fontId="31" fillId="0" borderId="416" xfId="6" applyFont="1" applyBorder="1"/>
    <xf numFmtId="0" fontId="31" fillId="0" borderId="417" xfId="6" applyFont="1" applyBorder="1"/>
    <xf numFmtId="177" fontId="34" fillId="8" borderId="418" xfId="6" applyNumberFormat="1" applyFont="1" applyFill="1" applyBorder="1" applyAlignment="1">
      <alignment horizontal="centerContinuous"/>
    </xf>
    <xf numFmtId="177" fontId="34" fillId="8" borderId="419" xfId="6" applyNumberFormat="1" applyFont="1" applyFill="1" applyBorder="1" applyAlignment="1">
      <alignment horizontal="centerContinuous"/>
    </xf>
    <xf numFmtId="177" fontId="34" fillId="8" borderId="420" xfId="6" applyNumberFormat="1" applyFont="1" applyFill="1" applyBorder="1" applyAlignment="1">
      <alignment horizontal="centerContinuous"/>
    </xf>
    <xf numFmtId="3" fontId="36" fillId="6" borderId="421" xfId="6" applyNumberFormat="1" applyFont="1" applyFill="1" applyBorder="1" applyAlignment="1">
      <alignment horizontal="center"/>
    </xf>
    <xf numFmtId="3" fontId="36" fillId="6" borderId="419" xfId="6" applyNumberFormat="1" applyFont="1" applyFill="1" applyBorder="1" applyAlignment="1">
      <alignment horizontal="center"/>
    </xf>
    <xf numFmtId="3" fontId="36" fillId="6" borderId="420" xfId="6" applyNumberFormat="1" applyFont="1" applyFill="1" applyBorder="1" applyAlignment="1">
      <alignment horizontal="center"/>
    </xf>
    <xf numFmtId="0" fontId="31" fillId="0" borderId="404" xfId="6" applyFont="1" applyBorder="1" applyAlignment="1">
      <alignment horizontal="center"/>
    </xf>
    <xf numFmtId="2" fontId="31" fillId="0" borderId="405" xfId="6" applyNumberFormat="1" applyFont="1" applyBorder="1" applyAlignment="1">
      <alignment horizontal="center"/>
    </xf>
    <xf numFmtId="0" fontId="14" fillId="0" borderId="422" xfId="6" applyFont="1" applyBorder="1" applyAlignment="1">
      <alignment horizontal="centerContinuous"/>
    </xf>
    <xf numFmtId="0" fontId="14" fillId="0" borderId="423" xfId="6" applyFont="1" applyBorder="1" applyAlignment="1">
      <alignment horizontal="centerContinuous"/>
    </xf>
    <xf numFmtId="0" fontId="14" fillId="0" borderId="424" xfId="6" applyFont="1" applyBorder="1" applyAlignment="1">
      <alignment horizontal="centerContinuous"/>
    </xf>
    <xf numFmtId="0" fontId="14" fillId="0" borderId="425" xfId="6" applyFont="1" applyBorder="1" applyAlignment="1">
      <alignment horizontal="centerContinuous"/>
    </xf>
    <xf numFmtId="1" fontId="31" fillId="0" borderId="426" xfId="6" applyNumberFormat="1" applyFont="1" applyBorder="1" applyAlignment="1">
      <alignment horizontal="centerContinuous"/>
    </xf>
    <xf numFmtId="1" fontId="31" fillId="0" borderId="427" xfId="6" applyNumberFormat="1" applyFont="1" applyBorder="1" applyAlignment="1">
      <alignment horizontal="centerContinuous"/>
    </xf>
    <xf numFmtId="1" fontId="31" fillId="0" borderId="428" xfId="6" applyNumberFormat="1" applyFont="1" applyBorder="1" applyAlignment="1">
      <alignment horizontal="centerContinuous"/>
    </xf>
    <xf numFmtId="1" fontId="31" fillId="0" borderId="429" xfId="6" applyNumberFormat="1" applyFont="1" applyBorder="1" applyAlignment="1">
      <alignment horizontal="centerContinuous"/>
    </xf>
    <xf numFmtId="0" fontId="31" fillId="0" borderId="430" xfId="6" applyFont="1" applyBorder="1"/>
    <xf numFmtId="0" fontId="31" fillId="0" borderId="431" xfId="6" applyFont="1" applyBorder="1"/>
    <xf numFmtId="0" fontId="31" fillId="0" borderId="432" xfId="6" applyFont="1" applyBorder="1"/>
    <xf numFmtId="0" fontId="31" fillId="0" borderId="433" xfId="6" applyFont="1" applyBorder="1"/>
    <xf numFmtId="177" fontId="34" fillId="8" borderId="434" xfId="6" applyNumberFormat="1" applyFont="1" applyFill="1" applyBorder="1" applyAlignment="1">
      <alignment horizontal="centerContinuous"/>
    </xf>
    <xf numFmtId="177" fontId="34" fillId="8" borderId="435" xfId="6" applyNumberFormat="1" applyFont="1" applyFill="1" applyBorder="1" applyAlignment="1">
      <alignment horizontal="centerContinuous"/>
    </xf>
    <xf numFmtId="177" fontId="34" fillId="8" borderId="436" xfId="6" applyNumberFormat="1" applyFont="1" applyFill="1" applyBorder="1" applyAlignment="1">
      <alignment horizontal="centerContinuous"/>
    </xf>
    <xf numFmtId="1" fontId="31" fillId="0" borderId="438" xfId="6" applyNumberFormat="1" applyFont="1" applyBorder="1" applyAlignment="1">
      <alignment horizontal="centerContinuous"/>
    </xf>
    <xf numFmtId="1" fontId="31" fillId="0" borderId="439" xfId="6" applyNumberFormat="1" applyFont="1" applyBorder="1" applyAlignment="1">
      <alignment horizontal="centerContinuous"/>
    </xf>
    <xf numFmtId="1" fontId="31" fillId="0" borderId="440" xfId="6" applyNumberFormat="1" applyFont="1" applyBorder="1" applyAlignment="1">
      <alignment horizontal="centerContinuous"/>
    </xf>
    <xf numFmtId="1" fontId="31" fillId="0" borderId="441" xfId="6" applyNumberFormat="1" applyFont="1" applyBorder="1" applyAlignment="1">
      <alignment horizontal="centerContinuous"/>
    </xf>
    <xf numFmtId="0" fontId="31" fillId="0" borderId="442" xfId="6" applyFont="1" applyBorder="1"/>
    <xf numFmtId="0" fontId="31" fillId="0" borderId="443" xfId="6" applyFont="1" applyBorder="1"/>
    <xf numFmtId="0" fontId="31" fillId="0" borderId="444" xfId="6" applyFont="1" applyBorder="1"/>
    <xf numFmtId="0" fontId="31" fillId="0" borderId="445" xfId="6" applyFont="1" applyBorder="1"/>
    <xf numFmtId="177" fontId="34" fillId="8" borderId="446" xfId="6" applyNumberFormat="1" applyFont="1" applyFill="1" applyBorder="1" applyAlignment="1">
      <alignment horizontal="centerContinuous"/>
    </xf>
    <xf numFmtId="177" fontId="34" fillId="8" borderId="447" xfId="6" applyNumberFormat="1" applyFont="1" applyFill="1" applyBorder="1" applyAlignment="1">
      <alignment horizontal="centerContinuous"/>
    </xf>
    <xf numFmtId="177" fontId="34" fillId="8" borderId="448" xfId="6" applyNumberFormat="1" applyFont="1" applyFill="1" applyBorder="1" applyAlignment="1">
      <alignment horizontal="centerContinuous"/>
    </xf>
    <xf numFmtId="2" fontId="14" fillId="0" borderId="451" xfId="6" applyNumberFormat="1" applyFont="1" applyBorder="1" applyAlignment="1">
      <alignment horizontal="centerContinuous"/>
    </xf>
    <xf numFmtId="0" fontId="14" fillId="0" borderId="422" xfId="6" applyFont="1" applyBorder="1"/>
    <xf numFmtId="0" fontId="14" fillId="0" borderId="423" xfId="6" applyFont="1" applyBorder="1"/>
    <xf numFmtId="0" fontId="14" fillId="0" borderId="437" xfId="6" applyFont="1" applyBorder="1"/>
    <xf numFmtId="0" fontId="14" fillId="0" borderId="452" xfId="6" applyFont="1" applyBorder="1" applyAlignment="1">
      <alignment horizontal="centerContinuous"/>
    </xf>
    <xf numFmtId="0" fontId="14" fillId="0" borderId="453" xfId="6" applyFont="1" applyBorder="1" applyAlignment="1">
      <alignment horizontal="centerContinuous"/>
    </xf>
    <xf numFmtId="0" fontId="14" fillId="0" borderId="437" xfId="6" applyFont="1" applyBorder="1" applyAlignment="1">
      <alignment horizontal="centerContinuous"/>
    </xf>
    <xf numFmtId="1" fontId="14" fillId="0" borderId="454" xfId="6" applyNumberFormat="1" applyFont="1" applyBorder="1" applyAlignment="1">
      <alignment horizontal="centerContinuous"/>
    </xf>
    <xf numFmtId="1" fontId="14" fillId="0" borderId="455" xfId="6" applyNumberFormat="1" applyFont="1" applyBorder="1" applyAlignment="1">
      <alignment horizontal="centerContinuous"/>
    </xf>
    <xf numFmtId="1" fontId="14" fillId="0" borderId="453" xfId="6" applyNumberFormat="1" applyFont="1" applyBorder="1" applyAlignment="1">
      <alignment horizontal="centerContinuous"/>
    </xf>
    <xf numFmtId="1" fontId="14" fillId="0" borderId="437" xfId="6" applyNumberFormat="1" applyFont="1" applyBorder="1" applyAlignment="1">
      <alignment horizontal="centerContinuous"/>
    </xf>
    <xf numFmtId="1" fontId="31" fillId="0" borderId="456" xfId="6" applyNumberFormat="1" applyFont="1" applyBorder="1" applyAlignment="1">
      <alignment horizontal="center"/>
    </xf>
    <xf numFmtId="3" fontId="58" fillId="0" borderId="455" xfId="6" applyNumberFormat="1" applyFont="1" applyBorder="1" applyAlignment="1">
      <alignment horizontal="center" vertical="center"/>
    </xf>
    <xf numFmtId="3" fontId="58" fillId="0" borderId="453" xfId="6" applyNumberFormat="1" applyFont="1" applyBorder="1" applyAlignment="1">
      <alignment horizontal="center" vertical="center"/>
    </xf>
    <xf numFmtId="1" fontId="31" fillId="0" borderId="453" xfId="6" applyNumberFormat="1" applyFont="1" applyBorder="1" applyAlignment="1">
      <alignment horizontal="center"/>
    </xf>
    <xf numFmtId="3" fontId="58" fillId="0" borderId="457" xfId="6" applyNumberFormat="1" applyFont="1" applyBorder="1" applyAlignment="1">
      <alignment horizontal="center" vertical="center"/>
    </xf>
    <xf numFmtId="1" fontId="46" fillId="15" borderId="458" xfId="6" applyNumberFormat="1" applyFont="1" applyFill="1" applyBorder="1" applyAlignment="1">
      <alignment horizontal="center" vertical="center"/>
    </xf>
    <xf numFmtId="1" fontId="46" fillId="15" borderId="459" xfId="6" applyNumberFormat="1" applyFont="1" applyFill="1" applyBorder="1" applyAlignment="1">
      <alignment horizontal="center" vertical="center"/>
    </xf>
    <xf numFmtId="1" fontId="46" fillId="15" borderId="460" xfId="6" applyNumberFormat="1" applyFont="1" applyFill="1" applyBorder="1" applyAlignment="1">
      <alignment horizontal="center" vertical="center"/>
    </xf>
    <xf numFmtId="1" fontId="46" fillId="15" borderId="461" xfId="6" applyNumberFormat="1" applyFont="1" applyFill="1" applyBorder="1" applyAlignment="1">
      <alignment horizontal="center" vertical="center"/>
    </xf>
    <xf numFmtId="1" fontId="46" fillId="13" borderId="462" xfId="6" applyNumberFormat="1" applyFont="1" applyFill="1" applyBorder="1" applyAlignment="1">
      <alignment horizontal="center" vertical="center"/>
    </xf>
    <xf numFmtId="1" fontId="46" fillId="13" borderId="463" xfId="6" applyNumberFormat="1" applyFont="1" applyFill="1" applyBorder="1" applyAlignment="1">
      <alignment horizontal="center" vertical="center"/>
    </xf>
    <xf numFmtId="1" fontId="46" fillId="0" borderId="464" xfId="6" applyNumberFormat="1" applyFont="1" applyBorder="1" applyAlignment="1">
      <alignment horizontal="center" vertical="center"/>
    </xf>
    <xf numFmtId="1" fontId="46" fillId="0" borderId="460" xfId="6" applyNumberFormat="1" applyFont="1" applyBorder="1" applyAlignment="1">
      <alignment horizontal="center" vertical="center"/>
    </xf>
    <xf numFmtId="1" fontId="46" fillId="0" borderId="461" xfId="6" applyNumberFormat="1" applyFont="1" applyBorder="1" applyAlignment="1">
      <alignment horizontal="center" vertical="center"/>
    </xf>
    <xf numFmtId="1" fontId="46" fillId="14" borderId="462" xfId="6" applyNumberFormat="1" applyFont="1" applyFill="1" applyBorder="1" applyAlignment="1">
      <alignment horizontal="center" vertical="center"/>
    </xf>
    <xf numFmtId="1" fontId="46" fillId="14" borderId="463" xfId="6" applyNumberFormat="1" applyFont="1" applyFill="1" applyBorder="1" applyAlignment="1">
      <alignment horizontal="center" vertical="center"/>
    </xf>
    <xf numFmtId="0" fontId="14" fillId="0" borderId="465" xfId="6" applyFont="1" applyBorder="1" applyAlignment="1">
      <alignment textRotation="90"/>
    </xf>
    <xf numFmtId="0" fontId="14" fillId="0" borderId="466" xfId="6" applyFont="1" applyBorder="1"/>
    <xf numFmtId="0" fontId="14" fillId="0" borderId="454" xfId="6" applyFont="1" applyBorder="1" applyAlignment="1">
      <alignment horizontal="center" wrapText="1"/>
    </xf>
    <xf numFmtId="0" fontId="14" fillId="0" borderId="453" xfId="6" applyFont="1" applyBorder="1" applyAlignment="1">
      <alignment horizontal="center" wrapText="1"/>
    </xf>
    <xf numFmtId="0" fontId="14" fillId="0" borderId="453" xfId="6" applyFont="1" applyBorder="1" applyAlignment="1">
      <alignment horizontal="left" wrapText="1"/>
    </xf>
    <xf numFmtId="0" fontId="14" fillId="0" borderId="437" xfId="6" applyFont="1" applyBorder="1" applyAlignment="1">
      <alignment horizontal="center" wrapText="1"/>
    </xf>
    <xf numFmtId="2" fontId="37" fillId="16" borderId="454" xfId="27" applyNumberFormat="1" applyFont="1" applyFill="1" applyBorder="1"/>
    <xf numFmtId="9" fontId="37" fillId="16" borderId="453" xfId="27" applyFont="1" applyFill="1" applyBorder="1"/>
    <xf numFmtId="171" fontId="37" fillId="16" borderId="457" xfId="27" applyNumberFormat="1" applyFont="1" applyFill="1" applyBorder="1"/>
    <xf numFmtId="2" fontId="37" fillId="16" borderId="467" xfId="27" applyNumberFormat="1" applyFont="1" applyFill="1" applyBorder="1"/>
    <xf numFmtId="9" fontId="37" fillId="16" borderId="468" xfId="27" applyFont="1" applyFill="1" applyBorder="1"/>
    <xf numFmtId="171" fontId="37" fillId="16" borderId="469" xfId="27" applyNumberFormat="1" applyFont="1" applyFill="1" applyBorder="1"/>
    <xf numFmtId="2" fontId="37" fillId="16" borderId="465" xfId="27" applyNumberFormat="1" applyFont="1" applyFill="1" applyBorder="1"/>
    <xf numFmtId="171" fontId="37" fillId="16" borderId="470" xfId="27" applyNumberFormat="1" applyFont="1" applyFill="1" applyBorder="1"/>
    <xf numFmtId="0" fontId="14" fillId="0" borderId="454" xfId="6" applyFont="1" applyBorder="1" applyAlignment="1">
      <alignment horizontal="center"/>
    </xf>
    <xf numFmtId="0" fontId="14" fillId="0" borderId="453" xfId="6" applyFont="1" applyBorder="1"/>
    <xf numFmtId="3" fontId="14" fillId="0" borderId="437" xfId="6" applyNumberFormat="1" applyFont="1" applyBorder="1" applyAlignment="1">
      <alignment horizontal="center"/>
    </xf>
    <xf numFmtId="177" fontId="34" fillId="0" borderId="454" xfId="6" applyNumberFormat="1" applyFont="1" applyBorder="1" applyAlignment="1">
      <alignment horizontal="centerContinuous"/>
    </xf>
    <xf numFmtId="177" fontId="34" fillId="0" borderId="453" xfId="6" applyNumberFormat="1" applyFont="1" applyBorder="1" applyAlignment="1">
      <alignment horizontal="centerContinuous"/>
    </xf>
    <xf numFmtId="177" fontId="34" fillId="0" borderId="437" xfId="6" applyNumberFormat="1" applyFont="1" applyBorder="1" applyAlignment="1">
      <alignment horizontal="centerContinuous"/>
    </xf>
    <xf numFmtId="3" fontId="39" fillId="0" borderId="454" xfId="6" applyNumberFormat="1" applyFont="1" applyBorder="1" applyAlignment="1">
      <alignment horizontal="centerContinuous"/>
    </xf>
    <xf numFmtId="0" fontId="39" fillId="0" borderId="453" xfId="6" applyFont="1" applyBorder="1" applyAlignment="1">
      <alignment horizontal="centerContinuous"/>
    </xf>
    <xf numFmtId="0" fontId="39" fillId="0" borderId="453" xfId="6" applyFont="1" applyBorder="1"/>
    <xf numFmtId="3" fontId="34" fillId="0" borderId="457" xfId="6" applyNumberFormat="1" applyFont="1" applyBorder="1" applyAlignment="1">
      <alignment horizontal="center"/>
    </xf>
    <xf numFmtId="3" fontId="31" fillId="0" borderId="454" xfId="6" applyNumberFormat="1" applyFont="1" applyBorder="1" applyAlignment="1">
      <alignment horizontal="centerContinuous"/>
    </xf>
    <xf numFmtId="0" fontId="31" fillId="0" borderId="453" xfId="6" applyFont="1" applyBorder="1" applyAlignment="1">
      <alignment horizontal="centerContinuous"/>
    </xf>
    <xf numFmtId="0" fontId="31" fillId="0" borderId="453" xfId="6" applyFont="1" applyBorder="1"/>
    <xf numFmtId="3" fontId="14" fillId="0" borderId="457" xfId="6" applyNumberFormat="1" applyFont="1" applyBorder="1" applyAlignment="1">
      <alignment horizontal="center"/>
    </xf>
    <xf numFmtId="0" fontId="41" fillId="0" borderId="453" xfId="6" applyFont="1" applyBorder="1"/>
    <xf numFmtId="0" fontId="31" fillId="0" borderId="471" xfId="6" applyFont="1" applyBorder="1" applyAlignment="1">
      <alignment horizontal="centerContinuous"/>
    </xf>
    <xf numFmtId="0" fontId="31" fillId="0" borderId="471" xfId="6" applyFont="1" applyBorder="1"/>
    <xf numFmtId="0" fontId="14" fillId="0" borderId="472" xfId="6" applyFont="1" applyBorder="1" applyAlignment="1">
      <alignment horizontal="center"/>
    </xf>
    <xf numFmtId="0" fontId="14" fillId="0" borderId="419" xfId="6" applyFont="1" applyBorder="1"/>
    <xf numFmtId="3" fontId="14" fillId="0" borderId="473" xfId="6" applyNumberFormat="1" applyFont="1" applyBorder="1" applyAlignment="1">
      <alignment horizontal="center"/>
    </xf>
    <xf numFmtId="0" fontId="14" fillId="0" borderId="454" xfId="6" applyFont="1" applyBorder="1"/>
    <xf numFmtId="1" fontId="31" fillId="0" borderId="454" xfId="6" applyNumberFormat="1" applyFont="1" applyBorder="1" applyAlignment="1">
      <alignment horizontal="center"/>
    </xf>
    <xf numFmtId="0" fontId="14" fillId="0" borderId="29" xfId="6" applyFont="1" applyFill="1" applyBorder="1" applyAlignment="1">
      <alignment horizontal="center"/>
    </xf>
    <xf numFmtId="0" fontId="14" fillId="0" borderId="466" xfId="6" applyFont="1" applyFill="1" applyBorder="1" applyAlignment="1">
      <alignment horizontal="center"/>
    </xf>
    <xf numFmtId="0" fontId="14" fillId="0" borderId="474" xfId="6" applyFont="1" applyFill="1" applyBorder="1"/>
    <xf numFmtId="0" fontId="14" fillId="0" borderId="471" xfId="6" applyFont="1" applyFill="1" applyBorder="1" applyAlignment="1">
      <alignment horizontal="center"/>
    </xf>
    <xf numFmtId="0" fontId="14" fillId="0" borderId="437" xfId="6" applyFont="1" applyFill="1" applyBorder="1" applyAlignment="1">
      <alignment horizontal="center"/>
    </xf>
    <xf numFmtId="0" fontId="14" fillId="0" borderId="474" xfId="6" applyFont="1" applyFill="1" applyBorder="1" applyAlignment="1">
      <alignment horizontal="center"/>
    </xf>
    <xf numFmtId="0" fontId="14" fillId="0" borderId="437" xfId="6" applyFont="1" applyFill="1" applyBorder="1"/>
    <xf numFmtId="0" fontId="34" fillId="0" borderId="475" xfId="6" applyFont="1" applyFill="1" applyBorder="1" applyAlignment="1"/>
    <xf numFmtId="0" fontId="34" fillId="0" borderId="473" xfId="6" applyFont="1" applyFill="1" applyBorder="1" applyAlignment="1"/>
    <xf numFmtId="3" fontId="34" fillId="0" borderId="57" xfId="6" applyNumberFormat="1" applyFont="1" applyFill="1" applyBorder="1"/>
    <xf numFmtId="3" fontId="34" fillId="0" borderId="476" xfId="6" applyNumberFormat="1" applyFont="1" applyFill="1" applyBorder="1" applyAlignment="1">
      <alignment horizontal="center"/>
    </xf>
    <xf numFmtId="0" fontId="34" fillId="0" borderId="475" xfId="6" applyFont="1" applyFill="1" applyBorder="1" applyAlignment="1">
      <alignment horizontal="centerContinuous"/>
    </xf>
    <xf numFmtId="0" fontId="34" fillId="0" borderId="473" xfId="6" applyFont="1" applyFill="1" applyBorder="1" applyAlignment="1">
      <alignment horizontal="centerContinuous"/>
    </xf>
    <xf numFmtId="0" fontId="14" fillId="0" borderId="477" xfId="6" applyFont="1" applyFill="1" applyBorder="1" applyAlignment="1">
      <alignment horizontal="center"/>
    </xf>
    <xf numFmtId="0" fontId="14" fillId="0" borderId="471" xfId="6" applyFont="1" applyFill="1" applyBorder="1"/>
    <xf numFmtId="3" fontId="34" fillId="0" borderId="472" xfId="6" applyNumberFormat="1" applyFont="1" applyFill="1" applyBorder="1"/>
    <xf numFmtId="3" fontId="34" fillId="0" borderId="419" xfId="6" applyNumberFormat="1" applyFont="1" applyFill="1" applyBorder="1" applyAlignment="1">
      <alignment horizontal="center"/>
    </xf>
    <xf numFmtId="0" fontId="14" fillId="0" borderId="477" xfId="6" applyFont="1" applyFill="1" applyBorder="1"/>
    <xf numFmtId="3" fontId="34" fillId="0" borderId="478" xfId="6" applyNumberFormat="1" applyFont="1" applyFill="1" applyBorder="1" applyAlignment="1">
      <alignment horizontal="center"/>
    </xf>
    <xf numFmtId="0" fontId="14" fillId="0" borderId="454" xfId="6" applyFont="1" applyFill="1" applyBorder="1" applyAlignment="1">
      <alignment horizontal="center"/>
    </xf>
    <xf numFmtId="0" fontId="14" fillId="0" borderId="453" xfId="6" applyFont="1" applyFill="1" applyBorder="1"/>
    <xf numFmtId="3" fontId="29" fillId="0" borderId="476" xfId="6" applyNumberFormat="1" applyFont="1" applyFill="1" applyBorder="1" applyAlignment="1">
      <alignment horizontal="center"/>
    </xf>
    <xf numFmtId="0" fontId="14" fillId="0" borderId="479" xfId="6" applyFont="1" applyFill="1" applyBorder="1" applyAlignment="1">
      <alignment horizontal="center"/>
    </xf>
    <xf numFmtId="0" fontId="14" fillId="0" borderId="480" xfId="6" applyFont="1" applyFill="1" applyBorder="1" applyAlignment="1">
      <alignment horizontal="center"/>
    </xf>
    <xf numFmtId="3" fontId="34" fillId="0" borderId="473" xfId="6" applyNumberFormat="1" applyFont="1" applyFill="1" applyBorder="1" applyAlignment="1">
      <alignment horizontal="center"/>
    </xf>
    <xf numFmtId="0" fontId="14" fillId="0" borderId="481" xfId="6" applyFont="1" applyFill="1" applyBorder="1"/>
    <xf numFmtId="1" fontId="34" fillId="0" borderId="437" xfId="6" applyNumberFormat="1" applyFont="1" applyFill="1" applyBorder="1" applyAlignment="1">
      <alignment horizontal="center"/>
    </xf>
    <xf numFmtId="175" fontId="34" fillId="0" borderId="437" xfId="42" applyNumberFormat="1" applyFont="1" applyFill="1" applyBorder="1" applyAlignment="1">
      <alignment horizontal="center"/>
    </xf>
    <xf numFmtId="3" fontId="36" fillId="6" borderId="472" xfId="6" applyNumberFormat="1" applyFont="1" applyFill="1" applyBorder="1"/>
    <xf numFmtId="3" fontId="36" fillId="6" borderId="478" xfId="6" applyNumberFormat="1" applyFont="1" applyFill="1" applyBorder="1" applyAlignment="1">
      <alignment horizontal="center"/>
    </xf>
    <xf numFmtId="172" fontId="83" fillId="21" borderId="149" xfId="3" applyNumberFormat="1" applyFont="1" applyFill="1" applyBorder="1">
      <alignment horizontal="centerContinuous"/>
    </xf>
    <xf numFmtId="172" fontId="83" fillId="21" borderId="482" xfId="9" applyNumberFormat="1" applyFont="1" applyFill="1" applyBorder="1" applyAlignment="1">
      <alignment horizontal="centerContinuous"/>
    </xf>
    <xf numFmtId="172" fontId="83" fillId="21" borderId="483" xfId="3" applyNumberFormat="1" applyFont="1" applyFill="1" applyBorder="1">
      <alignment horizontal="centerContinuous"/>
    </xf>
    <xf numFmtId="172" fontId="83" fillId="21" borderId="145" xfId="3" applyNumberFormat="1" applyFont="1" applyFill="1" applyBorder="1">
      <alignment horizontal="centerContinuous"/>
    </xf>
    <xf numFmtId="172" fontId="83" fillId="21" borderId="148" xfId="3" applyNumberFormat="1" applyFont="1" applyFill="1" applyBorder="1">
      <alignment horizontal="centerContinuous"/>
    </xf>
    <xf numFmtId="172" fontId="83" fillId="21" borderId="146" xfId="3" applyNumberFormat="1" applyFont="1" applyFill="1" applyBorder="1">
      <alignment horizontal="centerContinuous"/>
    </xf>
    <xf numFmtId="172" fontId="83" fillId="21" borderId="486" xfId="3" applyNumberFormat="1" applyFont="1" applyFill="1" applyBorder="1">
      <alignment horizontal="centerContinuous"/>
    </xf>
    <xf numFmtId="172" fontId="83" fillId="21" borderId="487" xfId="3" applyNumberFormat="1" applyFont="1" applyFill="1" applyBorder="1">
      <alignment horizontal="centerContinuous"/>
    </xf>
    <xf numFmtId="1" fontId="31" fillId="0" borderId="488" xfId="6" applyNumberFormat="1" applyFont="1" applyBorder="1" applyAlignment="1">
      <alignment horizontal="center"/>
    </xf>
    <xf numFmtId="0" fontId="14" fillId="0" borderId="489" xfId="6" applyFont="1" applyBorder="1" applyAlignment="1">
      <alignment horizontal="centerContinuous"/>
    </xf>
    <xf numFmtId="1" fontId="31" fillId="0" borderId="489" xfId="6" applyNumberFormat="1" applyFont="1" applyBorder="1" applyAlignment="1">
      <alignment horizontal="centerContinuous"/>
    </xf>
    <xf numFmtId="0" fontId="31" fillId="0" borderId="479" xfId="6" applyFont="1" applyBorder="1"/>
    <xf numFmtId="3" fontId="36" fillId="6" borderId="402" xfId="6" applyNumberFormat="1" applyFont="1" applyFill="1" applyBorder="1" applyAlignment="1">
      <alignment horizontal="center"/>
    </xf>
    <xf numFmtId="2" fontId="31" fillId="0" borderId="390" xfId="6" applyNumberFormat="1" applyFont="1" applyBorder="1"/>
    <xf numFmtId="0" fontId="14" fillId="0" borderId="489" xfId="6" applyFont="1" applyBorder="1"/>
    <xf numFmtId="1" fontId="14" fillId="0" borderId="489" xfId="6" applyNumberFormat="1" applyFont="1" applyBorder="1" applyAlignment="1">
      <alignment horizontal="centerContinuous"/>
    </xf>
    <xf numFmtId="1" fontId="46" fillId="15" borderId="490" xfId="6" applyNumberFormat="1" applyFont="1" applyFill="1" applyBorder="1" applyAlignment="1">
      <alignment horizontal="center" vertical="center"/>
    </xf>
    <xf numFmtId="1" fontId="46" fillId="0" borderId="490" xfId="6" applyNumberFormat="1" applyFont="1" applyBorder="1" applyAlignment="1">
      <alignment horizontal="center" vertical="center"/>
    </xf>
    <xf numFmtId="0" fontId="14" fillId="0" borderId="488" xfId="6" applyFont="1" applyBorder="1" applyAlignment="1">
      <alignment horizontal="center" wrapText="1"/>
    </xf>
    <xf numFmtId="171" fontId="37" fillId="16" borderId="488" xfId="27" applyNumberFormat="1" applyFont="1" applyFill="1" applyBorder="1"/>
    <xf numFmtId="171" fontId="37" fillId="16" borderId="491" xfId="27" applyNumberFormat="1" applyFont="1" applyFill="1" applyBorder="1"/>
    <xf numFmtId="171" fontId="37" fillId="16" borderId="99" xfId="27" applyNumberFormat="1" applyFont="1" applyFill="1" applyBorder="1"/>
    <xf numFmtId="3" fontId="14" fillId="0" borderId="488" xfId="6" applyNumberFormat="1" applyFont="1" applyBorder="1" applyAlignment="1">
      <alignment horizontal="center"/>
    </xf>
    <xf numFmtId="177" fontId="34" fillId="0" borderId="488" xfId="6" applyNumberFormat="1" applyFont="1" applyBorder="1" applyAlignment="1">
      <alignment horizontal="centerContinuous"/>
    </xf>
    <xf numFmtId="3" fontId="34" fillId="0" borderId="488" xfId="6" applyNumberFormat="1" applyFont="1" applyBorder="1" applyAlignment="1">
      <alignment horizontal="center"/>
    </xf>
    <xf numFmtId="3" fontId="14" fillId="0" borderId="402" xfId="6" applyNumberFormat="1" applyFont="1" applyBorder="1" applyAlignment="1">
      <alignment horizontal="center"/>
    </xf>
    <xf numFmtId="0" fontId="14" fillId="0" borderId="479" xfId="6" applyFont="1" applyFill="1" applyBorder="1"/>
    <xf numFmtId="2" fontId="31" fillId="0" borderId="492" xfId="6" applyNumberFormat="1" applyFont="1" applyFill="1" applyBorder="1" applyAlignment="1">
      <alignment horizontal="center"/>
    </xf>
    <xf numFmtId="0" fontId="14" fillId="0" borderId="488" xfId="6" applyFont="1" applyFill="1" applyBorder="1"/>
    <xf numFmtId="3" fontId="34" fillId="0" borderId="402" xfId="6" applyNumberFormat="1" applyFont="1" applyFill="1" applyBorder="1"/>
    <xf numFmtId="3" fontId="14" fillId="0" borderId="169" xfId="6" applyNumberFormat="1" applyFont="1" applyFill="1" applyBorder="1" applyAlignment="1">
      <alignment horizontal="center"/>
    </xf>
    <xf numFmtId="3" fontId="14" fillId="0" borderId="169" xfId="6" applyNumberFormat="1" applyFont="1" applyFill="1" applyBorder="1"/>
    <xf numFmtId="3" fontId="34" fillId="0" borderId="402" xfId="6" applyNumberFormat="1" applyFont="1" applyFill="1" applyBorder="1" applyAlignment="1">
      <alignment horizontal="center"/>
    </xf>
    <xf numFmtId="0" fontId="14" fillId="0" borderId="106" xfId="6" applyFont="1" applyFill="1" applyBorder="1"/>
    <xf numFmtId="0" fontId="14" fillId="0" borderId="455" xfId="6" applyFont="1" applyBorder="1" applyAlignment="1">
      <alignment horizontal="centerContinuous"/>
    </xf>
    <xf numFmtId="1" fontId="31" fillId="0" borderId="493" xfId="6" applyNumberFormat="1" applyFont="1" applyBorder="1" applyAlignment="1">
      <alignment horizontal="centerContinuous"/>
    </xf>
    <xf numFmtId="0" fontId="31" fillId="0" borderId="494" xfId="6" applyFont="1" applyBorder="1"/>
    <xf numFmtId="177" fontId="34" fillId="8" borderId="495" xfId="6" applyNumberFormat="1" applyFont="1" applyFill="1" applyBorder="1" applyAlignment="1">
      <alignment horizontal="centerContinuous"/>
    </xf>
    <xf numFmtId="3" fontId="36" fillId="6" borderId="400" xfId="6" applyNumberFormat="1" applyFont="1" applyFill="1" applyBorder="1" applyAlignment="1">
      <alignment horizontal="center"/>
    </xf>
    <xf numFmtId="0" fontId="14" fillId="0" borderId="455" xfId="6" applyFont="1" applyBorder="1"/>
    <xf numFmtId="0" fontId="14" fillId="0" borderId="496" xfId="6" applyFont="1" applyBorder="1" applyAlignment="1">
      <alignment horizontal="centerContinuous"/>
    </xf>
    <xf numFmtId="1" fontId="31" fillId="0" borderId="455" xfId="6" applyNumberFormat="1" applyFont="1" applyBorder="1" applyAlignment="1">
      <alignment horizontal="center"/>
    </xf>
    <xf numFmtId="1" fontId="46" fillId="0" borderId="497" xfId="6" applyNumberFormat="1" applyFont="1" applyBorder="1" applyAlignment="1">
      <alignment horizontal="center" vertical="center"/>
    </xf>
    <xf numFmtId="0" fontId="14" fillId="0" borderId="455" xfId="6" applyFont="1" applyBorder="1" applyAlignment="1">
      <alignment horizontal="center" wrapText="1"/>
    </xf>
    <xf numFmtId="2" fontId="37" fillId="16" borderId="455" xfId="27" applyNumberFormat="1" applyFont="1" applyFill="1" applyBorder="1"/>
    <xf numFmtId="0" fontId="14" fillId="0" borderId="455" xfId="6" applyFont="1" applyBorder="1" applyAlignment="1">
      <alignment horizontal="center"/>
    </xf>
    <xf numFmtId="177" fontId="34" fillId="0" borderId="455" xfId="6" applyNumberFormat="1" applyFont="1" applyBorder="1" applyAlignment="1">
      <alignment horizontal="centerContinuous"/>
    </xf>
    <xf numFmtId="3" fontId="39" fillId="0" borderId="455" xfId="6" applyNumberFormat="1" applyFont="1" applyBorder="1" applyAlignment="1">
      <alignment horizontal="centerContinuous"/>
    </xf>
    <xf numFmtId="3" fontId="31" fillId="0" borderId="455" xfId="6" applyNumberFormat="1" applyFont="1" applyBorder="1" applyAlignment="1">
      <alignment horizontal="centerContinuous"/>
    </xf>
    <xf numFmtId="0" fontId="14" fillId="0" borderId="495" xfId="6" applyFont="1" applyFill="1" applyBorder="1" applyAlignment="1">
      <alignment horizontal="center"/>
    </xf>
    <xf numFmtId="0" fontId="14" fillId="0" borderId="495" xfId="6" applyFont="1" applyFill="1" applyBorder="1"/>
    <xf numFmtId="3" fontId="36" fillId="6" borderId="400" xfId="6" applyNumberFormat="1" applyFont="1" applyFill="1" applyBorder="1"/>
    <xf numFmtId="0" fontId="14" fillId="0" borderId="454" xfId="6" applyFont="1" applyBorder="1" applyAlignment="1">
      <alignment horizontal="centerContinuous"/>
    </xf>
    <xf numFmtId="0" fontId="14" fillId="0" borderId="457" xfId="6" applyFont="1" applyBorder="1" applyAlignment="1">
      <alignment horizontal="centerContinuous"/>
    </xf>
    <xf numFmtId="1" fontId="31" fillId="0" borderId="498" xfId="6" applyNumberFormat="1" applyFont="1" applyBorder="1" applyAlignment="1">
      <alignment horizontal="centerContinuous"/>
    </xf>
    <xf numFmtId="1" fontId="31" fillId="0" borderId="499" xfId="6" applyNumberFormat="1" applyFont="1" applyBorder="1" applyAlignment="1">
      <alignment horizontal="centerContinuous"/>
    </xf>
    <xf numFmtId="1" fontId="31" fillId="0" borderId="500" xfId="6" applyNumberFormat="1" applyFont="1" applyBorder="1" applyAlignment="1">
      <alignment horizontal="centerContinuous"/>
    </xf>
    <xf numFmtId="1" fontId="31" fillId="0" borderId="501" xfId="6" applyNumberFormat="1" applyFont="1" applyBorder="1" applyAlignment="1">
      <alignment horizontal="centerContinuous"/>
    </xf>
    <xf numFmtId="0" fontId="31" fillId="0" borderId="502" xfId="6" applyFont="1" applyBorder="1"/>
    <xf numFmtId="0" fontId="31" fillId="0" borderId="503" xfId="6" applyFont="1" applyBorder="1"/>
    <xf numFmtId="0" fontId="31" fillId="0" borderId="504" xfId="6" applyFont="1" applyBorder="1"/>
    <xf numFmtId="0" fontId="31" fillId="0" borderId="505" xfId="6" applyFont="1" applyBorder="1"/>
    <xf numFmtId="177" fontId="34" fillId="8" borderId="506" xfId="6" applyNumberFormat="1" applyFont="1" applyFill="1" applyBorder="1" applyAlignment="1">
      <alignment horizontal="centerContinuous"/>
    </xf>
    <xf numFmtId="177" fontId="34" fillId="8" borderId="507" xfId="6" applyNumberFormat="1" applyFont="1" applyFill="1" applyBorder="1" applyAlignment="1">
      <alignment horizontal="centerContinuous"/>
    </xf>
    <xf numFmtId="177" fontId="34" fillId="8" borderId="508" xfId="6" applyNumberFormat="1" applyFont="1" applyFill="1" applyBorder="1" applyAlignment="1">
      <alignment horizontal="centerContinuous"/>
    </xf>
    <xf numFmtId="3" fontId="36" fillId="6" borderId="509" xfId="6" applyNumberFormat="1" applyFont="1" applyFill="1" applyBorder="1" applyAlignment="1">
      <alignment horizontal="center"/>
    </xf>
    <xf numFmtId="3" fontId="36" fillId="6" borderId="507" xfId="6" applyNumberFormat="1" applyFont="1" applyFill="1" applyBorder="1" applyAlignment="1">
      <alignment horizontal="center"/>
    </xf>
    <xf numFmtId="3" fontId="36" fillId="6" borderId="510" xfId="6" applyNumberFormat="1" applyFont="1" applyFill="1" applyBorder="1" applyAlignment="1">
      <alignment horizontal="center"/>
    </xf>
    <xf numFmtId="3" fontId="36" fillId="6" borderId="511" xfId="6" applyNumberFormat="1" applyFont="1" applyFill="1" applyBorder="1" applyAlignment="1">
      <alignment horizontal="center"/>
    </xf>
    <xf numFmtId="0" fontId="14" fillId="0" borderId="512" xfId="6" applyFont="1" applyBorder="1" applyAlignment="1">
      <alignment horizontal="centerContinuous"/>
    </xf>
    <xf numFmtId="0" fontId="14" fillId="0" borderId="513" xfId="6" applyFont="1" applyBorder="1" applyAlignment="1">
      <alignment horizontal="centerContinuous"/>
    </xf>
    <xf numFmtId="0" fontId="14" fillId="0" borderId="514" xfId="6" applyFont="1" applyBorder="1" applyAlignment="1">
      <alignment horizontal="centerContinuous"/>
    </xf>
    <xf numFmtId="0" fontId="14" fillId="0" borderId="515" xfId="6" applyFont="1" applyBorder="1" applyAlignment="1">
      <alignment horizontal="centerContinuous"/>
    </xf>
    <xf numFmtId="1" fontId="31" fillId="0" borderId="516" xfId="6" applyNumberFormat="1" applyFont="1" applyBorder="1" applyAlignment="1">
      <alignment horizontal="centerContinuous"/>
    </xf>
    <xf numFmtId="1" fontId="31" fillId="0" borderId="517" xfId="6" applyNumberFormat="1" applyFont="1" applyBorder="1" applyAlignment="1">
      <alignment horizontal="centerContinuous"/>
    </xf>
    <xf numFmtId="1" fontId="31" fillId="0" borderId="518" xfId="6" applyNumberFormat="1" applyFont="1" applyBorder="1" applyAlignment="1">
      <alignment horizontal="centerContinuous"/>
    </xf>
    <xf numFmtId="1" fontId="31" fillId="0" borderId="519" xfId="6" applyNumberFormat="1" applyFont="1" applyBorder="1" applyAlignment="1">
      <alignment horizontal="centerContinuous"/>
    </xf>
    <xf numFmtId="0" fontId="31" fillId="0" borderId="520" xfId="6" applyFont="1" applyBorder="1"/>
    <xf numFmtId="0" fontId="31" fillId="0" borderId="521" xfId="6" applyFont="1" applyBorder="1"/>
    <xf numFmtId="0" fontId="31" fillId="0" borderId="522" xfId="6" applyFont="1" applyBorder="1"/>
    <xf numFmtId="0" fontId="31" fillId="0" borderId="523" xfId="6" applyFont="1" applyBorder="1"/>
    <xf numFmtId="177" fontId="34" fillId="8" borderId="524" xfId="6" applyNumberFormat="1" applyFont="1" applyFill="1" applyBorder="1" applyAlignment="1">
      <alignment horizontal="centerContinuous"/>
    </xf>
    <xf numFmtId="177" fontId="34" fillId="8" borderId="525" xfId="6" applyNumberFormat="1" applyFont="1" applyFill="1" applyBorder="1" applyAlignment="1">
      <alignment horizontal="centerContinuous"/>
    </xf>
    <xf numFmtId="177" fontId="34" fillId="8" borderId="526" xfId="6" applyNumberFormat="1" applyFont="1" applyFill="1" applyBorder="1" applyAlignment="1">
      <alignment horizontal="centerContinuous"/>
    </xf>
    <xf numFmtId="1" fontId="31" fillId="0" borderId="527" xfId="6" applyNumberFormat="1" applyFont="1" applyBorder="1" applyAlignment="1">
      <alignment horizontal="centerContinuous"/>
    </xf>
    <xf numFmtId="1" fontId="31" fillId="0" borderId="528" xfId="6" applyNumberFormat="1" applyFont="1" applyBorder="1" applyAlignment="1">
      <alignment horizontal="centerContinuous"/>
    </xf>
    <xf numFmtId="1" fontId="31" fillId="0" borderId="529" xfId="6" applyNumberFormat="1" applyFont="1" applyBorder="1" applyAlignment="1">
      <alignment horizontal="centerContinuous"/>
    </xf>
    <xf numFmtId="0" fontId="31" fillId="0" borderId="530" xfId="6" applyFont="1" applyBorder="1"/>
    <xf numFmtId="0" fontId="31" fillId="0" borderId="531" xfId="6" applyFont="1" applyBorder="1"/>
    <xf numFmtId="0" fontId="31" fillId="0" borderId="532" xfId="6" applyFont="1" applyBorder="1"/>
    <xf numFmtId="0" fontId="31" fillId="0" borderId="533" xfId="6" applyFont="1" applyBorder="1"/>
    <xf numFmtId="177" fontId="34" fillId="8" borderId="534" xfId="6" applyNumberFormat="1" applyFont="1" applyFill="1" applyBorder="1" applyAlignment="1">
      <alignment horizontal="centerContinuous"/>
    </xf>
    <xf numFmtId="177" fontId="34" fillId="8" borderId="535" xfId="6" applyNumberFormat="1" applyFont="1" applyFill="1" applyBorder="1" applyAlignment="1">
      <alignment horizontal="centerContinuous"/>
    </xf>
    <xf numFmtId="177" fontId="34" fillId="8" borderId="536" xfId="6" applyNumberFormat="1" applyFont="1" applyFill="1" applyBorder="1" applyAlignment="1">
      <alignment horizontal="centerContinuous"/>
    </xf>
    <xf numFmtId="2" fontId="14" fillId="0" borderId="537" xfId="6" applyNumberFormat="1" applyFont="1" applyBorder="1" applyAlignment="1">
      <alignment horizontal="centerContinuous"/>
    </xf>
    <xf numFmtId="0" fontId="14" fillId="0" borderId="512" xfId="6" applyFont="1" applyBorder="1"/>
    <xf numFmtId="0" fontId="14" fillId="0" borderId="513" xfId="6" applyFont="1" applyBorder="1"/>
    <xf numFmtId="0" fontId="14" fillId="0" borderId="538" xfId="6" applyFont="1" applyBorder="1"/>
    <xf numFmtId="0" fontId="14" fillId="0" borderId="539" xfId="6" applyFont="1" applyBorder="1" applyAlignment="1">
      <alignment horizontal="centerContinuous"/>
    </xf>
    <xf numFmtId="0" fontId="14" fillId="0" borderId="538" xfId="6" applyFont="1" applyBorder="1" applyAlignment="1">
      <alignment horizontal="centerContinuous"/>
    </xf>
    <xf numFmtId="1" fontId="14" fillId="0" borderId="540" xfId="6" applyNumberFormat="1" applyFont="1" applyBorder="1" applyAlignment="1">
      <alignment horizontal="centerContinuous"/>
    </xf>
    <xf numFmtId="1" fontId="14" fillId="0" borderId="513" xfId="6" applyNumberFormat="1" applyFont="1" applyBorder="1" applyAlignment="1">
      <alignment horizontal="centerContinuous"/>
    </xf>
    <xf numFmtId="1" fontId="14" fillId="0" borderId="538" xfId="6" applyNumberFormat="1" applyFont="1" applyBorder="1" applyAlignment="1">
      <alignment horizontal="centerContinuous"/>
    </xf>
    <xf numFmtId="1" fontId="31" fillId="0" borderId="512" xfId="6" applyNumberFormat="1" applyFont="1" applyBorder="1" applyAlignment="1">
      <alignment horizontal="center"/>
    </xf>
    <xf numFmtId="1" fontId="31" fillId="0" borderId="513" xfId="6" applyNumberFormat="1" applyFont="1" applyBorder="1" applyAlignment="1">
      <alignment horizontal="center"/>
    </xf>
    <xf numFmtId="1" fontId="31" fillId="0" borderId="515" xfId="6" applyNumberFormat="1" applyFont="1" applyBorder="1" applyAlignment="1">
      <alignment horizontal="center"/>
    </xf>
    <xf numFmtId="1" fontId="46" fillId="15" borderId="541" xfId="6" applyNumberFormat="1" applyFont="1" applyFill="1" applyBorder="1" applyAlignment="1">
      <alignment horizontal="center" vertical="center"/>
    </xf>
    <xf numFmtId="1" fontId="46" fillId="15" borderId="542" xfId="6" applyNumberFormat="1" applyFont="1" applyFill="1" applyBorder="1" applyAlignment="1">
      <alignment horizontal="center" vertical="center"/>
    </xf>
    <xf numFmtId="1" fontId="46" fillId="15" borderId="543" xfId="6" applyNumberFormat="1" applyFont="1" applyFill="1" applyBorder="1" applyAlignment="1">
      <alignment horizontal="center" vertical="center"/>
    </xf>
    <xf numFmtId="1" fontId="46" fillId="15" borderId="544" xfId="6" applyNumberFormat="1" applyFont="1" applyFill="1" applyBorder="1" applyAlignment="1">
      <alignment horizontal="center" vertical="center"/>
    </xf>
    <xf numFmtId="1" fontId="46" fillId="0" borderId="545" xfId="6" applyNumberFormat="1" applyFont="1" applyBorder="1" applyAlignment="1">
      <alignment horizontal="center" vertical="center"/>
    </xf>
    <xf numFmtId="1" fontId="46" fillId="0" borderId="543" xfId="6" applyNumberFormat="1" applyFont="1" applyBorder="1" applyAlignment="1">
      <alignment horizontal="center" vertical="center"/>
    </xf>
    <xf numFmtId="1" fontId="46" fillId="0" borderId="544" xfId="6" applyNumberFormat="1" applyFont="1" applyBorder="1" applyAlignment="1">
      <alignment horizontal="center" vertical="center"/>
    </xf>
    <xf numFmtId="0" fontId="14" fillId="0" borderId="465" xfId="6" applyFont="1" applyBorder="1"/>
    <xf numFmtId="0" fontId="14" fillId="0" borderId="466" xfId="6" applyFont="1" applyBorder="1" applyAlignment="1">
      <alignment horizontal="center"/>
    </xf>
    <xf numFmtId="0" fontId="14" fillId="0" borderId="512" xfId="6" applyFont="1" applyBorder="1" applyAlignment="1">
      <alignment horizontal="center" wrapText="1"/>
    </xf>
    <xf numFmtId="0" fontId="14" fillId="0" borderId="513" xfId="6" applyFont="1" applyBorder="1" applyAlignment="1">
      <alignment horizontal="left" wrapText="1"/>
    </xf>
    <xf numFmtId="0" fontId="14" fillId="0" borderId="514" xfId="6" applyFont="1" applyBorder="1" applyAlignment="1">
      <alignment horizontal="left" wrapText="1"/>
    </xf>
    <xf numFmtId="0" fontId="14" fillId="0" borderId="485" xfId="6" applyFont="1" applyBorder="1" applyAlignment="1">
      <alignment wrapText="1"/>
    </xf>
    <xf numFmtId="0" fontId="14" fillId="0" borderId="538" xfId="6" applyFont="1" applyBorder="1" applyAlignment="1">
      <alignment horizontal="center" wrapText="1"/>
    </xf>
    <xf numFmtId="2" fontId="37" fillId="16" borderId="512" xfId="27" applyNumberFormat="1" applyFont="1" applyFill="1" applyBorder="1"/>
    <xf numFmtId="9" fontId="37" fillId="16" borderId="513" xfId="27" applyFont="1" applyFill="1" applyBorder="1"/>
    <xf numFmtId="9" fontId="37" fillId="16" borderId="485" xfId="27" applyFont="1" applyFill="1" applyBorder="1"/>
    <xf numFmtId="171" fontId="37" fillId="16" borderId="515" xfId="27" applyNumberFormat="1" applyFont="1" applyFill="1" applyBorder="1"/>
    <xf numFmtId="2" fontId="37" fillId="16" borderId="546" xfId="27" applyNumberFormat="1" applyFont="1" applyFill="1" applyBorder="1"/>
    <xf numFmtId="9" fontId="37" fillId="16" borderId="547" xfId="27" applyFont="1" applyFill="1" applyBorder="1"/>
    <xf numFmtId="9" fontId="37" fillId="16" borderId="548" xfId="27" applyFont="1" applyFill="1" applyBorder="1"/>
    <xf numFmtId="171" fontId="37" fillId="16" borderId="549" xfId="27" applyNumberFormat="1" applyFont="1" applyFill="1" applyBorder="1"/>
    <xf numFmtId="0" fontId="14" fillId="0" borderId="512" xfId="6" applyFont="1" applyBorder="1" applyAlignment="1">
      <alignment horizontal="left"/>
    </xf>
    <xf numFmtId="3" fontId="14" fillId="0" borderId="538" xfId="6" applyNumberFormat="1" applyFont="1" applyBorder="1" applyAlignment="1">
      <alignment horizontal="center"/>
    </xf>
    <xf numFmtId="177" fontId="34" fillId="0" borderId="512" xfId="6" applyNumberFormat="1" applyFont="1" applyBorder="1" applyAlignment="1">
      <alignment horizontal="centerContinuous"/>
    </xf>
    <xf numFmtId="177" fontId="34" fillId="0" borderId="513" xfId="6" applyNumberFormat="1" applyFont="1" applyBorder="1" applyAlignment="1">
      <alignment horizontal="centerContinuous"/>
    </xf>
    <xf numFmtId="177" fontId="34" fillId="0" borderId="514" xfId="6" applyNumberFormat="1" applyFont="1" applyBorder="1" applyAlignment="1">
      <alignment horizontal="centerContinuous"/>
    </xf>
    <xf numFmtId="177" fontId="34" fillId="0" borderId="538" xfId="6" applyNumberFormat="1" applyFont="1" applyBorder="1" applyAlignment="1">
      <alignment horizontal="centerContinuous"/>
    </xf>
    <xf numFmtId="3" fontId="39" fillId="0" borderId="512" xfId="6" applyNumberFormat="1" applyFont="1" applyBorder="1" applyAlignment="1">
      <alignment horizontal="centerContinuous"/>
    </xf>
    <xf numFmtId="0" fontId="39" fillId="0" borderId="513" xfId="6" applyFont="1" applyBorder="1" applyAlignment="1">
      <alignment horizontal="centerContinuous"/>
    </xf>
    <xf numFmtId="0" fontId="39" fillId="0" borderId="513" xfId="6" applyFont="1" applyBorder="1"/>
    <xf numFmtId="3" fontId="34" fillId="0" borderId="538" xfId="6" applyNumberFormat="1" applyFont="1" applyBorder="1" applyAlignment="1">
      <alignment horizontal="center"/>
    </xf>
    <xf numFmtId="3" fontId="31" fillId="0" borderId="512" xfId="6" applyNumberFormat="1" applyFont="1" applyBorder="1" applyAlignment="1">
      <alignment horizontal="centerContinuous"/>
    </xf>
    <xf numFmtId="0" fontId="31" fillId="0" borderId="513" xfId="6" applyFont="1" applyBorder="1" applyAlignment="1">
      <alignment horizontal="centerContinuous"/>
    </xf>
    <xf numFmtId="0" fontId="31" fillId="0" borderId="513" xfId="6" applyFont="1" applyBorder="1"/>
    <xf numFmtId="0" fontId="41" fillId="0" borderId="513" xfId="6" applyFont="1" applyBorder="1"/>
    <xf numFmtId="0" fontId="31" fillId="0" borderId="550" xfId="6" applyFont="1" applyBorder="1" applyAlignment="1">
      <alignment horizontal="centerContinuous"/>
    </xf>
    <xf numFmtId="0" fontId="31" fillId="0" borderId="550" xfId="6" applyFont="1" applyBorder="1"/>
    <xf numFmtId="3" fontId="14" fillId="0" borderId="413" xfId="6" applyNumberFormat="1" applyFont="1" applyBorder="1" applyAlignment="1">
      <alignment horizontal="center"/>
    </xf>
    <xf numFmtId="0" fontId="14" fillId="0" borderId="514" xfId="6" applyFont="1" applyBorder="1"/>
    <xf numFmtId="0" fontId="14" fillId="0" borderId="509" xfId="6" applyFont="1" applyBorder="1"/>
    <xf numFmtId="0" fontId="14" fillId="0" borderId="525" xfId="6" applyFont="1" applyBorder="1"/>
    <xf numFmtId="0" fontId="14" fillId="0" borderId="510" xfId="6" applyFont="1" applyBorder="1"/>
    <xf numFmtId="3" fontId="14" fillId="0" borderId="551" xfId="6" applyNumberFormat="1" applyFont="1" applyBorder="1" applyAlignment="1">
      <alignment horizontal="center"/>
    </xf>
    <xf numFmtId="0" fontId="14" fillId="0" borderId="465" xfId="6" applyFont="1" applyFill="1" applyBorder="1"/>
    <xf numFmtId="0" fontId="14" fillId="0" borderId="413" xfId="6" applyFont="1" applyFill="1" applyBorder="1"/>
    <xf numFmtId="0" fontId="14" fillId="0" borderId="550" xfId="6" applyFont="1" applyFill="1" applyBorder="1"/>
    <xf numFmtId="0" fontId="14" fillId="0" borderId="552" xfId="6" applyFont="1" applyFill="1" applyBorder="1"/>
    <xf numFmtId="0" fontId="14" fillId="0" borderId="538" xfId="6" applyFont="1" applyFill="1" applyBorder="1"/>
    <xf numFmtId="0" fontId="14" fillId="0" borderId="506" xfId="6" applyFont="1" applyFill="1" applyBorder="1"/>
    <xf numFmtId="0" fontId="34" fillId="0" borderId="553" xfId="6" applyFont="1" applyFill="1" applyBorder="1" applyAlignment="1"/>
    <xf numFmtId="0" fontId="34" fillId="0" borderId="554" xfId="6" applyFont="1" applyFill="1" applyBorder="1" applyAlignment="1"/>
    <xf numFmtId="0" fontId="34" fillId="0" borderId="551" xfId="6" applyFont="1" applyFill="1" applyBorder="1" applyAlignment="1"/>
    <xf numFmtId="3" fontId="34" fillId="0" borderId="476" xfId="6" applyNumberFormat="1" applyFont="1" applyFill="1" applyBorder="1"/>
    <xf numFmtId="0" fontId="34" fillId="0" borderId="553" xfId="6" applyFont="1" applyFill="1" applyBorder="1" applyAlignment="1">
      <alignment horizontal="centerContinuous"/>
    </xf>
    <xf numFmtId="0" fontId="34" fillId="0" borderId="554" xfId="6" applyFont="1" applyFill="1" applyBorder="1" applyAlignment="1">
      <alignment horizontal="centerContinuous"/>
    </xf>
    <xf numFmtId="0" fontId="34" fillId="0" borderId="551" xfId="6" applyFont="1" applyFill="1" applyBorder="1" applyAlignment="1">
      <alignment horizontal="centerContinuous"/>
    </xf>
    <xf numFmtId="3" fontId="34" fillId="0" borderId="509" xfId="6" applyNumberFormat="1" applyFont="1" applyFill="1" applyBorder="1" applyAlignment="1">
      <alignment horizontal="center"/>
    </xf>
    <xf numFmtId="3" fontId="34" fillId="0" borderId="525" xfId="6" applyNumberFormat="1" applyFont="1" applyFill="1" applyBorder="1" applyAlignment="1">
      <alignment horizontal="center"/>
    </xf>
    <xf numFmtId="3" fontId="34" fillId="0" borderId="551" xfId="6" applyNumberFormat="1" applyFont="1" applyFill="1" applyBorder="1"/>
    <xf numFmtId="0" fontId="14" fillId="0" borderId="513" xfId="6" applyFont="1" applyFill="1" applyBorder="1"/>
    <xf numFmtId="3" fontId="14" fillId="0" borderId="506" xfId="6" applyNumberFormat="1" applyFont="1" applyFill="1" applyBorder="1" applyAlignment="1">
      <alignment horizontal="center"/>
    </xf>
    <xf numFmtId="0" fontId="14" fillId="0" borderId="550" xfId="6" applyFont="1" applyFill="1" applyBorder="1" applyAlignment="1">
      <alignment horizontal="center"/>
    </xf>
    <xf numFmtId="3" fontId="14" fillId="0" borderId="506" xfId="6" applyNumberFormat="1" applyFont="1" applyFill="1" applyBorder="1"/>
    <xf numFmtId="3" fontId="34" fillId="0" borderId="555" xfId="6" applyNumberFormat="1" applyFont="1" applyFill="1" applyBorder="1"/>
    <xf numFmtId="3" fontId="34" fillId="0" borderId="525" xfId="6" applyNumberFormat="1" applyFont="1" applyFill="1" applyBorder="1"/>
    <xf numFmtId="0" fontId="14" fillId="0" borderId="513" xfId="6" applyFont="1" applyFill="1" applyBorder="1" applyAlignment="1">
      <alignment horizontal="center"/>
    </xf>
    <xf numFmtId="2" fontId="14" fillId="0" borderId="512" xfId="6" applyNumberFormat="1" applyFont="1" applyFill="1" applyBorder="1" applyAlignment="1">
      <alignment horizontal="center"/>
    </xf>
    <xf numFmtId="2" fontId="14" fillId="0" borderId="513" xfId="6" applyNumberFormat="1" applyFont="1" applyFill="1" applyBorder="1" applyAlignment="1">
      <alignment horizontal="center"/>
    </xf>
    <xf numFmtId="2" fontId="14" fillId="0" borderId="550" xfId="6" applyNumberFormat="1" applyFont="1" applyFill="1" applyBorder="1"/>
    <xf numFmtId="0" fontId="14" fillId="0" borderId="506" xfId="6" applyFont="1" applyFill="1" applyBorder="1" applyAlignment="1">
      <alignment horizontal="center"/>
    </xf>
    <xf numFmtId="3" fontId="36" fillId="6" borderId="525" xfId="6" applyNumberFormat="1" applyFont="1" applyFill="1" applyBorder="1" applyAlignment="1">
      <alignment horizontal="center"/>
    </xf>
    <xf numFmtId="3" fontId="36" fillId="6" borderId="508" xfId="6" applyNumberFormat="1" applyFont="1" applyFill="1" applyBorder="1"/>
    <xf numFmtId="3" fontId="36" fillId="6" borderId="68" xfId="6" applyNumberFormat="1" applyFont="1" applyFill="1" applyBorder="1"/>
    <xf numFmtId="3" fontId="34" fillId="0" borderId="556" xfId="6" applyNumberFormat="1" applyFont="1" applyFill="1" applyBorder="1"/>
    <xf numFmtId="3" fontId="34" fillId="0" borderId="68" xfId="6" applyNumberFormat="1" applyFont="1" applyFill="1" applyBorder="1"/>
    <xf numFmtId="3" fontId="34" fillId="0" borderId="53" xfId="6" applyNumberFormat="1" applyFont="1" applyFill="1" applyBorder="1"/>
    <xf numFmtId="1" fontId="31" fillId="0" borderId="558" xfId="6" applyNumberFormat="1" applyFont="1" applyBorder="1" applyAlignment="1">
      <alignment horizontal="center"/>
    </xf>
    <xf numFmtId="1" fontId="31" fillId="0" borderId="557" xfId="6" applyNumberFormat="1" applyFont="1" applyBorder="1" applyAlignment="1">
      <alignment horizontal="center"/>
    </xf>
    <xf numFmtId="171" fontId="37" fillId="16" borderId="559" xfId="27" applyNumberFormat="1" applyFont="1" applyFill="1" applyBorder="1"/>
    <xf numFmtId="171" fontId="37" fillId="16" borderId="560" xfId="27" applyNumberFormat="1" applyFont="1" applyFill="1" applyBorder="1"/>
    <xf numFmtId="171" fontId="37" fillId="16" borderId="561" xfId="27" applyNumberFormat="1" applyFont="1" applyFill="1" applyBorder="1"/>
    <xf numFmtId="1" fontId="39" fillId="0" borderId="153" xfId="6" applyNumberFormat="1" applyFont="1" applyFill="1" applyBorder="1" applyAlignment="1">
      <alignment horizontal="center" vertical="center"/>
    </xf>
    <xf numFmtId="0" fontId="39" fillId="0" borderId="165" xfId="6" applyFont="1" applyFill="1" applyBorder="1" applyAlignment="1">
      <alignment horizontal="center" vertical="center"/>
    </xf>
    <xf numFmtId="1" fontId="39" fillId="0" borderId="165" xfId="6" applyNumberFormat="1" applyFont="1" applyFill="1" applyBorder="1" applyAlignment="1">
      <alignment horizontal="center" vertical="center"/>
    </xf>
    <xf numFmtId="0" fontId="39" fillId="0" borderId="216" xfId="6" applyFont="1" applyFill="1" applyBorder="1" applyAlignment="1">
      <alignment horizontal="center" vertical="center"/>
    </xf>
    <xf numFmtId="1" fontId="39" fillId="0" borderId="217" xfId="6" applyNumberFormat="1" applyFont="1" applyFill="1" applyBorder="1" applyAlignment="1">
      <alignment horizontal="center" vertical="center"/>
    </xf>
    <xf numFmtId="173" fontId="19" fillId="0" borderId="406" xfId="6" applyNumberFormat="1" applyFont="1" applyFill="1" applyBorder="1" applyAlignment="1">
      <alignment horizontal="center" vertical="center"/>
    </xf>
    <xf numFmtId="173" fontId="19" fillId="0" borderId="387" xfId="6" applyNumberFormat="1" applyFont="1" applyFill="1" applyBorder="1" applyAlignment="1">
      <alignment horizontal="center" vertical="center"/>
    </xf>
    <xf numFmtId="173" fontId="19" fillId="0" borderId="388" xfId="6" applyNumberFormat="1" applyFont="1" applyFill="1" applyBorder="1" applyAlignment="1">
      <alignment horizontal="center" vertical="center"/>
    </xf>
    <xf numFmtId="173" fontId="19" fillId="0" borderId="408" xfId="6" applyNumberFormat="1" applyFont="1" applyFill="1" applyBorder="1" applyAlignment="1">
      <alignment horizontal="center" vertical="center"/>
    </xf>
    <xf numFmtId="173" fontId="19" fillId="0" borderId="389" xfId="6" applyNumberFormat="1" applyFont="1" applyFill="1" applyBorder="1" applyAlignment="1">
      <alignment horizontal="center" vertical="center"/>
    </xf>
    <xf numFmtId="173" fontId="19" fillId="0" borderId="182" xfId="6" applyNumberFormat="1" applyFont="1" applyFill="1" applyBorder="1" applyAlignment="1">
      <alignment horizontal="center" vertical="center"/>
    </xf>
    <xf numFmtId="173" fontId="19" fillId="0" borderId="181" xfId="6" applyNumberFormat="1" applyFont="1" applyFill="1" applyBorder="1" applyAlignment="1">
      <alignment horizontal="center" vertical="center"/>
    </xf>
    <xf numFmtId="173" fontId="19" fillId="0" borderId="183" xfId="6" applyNumberFormat="1" applyFont="1" applyFill="1" applyBorder="1" applyAlignment="1">
      <alignment horizontal="center" vertical="center"/>
    </xf>
    <xf numFmtId="173" fontId="19" fillId="0" borderId="180" xfId="6" applyNumberFormat="1" applyFont="1" applyFill="1" applyBorder="1" applyAlignment="1">
      <alignment horizontal="center" vertical="center"/>
    </xf>
    <xf numFmtId="173" fontId="19" fillId="0" borderId="218" xfId="6" applyNumberFormat="1" applyFont="1" applyFill="1" applyBorder="1" applyAlignment="1">
      <alignment horizontal="center" vertical="center"/>
    </xf>
    <xf numFmtId="173" fontId="19" fillId="0" borderId="219" xfId="6" applyNumberFormat="1" applyFont="1" applyFill="1" applyBorder="1" applyAlignment="1">
      <alignment horizontal="center" vertical="center"/>
    </xf>
    <xf numFmtId="173" fontId="19" fillId="0" borderId="220" xfId="6" applyNumberFormat="1" applyFont="1" applyFill="1" applyBorder="1" applyAlignment="1">
      <alignment horizontal="center" vertical="center"/>
    </xf>
    <xf numFmtId="173" fontId="19" fillId="0" borderId="454" xfId="6" applyNumberFormat="1" applyFont="1" applyFill="1" applyBorder="1" applyAlignment="1">
      <alignment horizontal="center" vertical="center"/>
    </xf>
    <xf numFmtId="173" fontId="19" fillId="0" borderId="453" xfId="6" applyNumberFormat="1" applyFont="1" applyFill="1" applyBorder="1" applyAlignment="1">
      <alignment horizontal="center" vertical="center"/>
    </xf>
    <xf numFmtId="173" fontId="19" fillId="0" borderId="484" xfId="6" applyNumberFormat="1" applyFont="1" applyFill="1" applyBorder="1" applyAlignment="1">
      <alignment horizontal="center" vertical="center"/>
    </xf>
    <xf numFmtId="173" fontId="19" fillId="0" borderId="437" xfId="6" applyNumberFormat="1" applyFont="1" applyFill="1" applyBorder="1" applyAlignment="1">
      <alignment horizontal="center" vertical="center"/>
    </xf>
    <xf numFmtId="173" fontId="19" fillId="0" borderId="455" xfId="6" applyNumberFormat="1" applyFont="1" applyFill="1" applyBorder="1" applyAlignment="1">
      <alignment horizontal="center" vertical="center"/>
    </xf>
    <xf numFmtId="173" fontId="19" fillId="0" borderId="222" xfId="6" applyNumberFormat="1" applyFont="1" applyFill="1" applyBorder="1" applyAlignment="1">
      <alignment horizontal="center" vertical="center"/>
    </xf>
    <xf numFmtId="173" fontId="19" fillId="0" borderId="223" xfId="6" applyNumberFormat="1" applyFont="1" applyFill="1" applyBorder="1" applyAlignment="1">
      <alignment horizontal="center" vertical="center"/>
    </xf>
    <xf numFmtId="173" fontId="19" fillId="0" borderId="168" xfId="6" applyNumberFormat="1" applyFont="1" applyFill="1" applyBorder="1" applyAlignment="1">
      <alignment horizontal="center" vertical="center"/>
    </xf>
    <xf numFmtId="173" fontId="19" fillId="0" borderId="224" xfId="6" applyNumberFormat="1" applyFont="1" applyFill="1" applyBorder="1" applyAlignment="1">
      <alignment horizontal="center" vertical="center"/>
    </xf>
    <xf numFmtId="173" fontId="19" fillId="0" borderId="221" xfId="6" applyNumberFormat="1" applyFont="1" applyFill="1" applyBorder="1" applyAlignment="1">
      <alignment horizontal="center" vertical="center"/>
    </xf>
    <xf numFmtId="173" fontId="19" fillId="0" borderId="225" xfId="6" applyNumberFormat="1" applyFont="1" applyFill="1" applyBorder="1" applyAlignment="1">
      <alignment horizontal="center" vertical="center"/>
    </xf>
    <xf numFmtId="1" fontId="39" fillId="0" borderId="216" xfId="6" applyNumberFormat="1" applyFont="1" applyFill="1" applyBorder="1" applyAlignment="1">
      <alignment horizontal="center" vertical="center"/>
    </xf>
    <xf numFmtId="0" fontId="65" fillId="0" borderId="0" xfId="0" applyFont="1"/>
    <xf numFmtId="172" fontId="83" fillId="21" borderId="143" xfId="3" applyNumberFormat="1" applyFont="1" applyFill="1" applyBorder="1">
      <alignment horizontal="centerContinuous"/>
    </xf>
    <xf numFmtId="177" fontId="34" fillId="8" borderId="126" xfId="3" applyNumberFormat="1" applyFont="1" applyFill="1" applyBorder="1">
      <alignment horizontal="centerContinuous"/>
    </xf>
    <xf numFmtId="177" fontId="34" fillId="8" borderId="127" xfId="3" applyNumberFormat="1" applyFont="1" applyFill="1" applyBorder="1">
      <alignment horizontal="centerContinuous"/>
    </xf>
    <xf numFmtId="177" fontId="34" fillId="8" borderId="128" xfId="3" applyNumberFormat="1" applyFont="1" applyFill="1" applyBorder="1">
      <alignment horizontal="centerContinuous"/>
    </xf>
    <xf numFmtId="177" fontId="34" fillId="8" borderId="1" xfId="3" applyNumberFormat="1" applyFont="1" applyFill="1" applyBorder="1">
      <alignment horizontal="centerContinuous"/>
    </xf>
    <xf numFmtId="177" fontId="34" fillId="8" borderId="0" xfId="3" applyNumberFormat="1" applyFont="1" applyFill="1" applyBorder="1">
      <alignment horizontal="centerContinuous"/>
    </xf>
    <xf numFmtId="177" fontId="34" fillId="8" borderId="6" xfId="3" applyNumberFormat="1" applyFont="1" applyFill="1" applyBorder="1">
      <alignment horizontal="centerContinuous"/>
    </xf>
    <xf numFmtId="177" fontId="34" fillId="0" borderId="12" xfId="3" applyNumberFormat="1" applyFont="1" applyFill="1" applyBorder="1">
      <alignment horizontal="centerContinuous"/>
    </xf>
    <xf numFmtId="177" fontId="34" fillId="0" borderId="35" xfId="3" applyNumberFormat="1" applyFont="1" applyFill="1" applyBorder="1">
      <alignment horizontal="centerContinuous"/>
    </xf>
    <xf numFmtId="177" fontId="34" fillId="0" borderId="13" xfId="3" applyNumberFormat="1" applyFont="1" applyFill="1" applyBorder="1">
      <alignment horizontal="centerContinuous"/>
    </xf>
    <xf numFmtId="172" fontId="83" fillId="21" borderId="150" xfId="3" applyNumberFormat="1" applyFont="1" applyFill="1" applyBorder="1">
      <alignment horizontal="centerContinuous"/>
    </xf>
    <xf numFmtId="0" fontId="34" fillId="0" borderId="383" xfId="3" applyNumberFormat="1" applyFont="1" applyFill="1" applyBorder="1">
      <alignment horizontal="centerContinuous"/>
    </xf>
    <xf numFmtId="0" fontId="34" fillId="0" borderId="289" xfId="3" applyNumberFormat="1" applyFont="1" applyFill="1" applyBorder="1">
      <alignment horizontal="centerContinuous"/>
    </xf>
    <xf numFmtId="0" fontId="34" fillId="0" borderId="562" xfId="3" applyNumberFormat="1" applyFont="1" applyFill="1" applyBorder="1">
      <alignment horizontal="centerContinuous"/>
    </xf>
    <xf numFmtId="3" fontId="14" fillId="0" borderId="0" xfId="6" applyNumberFormat="1" applyFont="1" applyFill="1" applyBorder="1"/>
    <xf numFmtId="0" fontId="31" fillId="0" borderId="108" xfId="6" applyFont="1" applyFill="1" applyBorder="1" applyAlignment="1">
      <alignment horizontal="center"/>
    </xf>
    <xf numFmtId="0" fontId="34" fillId="0" borderId="563" xfId="6" applyFont="1" applyFill="1" applyBorder="1" applyAlignment="1"/>
    <xf numFmtId="5" fontId="14" fillId="18" borderId="127" xfId="3" applyNumberFormat="1" applyFont="1" applyFill="1" applyBorder="1">
      <alignment horizontal="centerContinuous"/>
    </xf>
    <xf numFmtId="5" fontId="14" fillId="18" borderId="70" xfId="3" applyNumberFormat="1" applyFont="1" applyFill="1" applyBorder="1">
      <alignment horizontal="centerContinuous"/>
    </xf>
    <xf numFmtId="5" fontId="14" fillId="18" borderId="128" xfId="3" applyNumberFormat="1" applyFont="1" applyFill="1" applyBorder="1">
      <alignment horizontal="centerContinuous"/>
    </xf>
    <xf numFmtId="5" fontId="14" fillId="18" borderId="0" xfId="3" applyNumberFormat="1" applyFont="1" applyFill="1" applyBorder="1">
      <alignment horizontal="centerContinuous"/>
    </xf>
    <xf numFmtId="5" fontId="14" fillId="18" borderId="131" xfId="3" applyNumberFormat="1" applyFont="1" applyFill="1" applyBorder="1">
      <alignment horizontal="centerContinuous"/>
    </xf>
    <xf numFmtId="5" fontId="14" fillId="18" borderId="6" xfId="3" applyNumberFormat="1" applyFont="1" applyFill="1" applyBorder="1">
      <alignment horizontal="centerContinuous"/>
    </xf>
    <xf numFmtId="5" fontId="80" fillId="17" borderId="127" xfId="3" applyNumberFormat="1" applyFont="1" applyFill="1" applyBorder="1">
      <alignment horizontal="centerContinuous"/>
    </xf>
    <xf numFmtId="5" fontId="80" fillId="17" borderId="70" xfId="3" applyNumberFormat="1" applyFont="1" applyFill="1" applyBorder="1">
      <alignment horizontal="centerContinuous"/>
    </xf>
    <xf numFmtId="5" fontId="80" fillId="17" borderId="36" xfId="3" applyNumberFormat="1" applyFont="1" applyFill="1" applyBorder="1">
      <alignment horizontal="centerContinuous"/>
    </xf>
    <xf numFmtId="5" fontId="80" fillId="17" borderId="121" xfId="3" applyNumberFormat="1" applyFont="1" applyFill="1" applyBorder="1">
      <alignment horizontal="centerContinuous"/>
    </xf>
    <xf numFmtId="5" fontId="80" fillId="17" borderId="128" xfId="3" applyNumberFormat="1" applyFont="1" applyFill="1" applyBorder="1">
      <alignment horizontal="centerContinuous"/>
    </xf>
    <xf numFmtId="5" fontId="80" fillId="17" borderId="8" xfId="3" applyNumberFormat="1" applyFont="1" applyFill="1" applyBorder="1">
      <alignment horizontal="centerContinuous"/>
    </xf>
    <xf numFmtId="5" fontId="80" fillId="17" borderId="132" xfId="3" applyNumberFormat="1" applyFont="1" applyFill="1" applyBorder="1">
      <alignment horizontal="centerContinuous"/>
    </xf>
    <xf numFmtId="5" fontId="80" fillId="17" borderId="129" xfId="3" applyNumberFormat="1" applyFont="1" applyFill="1" applyBorder="1">
      <alignment horizontal="centerContinuous"/>
    </xf>
    <xf numFmtId="5" fontId="80" fillId="17" borderId="133" xfId="3" applyNumberFormat="1" applyFont="1" applyFill="1" applyBorder="1">
      <alignment horizontal="centerContinuous"/>
    </xf>
    <xf numFmtId="5" fontId="80" fillId="17" borderId="9" xfId="3" applyNumberFormat="1" applyFont="1" applyFill="1" applyBorder="1">
      <alignment horizontal="centerContinuous"/>
    </xf>
    <xf numFmtId="172" fontId="83" fillId="21" borderId="149" xfId="9" applyNumberFormat="1" applyFont="1" applyFill="1" applyBorder="1" applyAlignment="1">
      <alignment horizontal="centerContinuous"/>
    </xf>
    <xf numFmtId="172" fontId="83" fillId="21" borderId="564" xfId="3" applyNumberFormat="1" applyFont="1" applyFill="1" applyBorder="1">
      <alignment horizontal="centerContinuous"/>
    </xf>
    <xf numFmtId="172" fontId="83" fillId="21" borderId="564" xfId="9" applyNumberFormat="1" applyFont="1" applyFill="1" applyBorder="1" applyAlignment="1">
      <alignment horizontal="centerContinuous"/>
    </xf>
    <xf numFmtId="0" fontId="46" fillId="0" borderId="0" xfId="6" applyFont="1" applyFill="1"/>
    <xf numFmtId="169" fontId="46" fillId="0" borderId="0" xfId="6" applyNumberFormat="1" applyFont="1" applyFill="1" applyAlignment="1">
      <alignment horizontal="centerContinuous"/>
    </xf>
    <xf numFmtId="0" fontId="46" fillId="0" borderId="0" xfId="6" applyFont="1" applyFill="1" applyAlignment="1">
      <alignment horizontal="centerContinuous"/>
    </xf>
    <xf numFmtId="0" fontId="88" fillId="19" borderId="10" xfId="0" applyFont="1" applyFill="1" applyBorder="1"/>
    <xf numFmtId="0" fontId="88" fillId="0" borderId="10" xfId="0" applyFont="1" applyBorder="1" applyAlignment="1">
      <alignment horizontal="center"/>
    </xf>
    <xf numFmtId="0" fontId="88" fillId="0" borderId="10" xfId="0" applyFont="1" applyBorder="1"/>
    <xf numFmtId="177" fontId="88" fillId="0" borderId="10" xfId="0" applyNumberFormat="1" applyFont="1" applyBorder="1" applyAlignment="1">
      <alignment horizontal="center"/>
    </xf>
    <xf numFmtId="177" fontId="36" fillId="6" borderId="9" xfId="43" applyNumberFormat="1" applyFont="1" applyFill="1" applyBorder="1" applyAlignment="1">
      <alignment horizontal="right"/>
    </xf>
    <xf numFmtId="177" fontId="34" fillId="8" borderId="566" xfId="3" applyNumberFormat="1" applyFont="1" applyFill="1" applyBorder="1">
      <alignment horizontal="centerContinuous"/>
    </xf>
    <xf numFmtId="177" fontId="34" fillId="8" borderId="507" xfId="3" applyNumberFormat="1" applyFont="1" applyFill="1" applyBorder="1">
      <alignment horizontal="centerContinuous"/>
    </xf>
    <xf numFmtId="177" fontId="34" fillId="8" borderId="567" xfId="3" applyNumberFormat="1" applyFont="1" applyFill="1" applyBorder="1">
      <alignment horizontal="centerContinuous"/>
    </xf>
    <xf numFmtId="177" fontId="34" fillId="8" borderId="509" xfId="3" applyNumberFormat="1" applyFont="1" applyFill="1" applyBorder="1">
      <alignment horizontal="centerContinuous"/>
    </xf>
    <xf numFmtId="177" fontId="34" fillId="8" borderId="510" xfId="3" applyNumberFormat="1" applyFont="1" applyFill="1" applyBorder="1">
      <alignment horizontal="centerContinuous"/>
    </xf>
    <xf numFmtId="177" fontId="34" fillId="8" borderId="508" xfId="3" applyNumberFormat="1" applyFont="1" applyFill="1" applyBorder="1">
      <alignment horizontal="centerContinuous"/>
    </xf>
    <xf numFmtId="177" fontId="34" fillId="8" borderId="568" xfId="3" applyNumberFormat="1" applyFont="1" applyFill="1" applyBorder="1">
      <alignment horizontal="centerContinuous"/>
    </xf>
    <xf numFmtId="177" fontId="34" fillId="8" borderId="569" xfId="3" applyNumberFormat="1" applyFont="1" applyFill="1" applyBorder="1">
      <alignment horizontal="centerContinuous"/>
    </xf>
    <xf numFmtId="177" fontId="34" fillId="8" borderId="570" xfId="3" applyNumberFormat="1" applyFont="1" applyFill="1" applyBorder="1">
      <alignment horizontal="centerContinuous"/>
    </xf>
    <xf numFmtId="177" fontId="34" fillId="8" borderId="571" xfId="3" applyNumberFormat="1" applyFont="1" applyFill="1" applyBorder="1">
      <alignment horizontal="centerContinuous"/>
    </xf>
    <xf numFmtId="177" fontId="36" fillId="6" borderId="58" xfId="3" applyNumberFormat="1" applyFont="1" applyFill="1" applyBorder="1">
      <alignment horizontal="centerContinuous"/>
    </xf>
    <xf numFmtId="177" fontId="36" fillId="6" borderId="50" xfId="3" applyNumberFormat="1" applyFont="1" applyFill="1" applyBorder="1">
      <alignment horizontal="centerContinuous"/>
    </xf>
    <xf numFmtId="177" fontId="36" fillId="6" borderId="8" xfId="3" applyNumberFormat="1" applyFont="1" applyFill="1" applyBorder="1">
      <alignment horizontal="centerContinuous"/>
    </xf>
    <xf numFmtId="177" fontId="36" fillId="6" borderId="478" xfId="3" applyNumberFormat="1" applyFont="1" applyFill="1" applyBorder="1">
      <alignment horizontal="centerContinuous"/>
    </xf>
    <xf numFmtId="177" fontId="36" fillId="6" borderId="54" xfId="3" applyNumberFormat="1" applyFont="1" applyFill="1" applyBorder="1">
      <alignment horizontal="centerContinuous"/>
    </xf>
    <xf numFmtId="177" fontId="36" fillId="6" borderId="55" xfId="3" applyNumberFormat="1" applyFont="1" applyFill="1" applyBorder="1">
      <alignment horizontal="centerContinuous"/>
    </xf>
    <xf numFmtId="177" fontId="36" fillId="6" borderId="565" xfId="3" applyNumberFormat="1" applyFont="1" applyFill="1" applyBorder="1">
      <alignment horizontal="centerContinuous"/>
    </xf>
    <xf numFmtId="177" fontId="36" fillId="6" borderId="52" xfId="3" applyNumberFormat="1" applyFont="1" applyFill="1" applyBorder="1">
      <alignment horizontal="centerContinuous"/>
    </xf>
    <xf numFmtId="177" fontId="36" fillId="6" borderId="56" xfId="3" applyNumberFormat="1" applyFont="1" applyFill="1" applyBorder="1">
      <alignment horizontal="centerContinuous"/>
    </xf>
    <xf numFmtId="177" fontId="36" fillId="6" borderId="83" xfId="3" applyNumberFormat="1" applyFont="1" applyFill="1" applyBorder="1">
      <alignment horizontal="centerContinuous"/>
    </xf>
    <xf numFmtId="0" fontId="14" fillId="10" borderId="12" xfId="3" applyNumberFormat="1" applyFont="1" applyFill="1" applyBorder="1">
      <alignment horizontal="centerContinuous"/>
    </xf>
    <xf numFmtId="0" fontId="14" fillId="10" borderId="35" xfId="3" applyNumberFormat="1" applyFont="1" applyFill="1" applyBorder="1">
      <alignment horizontal="centerContinuous"/>
    </xf>
    <xf numFmtId="0" fontId="14" fillId="10" borderId="13" xfId="3" applyNumberFormat="1" applyFont="1" applyFill="1" applyBorder="1">
      <alignment horizontal="centerContinuous"/>
    </xf>
    <xf numFmtId="0" fontId="14" fillId="10" borderId="449" xfId="3" applyNumberFormat="1" applyFont="1" applyFill="1" applyBorder="1">
      <alignment horizontal="centerContinuous"/>
    </xf>
    <xf numFmtId="0" fontId="14" fillId="10" borderId="450" xfId="3" applyNumberFormat="1" applyFont="1" applyFill="1" applyBorder="1">
      <alignment horizontal="centerContinuous"/>
    </xf>
    <xf numFmtId="2" fontId="14" fillId="0" borderId="142" xfId="3" applyNumberFormat="1" applyFont="1" applyBorder="1">
      <alignment horizontal="centerContinuous"/>
    </xf>
    <xf numFmtId="2" fontId="14" fillId="0" borderId="85" xfId="3" applyNumberFormat="1" applyFont="1" applyBorder="1">
      <alignment horizontal="centerContinuous"/>
    </xf>
    <xf numFmtId="2" fontId="31" fillId="0" borderId="85" xfId="3" applyNumberFormat="1" applyFont="1" applyBorder="1">
      <alignment horizontal="centerContinuous"/>
    </xf>
    <xf numFmtId="2" fontId="31" fillId="0" borderId="106" xfId="3" applyNumberFormat="1" applyFont="1" applyBorder="1">
      <alignment horizontal="centerContinuous"/>
    </xf>
    <xf numFmtId="2" fontId="14" fillId="0" borderId="108" xfId="3" applyNumberFormat="1" applyFont="1" applyBorder="1">
      <alignment horizontal="centerContinuous"/>
    </xf>
    <xf numFmtId="2" fontId="14" fillId="0" borderId="166" xfId="3" applyNumberFormat="1" applyFont="1" applyBorder="1">
      <alignment horizontal="centerContinuous"/>
    </xf>
    <xf numFmtId="2" fontId="14" fillId="0" borderId="451" xfId="3" applyNumberFormat="1" applyFont="1" applyBorder="1">
      <alignment horizontal="centerContinuous"/>
    </xf>
    <xf numFmtId="0" fontId="14" fillId="2" borderId="413" xfId="3" applyNumberFormat="1" applyFont="1" applyFill="1" applyBorder="1">
      <alignment horizontal="centerContinuous"/>
    </xf>
    <xf numFmtId="2" fontId="14" fillId="0" borderId="115" xfId="3" applyNumberFormat="1" applyFont="1" applyBorder="1">
      <alignment horizontal="centerContinuous"/>
    </xf>
    <xf numFmtId="2" fontId="14" fillId="0" borderId="119" xfId="3" applyNumberFormat="1" applyFont="1" applyBorder="1">
      <alignment horizontal="centerContinuous"/>
    </xf>
    <xf numFmtId="2" fontId="14" fillId="0" borderId="106" xfId="3" applyNumberFormat="1" applyFont="1" applyBorder="1">
      <alignment horizontal="centerContinuous"/>
    </xf>
    <xf numFmtId="2" fontId="14" fillId="0" borderId="537" xfId="3" applyNumberFormat="1" applyFont="1" applyBorder="1">
      <alignment horizontal="centerContinuous"/>
    </xf>
    <xf numFmtId="2" fontId="14" fillId="0" borderId="138" xfId="3" applyNumberFormat="1" applyFont="1" applyBorder="1">
      <alignment horizontal="centerContinuous"/>
    </xf>
    <xf numFmtId="2" fontId="14" fillId="0" borderId="154" xfId="3" applyNumberFormat="1" applyFont="1" applyBorder="1">
      <alignment horizontal="centerContinuous"/>
    </xf>
    <xf numFmtId="0" fontId="31" fillId="0" borderId="333" xfId="3" applyNumberFormat="1" applyFont="1" applyBorder="1">
      <alignment horizontal="centerContinuous"/>
    </xf>
    <xf numFmtId="0" fontId="31" fillId="0" borderId="301" xfId="3" applyNumberFormat="1" applyFont="1" applyBorder="1">
      <alignment horizontal="centerContinuous"/>
    </xf>
    <xf numFmtId="0" fontId="31" fillId="0" borderId="334" xfId="3" applyNumberFormat="1" applyFont="1" applyBorder="1">
      <alignment horizontal="centerContinuous"/>
    </xf>
    <xf numFmtId="0" fontId="14" fillId="0" borderId="335" xfId="3" applyNumberFormat="1" applyFont="1" applyBorder="1">
      <alignment horizontal="centerContinuous"/>
    </xf>
    <xf numFmtId="0" fontId="14" fillId="0" borderId="301" xfId="3" applyNumberFormat="1" applyFont="1" applyBorder="1">
      <alignment horizontal="centerContinuous"/>
    </xf>
    <xf numFmtId="0" fontId="14" fillId="0" borderId="336" xfId="3" applyNumberFormat="1" applyFont="1" applyBorder="1">
      <alignment horizontal="centerContinuous"/>
    </xf>
    <xf numFmtId="0" fontId="14" fillId="0" borderId="300" xfId="3" applyNumberFormat="1" applyFont="1" applyBorder="1">
      <alignment horizontal="centerContinuous"/>
    </xf>
    <xf numFmtId="0" fontId="14" fillId="0" borderId="391" xfId="3" applyNumberFormat="1" applyFont="1" applyBorder="1">
      <alignment horizontal="centerContinuous"/>
    </xf>
    <xf numFmtId="0" fontId="14" fillId="0" borderId="452" xfId="3" applyNumberFormat="1" applyFont="1" applyBorder="1">
      <alignment horizontal="centerContinuous"/>
    </xf>
    <xf numFmtId="0" fontId="14" fillId="0" borderId="453" xfId="3" applyNumberFormat="1" applyFont="1" applyBorder="1">
      <alignment horizontal="centerContinuous"/>
    </xf>
    <xf numFmtId="0" fontId="14" fillId="0" borderId="437" xfId="3" applyNumberFormat="1" applyFont="1" applyBorder="1">
      <alignment horizontal="centerContinuous"/>
    </xf>
    <xf numFmtId="0" fontId="14" fillId="0" borderId="337" xfId="3" applyNumberFormat="1" applyFont="1" applyBorder="1">
      <alignment horizontal="centerContinuous"/>
    </xf>
    <xf numFmtId="0" fontId="14" fillId="0" borderId="339" xfId="3" applyNumberFormat="1" applyFont="1" applyBorder="1">
      <alignment horizontal="centerContinuous"/>
    </xf>
    <xf numFmtId="0" fontId="14" fillId="0" borderId="489" xfId="3" applyNumberFormat="1" applyFont="1" applyBorder="1">
      <alignment horizontal="centerContinuous"/>
    </xf>
    <xf numFmtId="0" fontId="14" fillId="0" borderId="539" xfId="3" applyNumberFormat="1" applyFont="1" applyBorder="1">
      <alignment horizontal="centerContinuous"/>
    </xf>
    <xf numFmtId="0" fontId="14" fillId="0" borderId="513" xfId="3" applyNumberFormat="1" applyFont="1" applyBorder="1">
      <alignment horizontal="centerContinuous"/>
    </xf>
    <xf numFmtId="0" fontId="14" fillId="0" borderId="538" xfId="3" applyNumberFormat="1" applyFont="1" applyBorder="1">
      <alignment horizontal="centerContinuous"/>
    </xf>
    <xf numFmtId="0" fontId="14" fillId="0" borderId="496" xfId="3" applyNumberFormat="1" applyFont="1" applyBorder="1">
      <alignment horizontal="centerContinuous"/>
    </xf>
    <xf numFmtId="0" fontId="14" fillId="0" borderId="334" xfId="3" applyNumberFormat="1" applyFont="1" applyBorder="1">
      <alignment horizontal="centerContinuous"/>
    </xf>
    <xf numFmtId="0" fontId="14" fillId="0" borderId="338" xfId="3" applyNumberFormat="1" applyFont="1" applyBorder="1">
      <alignment horizontal="centerContinuous"/>
    </xf>
    <xf numFmtId="0" fontId="14" fillId="0" borderId="302" xfId="3" applyNumberFormat="1" applyFont="1" applyBorder="1">
      <alignment horizontal="centerContinuous"/>
    </xf>
    <xf numFmtId="0" fontId="14" fillId="0" borderId="360" xfId="3" applyNumberFormat="1" applyFont="1" applyBorder="1">
      <alignment horizontal="centerContinuous"/>
    </xf>
    <xf numFmtId="0" fontId="14" fillId="0" borderId="358" xfId="3" applyNumberFormat="1" applyFont="1" applyBorder="1">
      <alignment horizontal="centerContinuous"/>
    </xf>
    <xf numFmtId="0" fontId="14" fillId="0" borderId="359" xfId="3" applyNumberFormat="1" applyFont="1" applyBorder="1">
      <alignment horizontal="centerContinuous"/>
    </xf>
    <xf numFmtId="0" fontId="31" fillId="0" borderId="376" xfId="3" applyNumberFormat="1" applyFont="1" applyBorder="1">
      <alignment horizontal="centerContinuous"/>
    </xf>
    <xf numFmtId="0" fontId="14" fillId="0" borderId="376" xfId="3" applyNumberFormat="1" applyFont="1" applyBorder="1">
      <alignment horizontal="centerContinuous"/>
    </xf>
    <xf numFmtId="0" fontId="14" fillId="0" borderId="355" xfId="3" applyNumberFormat="1" applyFont="1" applyBorder="1">
      <alignment horizontal="centerContinuous"/>
    </xf>
    <xf numFmtId="0" fontId="34" fillId="0" borderId="381" xfId="3" applyNumberFormat="1" applyFont="1" applyFill="1" applyBorder="1">
      <alignment horizontal="centerContinuous"/>
    </xf>
    <xf numFmtId="0" fontId="34" fillId="0" borderId="382" xfId="3" applyNumberFormat="1" applyFont="1" applyFill="1" applyBorder="1">
      <alignment horizontal="centerContinuous"/>
    </xf>
    <xf numFmtId="0" fontId="34" fillId="0" borderId="384" xfId="3" applyNumberFormat="1" applyFont="1" applyFill="1" applyBorder="1">
      <alignment horizontal="centerContinuous"/>
    </xf>
    <xf numFmtId="0" fontId="34" fillId="0" borderId="475" xfId="3" applyNumberFormat="1" applyFont="1" applyFill="1" applyBorder="1">
      <alignment horizontal="centerContinuous"/>
    </xf>
    <xf numFmtId="0" fontId="34" fillId="0" borderId="402" xfId="3" applyNumberFormat="1" applyFont="1" applyFill="1" applyBorder="1">
      <alignment horizontal="centerContinuous"/>
    </xf>
    <xf numFmtId="0" fontId="34" fillId="0" borderId="473" xfId="3" applyNumberFormat="1" applyFont="1" applyFill="1" applyBorder="1">
      <alignment horizontal="centerContinuous"/>
    </xf>
    <xf numFmtId="0" fontId="34" fillId="0" borderId="292" xfId="3" applyNumberFormat="1" applyFont="1" applyFill="1" applyBorder="1">
      <alignment horizontal="centerContinuous"/>
    </xf>
    <xf numFmtId="0" fontId="34" fillId="0" borderId="553" xfId="3" applyNumberFormat="1" applyFont="1" applyFill="1" applyBorder="1">
      <alignment horizontal="centerContinuous"/>
    </xf>
    <xf numFmtId="0" fontId="34" fillId="0" borderId="554" xfId="3" applyNumberFormat="1" applyFont="1" applyFill="1" applyBorder="1">
      <alignment horizontal="centerContinuous"/>
    </xf>
    <xf numFmtId="0" fontId="34" fillId="0" borderId="551" xfId="3" applyNumberFormat="1" applyFont="1" applyFill="1" applyBorder="1">
      <alignment horizontal="centerContinuous"/>
    </xf>
    <xf numFmtId="0" fontId="34" fillId="0" borderId="563" xfId="3" applyNumberFormat="1" applyFont="1" applyFill="1" applyBorder="1">
      <alignment horizontal="centerContinuous"/>
    </xf>
    <xf numFmtId="0" fontId="34" fillId="0" borderId="385" xfId="3" applyNumberFormat="1" applyFont="1" applyFill="1" applyBorder="1">
      <alignment horizontal="centerContinuous"/>
    </xf>
    <xf numFmtId="10" fontId="71" fillId="0" borderId="30" xfId="27" applyNumberFormat="1" applyFont="1" applyBorder="1" applyAlignment="1">
      <alignment horizontal="center"/>
    </xf>
    <xf numFmtId="10" fontId="71" fillId="0" borderId="31" xfId="27" applyNumberFormat="1" applyFont="1" applyBorder="1" applyAlignment="1">
      <alignment horizontal="center"/>
    </xf>
    <xf numFmtId="0" fontId="98" fillId="0" borderId="10" xfId="75" applyFont="1" applyBorder="1"/>
    <xf numFmtId="0" fontId="98" fillId="0" borderId="0" xfId="75" applyFont="1"/>
    <xf numFmtId="185" fontId="99" fillId="0" borderId="24" xfId="77" applyNumberFormat="1" applyFont="1" applyBorder="1"/>
    <xf numFmtId="0" fontId="100" fillId="0" borderId="0" xfId="75" applyFont="1"/>
    <xf numFmtId="184" fontId="98" fillId="0" borderId="10" xfId="75" applyNumberFormat="1" applyFont="1" applyBorder="1"/>
    <xf numFmtId="0" fontId="98" fillId="0" borderId="24" xfId="75" applyFont="1" applyBorder="1"/>
    <xf numFmtId="0" fontId="98" fillId="4" borderId="10" xfId="75" applyFont="1" applyFill="1" applyBorder="1"/>
    <xf numFmtId="185" fontId="99" fillId="24" borderId="24" xfId="77" applyNumberFormat="1" applyFont="1" applyFill="1" applyBorder="1" applyAlignment="1">
      <alignment horizontal="center"/>
    </xf>
    <xf numFmtId="0" fontId="61" fillId="9" borderId="3" xfId="6" applyFont="1" applyFill="1" applyBorder="1" applyAlignment="1">
      <alignment horizontal="center" vertical="center"/>
    </xf>
    <xf numFmtId="0" fontId="61" fillId="9" borderId="5" xfId="6" applyFont="1" applyFill="1" applyBorder="1" applyAlignment="1">
      <alignment horizontal="center" vertical="center"/>
    </xf>
    <xf numFmtId="0" fontId="61" fillId="9" borderId="38" xfId="6" applyFont="1" applyFill="1" applyBorder="1" applyAlignment="1">
      <alignment horizontal="center" vertical="center"/>
    </xf>
    <xf numFmtId="172" fontId="26" fillId="9" borderId="36" xfId="9" applyNumberFormat="1" applyFont="1" applyFill="1" applyBorder="1" applyAlignment="1">
      <alignment horizontal="center"/>
    </xf>
    <xf numFmtId="172" fontId="26" fillId="9" borderId="121" xfId="9" applyNumberFormat="1" applyFont="1" applyFill="1" applyBorder="1" applyAlignment="1">
      <alignment horizontal="center"/>
    </xf>
    <xf numFmtId="0" fontId="67" fillId="0" borderId="40" xfId="6" applyFont="1" applyFill="1" applyBorder="1" applyAlignment="1">
      <alignment horizontal="center" vertical="center"/>
    </xf>
    <xf numFmtId="0" fontId="67" fillId="0" borderId="2" xfId="6" applyFont="1" applyFill="1" applyBorder="1" applyAlignment="1">
      <alignment horizontal="center" vertical="center"/>
    </xf>
    <xf numFmtId="0" fontId="79" fillId="0" borderId="76" xfId="6" applyFont="1" applyFill="1" applyBorder="1" applyAlignment="1">
      <alignment horizontal="center" vertical="center"/>
    </xf>
    <xf numFmtId="0" fontId="79" fillId="0" borderId="33" xfId="6" applyFont="1" applyFill="1" applyBorder="1" applyAlignment="1">
      <alignment horizontal="center" vertical="center"/>
    </xf>
    <xf numFmtId="0" fontId="81" fillId="20" borderId="76" xfId="6" applyFont="1" applyFill="1" applyBorder="1" applyAlignment="1">
      <alignment horizontal="center" vertical="center"/>
    </xf>
    <xf numFmtId="0" fontId="81" fillId="20" borderId="33" xfId="6" applyFont="1" applyFill="1" applyBorder="1" applyAlignment="1">
      <alignment horizontal="center" vertical="center"/>
    </xf>
    <xf numFmtId="0" fontId="79" fillId="17" borderId="76" xfId="6" applyFont="1" applyFill="1" applyBorder="1" applyAlignment="1">
      <alignment horizontal="center" vertical="center"/>
    </xf>
    <xf numFmtId="0" fontId="79" fillId="17" borderId="33" xfId="6" applyFont="1" applyFill="1" applyBorder="1" applyAlignment="1">
      <alignment horizontal="center" vertical="center"/>
    </xf>
    <xf numFmtId="0" fontId="98" fillId="25" borderId="24" xfId="75" applyFont="1" applyFill="1" applyBorder="1" applyAlignment="1">
      <alignment horizontal="center"/>
    </xf>
    <xf numFmtId="0" fontId="98" fillId="25" borderId="44" xfId="75" applyFont="1" applyFill="1" applyBorder="1" applyAlignment="1">
      <alignment horizontal="center"/>
    </xf>
    <xf numFmtId="0" fontId="98" fillId="25" borderId="25" xfId="75" applyFont="1" applyFill="1" applyBorder="1" applyAlignment="1">
      <alignment horizontal="center"/>
    </xf>
    <xf numFmtId="0" fontId="98" fillId="24" borderId="10" xfId="75" applyFont="1" applyFill="1" applyBorder="1" applyAlignment="1">
      <alignment horizontal="left"/>
    </xf>
    <xf numFmtId="0" fontId="14" fillId="10" borderId="449" xfId="3" applyNumberFormat="1" applyFont="1" applyFill="1" applyBorder="1" applyAlignment="1">
      <alignment horizontal="center"/>
    </xf>
    <xf numFmtId="0" fontId="14" fillId="10" borderId="35" xfId="3" applyNumberFormat="1" applyFont="1" applyFill="1" applyBorder="1" applyAlignment="1">
      <alignment horizontal="center"/>
    </xf>
    <xf numFmtId="0" fontId="14" fillId="10" borderId="450" xfId="3" applyNumberFormat="1" applyFont="1" applyFill="1" applyBorder="1" applyAlignment="1">
      <alignment horizontal="center"/>
    </xf>
    <xf numFmtId="0" fontId="14" fillId="10" borderId="13" xfId="3" applyNumberFormat="1" applyFont="1" applyFill="1" applyBorder="1" applyAlignment="1">
      <alignment horizontal="center"/>
    </xf>
    <xf numFmtId="0" fontId="14" fillId="10" borderId="12" xfId="3" applyNumberFormat="1" applyFont="1" applyFill="1" applyBorder="1" applyAlignment="1">
      <alignment horizontal="center"/>
    </xf>
    <xf numFmtId="3" fontId="20" fillId="2" borderId="0" xfId="6" applyNumberFormat="1" applyFont="1" applyFill="1" applyAlignment="1">
      <alignment horizontal="center"/>
    </xf>
    <xf numFmtId="3" fontId="74" fillId="3" borderId="0" xfId="1" applyNumberFormat="1" applyFont="1" applyFill="1" applyAlignment="1">
      <alignment horizontal="center"/>
    </xf>
    <xf numFmtId="0" fontId="14" fillId="10" borderId="12" xfId="6" applyFont="1" applyFill="1" applyBorder="1" applyAlignment="1">
      <alignment horizontal="left"/>
    </xf>
    <xf numFmtId="0" fontId="14" fillId="10" borderId="35" xfId="6" applyFont="1" applyFill="1" applyBorder="1" applyAlignment="1">
      <alignment horizontal="left"/>
    </xf>
    <xf numFmtId="0" fontId="14" fillId="10" borderId="13" xfId="6" applyFont="1" applyFill="1" applyBorder="1" applyAlignment="1">
      <alignment horizontal="left"/>
    </xf>
    <xf numFmtId="0" fontId="14" fillId="10" borderId="449" xfId="6" applyFont="1" applyFill="1" applyBorder="1" applyAlignment="1">
      <alignment horizontal="left"/>
    </xf>
    <xf numFmtId="0" fontId="14" fillId="10" borderId="450" xfId="6" applyFont="1" applyFill="1" applyBorder="1" applyAlignment="1">
      <alignment horizontal="left"/>
    </xf>
    <xf numFmtId="0" fontId="14" fillId="10" borderId="12" xfId="3" applyNumberFormat="1" applyFont="1" applyFill="1" applyBorder="1" applyAlignment="1">
      <alignment horizontal="left"/>
    </xf>
    <xf numFmtId="0" fontId="14" fillId="10" borderId="35" xfId="3" applyNumberFormat="1" applyFont="1" applyFill="1" applyBorder="1" applyAlignment="1">
      <alignment horizontal="left"/>
    </xf>
    <xf numFmtId="0" fontId="14" fillId="10" borderId="13" xfId="3" applyNumberFormat="1" applyFont="1" applyFill="1" applyBorder="1" applyAlignment="1">
      <alignment horizontal="left"/>
    </xf>
    <xf numFmtId="14" fontId="98" fillId="0" borderId="10" xfId="75" applyNumberFormat="1" applyFont="1" applyBorder="1" applyAlignment="1">
      <alignment horizontal="left"/>
    </xf>
  </cellXfs>
  <cellStyles count="78">
    <cellStyle name="_PERSONAL" xfId="35" xr:uid="{00000000-0005-0000-0000-000000000000}"/>
    <cellStyle name="_PERSONAL_1" xfId="36" xr:uid="{00000000-0005-0000-0000-000001000000}"/>
    <cellStyle name="8" xfId="46" xr:uid="{7C9D67AD-AB72-4026-A7F7-163A1C7780AE}"/>
    <cellStyle name="CENTER" xfId="3" xr:uid="{00000000-0005-0000-0000-000002000000}"/>
    <cellStyle name="Center Across" xfId="45" xr:uid="{15FB247C-FA70-4FD1-BA73-063CE6331715}"/>
    <cellStyle name="Comma 2 2" xfId="7" xr:uid="{00000000-0005-0000-0000-000003000000}"/>
    <cellStyle name="Comma 3" xfId="12" xr:uid="{00000000-0005-0000-0000-000004000000}"/>
    <cellStyle name="Comma 4" xfId="13" xr:uid="{00000000-0005-0000-0000-000005000000}"/>
    <cellStyle name="Comma 5" xfId="44" xr:uid="{618316C3-227B-4DD0-A7DF-90F08BEB2AD9}"/>
    <cellStyle name="čárky [0]_vzor-print" xfId="28" xr:uid="{00000000-0005-0000-0000-000006000000}"/>
    <cellStyle name="Čiarka" xfId="42" builtinId="3"/>
    <cellStyle name="Čiarka 2" xfId="66" xr:uid="{D70F4534-8576-455C-BDA1-039818CE087B}"/>
    <cellStyle name="Čiarka 3" xfId="70" xr:uid="{2F9F1C7F-DC55-4C8B-85A7-9DB08078C073}"/>
    <cellStyle name="Čiarka 4" xfId="77" xr:uid="{FAD38AF0-F543-401D-91F5-5E9F8B42C745}"/>
    <cellStyle name="čiarky 2" xfId="14" xr:uid="{00000000-0005-0000-0000-000008000000}"/>
    <cellStyle name="čiarky 2 2" xfId="15" xr:uid="{00000000-0005-0000-0000-000009000000}"/>
    <cellStyle name="čiarky 2 2 2" xfId="16" xr:uid="{00000000-0005-0000-0000-00000A000000}"/>
    <cellStyle name="čiarky 2 2 2 2" xfId="17" xr:uid="{00000000-0005-0000-0000-00000B000000}"/>
    <cellStyle name="čiarky 2 2 3" xfId="18" xr:uid="{00000000-0005-0000-0000-00000C000000}"/>
    <cellStyle name="čiarky 3" xfId="19" xr:uid="{00000000-0005-0000-0000-00000D000000}"/>
    <cellStyle name="čiarky_Nestle08_1" xfId="41" xr:uid="{00000000-0005-0000-0000-00000E000000}"/>
    <cellStyle name="Dziesiętny 3" xfId="68" xr:uid="{82DA77ED-4EBB-47E3-AFD2-E8C783C116A5}"/>
    <cellStyle name="Dziesiętny 3 2" xfId="73" xr:uid="{B1883E2B-8FD0-43FD-A5BC-60E0D888F150}"/>
    <cellStyle name="Hlavička uprostřed fff0f0f0" xfId="47" xr:uid="{925E62A2-1236-4FFD-AE41-B45BE85D955B}"/>
    <cellStyle name="Hypertextové prepojenie 2" xfId="76" xr:uid="{41C83363-5E00-472E-93FA-DE68E4BD5E70}"/>
    <cellStyle name="Mena" xfId="43" builtinId="4"/>
    <cellStyle name="Mena 2" xfId="53" xr:uid="{99B26EFA-8695-4B1E-8025-B31FD0BA2FCA}"/>
    <cellStyle name="Mena 2 2" xfId="74" xr:uid="{D0F67E77-E469-4071-9A63-CDD24956F0A0}"/>
    <cellStyle name="Mena 3" xfId="55" xr:uid="{BF591929-2289-4F33-9D01-1F36C36601DE}"/>
    <cellStyle name="Mena 4" xfId="59" xr:uid="{0360AFAC-B1EB-4061-93E2-0A96CF5FD46E}"/>
    <cellStyle name="Normal 2" xfId="6" xr:uid="{00000000-0005-0000-0000-000012000000}"/>
    <cellStyle name="Normal 3" xfId="20" xr:uid="{00000000-0005-0000-0000-000013000000}"/>
    <cellStyle name="Normal 3 2" xfId="40" xr:uid="{00000000-0005-0000-0000-000014000000}"/>
    <cellStyle name="Normal 4" xfId="29" xr:uid="{00000000-0005-0000-0000-000015000000}"/>
    <cellStyle name="Normal 5" xfId="30" xr:uid="{00000000-0005-0000-0000-000016000000}"/>
    <cellStyle name="Normal 6" xfId="34" xr:uid="{00000000-0005-0000-0000-000017000000}"/>
    <cellStyle name="Normal_BS-CT_BS-NOVA" xfId="48" xr:uid="{E7A0997B-063B-4C71-BCA1-B9628ACD7A6B}"/>
    <cellStyle name="Normálna" xfId="0" builtinId="0"/>
    <cellStyle name="Normálna 2" xfId="39" xr:uid="{00000000-0005-0000-0000-000018000000}"/>
    <cellStyle name="Normálna 2 2" xfId="75" xr:uid="{2AC52752-2B94-4EFE-96A6-B337EC903B8F}"/>
    <cellStyle name="Normálna 3" xfId="49" xr:uid="{D145BCF8-9352-41FC-A677-A96F389960A8}"/>
    <cellStyle name="Normálna 4" xfId="51" xr:uid="{61308529-2FC5-4189-B9AF-8CB505529493}"/>
    <cellStyle name="Normálna 5" xfId="65" xr:uid="{AA48BD78-B033-431A-B427-775C27EDAF66}"/>
    <cellStyle name="Normálna 6" xfId="69" xr:uid="{D1E45984-C0FC-4D63-BDD5-D5B952C7624C}"/>
    <cellStyle name="normálne 2" xfId="9" xr:uid="{00000000-0005-0000-0000-00001A000000}"/>
    <cellStyle name="normálne 2 2" xfId="21" xr:uid="{00000000-0005-0000-0000-00001B000000}"/>
    <cellStyle name="normálne 2 2 2" xfId="22" xr:uid="{00000000-0005-0000-0000-00001C000000}"/>
    <cellStyle name="normálne_Laydown_CPW_2008 v1 2" xfId="2" xr:uid="{00000000-0005-0000-0000-00001D000000}"/>
    <cellStyle name="normálne_Laydown_CPW_2008 v1 2 2" xfId="10" xr:uid="{00000000-0005-0000-0000-00001E000000}"/>
    <cellStyle name="normálne_Orion 08 v4_SR 2" xfId="5" xr:uid="{00000000-0005-0000-0000-00001F000000}"/>
    <cellStyle name="normálne_Orion 09 v2 2" xfId="1" xr:uid="{00000000-0005-0000-0000-000020000000}"/>
    <cellStyle name="Normální 2" xfId="26" xr:uid="{00000000-0005-0000-0000-000021000000}"/>
    <cellStyle name="Normalny 2 2 2" xfId="61" xr:uid="{214930E8-A894-4ED7-A775-01AFED334DF8}"/>
    <cellStyle name="Normalny 3" xfId="67" xr:uid="{25977578-7CA3-474A-A830-B618A84B9EBE}"/>
    <cellStyle name="Normalny 3 2" xfId="72" xr:uid="{A719039E-CF1A-4A75-A776-7AF0F625E482}"/>
    <cellStyle name="Normalny 6" xfId="57" xr:uid="{6C3C0071-8569-40D7-8E5A-8C0303049103}"/>
    <cellStyle name="Normalny 6 2" xfId="62" xr:uid="{17681095-05C4-4345-9217-CEA7F6B6EF14}"/>
    <cellStyle name="Normalny 6 3" xfId="64" xr:uid="{1562C16D-C773-4A66-B9C1-882579F10F70}"/>
    <cellStyle name="Normalny_kalkulacja" xfId="56" xr:uid="{0E24A23A-C2F1-4066-9329-B4BF519F1B51}"/>
    <cellStyle name="Percent 2" xfId="4" xr:uid="{00000000-0005-0000-0000-000024000000}"/>
    <cellStyle name="Percent 2 2" xfId="8" xr:uid="{00000000-0005-0000-0000-000025000000}"/>
    <cellStyle name="Percent 3" xfId="31" xr:uid="{00000000-0005-0000-0000-000026000000}"/>
    <cellStyle name="Percent 4" xfId="33" xr:uid="{00000000-0005-0000-0000-000027000000}"/>
    <cellStyle name="Percentá" xfId="27" builtinId="5"/>
    <cellStyle name="percentá 2" xfId="23" xr:uid="{00000000-0005-0000-0000-000029000000}"/>
    <cellStyle name="percentá 2 2" xfId="11" xr:uid="{00000000-0005-0000-0000-00002A000000}"/>
    <cellStyle name="percentá 2 2 2" xfId="24" xr:uid="{00000000-0005-0000-0000-00002B000000}"/>
    <cellStyle name="Percentá 3" xfId="32" xr:uid="{00000000-0005-0000-0000-00002C000000}"/>
    <cellStyle name="Percentá 4" xfId="38" xr:uid="{00000000-0005-0000-0000-00002D000000}"/>
    <cellStyle name="Percentá 5" xfId="50" xr:uid="{10A00752-FE80-46AE-8E30-E3ABC1CB6C24}"/>
    <cellStyle name="Percentá 6" xfId="52" xr:uid="{6EDD411F-6A4D-4438-870A-53D9CD6FE205}"/>
    <cellStyle name="Percentá 7" xfId="54" xr:uid="{2D8E0E26-D94B-45BE-9729-978C865AA6DE}"/>
    <cellStyle name="Percentá 8" xfId="71" xr:uid="{34BDB68F-6486-4B3B-82D0-70A4476339B6}"/>
    <cellStyle name="Štýl 1" xfId="37" xr:uid="{00000000-0005-0000-0000-00002E000000}"/>
    <cellStyle name="Walutowy 2 2 2" xfId="63" xr:uid="{8E507D51-00B4-4B4E-B0DF-1847A0E140C0}"/>
    <cellStyle name="Walutowy 3" xfId="58" xr:uid="{A86D657B-11DD-42B7-8D2B-16C82F888290}"/>
    <cellStyle name="Walutowy 3 2" xfId="60" xr:uid="{55C1A3BF-4095-4F86-BB4D-AEB024D3658C}"/>
    <cellStyle name="Zlá 2" xfId="25" xr:uid="{00000000-0005-0000-0000-000031000000}"/>
  </cellStyles>
  <dxfs count="455">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theme="0"/>
      </font>
      <fill>
        <patternFill>
          <bgColor rgb="FFFF9021"/>
        </patternFill>
      </fill>
    </dxf>
    <dxf>
      <font>
        <color theme="0"/>
      </font>
      <fill>
        <patternFill>
          <bgColor rgb="FFFF9021"/>
        </patternFill>
      </fill>
    </dxf>
    <dxf>
      <font>
        <b/>
        <i val="0"/>
        <color theme="0"/>
      </font>
      <numFmt numFmtId="3" formatCode="#,##0"/>
      <fill>
        <patternFill>
          <bgColor rgb="FFFF6600"/>
        </patternFill>
      </fill>
    </dxf>
    <dxf>
      <font>
        <b/>
        <i val="0"/>
        <color theme="0"/>
      </font>
      <numFmt numFmtId="3" formatCode="#,##0"/>
      <fill>
        <patternFill>
          <bgColor rgb="FFFF6600"/>
        </patternFill>
      </fill>
    </dxf>
    <dxf>
      <font>
        <color rgb="FF9C0006"/>
      </font>
    </dxf>
    <dxf>
      <font>
        <color theme="0"/>
      </font>
      <fill>
        <patternFill>
          <bgColor rgb="FFFF9021"/>
        </patternFill>
      </fill>
    </dxf>
  </dxfs>
  <tableStyles count="0" defaultTableStyle="TableStyleMedium9" defaultPivotStyle="PivotStyleLight16"/>
  <colors>
    <mruColors>
      <color rgb="FFFFCC00"/>
      <color rgb="FFFF9933"/>
      <color rgb="FFDEBC9A"/>
      <color rgb="FFFF6600"/>
      <color rgb="FFCC0000"/>
      <color rgb="FF48A9AE"/>
      <color rgb="FFCC9900"/>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24</xdr:col>
      <xdr:colOff>260344</xdr:colOff>
      <xdr:row>4</xdr:row>
      <xdr:rowOff>28513</xdr:rowOff>
    </xdr:from>
    <xdr:to>
      <xdr:col>33</xdr:col>
      <xdr:colOff>278770</xdr:colOff>
      <xdr:row>5</xdr:row>
      <xdr:rowOff>187418</xdr:rowOff>
    </xdr:to>
    <xdr:pic>
      <xdr:nvPicPr>
        <xdr:cNvPr id="6" name="Obrázok 5">
          <a:extLst>
            <a:ext uri="{FF2B5EF4-FFF2-40B4-BE49-F238E27FC236}">
              <a16:creationId xmlns:a16="http://schemas.microsoft.com/office/drawing/2014/main" id="{E682024F-C382-4568-9948-B34D93C84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05980" y="1050286"/>
          <a:ext cx="3991505" cy="522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61</xdr:col>
      <xdr:colOff>10050</xdr:colOff>
      <xdr:row>5</xdr:row>
      <xdr:rowOff>238849</xdr:rowOff>
    </xdr:to>
    <xdr:pic>
      <xdr:nvPicPr>
        <xdr:cNvPr id="5" name="Obrázok 4">
          <a:extLst>
            <a:ext uri="{FF2B5EF4-FFF2-40B4-BE49-F238E27FC236}">
              <a16:creationId xmlns:a16="http://schemas.microsoft.com/office/drawing/2014/main" id="{7C474D73-7183-40A9-80D3-7889103F3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DCA8946E-BA7D-44AE-AA33-1D4DD505C0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391050</xdr:colOff>
      <xdr:row>5</xdr:row>
      <xdr:rowOff>238849</xdr:rowOff>
    </xdr:to>
    <xdr:pic>
      <xdr:nvPicPr>
        <xdr:cNvPr id="5" name="Obrázok 4">
          <a:extLst>
            <a:ext uri="{FF2B5EF4-FFF2-40B4-BE49-F238E27FC236}">
              <a16:creationId xmlns:a16="http://schemas.microsoft.com/office/drawing/2014/main" id="{89BE4EA3-C1FF-4BF8-91E0-CBAC087D1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1B699D1F-848C-47FE-B1B3-D6998AAF6F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394802</xdr:colOff>
      <xdr:row>5</xdr:row>
      <xdr:rowOff>242024</xdr:rowOff>
    </xdr:to>
    <xdr:pic>
      <xdr:nvPicPr>
        <xdr:cNvPr id="6" name="Obrázok 5">
          <a:extLst>
            <a:ext uri="{FF2B5EF4-FFF2-40B4-BE49-F238E27FC236}">
              <a16:creationId xmlns:a16="http://schemas.microsoft.com/office/drawing/2014/main" id="{67C8F231-8B54-40D1-B62C-51F20DA4C3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394802</xdr:colOff>
      <xdr:row>5</xdr:row>
      <xdr:rowOff>242024</xdr:rowOff>
    </xdr:to>
    <xdr:pic>
      <xdr:nvPicPr>
        <xdr:cNvPr id="3" name="Obrázok 2">
          <a:extLst>
            <a:ext uri="{FF2B5EF4-FFF2-40B4-BE49-F238E27FC236}">
              <a16:creationId xmlns:a16="http://schemas.microsoft.com/office/drawing/2014/main" id="{11B60FFF-F16E-412F-978D-827B6D651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4" name="Obrázok 3">
          <a:extLst>
            <a:ext uri="{FF2B5EF4-FFF2-40B4-BE49-F238E27FC236}">
              <a16:creationId xmlns:a16="http://schemas.microsoft.com/office/drawing/2014/main" id="{9A048700-5150-4F91-94F5-3646ED3A8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62E9AE0C-2B93-46D5-9D2A-B5393C532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4" name="Obrázok 3">
          <a:extLst>
            <a:ext uri="{FF2B5EF4-FFF2-40B4-BE49-F238E27FC236}">
              <a16:creationId xmlns:a16="http://schemas.microsoft.com/office/drawing/2014/main" id="{AC0C8364-2599-4670-8661-8D4D7274E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E7B36B6C-7C1E-4AA9-977E-7EA2D846A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49</xdr:col>
      <xdr:colOff>346364</xdr:colOff>
      <xdr:row>3</xdr:row>
      <xdr:rowOff>190498</xdr:rowOff>
    </xdr:from>
    <xdr:to>
      <xdr:col>60</xdr:col>
      <xdr:colOff>391627</xdr:colOff>
      <xdr:row>5</xdr:row>
      <xdr:rowOff>238849</xdr:rowOff>
    </xdr:to>
    <xdr:pic>
      <xdr:nvPicPr>
        <xdr:cNvPr id="2" name="Obrázok 1">
          <a:extLst>
            <a:ext uri="{FF2B5EF4-FFF2-40B4-BE49-F238E27FC236}">
              <a16:creationId xmlns:a16="http://schemas.microsoft.com/office/drawing/2014/main" id="{005E83D1-0CF4-428A-8963-E4A3CA0B1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6939" y="962023"/>
          <a:ext cx="4655363" cy="600801"/>
        </a:xfrm>
        <a:prstGeom prst="rect">
          <a:avLst/>
        </a:prstGeom>
      </xdr:spPr>
    </xdr:pic>
    <xdr:clientData/>
  </xdr:twoCellAnchor>
  <xdr:twoCellAnchor editAs="oneCell">
    <xdr:from>
      <xdr:col>49</xdr:col>
      <xdr:colOff>346364</xdr:colOff>
      <xdr:row>3</xdr:row>
      <xdr:rowOff>190498</xdr:rowOff>
    </xdr:from>
    <xdr:to>
      <xdr:col>60</xdr:col>
      <xdr:colOff>391627</xdr:colOff>
      <xdr:row>5</xdr:row>
      <xdr:rowOff>238849</xdr:rowOff>
    </xdr:to>
    <xdr:pic>
      <xdr:nvPicPr>
        <xdr:cNvPr id="3" name="Obrázok 2">
          <a:extLst>
            <a:ext uri="{FF2B5EF4-FFF2-40B4-BE49-F238E27FC236}">
              <a16:creationId xmlns:a16="http://schemas.microsoft.com/office/drawing/2014/main" id="{380AC4C4-383A-4CEC-A93B-1F4955B8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21804" y="952498"/>
          <a:ext cx="4823003" cy="5969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sfpsp01101\Media\Documents%20and%20Settings\Dariusz%20Borowski\Moje%20dokumenty\Fal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alse"/>
      <sheetName val="#ADR"/>
      <sheetName val="(2)-15''-Drapacz Chmur-1"/>
      <sheetName val="(2)-15''-RMF na maxxxa-2"/>
      <sheetName val="(1)-15''-RMF 3D stary przed zmi"/>
      <sheetName val="(1)-15''-Agora Sieć-5"/>
      <sheetName val="(1)-30''-Agora Sieć-6"/>
      <sheetName val="(1)-15''-RMF Classic Warszaw-4F"/>
      <sheetName val="(1)-30''-RMF Classic Warszaw-50"/>
      <sheetName val="(1)-15''-RMF FM-51"/>
      <sheetName val="(1)-30''-RMF FM-52"/>
      <sheetName val="(1)-15''-RMF Maxxx-53"/>
      <sheetName val="(1)-30''-RMF Maxxx-54"/>
      <sheetName val="(1)-15''-Total Time-57"/>
      <sheetName val="(1)-30''-Total Time-5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MEC43">
  <a:themeElements>
    <a:clrScheme name="MEC">
      <a:dk1>
        <a:sysClr val="windowText" lastClr="000000"/>
      </a:dk1>
      <a:lt1>
        <a:sysClr val="window" lastClr="FFFFFF"/>
      </a:lt1>
      <a:dk2>
        <a:srgbClr val="0FB44B"/>
      </a:dk2>
      <a:lt2>
        <a:srgbClr val="FFFFFF"/>
      </a:lt2>
      <a:accent1>
        <a:srgbClr val="0FB44B"/>
      </a:accent1>
      <a:accent2>
        <a:srgbClr val="005F50"/>
      </a:accent2>
      <a:accent3>
        <a:srgbClr val="AFAFAF"/>
      </a:accent3>
      <a:accent4>
        <a:srgbClr val="005087"/>
      </a:accent4>
      <a:accent5>
        <a:srgbClr val="78C300"/>
      </a:accent5>
      <a:accent6>
        <a:srgbClr val="69235F"/>
      </a:accent6>
      <a:hlink>
        <a:srgbClr val="0FB44B"/>
      </a:hlink>
      <a:folHlink>
        <a:srgbClr val="69235F"/>
      </a:folHlink>
    </a:clrScheme>
    <a:fontScheme name="MEC">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EC">
      <a:fillStyleLst>
        <a:solidFill>
          <a:schemeClr val="phClr"/>
        </a:solidFill>
        <a:gradFill rotWithShape="1">
          <a:gsLst>
            <a:gs pos="0">
              <a:schemeClr val="phClr">
                <a:tint val="100000"/>
                <a:shade val="50000"/>
                <a:satMod val="120000"/>
              </a:schemeClr>
            </a:gs>
            <a:gs pos="100000">
              <a:schemeClr val="phClr">
                <a:tint val="90000"/>
                <a:satMod val="150000"/>
              </a:schemeClr>
            </a:gs>
          </a:gsLst>
          <a:lin ang="16200000" scaled="1"/>
        </a:gradFill>
        <a:gradFill rotWithShape="1">
          <a:gsLst>
            <a:gs pos="0">
              <a:schemeClr val="phClr">
                <a:tint val="90000"/>
                <a:shade val="100000"/>
                <a:satMod val="120000"/>
              </a:schemeClr>
            </a:gs>
            <a:gs pos="100000">
              <a:schemeClr val="phClr">
                <a:shade val="40000"/>
                <a:satMod val="120000"/>
              </a:schemeClr>
            </a:gs>
          </a:gsLst>
          <a:lin ang="8100000" scaled="1"/>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101600" dist="38100" dir="2400000" sx="101000" sy="101000" algn="br" rotWithShape="0">
              <a:srgbClr val="000000">
                <a:alpha val="4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dirty="0" smtClean="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6"/>
          </a:solidFill>
          <a:miter lim="800000"/>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defRPr sz="1200" dirty="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3">
    <pageSetUpPr fitToPage="1"/>
  </sheetPr>
  <dimension ref="A1:BN60"/>
  <sheetViews>
    <sheetView showGridLines="0" showZeros="0" zoomScale="55" zoomScaleNormal="55" zoomScaleSheetLayoutView="70" workbookViewId="0">
      <pane xSplit="4" ySplit="13" topLeftCell="E14" activePane="bottomRight" state="frozen"/>
      <selection pane="topRight" activeCell="D1" sqref="D1"/>
      <selection pane="bottomLeft" activeCell="A14" sqref="A14"/>
      <selection pane="bottomRight" activeCell="I51" sqref="I51"/>
    </sheetView>
  </sheetViews>
  <sheetFormatPr defaultColWidth="9.109375" defaultRowHeight="13.8"/>
  <cols>
    <col min="1" max="1" width="2.109375" style="94" customWidth="1"/>
    <col min="2" max="2" width="28.44140625" style="94" bestFit="1" customWidth="1"/>
    <col min="3" max="3" width="20.44140625" style="94" customWidth="1"/>
    <col min="4" max="4" width="22.33203125" style="94" bestFit="1" customWidth="1"/>
    <col min="5" max="5" width="16.33203125" style="94" customWidth="1"/>
    <col min="6" max="6" width="16.33203125" style="94" bestFit="1" customWidth="1"/>
    <col min="7" max="9" width="7.6640625" style="94" customWidth="1"/>
    <col min="10" max="10" width="1.6640625" style="94" customWidth="1"/>
    <col min="11" max="14" width="7.6640625" style="94" customWidth="1"/>
    <col min="15" max="15" width="1.6640625" style="94" customWidth="1"/>
    <col min="16" max="19" width="7.6640625" style="94" customWidth="1"/>
    <col min="20" max="20" width="1.6640625" style="94" customWidth="1"/>
    <col min="21" max="24" width="7.6640625" style="94" customWidth="1"/>
    <col min="25" max="25" width="1.6640625" style="94" customWidth="1"/>
    <col min="26" max="30" width="7.6640625" style="94" customWidth="1"/>
    <col min="31" max="31" width="1.6640625" style="94" customWidth="1"/>
    <col min="32" max="35" width="7.6640625" style="94" customWidth="1"/>
    <col min="36" max="36" width="1.6640625" style="94" customWidth="1"/>
    <col min="37" max="45" width="7.6640625" style="94" customWidth="1"/>
    <col min="46" max="46" width="1.6640625" style="94" customWidth="1"/>
    <col min="47" max="50" width="7.6640625" style="94" customWidth="1"/>
    <col min="51" max="51" width="1.6640625" style="94" customWidth="1"/>
    <col min="52" max="56" width="7.6640625" style="94" customWidth="1"/>
    <col min="57" max="57" width="1.6640625" style="94" customWidth="1"/>
    <col min="58" max="61" width="7.6640625" style="94" customWidth="1"/>
    <col min="62" max="62" width="1.6640625" style="94" customWidth="1"/>
    <col min="63" max="66" width="7.6640625" style="94" customWidth="1"/>
    <col min="67" max="16384" width="9.109375" style="94"/>
  </cols>
  <sheetData>
    <row r="1" spans="1:66" s="78" customFormat="1" ht="18">
      <c r="A1" s="389"/>
      <c r="B1" s="389"/>
      <c r="C1" s="77"/>
      <c r="E1" s="79"/>
      <c r="F1" s="79"/>
      <c r="G1" s="79"/>
      <c r="H1" s="79"/>
      <c r="I1" s="79"/>
      <c r="J1" s="80"/>
      <c r="K1" s="80"/>
      <c r="L1" s="80"/>
      <c r="M1" s="80"/>
      <c r="N1" s="80"/>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row>
    <row r="2" spans="1:66" s="78" customFormat="1" ht="21">
      <c r="A2" s="389"/>
      <c r="B2" s="390" t="s">
        <v>13</v>
      </c>
      <c r="C2" s="82" t="s">
        <v>150</v>
      </c>
      <c r="E2" s="79"/>
      <c r="F2" s="83"/>
      <c r="G2" s="79"/>
      <c r="H2" s="79"/>
      <c r="I2" s="79"/>
      <c r="J2" s="79"/>
      <c r="K2" s="79"/>
      <c r="L2" s="79"/>
      <c r="M2" s="79"/>
      <c r="N2" s="79"/>
      <c r="O2" s="81"/>
      <c r="P2" s="81"/>
      <c r="Q2" s="81"/>
      <c r="AA2" s="81"/>
      <c r="AB2" s="81"/>
      <c r="AC2" s="81"/>
      <c r="AD2" s="81"/>
      <c r="AE2" s="84"/>
      <c r="AF2" s="84"/>
      <c r="AG2" s="84"/>
      <c r="AH2" s="84"/>
      <c r="AI2" s="84"/>
      <c r="AJ2" s="84"/>
      <c r="AK2" s="84"/>
      <c r="AL2" s="84"/>
      <c r="AM2" s="84"/>
      <c r="AN2" s="84"/>
      <c r="AO2" s="84"/>
      <c r="AP2" s="84"/>
      <c r="AQ2" s="85"/>
      <c r="AR2" s="85"/>
      <c r="AS2" s="85"/>
      <c r="AT2" s="85"/>
      <c r="AU2" s="85"/>
      <c r="AV2" s="85"/>
      <c r="AW2" s="85"/>
      <c r="AX2" s="85"/>
      <c r="AY2" s="85"/>
      <c r="AZ2" s="85"/>
      <c r="BA2" s="85"/>
      <c r="BB2" s="85"/>
      <c r="BC2" s="85"/>
      <c r="BD2" s="85"/>
      <c r="BE2" s="86"/>
      <c r="BF2" s="86"/>
      <c r="BG2" s="86"/>
      <c r="BH2" s="86"/>
      <c r="BI2" s="86"/>
      <c r="BJ2" s="86"/>
      <c r="BK2" s="86"/>
      <c r="BL2" s="86"/>
      <c r="BM2" s="86"/>
    </row>
    <row r="3" spans="1:66" s="78" customFormat="1" ht="21">
      <c r="A3" s="389"/>
      <c r="B3" s="390"/>
      <c r="C3" s="82"/>
      <c r="E3" s="79"/>
      <c r="F3" s="79"/>
      <c r="G3" s="79"/>
      <c r="H3" s="79"/>
      <c r="I3" s="79"/>
      <c r="J3" s="79"/>
      <c r="K3" s="79"/>
      <c r="L3" s="79"/>
      <c r="M3" s="79"/>
      <c r="N3" s="79"/>
      <c r="O3" s="81"/>
      <c r="P3" s="81"/>
      <c r="Q3" s="81"/>
      <c r="Z3" s="81"/>
      <c r="AA3" s="81"/>
      <c r="AB3" s="81"/>
      <c r="AC3" s="81"/>
      <c r="AD3" s="81"/>
      <c r="AE3" s="81"/>
      <c r="AF3" s="81"/>
      <c r="AG3" s="81"/>
      <c r="AH3" s="81"/>
      <c r="AI3" s="81"/>
      <c r="AJ3" s="81"/>
      <c r="AK3" s="81"/>
      <c r="AL3" s="81"/>
      <c r="AM3" s="81"/>
      <c r="AN3" s="84"/>
      <c r="AO3" s="84"/>
      <c r="AP3" s="84"/>
      <c r="AQ3" s="85"/>
      <c r="AR3" s="85"/>
      <c r="AS3" s="85"/>
      <c r="AT3" s="85"/>
      <c r="AU3" s="85"/>
      <c r="AV3" s="85"/>
      <c r="AW3" s="85"/>
      <c r="AX3" s="85"/>
      <c r="AY3" s="85"/>
      <c r="AZ3" s="85"/>
      <c r="BA3" s="85"/>
      <c r="BB3" s="85"/>
      <c r="BC3" s="85"/>
      <c r="BD3" s="85"/>
      <c r="BE3" s="86"/>
      <c r="BF3" s="86"/>
      <c r="BG3" s="86"/>
      <c r="BH3" s="86"/>
      <c r="BI3" s="86"/>
      <c r="BJ3" s="86"/>
      <c r="BK3" s="86"/>
      <c r="BL3" s="86"/>
      <c r="BM3" s="86"/>
    </row>
    <row r="4" spans="1:66" s="78" customFormat="1" ht="21">
      <c r="A4" s="389"/>
      <c r="B4" s="390" t="s">
        <v>15</v>
      </c>
      <c r="C4" s="82" t="s">
        <v>53</v>
      </c>
      <c r="E4" s="79"/>
      <c r="F4" s="79"/>
      <c r="G4" s="79"/>
      <c r="H4" s="87"/>
      <c r="I4" s="79"/>
      <c r="J4" s="79"/>
      <c r="K4" s="79"/>
      <c r="L4" s="79"/>
      <c r="M4" s="79"/>
      <c r="N4" s="79"/>
      <c r="O4" s="81"/>
      <c r="P4" s="81"/>
      <c r="Q4" s="81"/>
      <c r="AA4" s="81"/>
      <c r="AB4" s="81"/>
      <c r="AC4" s="81"/>
      <c r="AD4" s="81"/>
      <c r="AE4" s="84"/>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6"/>
      <c r="BF4" s="86"/>
      <c r="BG4" s="86"/>
      <c r="BH4" s="86"/>
      <c r="BI4" s="86"/>
      <c r="BJ4" s="86"/>
      <c r="BK4" s="86"/>
      <c r="BL4" s="86"/>
      <c r="BM4" s="86"/>
    </row>
    <row r="5" spans="1:66" s="78" customFormat="1" ht="28.8">
      <c r="A5" s="389"/>
      <c r="B5" s="390" t="s">
        <v>16</v>
      </c>
      <c r="C5" s="82"/>
      <c r="E5" s="79"/>
      <c r="F5" s="79"/>
      <c r="G5" s="79"/>
      <c r="H5" s="87"/>
      <c r="I5" s="79"/>
      <c r="J5" s="79"/>
      <c r="K5" s="79"/>
      <c r="L5" s="79"/>
      <c r="M5" s="79"/>
      <c r="N5" s="79"/>
      <c r="O5" s="88"/>
      <c r="P5" s="81"/>
      <c r="Q5" s="81"/>
      <c r="Z5" s="81"/>
      <c r="AA5" s="81"/>
      <c r="AB5" s="81"/>
      <c r="AC5" s="81"/>
      <c r="AD5" s="81"/>
      <c r="AE5" s="81"/>
      <c r="AF5" s="81"/>
      <c r="AG5" s="81"/>
      <c r="AH5" s="81"/>
      <c r="AI5" s="81"/>
      <c r="AJ5" s="81"/>
      <c r="AK5" s="81"/>
      <c r="AL5" s="81"/>
      <c r="AM5" s="81"/>
      <c r="AN5" s="84"/>
      <c r="AO5" s="84"/>
      <c r="AP5" s="84"/>
      <c r="AQ5" s="85"/>
      <c r="AR5" s="85"/>
      <c r="AS5" s="85"/>
      <c r="AT5" s="85"/>
      <c r="AU5" s="85"/>
      <c r="AV5" s="85"/>
      <c r="AW5" s="85"/>
      <c r="AX5" s="85"/>
      <c r="AY5" s="85"/>
      <c r="AZ5" s="85"/>
      <c r="BA5" s="85"/>
      <c r="BB5" s="85"/>
      <c r="BC5" s="85"/>
      <c r="BD5" s="85"/>
      <c r="BE5" s="86"/>
      <c r="BF5" s="86"/>
      <c r="BG5" s="86"/>
      <c r="BH5" s="86"/>
      <c r="BI5" s="86"/>
      <c r="BJ5" s="86"/>
      <c r="BK5" s="86"/>
      <c r="BL5" s="86"/>
      <c r="BM5" s="86"/>
    </row>
    <row r="6" spans="1:66" s="78" customFormat="1" ht="21">
      <c r="A6" s="389"/>
      <c r="B6" s="391" t="s">
        <v>17</v>
      </c>
      <c r="C6" s="89" t="s">
        <v>86</v>
      </c>
      <c r="P6" s="81"/>
      <c r="Q6" s="81"/>
      <c r="R6" s="81"/>
      <c r="AC6" s="81"/>
      <c r="AD6" s="81"/>
      <c r="AE6" s="81"/>
      <c r="AF6" s="81"/>
      <c r="AG6" s="81"/>
      <c r="AH6" s="81"/>
      <c r="AI6" s="81"/>
      <c r="AJ6" s="81"/>
      <c r="AK6" s="81"/>
      <c r="AL6" s="81"/>
      <c r="AM6" s="81"/>
      <c r="AN6" s="81"/>
      <c r="AO6" s="81"/>
      <c r="AP6" s="81"/>
      <c r="AQ6" s="86"/>
      <c r="AR6" s="86"/>
      <c r="AS6" s="86"/>
      <c r="AT6" s="86"/>
      <c r="AU6" s="86"/>
      <c r="AV6" s="86"/>
      <c r="AW6" s="86"/>
      <c r="AX6" s="86"/>
      <c r="AY6" s="86"/>
      <c r="AZ6" s="86"/>
      <c r="BA6" s="86"/>
      <c r="BB6" s="86"/>
      <c r="BC6" s="86"/>
      <c r="BD6" s="86"/>
      <c r="BE6" s="86"/>
      <c r="BF6" s="86"/>
      <c r="BG6" s="86"/>
      <c r="BH6" s="86"/>
      <c r="BI6" s="86"/>
      <c r="BJ6" s="86"/>
      <c r="BK6" s="86"/>
      <c r="BL6" s="86"/>
      <c r="BM6" s="86"/>
    </row>
    <row r="7" spans="1:66" s="78" customFormat="1" ht="21">
      <c r="A7" s="389"/>
      <c r="B7" s="391"/>
      <c r="C7" s="82"/>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6"/>
      <c r="AR7" s="86"/>
      <c r="AS7" s="86"/>
      <c r="AT7" s="86"/>
      <c r="AU7" s="86"/>
      <c r="AV7" s="86"/>
      <c r="AW7" s="86"/>
      <c r="AX7" s="86"/>
      <c r="AY7" s="86"/>
      <c r="AZ7" s="86"/>
      <c r="BA7" s="86"/>
      <c r="BB7" s="86"/>
      <c r="BC7" s="86"/>
      <c r="BD7" s="86"/>
      <c r="BE7" s="86"/>
      <c r="BF7" s="86"/>
      <c r="BG7" s="86"/>
      <c r="BH7" s="86"/>
      <c r="BI7" s="86"/>
      <c r="BJ7" s="86"/>
      <c r="BK7" s="86"/>
      <c r="BL7" s="86"/>
      <c r="BM7" s="86"/>
    </row>
    <row r="8" spans="1:66" s="78" customFormat="1" ht="21">
      <c r="A8" s="389"/>
      <c r="B8" s="391" t="s">
        <v>18</v>
      </c>
      <c r="C8" s="167">
        <f ca="1">TODAY()</f>
        <v>44785</v>
      </c>
      <c r="E8" s="90"/>
      <c r="F8" s="90"/>
      <c r="G8" s="90"/>
      <c r="H8" s="90"/>
      <c r="I8" s="91"/>
      <c r="M8" s="81"/>
      <c r="N8" s="81"/>
      <c r="O8" s="81"/>
      <c r="P8" s="81"/>
      <c r="Q8" s="81"/>
      <c r="R8" s="81"/>
      <c r="S8" s="81"/>
      <c r="T8" s="81"/>
      <c r="U8" s="81"/>
      <c r="V8" s="81"/>
      <c r="W8" s="81"/>
      <c r="X8" s="81"/>
      <c r="Y8" s="81"/>
      <c r="Z8" s="81"/>
      <c r="AA8" s="81"/>
      <c r="AC8" s="81"/>
      <c r="AD8" s="81"/>
      <c r="AE8" s="81"/>
      <c r="AF8" s="81"/>
      <c r="AG8" s="81"/>
      <c r="AH8" s="81"/>
      <c r="AI8" s="81"/>
      <c r="AJ8" s="81"/>
      <c r="AK8" s="81"/>
      <c r="AL8" s="81"/>
      <c r="AM8" s="81"/>
      <c r="AN8" s="81"/>
      <c r="AO8" s="81"/>
      <c r="AP8" s="81"/>
      <c r="AQ8" s="86"/>
      <c r="AR8" s="86"/>
      <c r="AS8" s="86"/>
      <c r="AT8" s="86"/>
      <c r="AU8" s="86"/>
      <c r="AV8" s="86"/>
      <c r="AW8" s="86"/>
      <c r="AX8" s="86"/>
      <c r="AY8" s="86"/>
      <c r="AZ8" s="86"/>
      <c r="BA8" s="86"/>
      <c r="BB8" s="86"/>
      <c r="BC8" s="86"/>
      <c r="BD8" s="86"/>
      <c r="BE8" s="86"/>
      <c r="BF8" s="86"/>
      <c r="BG8" s="86"/>
      <c r="BH8" s="86"/>
      <c r="BI8" s="86"/>
      <c r="BJ8" s="86"/>
      <c r="BK8" s="86"/>
      <c r="BL8" s="86"/>
      <c r="BM8" s="86"/>
    </row>
    <row r="9" spans="1:66" s="78" customFormat="1" ht="18.600000000000001" thickBot="1">
      <c r="A9" s="389"/>
      <c r="B9" s="392" t="s">
        <v>104</v>
      </c>
      <c r="C9" s="105">
        <v>500</v>
      </c>
      <c r="E9" s="92"/>
      <c r="F9" s="1459"/>
      <c r="G9" s="1460"/>
      <c r="H9" s="1461"/>
      <c r="I9" s="1459"/>
      <c r="J9" s="1459"/>
      <c r="K9" s="1459"/>
      <c r="L9" s="1459"/>
      <c r="M9" s="1459"/>
      <c r="N9" s="1459"/>
      <c r="O9" s="1459"/>
      <c r="P9" s="1459"/>
      <c r="Q9" s="1459"/>
      <c r="R9" s="1459"/>
      <c r="S9" s="1459"/>
      <c r="T9" s="1459"/>
      <c r="U9" s="1459"/>
      <c r="V9" s="1459"/>
      <c r="W9" s="1459"/>
      <c r="X9" s="1459"/>
      <c r="Y9" s="1459"/>
      <c r="Z9" s="1459"/>
      <c r="AA9" s="1459"/>
      <c r="AB9" s="1459"/>
      <c r="AC9" s="1459"/>
      <c r="AD9" s="1459"/>
      <c r="AE9" s="1459"/>
      <c r="AF9" s="1459"/>
      <c r="AG9" s="1459"/>
      <c r="AH9" s="1459"/>
      <c r="AI9" s="1459"/>
      <c r="AJ9" s="1459"/>
      <c r="AK9" s="1459"/>
      <c r="AL9" s="1459"/>
      <c r="AM9" s="1459"/>
      <c r="AN9" s="1459"/>
      <c r="AO9" s="1459"/>
      <c r="AP9" s="1459"/>
      <c r="AQ9" s="1459"/>
      <c r="AR9" s="1459"/>
      <c r="AS9" s="1459"/>
      <c r="AT9" s="1459"/>
      <c r="AU9" s="1459"/>
      <c r="AV9" s="1459"/>
      <c r="AW9" s="1459"/>
      <c r="AX9" s="1459"/>
      <c r="AY9" s="1459"/>
      <c r="AZ9" s="1459"/>
      <c r="BA9" s="1459"/>
      <c r="BB9" s="1459"/>
      <c r="BC9" s="1459"/>
      <c r="BD9" s="1459"/>
      <c r="BE9" s="1459"/>
      <c r="BF9" s="1459"/>
      <c r="BG9" s="1459"/>
      <c r="BH9" s="1459"/>
      <c r="BI9" s="1459"/>
      <c r="BJ9" s="1459"/>
      <c r="BK9" s="1459"/>
      <c r="BL9" s="1459"/>
      <c r="BM9" s="86"/>
    </row>
    <row r="10" spans="1:66" s="78" customFormat="1" ht="18">
      <c r="B10" s="1555" t="s">
        <v>102</v>
      </c>
      <c r="C10" s="1555" t="s">
        <v>101</v>
      </c>
      <c r="D10" s="113" t="s">
        <v>4</v>
      </c>
      <c r="E10" s="344">
        <v>44562</v>
      </c>
      <c r="F10" s="345"/>
      <c r="G10" s="345"/>
      <c r="H10" s="346"/>
      <c r="I10" s="1206"/>
      <c r="J10" s="1205">
        <v>44593</v>
      </c>
      <c r="K10" s="487"/>
      <c r="L10" s="487"/>
      <c r="M10" s="487"/>
      <c r="N10" s="486"/>
      <c r="O10" s="345">
        <v>44621</v>
      </c>
      <c r="P10" s="345"/>
      <c r="Q10" s="345"/>
      <c r="R10" s="345"/>
      <c r="S10" s="348"/>
      <c r="T10" s="345">
        <v>44652</v>
      </c>
      <c r="U10" s="345"/>
      <c r="V10" s="345"/>
      <c r="W10" s="345"/>
      <c r="X10" s="348"/>
      <c r="Y10" s="345">
        <v>44682</v>
      </c>
      <c r="Z10" s="345"/>
      <c r="AA10" s="345"/>
      <c r="AB10" s="349"/>
      <c r="AC10" s="347"/>
      <c r="AD10" s="348"/>
      <c r="AE10" s="345">
        <v>44713</v>
      </c>
      <c r="AF10" s="345"/>
      <c r="AG10" s="345"/>
      <c r="AH10" s="349"/>
      <c r="AI10" s="348"/>
      <c r="AJ10" s="345">
        <v>44743</v>
      </c>
      <c r="AK10" s="345"/>
      <c r="AL10" s="345"/>
      <c r="AM10" s="345"/>
      <c r="AN10" s="348"/>
      <c r="AO10" s="345">
        <v>44774</v>
      </c>
      <c r="AP10" s="345"/>
      <c r="AQ10" s="345"/>
      <c r="AR10" s="345"/>
      <c r="AS10" s="347"/>
      <c r="AT10" s="1207">
        <v>44805</v>
      </c>
      <c r="AU10" s="487"/>
      <c r="AV10" s="487"/>
      <c r="AW10" s="1211"/>
      <c r="AX10" s="1212"/>
      <c r="AY10" s="1207">
        <v>44835</v>
      </c>
      <c r="AZ10" s="487"/>
      <c r="BA10" s="487"/>
      <c r="BB10" s="487"/>
      <c r="BC10" s="1209"/>
      <c r="BD10" s="486"/>
      <c r="BE10" s="345">
        <v>44866</v>
      </c>
      <c r="BF10" s="345"/>
      <c r="BG10" s="345"/>
      <c r="BH10" s="349"/>
      <c r="BI10" s="348"/>
      <c r="BJ10" s="345">
        <v>44896</v>
      </c>
      <c r="BK10" s="345"/>
      <c r="BL10" s="346"/>
      <c r="BM10" s="346"/>
      <c r="BN10" s="350"/>
    </row>
    <row r="11" spans="1:66" s="78" customFormat="1" ht="18">
      <c r="B11" s="1556"/>
      <c r="C11" s="1556"/>
      <c r="D11" s="114" t="s">
        <v>1</v>
      </c>
      <c r="E11" s="488">
        <v>3</v>
      </c>
      <c r="F11" s="489">
        <v>10</v>
      </c>
      <c r="G11" s="489">
        <v>17</v>
      </c>
      <c r="H11" s="489">
        <v>24</v>
      </c>
      <c r="I11" s="490">
        <v>31</v>
      </c>
      <c r="J11" s="490"/>
      <c r="K11" s="489">
        <v>7</v>
      </c>
      <c r="L11" s="489">
        <v>14</v>
      </c>
      <c r="M11" s="489">
        <v>21</v>
      </c>
      <c r="N11" s="490">
        <v>28</v>
      </c>
      <c r="O11" s="490"/>
      <c r="P11" s="489">
        <v>7</v>
      </c>
      <c r="Q11" s="489">
        <v>14</v>
      </c>
      <c r="R11" s="491">
        <v>21</v>
      </c>
      <c r="S11" s="490">
        <v>28</v>
      </c>
      <c r="T11" s="490"/>
      <c r="U11" s="489">
        <v>4</v>
      </c>
      <c r="V11" s="489">
        <v>11</v>
      </c>
      <c r="W11" s="491">
        <v>18</v>
      </c>
      <c r="X11" s="490">
        <v>25</v>
      </c>
      <c r="Y11" s="490"/>
      <c r="Z11" s="489">
        <v>2</v>
      </c>
      <c r="AA11" s="489">
        <v>9</v>
      </c>
      <c r="AB11" s="489">
        <v>16</v>
      </c>
      <c r="AC11" s="491">
        <v>23</v>
      </c>
      <c r="AD11" s="490">
        <v>30</v>
      </c>
      <c r="AE11" s="490"/>
      <c r="AF11" s="489">
        <v>6</v>
      </c>
      <c r="AG11" s="489">
        <v>13</v>
      </c>
      <c r="AH11" s="491">
        <v>20</v>
      </c>
      <c r="AI11" s="490">
        <v>27</v>
      </c>
      <c r="AJ11" s="490"/>
      <c r="AK11" s="489">
        <v>4</v>
      </c>
      <c r="AL11" s="489">
        <v>11</v>
      </c>
      <c r="AM11" s="491">
        <v>18</v>
      </c>
      <c r="AN11" s="491">
        <v>25</v>
      </c>
      <c r="AO11" s="489">
        <v>1</v>
      </c>
      <c r="AP11" s="489">
        <v>8</v>
      </c>
      <c r="AQ11" s="489">
        <v>15</v>
      </c>
      <c r="AR11" s="490">
        <v>22</v>
      </c>
      <c r="AS11" s="490">
        <v>29</v>
      </c>
      <c r="AT11" s="490"/>
      <c r="AU11" s="489">
        <v>5</v>
      </c>
      <c r="AV11" s="489">
        <v>12</v>
      </c>
      <c r="AW11" s="490">
        <v>19</v>
      </c>
      <c r="AX11" s="490">
        <v>26</v>
      </c>
      <c r="AY11" s="490"/>
      <c r="AZ11" s="489">
        <v>34</v>
      </c>
      <c r="BA11" s="489">
        <v>41</v>
      </c>
      <c r="BB11" s="489">
        <v>48</v>
      </c>
      <c r="BC11" s="490">
        <v>55</v>
      </c>
      <c r="BD11" s="490">
        <v>31</v>
      </c>
      <c r="BE11" s="490"/>
      <c r="BF11" s="489">
        <v>7</v>
      </c>
      <c r="BG11" s="489">
        <v>14</v>
      </c>
      <c r="BH11" s="491">
        <v>21</v>
      </c>
      <c r="BI11" s="490">
        <v>28</v>
      </c>
      <c r="BJ11" s="490"/>
      <c r="BK11" s="489">
        <v>5</v>
      </c>
      <c r="BL11" s="489">
        <v>12</v>
      </c>
      <c r="BM11" s="489">
        <v>19</v>
      </c>
      <c r="BN11" s="492">
        <v>26</v>
      </c>
    </row>
    <row r="12" spans="1:66" s="78" customFormat="1" ht="18">
      <c r="B12" s="1556"/>
      <c r="C12" s="1556"/>
      <c r="D12" s="114" t="s">
        <v>2</v>
      </c>
      <c r="E12" s="493">
        <v>7</v>
      </c>
      <c r="F12" s="494">
        <v>7</v>
      </c>
      <c r="G12" s="494">
        <v>7</v>
      </c>
      <c r="H12" s="494">
        <v>7</v>
      </c>
      <c r="I12" s="494">
        <v>1</v>
      </c>
      <c r="J12" s="494">
        <v>6</v>
      </c>
      <c r="K12" s="494">
        <v>7</v>
      </c>
      <c r="L12" s="494">
        <v>7</v>
      </c>
      <c r="M12" s="494">
        <v>7</v>
      </c>
      <c r="N12" s="494">
        <v>1</v>
      </c>
      <c r="O12" s="494">
        <v>6</v>
      </c>
      <c r="P12" s="494">
        <v>7</v>
      </c>
      <c r="Q12" s="494">
        <v>7</v>
      </c>
      <c r="R12" s="494">
        <v>7</v>
      </c>
      <c r="S12" s="494">
        <v>4</v>
      </c>
      <c r="T12" s="494">
        <v>3</v>
      </c>
      <c r="U12" s="494">
        <v>7</v>
      </c>
      <c r="V12" s="494">
        <v>7</v>
      </c>
      <c r="W12" s="494">
        <v>7</v>
      </c>
      <c r="X12" s="494">
        <v>6</v>
      </c>
      <c r="Y12" s="494">
        <v>1</v>
      </c>
      <c r="Z12" s="494">
        <v>7</v>
      </c>
      <c r="AA12" s="494">
        <v>7</v>
      </c>
      <c r="AB12" s="494">
        <v>7</v>
      </c>
      <c r="AC12" s="494">
        <v>7</v>
      </c>
      <c r="AD12" s="494">
        <v>2</v>
      </c>
      <c r="AE12" s="494">
        <v>5</v>
      </c>
      <c r="AF12" s="494">
        <v>7</v>
      </c>
      <c r="AG12" s="494">
        <v>7</v>
      </c>
      <c r="AH12" s="494">
        <v>7</v>
      </c>
      <c r="AI12" s="494">
        <v>4</v>
      </c>
      <c r="AJ12" s="494">
        <v>3</v>
      </c>
      <c r="AK12" s="494">
        <v>7</v>
      </c>
      <c r="AL12" s="494">
        <v>7</v>
      </c>
      <c r="AM12" s="494">
        <v>7</v>
      </c>
      <c r="AN12" s="494">
        <v>7</v>
      </c>
      <c r="AO12" s="494">
        <v>7</v>
      </c>
      <c r="AP12" s="494">
        <v>7</v>
      </c>
      <c r="AQ12" s="494">
        <v>7</v>
      </c>
      <c r="AR12" s="494">
        <v>7</v>
      </c>
      <c r="AS12" s="494">
        <v>3</v>
      </c>
      <c r="AT12" s="494">
        <v>4</v>
      </c>
      <c r="AU12" s="494">
        <v>7</v>
      </c>
      <c r="AV12" s="494">
        <v>7</v>
      </c>
      <c r="AW12" s="494">
        <v>7</v>
      </c>
      <c r="AX12" s="494">
        <v>5</v>
      </c>
      <c r="AY12" s="494">
        <v>2</v>
      </c>
      <c r="AZ12" s="494">
        <v>7</v>
      </c>
      <c r="BA12" s="494">
        <v>7</v>
      </c>
      <c r="BB12" s="494">
        <v>7</v>
      </c>
      <c r="BC12" s="494">
        <v>7</v>
      </c>
      <c r="BD12" s="494">
        <v>1</v>
      </c>
      <c r="BE12" s="495">
        <v>6</v>
      </c>
      <c r="BF12" s="494">
        <v>7</v>
      </c>
      <c r="BG12" s="494">
        <v>7</v>
      </c>
      <c r="BH12" s="494">
        <v>7</v>
      </c>
      <c r="BI12" s="494">
        <v>3</v>
      </c>
      <c r="BJ12" s="494">
        <v>4</v>
      </c>
      <c r="BK12" s="494">
        <v>7</v>
      </c>
      <c r="BL12" s="494">
        <v>7</v>
      </c>
      <c r="BM12" s="494">
        <v>7</v>
      </c>
      <c r="BN12" s="496">
        <v>6</v>
      </c>
    </row>
    <row r="13" spans="1:66" s="78" customFormat="1" ht="18.600000000000001" thickBot="1">
      <c r="B13" s="1557"/>
      <c r="C13" s="1556"/>
      <c r="D13" s="143" t="s">
        <v>3</v>
      </c>
      <c r="E13" s="96">
        <v>1</v>
      </c>
      <c r="F13" s="97">
        <v>2</v>
      </c>
      <c r="G13" s="97">
        <v>3</v>
      </c>
      <c r="H13" s="97">
        <v>4</v>
      </c>
      <c r="I13" s="109">
        <v>5</v>
      </c>
      <c r="J13" s="108">
        <v>5</v>
      </c>
      <c r="K13" s="97">
        <v>6</v>
      </c>
      <c r="L13" s="97">
        <v>7</v>
      </c>
      <c r="M13" s="97">
        <v>8</v>
      </c>
      <c r="N13" s="110">
        <v>9</v>
      </c>
      <c r="O13" s="97">
        <v>9</v>
      </c>
      <c r="P13" s="97">
        <v>10</v>
      </c>
      <c r="Q13" s="97">
        <v>11</v>
      </c>
      <c r="R13" s="186">
        <v>12</v>
      </c>
      <c r="S13" s="196">
        <v>13</v>
      </c>
      <c r="T13" s="108">
        <v>13</v>
      </c>
      <c r="U13" s="97">
        <v>14</v>
      </c>
      <c r="V13" s="199">
        <v>15</v>
      </c>
      <c r="W13" s="184">
        <v>16</v>
      </c>
      <c r="X13" s="110">
        <v>17</v>
      </c>
      <c r="Y13" s="97">
        <v>17</v>
      </c>
      <c r="Z13" s="97">
        <v>18</v>
      </c>
      <c r="AA13" s="199">
        <v>19</v>
      </c>
      <c r="AB13" s="329">
        <v>20</v>
      </c>
      <c r="AC13" s="185">
        <v>21</v>
      </c>
      <c r="AD13" s="110">
        <v>22</v>
      </c>
      <c r="AE13" s="108">
        <v>22</v>
      </c>
      <c r="AF13" s="108">
        <v>23</v>
      </c>
      <c r="AG13" s="202">
        <v>24</v>
      </c>
      <c r="AH13" s="203">
        <v>25</v>
      </c>
      <c r="AI13" s="110">
        <v>26</v>
      </c>
      <c r="AJ13" s="97">
        <v>26</v>
      </c>
      <c r="AK13" s="97">
        <v>27</v>
      </c>
      <c r="AL13" s="199">
        <v>28</v>
      </c>
      <c r="AM13" s="185">
        <v>29</v>
      </c>
      <c r="AN13" s="110">
        <v>30</v>
      </c>
      <c r="AO13" s="97">
        <v>31</v>
      </c>
      <c r="AP13" s="97">
        <v>32</v>
      </c>
      <c r="AQ13" s="199">
        <v>33</v>
      </c>
      <c r="AR13" s="108">
        <v>34</v>
      </c>
      <c r="AS13" s="189">
        <v>35</v>
      </c>
      <c r="AT13" s="110">
        <v>35</v>
      </c>
      <c r="AU13" s="97">
        <v>36</v>
      </c>
      <c r="AV13" s="97">
        <v>37</v>
      </c>
      <c r="AW13" s="97">
        <v>38</v>
      </c>
      <c r="AX13" s="196">
        <v>39</v>
      </c>
      <c r="AY13" s="108">
        <v>39</v>
      </c>
      <c r="AZ13" s="97">
        <v>40</v>
      </c>
      <c r="BA13" s="97">
        <v>41</v>
      </c>
      <c r="BB13" s="199">
        <v>42</v>
      </c>
      <c r="BC13" s="185">
        <v>43</v>
      </c>
      <c r="BD13" s="110">
        <v>44</v>
      </c>
      <c r="BE13" s="97">
        <v>44</v>
      </c>
      <c r="BF13" s="97">
        <v>45</v>
      </c>
      <c r="BG13" s="199">
        <v>46</v>
      </c>
      <c r="BH13" s="108">
        <v>47</v>
      </c>
      <c r="BI13" s="110">
        <v>48</v>
      </c>
      <c r="BJ13" s="97">
        <v>48</v>
      </c>
      <c r="BK13" s="97">
        <v>49</v>
      </c>
      <c r="BL13" s="199">
        <v>50</v>
      </c>
      <c r="BM13" s="351">
        <v>51</v>
      </c>
      <c r="BN13" s="351">
        <v>52</v>
      </c>
    </row>
    <row r="14" spans="1:66" s="78" customFormat="1" ht="23.25" customHeight="1">
      <c r="B14" s="394" t="s">
        <v>151</v>
      </c>
      <c r="C14" s="101">
        <f t="shared" ref="C14:C19" si="0">COUNTIF(E14:BN14,"&gt;0")</f>
        <v>0</v>
      </c>
      <c r="D14" s="102" t="e">
        <f t="shared" ref="D14:D19" si="1">SUM(E14:BN14)</f>
        <v>#REF!</v>
      </c>
      <c r="E14" s="395" t="e">
        <f>#REF!+#REF!+#REF!</f>
        <v>#REF!</v>
      </c>
      <c r="F14" s="395" t="e">
        <f>#REF!+#REF!+#REF!</f>
        <v>#REF!</v>
      </c>
      <c r="G14" s="395" t="e">
        <f>#REF!+#REF!+#REF!</f>
        <v>#REF!</v>
      </c>
      <c r="H14" s="395" t="e">
        <f>#REF!+#REF!+#REF!</f>
        <v>#REF!</v>
      </c>
      <c r="I14" s="395" t="e">
        <f>#REF!+#REF!+#REF!+#REF!+#REF!+#REF!</f>
        <v>#REF!</v>
      </c>
      <c r="J14" s="395"/>
      <c r="K14" s="395" t="e">
        <f>#REF!+#REF!+#REF!</f>
        <v>#REF!</v>
      </c>
      <c r="L14" s="395" t="e">
        <f>#REF!+#REF!+#REF!</f>
        <v>#REF!</v>
      </c>
      <c r="M14" s="395" t="e">
        <f>#REF!+#REF!+#REF!</f>
        <v>#REF!</v>
      </c>
      <c r="N14" s="395" t="e">
        <f>#REF!+#REF!+#REF!+#REF!+#REF!+#REF!</f>
        <v>#REF!</v>
      </c>
      <c r="O14" s="395"/>
      <c r="P14" s="395" t="e">
        <f>#REF!+#REF!+#REF!</f>
        <v>#REF!</v>
      </c>
      <c r="Q14" s="395" t="e">
        <f>#REF!+#REF!+#REF!</f>
        <v>#REF!</v>
      </c>
      <c r="R14" s="395" t="e">
        <f>#REF!+#REF!+#REF!</f>
        <v>#REF!</v>
      </c>
      <c r="S14" s="395" t="e">
        <f>#REF!+#REF!+#REF!+#REF!+#REF!+#REF!</f>
        <v>#REF!</v>
      </c>
      <c r="T14" s="395"/>
      <c r="U14" s="395" t="e">
        <f>#REF!+#REF!+#REF!</f>
        <v>#REF!</v>
      </c>
      <c r="V14" s="395" t="e">
        <f>#REF!+#REF!+#REF!</f>
        <v>#REF!</v>
      </c>
      <c r="W14" s="395" t="e">
        <f>#REF!+#REF!+#REF!</f>
        <v>#REF!</v>
      </c>
      <c r="X14" s="395" t="e">
        <f>#REF!+#REF!+#REF!+#REF!+#REF!+#REF!</f>
        <v>#REF!</v>
      </c>
      <c r="Y14" s="395"/>
      <c r="Z14" s="395" t="e">
        <f>#REF!+#REF!+#REF!</f>
        <v>#REF!</v>
      </c>
      <c r="AA14" s="395" t="e">
        <f>#REF!+#REF!+#REF!</f>
        <v>#REF!</v>
      </c>
      <c r="AB14" s="395" t="e">
        <f>#REF!+#REF!+#REF!</f>
        <v>#REF!</v>
      </c>
      <c r="AC14" s="395" t="e">
        <f>#REF!+#REF!+#REF!</f>
        <v>#REF!</v>
      </c>
      <c r="AD14" s="395" t="e">
        <f>#REF!+#REF!+#REF!+#REF!+#REF!+#REF!</f>
        <v>#REF!</v>
      </c>
      <c r="AE14" s="395"/>
      <c r="AF14" s="395" t="e">
        <f>#REF!+#REF!+#REF!</f>
        <v>#REF!</v>
      </c>
      <c r="AG14" s="395" t="e">
        <f>#REF!+#REF!+#REF!</f>
        <v>#REF!</v>
      </c>
      <c r="AH14" s="395" t="e">
        <f>#REF!+#REF!+#REF!</f>
        <v>#REF!</v>
      </c>
      <c r="AI14" s="395" t="e">
        <f>#REF!+#REF!+#REF!+#REF!+#REF!+#REF!</f>
        <v>#REF!</v>
      </c>
      <c r="AJ14" s="395"/>
      <c r="AK14" s="395" t="e">
        <f>#REF!+#REF!+#REF!</f>
        <v>#REF!</v>
      </c>
      <c r="AL14" s="395" t="e">
        <f>#REF!+#REF!+#REF!</f>
        <v>#REF!</v>
      </c>
      <c r="AM14" s="395" t="e">
        <f>#REF!+#REF!+#REF!</f>
        <v>#REF!</v>
      </c>
      <c r="AN14" s="395" t="e">
        <f>#REF!+#REF!+#REF!</f>
        <v>#REF!</v>
      </c>
      <c r="AO14" s="395" t="e">
        <f>#REF!+#REF!+#REF!</f>
        <v>#REF!</v>
      </c>
      <c r="AP14" s="395" t="e">
        <f>#REF!+#REF!+#REF!</f>
        <v>#REF!</v>
      </c>
      <c r="AQ14" s="395" t="e">
        <f>#REF!+#REF!+#REF!</f>
        <v>#REF!</v>
      </c>
      <c r="AR14" s="395" t="e">
        <f>#REF!+#REF!+#REF!</f>
        <v>#REF!</v>
      </c>
      <c r="AS14" s="395" t="e">
        <f>#REF!+#REF!+#REF!+#REF!+#REF!+#REF!</f>
        <v>#REF!</v>
      </c>
      <c r="AT14" s="395"/>
      <c r="AU14" s="395" t="e">
        <f>#REF!+#REF!+#REF!</f>
        <v>#REF!</v>
      </c>
      <c r="AV14" s="395" t="e">
        <f>#REF!+#REF!+#REF!</f>
        <v>#REF!</v>
      </c>
      <c r="AW14" s="395" t="e">
        <f>#REF!+#REF!+#REF!</f>
        <v>#REF!</v>
      </c>
      <c r="AX14" s="395" t="e">
        <f>#REF!+#REF!+#REF!+#REF!+#REF!+#REF!</f>
        <v>#REF!</v>
      </c>
      <c r="AY14" s="395"/>
      <c r="AZ14" s="395" t="e">
        <f>#REF!+#REF!+#REF!</f>
        <v>#REF!</v>
      </c>
      <c r="BA14" s="395" t="e">
        <f>#REF!+#REF!+#REF!</f>
        <v>#REF!</v>
      </c>
      <c r="BB14" s="395" t="e">
        <f>#REF!+#REF!+#REF!</f>
        <v>#REF!</v>
      </c>
      <c r="BC14" s="395" t="e">
        <f>#REF!+#REF!+#REF!</f>
        <v>#REF!</v>
      </c>
      <c r="BD14" s="395" t="e">
        <f>#REF!+#REF!+#REF!+#REF!+#REF!+#REF!</f>
        <v>#REF!</v>
      </c>
      <c r="BE14" s="395"/>
      <c r="BF14" s="395" t="e">
        <f>#REF!+#REF!+#REF!</f>
        <v>#REF!</v>
      </c>
      <c r="BG14" s="395" t="e">
        <f>#REF!+#REF!+#REF!</f>
        <v>#REF!</v>
      </c>
      <c r="BH14" s="395" t="e">
        <f>#REF!+#REF!+#REF!</f>
        <v>#REF!</v>
      </c>
      <c r="BI14" s="395" t="e">
        <f>#REF!+#REF!+#REF!+#REF!+#REF!+#REF!</f>
        <v>#REF!</v>
      </c>
      <c r="BJ14" s="395"/>
      <c r="BK14" s="395" t="e">
        <f>#REF!+#REF!+#REF!</f>
        <v>#REF!</v>
      </c>
      <c r="BL14" s="395" t="e">
        <f>#REF!+#REF!+#REF!</f>
        <v>#REF!</v>
      </c>
      <c r="BM14" s="395" t="e">
        <f>#REF!+#REF!+#REF!</f>
        <v>#REF!</v>
      </c>
      <c r="BN14" s="395" t="e">
        <f>#REF!+#REF!+#REF!</f>
        <v>#REF!</v>
      </c>
    </row>
    <row r="15" spans="1:66" s="78" customFormat="1" ht="23.25" customHeight="1">
      <c r="B15" s="107" t="s">
        <v>152</v>
      </c>
      <c r="C15" s="98">
        <f t="shared" si="0"/>
        <v>0</v>
      </c>
      <c r="D15" s="99">
        <f t="shared" si="1"/>
        <v>0</v>
      </c>
      <c r="E15" s="395">
        <f>CZ!D24+CZ!D31+CZ!D38</f>
        <v>0</v>
      </c>
      <c r="F15" s="395">
        <f>CZ!E24+CZ!E31+CZ!E38</f>
        <v>0</v>
      </c>
      <c r="G15" s="395">
        <f>CZ!F24+CZ!F31+CZ!F38</f>
        <v>0</v>
      </c>
      <c r="H15" s="395">
        <f>CZ!G24+CZ!G31+CZ!G38</f>
        <v>0</v>
      </c>
      <c r="I15" s="395">
        <f>CZ!H24+CZ!H31+CZ!H38+CZ!I24+CZ!I31+CZ!I38</f>
        <v>0</v>
      </c>
      <c r="J15" s="395"/>
      <c r="K15" s="395">
        <f>CZ!J24+CZ!J31+CZ!J38</f>
        <v>0</v>
      </c>
      <c r="L15" s="395">
        <f>CZ!K24+CZ!K31+CZ!K38</f>
        <v>0</v>
      </c>
      <c r="M15" s="395">
        <f>CZ!L24+CZ!L31+CZ!L38</f>
        <v>0</v>
      </c>
      <c r="N15" s="395">
        <f>CZ!M24+CZ!M31+CZ!M38+CZ!N24+CZ!N31+CZ!N38</f>
        <v>0</v>
      </c>
      <c r="O15" s="395"/>
      <c r="P15" s="395">
        <f>CZ!O24+CZ!O31+CZ!O38</f>
        <v>0</v>
      </c>
      <c r="Q15" s="395">
        <f>CZ!P24+CZ!P31+CZ!P38</f>
        <v>0</v>
      </c>
      <c r="R15" s="395">
        <f>CZ!Q24+CZ!Q31+CZ!Q38</f>
        <v>0</v>
      </c>
      <c r="S15" s="395">
        <f>CZ!R24+CZ!R31+CZ!R38+CZ!S24+CZ!S31+CZ!S38</f>
        <v>0</v>
      </c>
      <c r="T15" s="395"/>
      <c r="U15" s="395">
        <f>CZ!T24+CZ!T31+CZ!T38</f>
        <v>0</v>
      </c>
      <c r="V15" s="395">
        <f>CZ!U24+CZ!U31+CZ!U38</f>
        <v>0</v>
      </c>
      <c r="W15" s="395">
        <f>CZ!V24+CZ!V31+CZ!V38</f>
        <v>0</v>
      </c>
      <c r="X15" s="395">
        <f>CZ!W24+CZ!W31+CZ!W38+CZ!X24+CZ!X31+CZ!X38</f>
        <v>0</v>
      </c>
      <c r="Y15" s="395"/>
      <c r="Z15" s="395">
        <f>CZ!Y24+CZ!Y31+CZ!Y38</f>
        <v>0</v>
      </c>
      <c r="AA15" s="395">
        <f>CZ!Z24+CZ!Z31+CZ!Z38</f>
        <v>0</v>
      </c>
      <c r="AB15" s="395">
        <f>CZ!AA24+CZ!AA31+CZ!AA38</f>
        <v>0</v>
      </c>
      <c r="AC15" s="395">
        <f>CZ!AB24+CZ!AB31+CZ!AB38</f>
        <v>0</v>
      </c>
      <c r="AD15" s="395">
        <f>CZ!AC24+CZ!AC31+CZ!AC38+CZ!AD24+CZ!AD31+CZ!AD38</f>
        <v>0</v>
      </c>
      <c r="AE15" s="395"/>
      <c r="AF15" s="395">
        <f>CZ!AE24+CZ!AE31+CZ!AE38</f>
        <v>0</v>
      </c>
      <c r="AG15" s="395">
        <f>CZ!AF24+CZ!AF31+CZ!AF38</f>
        <v>0</v>
      </c>
      <c r="AH15" s="395">
        <f>CZ!AG24+CZ!AG31+CZ!AG38</f>
        <v>0</v>
      </c>
      <c r="AI15" s="395">
        <f>CZ!AH24+CZ!AH31+CZ!AH38+CZ!AI24+CZ!AI31+CZ!AI38</f>
        <v>0</v>
      </c>
      <c r="AJ15" s="395"/>
      <c r="AK15" s="395">
        <f>CZ!AJ24+CZ!AJ31+CZ!AJ38</f>
        <v>0</v>
      </c>
      <c r="AL15" s="395">
        <f>CZ!AK24+CZ!AK31+CZ!AK38</f>
        <v>0</v>
      </c>
      <c r="AM15" s="395">
        <f>CZ!AL24+CZ!AL31+CZ!AL38</f>
        <v>0</v>
      </c>
      <c r="AN15" s="395">
        <f>CZ!AM24+CZ!AM31+CZ!AM38</f>
        <v>0</v>
      </c>
      <c r="AO15" s="395">
        <f>CZ!AN24+CZ!AN31+CZ!AN38</f>
        <v>0</v>
      </c>
      <c r="AP15" s="395">
        <f>CZ!AO24+CZ!AO31+CZ!AO38</f>
        <v>0</v>
      </c>
      <c r="AQ15" s="395">
        <f>CZ!AP24+CZ!AP31+CZ!AP38</f>
        <v>0</v>
      </c>
      <c r="AR15" s="395">
        <f>CZ!AQ24+CZ!AQ31+CZ!AQ38</f>
        <v>0</v>
      </c>
      <c r="AS15" s="395">
        <f>CZ!AR24+CZ!AR31+CZ!AR38+CZ!AS24+CZ!AS31+CZ!AS38</f>
        <v>0</v>
      </c>
      <c r="AT15" s="395"/>
      <c r="AU15" s="395">
        <f>CZ!AT24+CZ!AT31+CZ!AT38</f>
        <v>0</v>
      </c>
      <c r="AV15" s="395">
        <f>CZ!AU24+CZ!AU31+CZ!AU38</f>
        <v>0</v>
      </c>
      <c r="AW15" s="395">
        <f>CZ!AV24+CZ!AV31+CZ!AV38</f>
        <v>0</v>
      </c>
      <c r="AX15" s="395">
        <f>CZ!AW24+CZ!AW31+CZ!AW38+CZ!AX24+CZ!AX31+CZ!AX38</f>
        <v>0</v>
      </c>
      <c r="AY15" s="395"/>
      <c r="AZ15" s="395">
        <f>CZ!AY24+CZ!AY31+CZ!AY38</f>
        <v>0</v>
      </c>
      <c r="BA15" s="395">
        <f>CZ!AZ24+CZ!AZ31+CZ!AZ38</f>
        <v>0</v>
      </c>
      <c r="BB15" s="395">
        <f>CZ!BA24+CZ!BA31+CZ!BA38</f>
        <v>0</v>
      </c>
      <c r="BC15" s="395">
        <f>CZ!BB24+CZ!BB31+CZ!BB38</f>
        <v>0</v>
      </c>
      <c r="BD15" s="395">
        <f>CZ!BC24+CZ!BC31+CZ!BC38+CZ!BD24+CZ!BD31+CZ!BD38</f>
        <v>0</v>
      </c>
      <c r="BE15" s="395"/>
      <c r="BF15" s="395">
        <f>CZ!BE24+CZ!BE31+CZ!BE38</f>
        <v>0</v>
      </c>
      <c r="BG15" s="395">
        <f>CZ!BF24+CZ!BF31+CZ!BF38</f>
        <v>0</v>
      </c>
      <c r="BH15" s="395">
        <f>CZ!BG24+CZ!BG31+CZ!BG38</f>
        <v>0</v>
      </c>
      <c r="BI15" s="395">
        <f>CZ!BH24+CZ!BH31+CZ!BH38+CZ!BI24+CZ!BI31+CZ!BI38</f>
        <v>0</v>
      </c>
      <c r="BJ15" s="395"/>
      <c r="BK15" s="395">
        <f>CZ!BJ24+CZ!BJ31+CZ!BJ38</f>
        <v>0</v>
      </c>
      <c r="BL15" s="395">
        <f>CZ!BK24+CZ!BK31+CZ!BK38</f>
        <v>0</v>
      </c>
      <c r="BM15" s="395">
        <f>CZ!BL24+CZ!BL31+CZ!BL38</f>
        <v>0</v>
      </c>
      <c r="BN15" s="395">
        <f>CZ!BM24+CZ!BM31+CZ!BM38</f>
        <v>0</v>
      </c>
    </row>
    <row r="16" spans="1:66" s="78" customFormat="1" ht="23.25" customHeight="1">
      <c r="B16" s="107" t="s">
        <v>153</v>
      </c>
      <c r="C16" s="98">
        <f t="shared" si="0"/>
        <v>0</v>
      </c>
      <c r="D16" s="99">
        <f t="shared" si="1"/>
        <v>0</v>
      </c>
      <c r="E16" s="270">
        <f>PL!D24+PL!D31+PL!D38</f>
        <v>0</v>
      </c>
      <c r="F16" s="270">
        <f>PL!E24+PL!E31+PL!E38</f>
        <v>0</v>
      </c>
      <c r="G16" s="270">
        <f>PL!F24+PL!F31+PL!F38</f>
        <v>0</v>
      </c>
      <c r="H16" s="270">
        <f>PL!G24+PL!G31+PL!G38</f>
        <v>0</v>
      </c>
      <c r="I16" s="270">
        <f>PL!H24+PL!H31+PL!H38+PL!I24+PL!I31+PL!I38</f>
        <v>0</v>
      </c>
      <c r="J16" s="270"/>
      <c r="K16" s="270">
        <f>PL!J24+PL!J31+PL!J38</f>
        <v>0</v>
      </c>
      <c r="L16" s="270">
        <f>PL!K24+PL!K31+PL!K38</f>
        <v>0</v>
      </c>
      <c r="M16" s="270">
        <f>PL!L24+PL!L31+PL!L38</f>
        <v>0</v>
      </c>
      <c r="N16" s="270">
        <f>PL!M24+PL!M31+PL!M38+PL!N24+PL!N31+PL!N38</f>
        <v>0</v>
      </c>
      <c r="O16" s="270"/>
      <c r="P16" s="270">
        <f>PL!O24+PL!O31+PL!O38</f>
        <v>0</v>
      </c>
      <c r="Q16" s="270">
        <f>PL!P24+PL!P31+PL!P38</f>
        <v>0</v>
      </c>
      <c r="R16" s="270">
        <f>PL!Q24+PL!Q31+PL!Q38</f>
        <v>0</v>
      </c>
      <c r="S16" s="270">
        <f>PL!R24+PL!R31+PL!R38+PL!S24+PL!S31+PL!S38</f>
        <v>0</v>
      </c>
      <c r="T16" s="270"/>
      <c r="U16" s="270">
        <f>PL!T24+PL!T31+PL!T38</f>
        <v>0</v>
      </c>
      <c r="V16" s="270">
        <f>PL!U24+PL!U31+PL!U38</f>
        <v>0</v>
      </c>
      <c r="W16" s="270">
        <f>PL!V24+PL!V31+PL!V38</f>
        <v>0</v>
      </c>
      <c r="X16" s="270">
        <f>PL!W24+PL!W31+PL!W38+PL!X24+PL!X31+PL!X38</f>
        <v>0</v>
      </c>
      <c r="Y16" s="270"/>
      <c r="Z16" s="270">
        <f>PL!Y24+PL!Y31+PL!Y38</f>
        <v>0</v>
      </c>
      <c r="AA16" s="270">
        <f>PL!Z24+PL!Z31+PL!Z38</f>
        <v>0</v>
      </c>
      <c r="AB16" s="270">
        <f>PL!AA24+PL!AA31+PL!AA38</f>
        <v>0</v>
      </c>
      <c r="AC16" s="270">
        <f>PL!AB24+PL!AB31+PL!AB38</f>
        <v>0</v>
      </c>
      <c r="AD16" s="270">
        <f>PL!AC24+PL!AC31+PL!AC38+PL!AD24+PL!AD31+PL!AD38</f>
        <v>0</v>
      </c>
      <c r="AE16" s="270"/>
      <c r="AF16" s="270">
        <f>PL!AE24+PL!AE31+PL!AE38</f>
        <v>0</v>
      </c>
      <c r="AG16" s="270">
        <f>PL!AF24+PL!AF31+PL!AF38</f>
        <v>0</v>
      </c>
      <c r="AH16" s="270">
        <f>PL!AG24+PL!AG31+PL!AG38</f>
        <v>0</v>
      </c>
      <c r="AI16" s="270">
        <f>PL!AH24+PL!AH31+PL!AH38+PL!AI24+PL!AI31+PL!AI38</f>
        <v>0</v>
      </c>
      <c r="AJ16" s="270"/>
      <c r="AK16" s="270">
        <f>PL!AJ24+PL!AJ31+PL!AJ38</f>
        <v>0</v>
      </c>
      <c r="AL16" s="270">
        <f>PL!AK24+PL!AK31+PL!AK38</f>
        <v>0</v>
      </c>
      <c r="AM16" s="270">
        <f>PL!AL24+PL!AL31+PL!AL38</f>
        <v>0</v>
      </c>
      <c r="AN16" s="270">
        <f>PL!AM24+PL!AM31+PL!AM38</f>
        <v>0</v>
      </c>
      <c r="AO16" s="270">
        <f>PL!AN24+PL!AN31+PL!AN38</f>
        <v>0</v>
      </c>
      <c r="AP16" s="270">
        <f>PL!AO24+PL!AO31+PL!AO38</f>
        <v>0</v>
      </c>
      <c r="AQ16" s="270">
        <f>PL!AP24+PL!AP31+PL!AP38</f>
        <v>0</v>
      </c>
      <c r="AR16" s="270">
        <f>PL!AQ24+PL!AQ31+PL!AQ38</f>
        <v>0</v>
      </c>
      <c r="AS16" s="270">
        <f>PL!AR24+PL!AR31+PL!AR38+PL!AS24+PL!AS31+PL!AS38</f>
        <v>0</v>
      </c>
      <c r="AT16" s="270"/>
      <c r="AU16" s="270">
        <f>PL!AT24+PL!AT31+PL!AT38</f>
        <v>0</v>
      </c>
      <c r="AV16" s="270">
        <f>PL!AU24+PL!AU31+PL!AU38</f>
        <v>0</v>
      </c>
      <c r="AW16" s="270">
        <f>PL!AV24+PL!AV31+PL!AV38</f>
        <v>0</v>
      </c>
      <c r="AX16" s="270">
        <f>PL!AW24+PL!AW31+PL!AW38+PL!AX24+PL!AX31+PL!AX38</f>
        <v>0</v>
      </c>
      <c r="AY16" s="270"/>
      <c r="AZ16" s="270">
        <f>PL!AY24+PL!AY31+PL!AY38</f>
        <v>0</v>
      </c>
      <c r="BA16" s="270">
        <f>PL!AZ24+PL!AZ31+PL!AZ38</f>
        <v>0</v>
      </c>
      <c r="BB16" s="270">
        <f>PL!BA24+PL!BA31+PL!BA38</f>
        <v>0</v>
      </c>
      <c r="BC16" s="270">
        <f>PL!BB24+PL!BB31+PL!BB38</f>
        <v>0</v>
      </c>
      <c r="BD16" s="270">
        <f>PL!BC24+PL!BC31+PL!BC38+PL!BD24+PL!BD31+PL!BD38</f>
        <v>0</v>
      </c>
      <c r="BE16" s="270"/>
      <c r="BF16" s="270">
        <f>PL!BE24+PL!BE31+PL!BE38</f>
        <v>0</v>
      </c>
      <c r="BG16" s="270">
        <f>PL!BF24+PL!BF31+PL!BF38</f>
        <v>0</v>
      </c>
      <c r="BH16" s="270">
        <f>PL!BG24+PL!BG31+PL!BG38</f>
        <v>0</v>
      </c>
      <c r="BI16" s="270">
        <f>PL!BH24+PL!BH31+PL!BH38+PL!BI24+PL!BI31+PL!BI38</f>
        <v>0</v>
      </c>
      <c r="BJ16" s="270"/>
      <c r="BK16" s="270">
        <f>PL!BJ24+PL!BJ31+PL!BJ38</f>
        <v>0</v>
      </c>
      <c r="BL16" s="270">
        <f>PL!BK24+PL!BK31+PL!BK38</f>
        <v>0</v>
      </c>
      <c r="BM16" s="270">
        <f>PL!BL24+PL!BL31+PL!BL38</f>
        <v>0</v>
      </c>
      <c r="BN16" s="270">
        <f>PL!BM24+PL!BM31+PL!BM38</f>
        <v>0</v>
      </c>
    </row>
    <row r="17" spans="1:66" s="78" customFormat="1" ht="23.25" customHeight="1" thickBot="1">
      <c r="B17" s="107" t="s">
        <v>154</v>
      </c>
      <c r="C17" s="98">
        <f t="shared" si="0"/>
        <v>0</v>
      </c>
      <c r="D17" s="99">
        <f t="shared" si="1"/>
        <v>0</v>
      </c>
      <c r="E17" s="270">
        <f>HU!D24+HU!D31+HU!D38</f>
        <v>0</v>
      </c>
      <c r="F17" s="270">
        <f>HU!E24+HU!E31+HU!E38</f>
        <v>0</v>
      </c>
      <c r="G17" s="270">
        <f>HU!F24+HU!F31+HU!F38</f>
        <v>0</v>
      </c>
      <c r="H17" s="270">
        <f>HU!G24+HU!G31+HU!G38</f>
        <v>0</v>
      </c>
      <c r="I17" s="270">
        <f>HU!H24+HU!H31+HU!H38+HU!I24+HU!I31+HU!I38</f>
        <v>0</v>
      </c>
      <c r="J17" s="270"/>
      <c r="K17" s="270">
        <f>HU!J24+HU!J31+HU!J38</f>
        <v>0</v>
      </c>
      <c r="L17" s="270">
        <f>HU!K24+HU!K31+HU!K38</f>
        <v>0</v>
      </c>
      <c r="M17" s="270">
        <f>HU!L24+HU!L31+HU!L38</f>
        <v>0</v>
      </c>
      <c r="N17" s="270">
        <f>HU!M24+HU!M31+HU!M38+HU!N24+HU!N31+HU!N38</f>
        <v>0</v>
      </c>
      <c r="O17" s="270"/>
      <c r="P17" s="270">
        <f>HU!O24+HU!O31+HU!O38</f>
        <v>0</v>
      </c>
      <c r="Q17" s="270">
        <f>HU!P24+HU!P31+HU!P38</f>
        <v>0</v>
      </c>
      <c r="R17" s="270">
        <f>HU!Q24+HU!Q31+HU!Q38</f>
        <v>0</v>
      </c>
      <c r="S17" s="270">
        <f>HU!R24+HU!R31+HU!R38+HU!S24+HU!S31+HU!S38</f>
        <v>0</v>
      </c>
      <c r="T17" s="270"/>
      <c r="U17" s="270">
        <f>HU!T24+HU!T31+HU!T38</f>
        <v>0</v>
      </c>
      <c r="V17" s="270">
        <f>HU!U24+HU!U31+HU!U38</f>
        <v>0</v>
      </c>
      <c r="W17" s="270">
        <f>HU!V24+HU!V31+HU!V38</f>
        <v>0</v>
      </c>
      <c r="X17" s="270">
        <f>HU!W24+HU!W31+HU!W38+HU!X24+HU!X31+HU!X38</f>
        <v>0</v>
      </c>
      <c r="Y17" s="270"/>
      <c r="Z17" s="270">
        <f>HU!Y24+HU!Y31+HU!Y38</f>
        <v>0</v>
      </c>
      <c r="AA17" s="270">
        <f>HU!Z24+HU!Z31+HU!Z38</f>
        <v>0</v>
      </c>
      <c r="AB17" s="270">
        <f>HU!AA24+HU!AA31+HU!AA38</f>
        <v>0</v>
      </c>
      <c r="AC17" s="270">
        <f>HU!AB24+HU!AB31+HU!AB38</f>
        <v>0</v>
      </c>
      <c r="AD17" s="270">
        <f>HU!AC24+HU!AC31+HU!AC38+HU!AD24+HU!AD31+HU!AD38</f>
        <v>0</v>
      </c>
      <c r="AE17" s="270"/>
      <c r="AF17" s="270">
        <f>HU!AE24+HU!AE31+HU!AE38</f>
        <v>0</v>
      </c>
      <c r="AG17" s="270">
        <f>HU!AF24+HU!AF31+HU!AF38</f>
        <v>0</v>
      </c>
      <c r="AH17" s="270">
        <f>HU!AG24+HU!AG31+HU!AG38</f>
        <v>0</v>
      </c>
      <c r="AI17" s="270">
        <f>HU!AH24+HU!AH31+HU!AH38+HU!AI24+HU!AI31+HU!AI38</f>
        <v>0</v>
      </c>
      <c r="AJ17" s="270"/>
      <c r="AK17" s="270">
        <f>HU!AJ24+HU!AJ31+HU!AJ38</f>
        <v>0</v>
      </c>
      <c r="AL17" s="270">
        <f>HU!AK24+HU!AK31+HU!AK38</f>
        <v>0</v>
      </c>
      <c r="AM17" s="270">
        <f>HU!AL24+HU!AL31+HU!AL38</f>
        <v>0</v>
      </c>
      <c r="AN17" s="270">
        <f>HU!AM24+HU!AM31+HU!AM38</f>
        <v>0</v>
      </c>
      <c r="AO17" s="270">
        <f>HU!AN24+HU!AN31+HU!AN38</f>
        <v>0</v>
      </c>
      <c r="AP17" s="270">
        <f>HU!AO24+HU!AO31+HU!AO38</f>
        <v>0</v>
      </c>
      <c r="AQ17" s="270">
        <f>HU!AP24+HU!AP31+HU!AP38</f>
        <v>0</v>
      </c>
      <c r="AR17" s="270">
        <f>HU!AQ24+HU!AQ31+HU!AQ38</f>
        <v>0</v>
      </c>
      <c r="AS17" s="270">
        <f>HU!AR24+HU!AR31+HU!AR38+HU!AS24+HU!AS31+HU!AS38</f>
        <v>0</v>
      </c>
      <c r="AT17" s="270"/>
      <c r="AU17" s="270">
        <f>HU!AT24+HU!AT31+HU!AT38</f>
        <v>0</v>
      </c>
      <c r="AV17" s="270">
        <f>HU!AU24+HU!AU31+HU!AU38</f>
        <v>0</v>
      </c>
      <c r="AW17" s="270">
        <f>HU!AV24+HU!AV31+HU!AV38</f>
        <v>0</v>
      </c>
      <c r="AX17" s="270">
        <f>HU!AW24+HU!AW31+HU!AW38+HU!AX24+HU!AX31+HU!AX38</f>
        <v>0</v>
      </c>
      <c r="AY17" s="270"/>
      <c r="AZ17" s="270">
        <f>HU!AY24+HU!AY31+HU!AY38</f>
        <v>0</v>
      </c>
      <c r="BA17" s="270">
        <f>HU!AZ24+HU!AZ31+HU!AZ38</f>
        <v>0</v>
      </c>
      <c r="BB17" s="270">
        <f>HU!BA24+HU!BA31+HU!BA38</f>
        <v>0</v>
      </c>
      <c r="BC17" s="270">
        <f>HU!BB24+HU!BB31+HU!BB38</f>
        <v>0</v>
      </c>
      <c r="BD17" s="270">
        <f>HU!BC24+HU!BC31+HU!BC38+HU!BD24+HU!BD31+HU!BD38</f>
        <v>0</v>
      </c>
      <c r="BE17" s="270"/>
      <c r="BF17" s="270">
        <f>HU!BE24+HU!BE31+HU!BE38</f>
        <v>0</v>
      </c>
      <c r="BG17" s="270">
        <f>HU!BF24+HU!BF31+HU!BF38</f>
        <v>0</v>
      </c>
      <c r="BH17" s="270">
        <f>HU!BG24+HU!BG31+HU!BG38</f>
        <v>0</v>
      </c>
      <c r="BI17" s="270">
        <f>HU!BH24+HU!BH31+HU!BH38+HU!BI24+HU!BI31+HU!BI38</f>
        <v>0</v>
      </c>
      <c r="BJ17" s="270"/>
      <c r="BK17" s="270">
        <f>HU!BJ24+HU!BJ31+HU!BJ38</f>
        <v>0</v>
      </c>
      <c r="BL17" s="270">
        <f>HU!BK24+HU!BK31+HU!BK38</f>
        <v>0</v>
      </c>
      <c r="BM17" s="270">
        <f>HU!BL24+HU!BL31+HU!BL38</f>
        <v>0</v>
      </c>
      <c r="BN17" s="270">
        <f>HU!BM24+HU!BM31+HU!BM38</f>
        <v>0</v>
      </c>
    </row>
    <row r="18" spans="1:66" s="78" customFormat="1" ht="23.25" hidden="1" customHeight="1">
      <c r="B18" s="107"/>
      <c r="C18" s="98">
        <f t="shared" si="0"/>
        <v>0</v>
      </c>
      <c r="D18" s="99">
        <f t="shared" si="1"/>
        <v>0</v>
      </c>
      <c r="E18" s="270">
        <f>'brand 1'!D24+'brand 1'!D31+'brand 1'!D37</f>
        <v>0</v>
      </c>
      <c r="F18" s="270">
        <f>'brand 1'!E24+'brand 1'!E31+'brand 1'!E37</f>
        <v>0</v>
      </c>
      <c r="G18" s="270">
        <f>'brand 1'!F24+'brand 1'!F31+'brand 1'!F37</f>
        <v>0</v>
      </c>
      <c r="H18" s="270">
        <f>'brand 1'!G24+'brand 1'!G31+'brand 1'!G37</f>
        <v>0</v>
      </c>
      <c r="I18" s="270">
        <f>'brand 1'!H24+'brand 1'!H31+'brand 1'!H37+'brand 1'!I24+'brand 1'!I31+'brand 1'!I37</f>
        <v>0</v>
      </c>
      <c r="J18" s="270"/>
      <c r="K18" s="270">
        <f>'brand 1'!J24+'brand 1'!J31+'brand 1'!J37</f>
        <v>0</v>
      </c>
      <c r="L18" s="270">
        <f>'brand 1'!K24+'brand 1'!K31+'brand 1'!K37</f>
        <v>0</v>
      </c>
      <c r="M18" s="270">
        <f>'brand 1'!L24+'brand 1'!L31+'brand 1'!L37</f>
        <v>0</v>
      </c>
      <c r="N18" s="270">
        <f>'brand 1'!M24+'brand 1'!M31+'brand 1'!M37+'brand 1'!N24+'brand 1'!N31+'brand 1'!N37</f>
        <v>0</v>
      </c>
      <c r="O18" s="270"/>
      <c r="P18" s="270">
        <f>'brand 1'!O24+'brand 1'!O31+'brand 1'!O37</f>
        <v>0</v>
      </c>
      <c r="Q18" s="270">
        <f>'brand 1'!P24+'brand 1'!P31+'brand 1'!P37</f>
        <v>0</v>
      </c>
      <c r="R18" s="270">
        <f>'brand 1'!Q24+'brand 1'!Q31+'brand 1'!Q37</f>
        <v>0</v>
      </c>
      <c r="S18" s="270">
        <f>'brand 1'!R24+'brand 1'!R31+'brand 1'!R37+'brand 1'!S24+'brand 1'!S31+'brand 1'!S37</f>
        <v>0</v>
      </c>
      <c r="T18" s="270"/>
      <c r="U18" s="270">
        <f>'brand 1'!T24+'brand 1'!T31+'brand 1'!T37</f>
        <v>0</v>
      </c>
      <c r="V18" s="270">
        <f>'brand 1'!U24+'brand 1'!U31+'brand 1'!U37</f>
        <v>0</v>
      </c>
      <c r="W18" s="270">
        <f>'brand 1'!V24+'brand 1'!V31+'brand 1'!V37</f>
        <v>0</v>
      </c>
      <c r="X18" s="270">
        <f>'brand 1'!W24+'brand 1'!W31+'brand 1'!W37+'brand 1'!X24+'brand 1'!X31+'brand 1'!X37</f>
        <v>0</v>
      </c>
      <c r="Y18" s="270"/>
      <c r="Z18" s="270">
        <f>'brand 1'!Y24+'brand 1'!Y31+'brand 1'!Y37</f>
        <v>0</v>
      </c>
      <c r="AA18" s="270">
        <f>'brand 1'!Z24+'brand 1'!Z31+'brand 1'!Z37</f>
        <v>0</v>
      </c>
      <c r="AB18" s="270">
        <f>'brand 1'!AA24+'brand 1'!AA31+'brand 1'!AA37</f>
        <v>0</v>
      </c>
      <c r="AC18" s="270">
        <f>'brand 1'!AB24+'brand 1'!AB31+'brand 1'!AB37</f>
        <v>0</v>
      </c>
      <c r="AD18" s="270">
        <f>'brand 1'!AC24+'brand 1'!AC31+'brand 1'!AC37+'brand 1'!AD24+'brand 1'!AD31+'brand 1'!AD37</f>
        <v>0</v>
      </c>
      <c r="AE18" s="270"/>
      <c r="AF18" s="270">
        <f>'brand 1'!AE24+'brand 1'!AE31+'brand 1'!AE37</f>
        <v>0</v>
      </c>
      <c r="AG18" s="270">
        <f>'brand 1'!AF24+'brand 1'!AF31+'brand 1'!AF37</f>
        <v>0</v>
      </c>
      <c r="AH18" s="270">
        <f>'brand 1'!AG24+'brand 1'!AG31+'brand 1'!AG37</f>
        <v>0</v>
      </c>
      <c r="AI18" s="270">
        <f>'brand 1'!AH24+'brand 1'!AH31+'brand 1'!AH37+'brand 1'!AI24+'brand 1'!AI31+'brand 1'!AI37</f>
        <v>0</v>
      </c>
      <c r="AJ18" s="270"/>
      <c r="AK18" s="270">
        <f>'brand 1'!AJ24+'brand 1'!AJ31+'brand 1'!AJ37</f>
        <v>0</v>
      </c>
      <c r="AL18" s="270">
        <f>'brand 1'!AK24+'brand 1'!AK31+'brand 1'!AK37</f>
        <v>0</v>
      </c>
      <c r="AM18" s="270">
        <f>'brand 1'!AL24+'brand 1'!AL31+'brand 1'!AL37</f>
        <v>0</v>
      </c>
      <c r="AN18" s="270">
        <f>'brand 1'!AM24+'brand 1'!AM31+'brand 1'!AM37</f>
        <v>0</v>
      </c>
      <c r="AO18" s="270">
        <f>'brand 1'!AN24+'brand 1'!AN31+'brand 1'!AN37</f>
        <v>0</v>
      </c>
      <c r="AP18" s="270">
        <f>'brand 1'!AO24+'brand 1'!AO31+'brand 1'!AO37</f>
        <v>0</v>
      </c>
      <c r="AQ18" s="270">
        <f>'brand 1'!AP24+'brand 1'!AP31+'brand 1'!AP37</f>
        <v>0</v>
      </c>
      <c r="AR18" s="270">
        <f>'brand 1'!AQ24+'brand 1'!AQ31+'brand 1'!AQ37</f>
        <v>0</v>
      </c>
      <c r="AS18" s="270">
        <f>'brand 1'!AR24+'brand 1'!AR31+'brand 1'!AR37+'brand 1'!AS24+'brand 1'!AS31+'brand 1'!AS37</f>
        <v>0</v>
      </c>
      <c r="AT18" s="270"/>
      <c r="AU18" s="270">
        <f>'brand 1'!AT24+'brand 1'!AT31+'brand 1'!AT37</f>
        <v>0</v>
      </c>
      <c r="AV18" s="270">
        <f>'brand 1'!AU24+'brand 1'!AU31+'brand 1'!AU37</f>
        <v>0</v>
      </c>
      <c r="AW18" s="270">
        <f>'brand 1'!AV24+'brand 1'!AV31+'brand 1'!AV37</f>
        <v>0</v>
      </c>
      <c r="AX18" s="270">
        <f>'brand 1'!AW24+'brand 1'!AW31+'brand 1'!AW37+'brand 1'!AX24+'brand 1'!AX31+'brand 1'!AX37</f>
        <v>0</v>
      </c>
      <c r="AY18" s="270"/>
      <c r="AZ18" s="270">
        <f>'brand 1'!AY24+'brand 1'!AY31+'brand 1'!AY37</f>
        <v>0</v>
      </c>
      <c r="BA18" s="270">
        <f>'brand 1'!AZ24+'brand 1'!AZ31+'brand 1'!AZ37</f>
        <v>0</v>
      </c>
      <c r="BB18" s="270">
        <f>'brand 1'!BA24+'brand 1'!BA31+'brand 1'!BA37</f>
        <v>0</v>
      </c>
      <c r="BC18" s="270">
        <f>'brand 1'!BB24+'brand 1'!BB31+'brand 1'!BB37</f>
        <v>0</v>
      </c>
      <c r="BD18" s="270">
        <f>'brand 1'!BC24+'brand 1'!BC31+'brand 1'!BC37+'brand 1'!BD24+'brand 1'!BD31+'brand 1'!BD37</f>
        <v>0</v>
      </c>
      <c r="BE18" s="270"/>
      <c r="BF18" s="270">
        <f>'brand 1'!BE24+'brand 1'!BE31+'brand 1'!BE37</f>
        <v>0</v>
      </c>
      <c r="BG18" s="270">
        <f>'brand 1'!BF24+'brand 1'!BF31+'brand 1'!BF37</f>
        <v>0</v>
      </c>
      <c r="BH18" s="270">
        <f>'brand 1'!BG24+'brand 1'!BG31+'brand 1'!BG37</f>
        <v>0</v>
      </c>
      <c r="BI18" s="270">
        <f>'brand 1'!BH24+'brand 1'!BH31+'brand 1'!BH37+'brand 1'!BI24+'brand 1'!BI31+'brand 1'!BI37</f>
        <v>0</v>
      </c>
      <c r="BJ18" s="270"/>
      <c r="BK18" s="270">
        <f>'brand 1'!BJ24+'brand 1'!BJ31+'brand 1'!BJ37</f>
        <v>0</v>
      </c>
      <c r="BL18" s="270">
        <f>'brand 1'!BK24+'brand 1'!BK31+'brand 1'!BK37</f>
        <v>0</v>
      </c>
      <c r="BM18" s="270">
        <f>'brand 1'!BL24+'brand 1'!BL31+'brand 1'!BL37</f>
        <v>0</v>
      </c>
      <c r="BN18" s="270">
        <f>'brand 1'!BM24+'brand 1'!BM31+'brand 1'!BM37</f>
        <v>0</v>
      </c>
    </row>
    <row r="19" spans="1:66" s="78" customFormat="1" ht="23.25" hidden="1" customHeight="1" thickBot="1">
      <c r="B19" s="107"/>
      <c r="C19" s="98">
        <f t="shared" si="0"/>
        <v>0</v>
      </c>
      <c r="D19" s="99">
        <f t="shared" si="1"/>
        <v>0</v>
      </c>
      <c r="E19" s="270">
        <f>'brand 2'!D24+'brand 2'!D31+'brand 2'!D37</f>
        <v>0</v>
      </c>
      <c r="F19" s="270">
        <f>'brand 2'!E24+'brand 2'!E31+'brand 2'!E37</f>
        <v>0</v>
      </c>
      <c r="G19" s="270">
        <f>'brand 2'!F24+'brand 2'!F31+'brand 2'!F37</f>
        <v>0</v>
      </c>
      <c r="H19" s="270">
        <f>'brand 2'!G24+'brand 2'!G31+'brand 2'!G37</f>
        <v>0</v>
      </c>
      <c r="I19" s="270">
        <f>'brand 2'!H24+'brand 2'!H31+'brand 2'!H37+'brand 2'!I24+'brand 2'!I31+'brand 2'!I37</f>
        <v>0</v>
      </c>
      <c r="J19" s="270"/>
      <c r="K19" s="270">
        <f>'brand 2'!J24+'brand 2'!J31+'brand 2'!J37</f>
        <v>0</v>
      </c>
      <c r="L19" s="270">
        <f>'brand 2'!K24+'brand 2'!K31+'brand 2'!K37</f>
        <v>0</v>
      </c>
      <c r="M19" s="270">
        <f>'brand 2'!L24+'brand 2'!L31+'brand 2'!L37</f>
        <v>0</v>
      </c>
      <c r="N19" s="270">
        <f>'brand 2'!M24+'brand 2'!M31+'brand 2'!M37+'brand 2'!N24+'brand 2'!N31+'brand 2'!N37</f>
        <v>0</v>
      </c>
      <c r="O19" s="270"/>
      <c r="P19" s="270">
        <f>'brand 2'!O24+'brand 2'!O31+'brand 2'!O37</f>
        <v>0</v>
      </c>
      <c r="Q19" s="270">
        <f>'brand 2'!P24+'brand 2'!P31+'brand 2'!P37</f>
        <v>0</v>
      </c>
      <c r="R19" s="270">
        <f>'brand 2'!Q24+'brand 2'!Q31+'brand 2'!Q37</f>
        <v>0</v>
      </c>
      <c r="S19" s="270">
        <f>'brand 2'!R24+'brand 2'!R31+'brand 2'!R37+'brand 2'!S24+'brand 2'!S31+'brand 2'!S37</f>
        <v>0</v>
      </c>
      <c r="T19" s="270"/>
      <c r="U19" s="270">
        <f>'brand 2'!T24+'brand 2'!T31+'brand 2'!T37</f>
        <v>0</v>
      </c>
      <c r="V19" s="270">
        <f>'brand 2'!U24+'brand 2'!U31+'brand 2'!U37</f>
        <v>0</v>
      </c>
      <c r="W19" s="270">
        <f>'brand 2'!V24+'brand 2'!V31+'brand 2'!V37</f>
        <v>0</v>
      </c>
      <c r="X19" s="270">
        <f>'brand 2'!W24+'brand 2'!W31+'brand 2'!W37+'brand 2'!X24+'brand 2'!X31+'brand 2'!X37</f>
        <v>0</v>
      </c>
      <c r="Y19" s="270"/>
      <c r="Z19" s="270">
        <f>'brand 2'!Y24+'brand 2'!Y31+'brand 2'!Y37</f>
        <v>0</v>
      </c>
      <c r="AA19" s="270">
        <f>'brand 2'!Z24+'brand 2'!Z31+'brand 2'!Z37</f>
        <v>0</v>
      </c>
      <c r="AB19" s="270">
        <f>'brand 2'!AA24+'brand 2'!AA31+'brand 2'!AA37</f>
        <v>0</v>
      </c>
      <c r="AC19" s="270">
        <f>'brand 2'!AB24+'brand 2'!AB31+'brand 2'!AB37</f>
        <v>0</v>
      </c>
      <c r="AD19" s="270">
        <f>'brand 2'!AC24+'brand 2'!AC31+'brand 2'!AC37+'brand 2'!AD24+'brand 2'!AD31+'brand 2'!AD37</f>
        <v>0</v>
      </c>
      <c r="AE19" s="270"/>
      <c r="AF19" s="270">
        <f>'brand 2'!AE24+'brand 2'!AE31+'brand 2'!AE37</f>
        <v>0</v>
      </c>
      <c r="AG19" s="270">
        <f>'brand 2'!AF24+'brand 2'!AF31+'brand 2'!AF37</f>
        <v>0</v>
      </c>
      <c r="AH19" s="270">
        <f>'brand 2'!AG24+'brand 2'!AG31+'brand 2'!AG37</f>
        <v>0</v>
      </c>
      <c r="AI19" s="270">
        <f>'brand 2'!AH24+'brand 2'!AH31+'brand 2'!AH37+'brand 2'!AI24+'brand 2'!AI31+'brand 2'!AI37</f>
        <v>0</v>
      </c>
      <c r="AJ19" s="270"/>
      <c r="AK19" s="270">
        <f>'brand 2'!AJ24+'brand 2'!AJ31+'brand 2'!AJ37</f>
        <v>0</v>
      </c>
      <c r="AL19" s="270">
        <f>'brand 2'!AK24+'brand 2'!AK31+'brand 2'!AK37</f>
        <v>0</v>
      </c>
      <c r="AM19" s="270">
        <f>'brand 2'!AL24+'brand 2'!AL31+'brand 2'!AL37</f>
        <v>0</v>
      </c>
      <c r="AN19" s="270">
        <f>'brand 2'!AM24+'brand 2'!AM31+'brand 2'!AM37</f>
        <v>0</v>
      </c>
      <c r="AO19" s="270">
        <f>'brand 2'!AN24+'brand 2'!AN31+'brand 2'!AN37</f>
        <v>0</v>
      </c>
      <c r="AP19" s="270">
        <f>'brand 2'!AO24+'brand 2'!AO31+'brand 2'!AO37</f>
        <v>0</v>
      </c>
      <c r="AQ19" s="270">
        <f>'brand 2'!AP24+'brand 2'!AP31+'brand 2'!AP37</f>
        <v>0</v>
      </c>
      <c r="AR19" s="270">
        <f>'brand 2'!AQ24+'brand 2'!AQ31+'brand 2'!AQ37</f>
        <v>0</v>
      </c>
      <c r="AS19" s="270">
        <f>'brand 2'!AR24+'brand 2'!AR31+'brand 2'!AR37+'brand 2'!AS24+'brand 2'!AS31+'brand 2'!AS37</f>
        <v>0</v>
      </c>
      <c r="AT19" s="270"/>
      <c r="AU19" s="270">
        <f>'brand 2'!AT24+'brand 2'!AT31+'brand 2'!AT37</f>
        <v>0</v>
      </c>
      <c r="AV19" s="270">
        <f>'brand 2'!AU24+'brand 2'!AU31+'brand 2'!AU37</f>
        <v>0</v>
      </c>
      <c r="AW19" s="270">
        <f>'brand 2'!AV24+'brand 2'!AV31+'brand 2'!AV37</f>
        <v>0</v>
      </c>
      <c r="AX19" s="270">
        <f>'brand 2'!AW24+'brand 2'!AW31+'brand 2'!AW37+'brand 2'!AX24+'brand 2'!AX31+'brand 2'!AX37</f>
        <v>0</v>
      </c>
      <c r="AY19" s="270"/>
      <c r="AZ19" s="270">
        <f>'brand 2'!AY24+'brand 2'!AY31+'brand 2'!AY37</f>
        <v>0</v>
      </c>
      <c r="BA19" s="270">
        <f>'brand 2'!AZ24+'brand 2'!AZ31+'brand 2'!AZ37</f>
        <v>0</v>
      </c>
      <c r="BB19" s="270">
        <f>'brand 2'!BA24+'brand 2'!BA31+'brand 2'!BA37</f>
        <v>0</v>
      </c>
      <c r="BC19" s="270">
        <f>'brand 2'!BB24+'brand 2'!BB31+'brand 2'!BB37</f>
        <v>0</v>
      </c>
      <c r="BD19" s="270">
        <f>'brand 2'!BC24+'brand 2'!BC31+'brand 2'!BC37+'brand 2'!BD24+'brand 2'!BD31+'brand 2'!BD37</f>
        <v>0</v>
      </c>
      <c r="BE19" s="270"/>
      <c r="BF19" s="270">
        <f>'brand 2'!BE24+'brand 2'!BE31+'brand 2'!BE37</f>
        <v>0</v>
      </c>
      <c r="BG19" s="270">
        <f>'brand 2'!BF24+'brand 2'!BF31+'brand 2'!BF37</f>
        <v>0</v>
      </c>
      <c r="BH19" s="270">
        <f>'brand 2'!BG24+'brand 2'!BG31+'brand 2'!BG37</f>
        <v>0</v>
      </c>
      <c r="BI19" s="270">
        <f>'brand 2'!BH24+'brand 2'!BH31+'brand 2'!BH37+'brand 2'!BI24+'brand 2'!BI31+'brand 2'!BI37</f>
        <v>0</v>
      </c>
      <c r="BJ19" s="270"/>
      <c r="BK19" s="270">
        <f>'brand 2'!BJ24+'brand 2'!BJ31+'brand 2'!BJ37</f>
        <v>0</v>
      </c>
      <c r="BL19" s="270">
        <f>'brand 2'!BK24+'brand 2'!BK31+'brand 2'!BK37</f>
        <v>0</v>
      </c>
      <c r="BM19" s="270">
        <f>'brand 2'!BL24+'brand 2'!BL31+'brand 2'!BL37</f>
        <v>0</v>
      </c>
      <c r="BN19" s="270">
        <f>'brand 2'!BM24+'brand 2'!BM31+'brand 2'!BM37</f>
        <v>0</v>
      </c>
    </row>
    <row r="20" spans="1:66" s="95" customFormat="1" ht="23.25" customHeight="1" thickBot="1">
      <c r="B20" s="100" t="s">
        <v>59</v>
      </c>
      <c r="C20" s="103">
        <f>SUM(C14:C19)</f>
        <v>0</v>
      </c>
      <c r="D20" s="103" t="e">
        <f t="shared" ref="D20:E20" si="2">SUM(D14:D19)</f>
        <v>#REF!</v>
      </c>
      <c r="E20" s="111" t="e">
        <f t="shared" si="2"/>
        <v>#REF!</v>
      </c>
      <c r="F20" s="111" t="e">
        <f t="shared" ref="F20:BN20" si="3">SUM(F14:F19)</f>
        <v>#REF!</v>
      </c>
      <c r="G20" s="111" t="e">
        <f t="shared" si="3"/>
        <v>#REF!</v>
      </c>
      <c r="H20" s="111" t="e">
        <f t="shared" si="3"/>
        <v>#REF!</v>
      </c>
      <c r="I20" s="111" t="e">
        <f t="shared" si="3"/>
        <v>#REF!</v>
      </c>
      <c r="J20" s="111"/>
      <c r="K20" s="111" t="e">
        <f t="shared" si="3"/>
        <v>#REF!</v>
      </c>
      <c r="L20" s="111" t="e">
        <f t="shared" si="3"/>
        <v>#REF!</v>
      </c>
      <c r="M20" s="111" t="e">
        <f t="shared" si="3"/>
        <v>#REF!</v>
      </c>
      <c r="N20" s="111" t="e">
        <f t="shared" ref="N20" si="4">SUM(N14:N19)</f>
        <v>#REF!</v>
      </c>
      <c r="O20" s="111"/>
      <c r="P20" s="111" t="e">
        <f t="shared" si="3"/>
        <v>#REF!</v>
      </c>
      <c r="Q20" s="111" t="e">
        <f t="shared" si="3"/>
        <v>#REF!</v>
      </c>
      <c r="R20" s="111" t="e">
        <f t="shared" si="3"/>
        <v>#REF!</v>
      </c>
      <c r="S20" s="111" t="e">
        <f t="shared" ref="S20" si="5">SUM(S14:S19)</f>
        <v>#REF!</v>
      </c>
      <c r="T20" s="111"/>
      <c r="U20" s="111" t="e">
        <f t="shared" si="3"/>
        <v>#REF!</v>
      </c>
      <c r="V20" s="111" t="e">
        <f t="shared" si="3"/>
        <v>#REF!</v>
      </c>
      <c r="W20" s="111" t="e">
        <f t="shared" si="3"/>
        <v>#REF!</v>
      </c>
      <c r="X20" s="111" t="e">
        <f t="shared" ref="X20" si="6">SUM(X14:X19)</f>
        <v>#REF!</v>
      </c>
      <c r="Y20" s="111"/>
      <c r="Z20" s="111" t="e">
        <f t="shared" si="3"/>
        <v>#REF!</v>
      </c>
      <c r="AA20" s="111" t="e">
        <f t="shared" si="3"/>
        <v>#REF!</v>
      </c>
      <c r="AB20" s="111" t="e">
        <f t="shared" si="3"/>
        <v>#REF!</v>
      </c>
      <c r="AC20" s="111" t="e">
        <f t="shared" si="3"/>
        <v>#REF!</v>
      </c>
      <c r="AD20" s="111" t="e">
        <f t="shared" ref="AD20" si="7">SUM(AD14:AD19)</f>
        <v>#REF!</v>
      </c>
      <c r="AE20" s="111"/>
      <c r="AF20" s="111" t="e">
        <f t="shared" si="3"/>
        <v>#REF!</v>
      </c>
      <c r="AG20" s="111" t="e">
        <f t="shared" si="3"/>
        <v>#REF!</v>
      </c>
      <c r="AH20" s="111" t="e">
        <f t="shared" si="3"/>
        <v>#REF!</v>
      </c>
      <c r="AI20" s="111" t="e">
        <f t="shared" ref="AI20" si="8">SUM(AI14:AI19)</f>
        <v>#REF!</v>
      </c>
      <c r="AJ20" s="111"/>
      <c r="AK20" s="111" t="e">
        <f t="shared" si="3"/>
        <v>#REF!</v>
      </c>
      <c r="AL20" s="111" t="e">
        <f t="shared" si="3"/>
        <v>#REF!</v>
      </c>
      <c r="AM20" s="111" t="e">
        <f t="shared" si="3"/>
        <v>#REF!</v>
      </c>
      <c r="AN20" s="111" t="e">
        <f t="shared" si="3"/>
        <v>#REF!</v>
      </c>
      <c r="AO20" s="111" t="e">
        <f t="shared" si="3"/>
        <v>#REF!</v>
      </c>
      <c r="AP20" s="111" t="e">
        <f t="shared" si="3"/>
        <v>#REF!</v>
      </c>
      <c r="AQ20" s="111" t="e">
        <f t="shared" si="3"/>
        <v>#REF!</v>
      </c>
      <c r="AR20" s="111" t="e">
        <f t="shared" si="3"/>
        <v>#REF!</v>
      </c>
      <c r="AS20" s="111" t="e">
        <f t="shared" ref="AS20" si="9">SUM(AS14:AS19)</f>
        <v>#REF!</v>
      </c>
      <c r="AT20" s="111"/>
      <c r="AU20" s="111" t="e">
        <f t="shared" si="3"/>
        <v>#REF!</v>
      </c>
      <c r="AV20" s="111" t="e">
        <f t="shared" si="3"/>
        <v>#REF!</v>
      </c>
      <c r="AW20" s="111" t="e">
        <f t="shared" si="3"/>
        <v>#REF!</v>
      </c>
      <c r="AX20" s="111" t="e">
        <f t="shared" ref="AX20" si="10">SUM(AX14:AX19)</f>
        <v>#REF!</v>
      </c>
      <c r="AY20" s="111"/>
      <c r="AZ20" s="111" t="e">
        <f t="shared" si="3"/>
        <v>#REF!</v>
      </c>
      <c r="BA20" s="111" t="e">
        <f t="shared" si="3"/>
        <v>#REF!</v>
      </c>
      <c r="BB20" s="111" t="e">
        <f t="shared" si="3"/>
        <v>#REF!</v>
      </c>
      <c r="BC20" s="111" t="e">
        <f t="shared" si="3"/>
        <v>#REF!</v>
      </c>
      <c r="BD20" s="111" t="e">
        <f t="shared" ref="BD20" si="11">SUM(BD14:BD19)</f>
        <v>#REF!</v>
      </c>
      <c r="BE20" s="111"/>
      <c r="BF20" s="111" t="e">
        <f t="shared" si="3"/>
        <v>#REF!</v>
      </c>
      <c r="BG20" s="111" t="e">
        <f t="shared" si="3"/>
        <v>#REF!</v>
      </c>
      <c r="BH20" s="111" t="e">
        <f t="shared" si="3"/>
        <v>#REF!</v>
      </c>
      <c r="BI20" s="111" t="e">
        <f t="shared" ref="BI20" si="12">SUM(BI14:BI19)</f>
        <v>#REF!</v>
      </c>
      <c r="BJ20" s="111"/>
      <c r="BK20" s="111" t="e">
        <f t="shared" si="3"/>
        <v>#REF!</v>
      </c>
      <c r="BL20" s="111" t="e">
        <f t="shared" si="3"/>
        <v>#REF!</v>
      </c>
      <c r="BM20" s="111" t="e">
        <f t="shared" si="3"/>
        <v>#REF!</v>
      </c>
      <c r="BN20" s="111" t="e">
        <f t="shared" si="3"/>
        <v>#REF!</v>
      </c>
    </row>
    <row r="21" spans="1:66" s="95" customFormat="1" ht="23.25" customHeight="1" thickBot="1">
      <c r="B21" s="100" t="s">
        <v>103</v>
      </c>
      <c r="C21" s="103">
        <f>COUNTIF(E21:BN21,"&gt;0")</f>
        <v>0</v>
      </c>
      <c r="D21" s="104"/>
      <c r="E21" s="112">
        <f>COUNTIF(E14:E19,"&gt;0")</f>
        <v>0</v>
      </c>
      <c r="F21" s="112">
        <f t="shared" ref="F21:BN21" si="13">COUNTIF(F14:F19,"&gt;0")</f>
        <v>0</v>
      </c>
      <c r="G21" s="112">
        <f t="shared" si="13"/>
        <v>0</v>
      </c>
      <c r="H21" s="112">
        <f t="shared" si="13"/>
        <v>0</v>
      </c>
      <c r="I21" s="112">
        <f t="shared" si="13"/>
        <v>0</v>
      </c>
      <c r="J21" s="112"/>
      <c r="K21" s="112">
        <f t="shared" si="13"/>
        <v>0</v>
      </c>
      <c r="L21" s="112">
        <f t="shared" si="13"/>
        <v>0</v>
      </c>
      <c r="M21" s="112">
        <f t="shared" si="13"/>
        <v>0</v>
      </c>
      <c r="N21" s="112">
        <f t="shared" ref="N21" si="14">COUNTIF(N14:N19,"&gt;0")</f>
        <v>0</v>
      </c>
      <c r="O21" s="112"/>
      <c r="P21" s="112">
        <f t="shared" si="13"/>
        <v>0</v>
      </c>
      <c r="Q21" s="112">
        <f t="shared" si="13"/>
        <v>0</v>
      </c>
      <c r="R21" s="112">
        <f t="shared" si="13"/>
        <v>0</v>
      </c>
      <c r="S21" s="112">
        <f t="shared" ref="S21" si="15">COUNTIF(S14:S19,"&gt;0")</f>
        <v>0</v>
      </c>
      <c r="T21" s="112"/>
      <c r="U21" s="112">
        <f t="shared" si="13"/>
        <v>0</v>
      </c>
      <c r="V21" s="112">
        <f t="shared" si="13"/>
        <v>0</v>
      </c>
      <c r="W21" s="112">
        <f t="shared" si="13"/>
        <v>0</v>
      </c>
      <c r="X21" s="112">
        <f t="shared" ref="X21" si="16">COUNTIF(X14:X19,"&gt;0")</f>
        <v>0</v>
      </c>
      <c r="Y21" s="112"/>
      <c r="Z21" s="112">
        <f t="shared" si="13"/>
        <v>0</v>
      </c>
      <c r="AA21" s="112">
        <f t="shared" si="13"/>
        <v>0</v>
      </c>
      <c r="AB21" s="112">
        <f t="shared" si="13"/>
        <v>0</v>
      </c>
      <c r="AC21" s="112">
        <f t="shared" si="13"/>
        <v>0</v>
      </c>
      <c r="AD21" s="112">
        <f t="shared" ref="AD21" si="17">COUNTIF(AD14:AD19,"&gt;0")</f>
        <v>0</v>
      </c>
      <c r="AE21" s="112"/>
      <c r="AF21" s="112">
        <f t="shared" si="13"/>
        <v>0</v>
      </c>
      <c r="AG21" s="112">
        <f t="shared" si="13"/>
        <v>0</v>
      </c>
      <c r="AH21" s="112">
        <f t="shared" si="13"/>
        <v>0</v>
      </c>
      <c r="AI21" s="112">
        <f t="shared" ref="AI21" si="18">COUNTIF(AI14:AI19,"&gt;0")</f>
        <v>0</v>
      </c>
      <c r="AJ21" s="112"/>
      <c r="AK21" s="112">
        <f t="shared" si="13"/>
        <v>0</v>
      </c>
      <c r="AL21" s="112">
        <f t="shared" si="13"/>
        <v>0</v>
      </c>
      <c r="AM21" s="112">
        <f t="shared" si="13"/>
        <v>0</v>
      </c>
      <c r="AN21" s="112">
        <f t="shared" si="13"/>
        <v>0</v>
      </c>
      <c r="AO21" s="112">
        <f t="shared" si="13"/>
        <v>0</v>
      </c>
      <c r="AP21" s="112">
        <f t="shared" si="13"/>
        <v>0</v>
      </c>
      <c r="AQ21" s="112">
        <f t="shared" si="13"/>
        <v>0</v>
      </c>
      <c r="AR21" s="112">
        <f t="shared" si="13"/>
        <v>0</v>
      </c>
      <c r="AS21" s="112">
        <f t="shared" ref="AS21" si="19">COUNTIF(AS14:AS19,"&gt;0")</f>
        <v>0</v>
      </c>
      <c r="AT21" s="112"/>
      <c r="AU21" s="112">
        <f t="shared" si="13"/>
        <v>0</v>
      </c>
      <c r="AV21" s="112">
        <f t="shared" si="13"/>
        <v>0</v>
      </c>
      <c r="AW21" s="112">
        <f t="shared" si="13"/>
        <v>0</v>
      </c>
      <c r="AX21" s="112">
        <f t="shared" ref="AX21" si="20">COUNTIF(AX14:AX19,"&gt;0")</f>
        <v>0</v>
      </c>
      <c r="AY21" s="112"/>
      <c r="AZ21" s="112">
        <f t="shared" si="13"/>
        <v>0</v>
      </c>
      <c r="BA21" s="112">
        <f t="shared" si="13"/>
        <v>0</v>
      </c>
      <c r="BB21" s="112">
        <f t="shared" si="13"/>
        <v>0</v>
      </c>
      <c r="BC21" s="112">
        <f t="shared" si="13"/>
        <v>0</v>
      </c>
      <c r="BD21" s="112">
        <f t="shared" ref="BD21" si="21">COUNTIF(BD14:BD19,"&gt;0")</f>
        <v>0</v>
      </c>
      <c r="BE21" s="112"/>
      <c r="BF21" s="112">
        <f t="shared" si="13"/>
        <v>0</v>
      </c>
      <c r="BG21" s="112">
        <f t="shared" si="13"/>
        <v>0</v>
      </c>
      <c r="BH21" s="112">
        <f t="shared" si="13"/>
        <v>0</v>
      </c>
      <c r="BI21" s="112">
        <f t="shared" ref="BI21" si="22">COUNTIF(BI14:BI19,"&gt;0")</f>
        <v>0</v>
      </c>
      <c r="BJ21" s="112"/>
      <c r="BK21" s="112">
        <f t="shared" si="13"/>
        <v>0</v>
      </c>
      <c r="BL21" s="112">
        <f t="shared" si="13"/>
        <v>0</v>
      </c>
      <c r="BM21" s="112">
        <f t="shared" si="13"/>
        <v>0</v>
      </c>
      <c r="BN21" s="112">
        <f t="shared" si="13"/>
        <v>0</v>
      </c>
    </row>
    <row r="22" spans="1:66" ht="15" customHeight="1"/>
    <row r="23" spans="1:66" ht="15" customHeight="1" thickBot="1"/>
    <row r="24" spans="1:66" ht="18.600000000000001" thickBot="1">
      <c r="A24" s="393"/>
      <c r="B24" s="1558" t="s">
        <v>114</v>
      </c>
      <c r="C24" s="1559"/>
      <c r="D24" s="265" t="s">
        <v>59</v>
      </c>
      <c r="E24" s="344">
        <v>44562</v>
      </c>
      <c r="F24" s="345"/>
      <c r="G24" s="345"/>
      <c r="H24" s="346"/>
      <c r="I24" s="1206"/>
      <c r="J24" s="1205">
        <v>44593</v>
      </c>
      <c r="K24" s="487"/>
      <c r="L24" s="487"/>
      <c r="M24" s="487"/>
      <c r="N24" s="1457"/>
      <c r="O24" s="1456">
        <v>44621</v>
      </c>
      <c r="P24" s="345"/>
      <c r="Q24" s="345"/>
      <c r="R24" s="345"/>
      <c r="S24" s="1458"/>
      <c r="T24" s="1456">
        <v>44652</v>
      </c>
      <c r="U24" s="345"/>
      <c r="V24" s="345"/>
      <c r="W24" s="345"/>
      <c r="X24" s="348"/>
      <c r="Y24" s="345">
        <v>44682</v>
      </c>
      <c r="Z24" s="345"/>
      <c r="AA24" s="345"/>
      <c r="AB24" s="349"/>
      <c r="AC24" s="347"/>
      <c r="AD24" s="348"/>
      <c r="AE24" s="345">
        <v>44713</v>
      </c>
      <c r="AF24" s="345"/>
      <c r="AG24" s="345"/>
      <c r="AH24" s="349"/>
      <c r="AI24" s="348"/>
      <c r="AJ24" s="345">
        <v>44743</v>
      </c>
      <c r="AK24" s="345"/>
      <c r="AL24" s="345"/>
      <c r="AM24" s="345"/>
      <c r="AN24" s="348"/>
      <c r="AO24" s="345">
        <v>44774</v>
      </c>
      <c r="AP24" s="345"/>
      <c r="AQ24" s="345"/>
      <c r="AR24" s="345"/>
      <c r="AS24" s="347"/>
      <c r="AT24" s="1207">
        <v>44805</v>
      </c>
      <c r="AU24" s="487"/>
      <c r="AV24" s="487"/>
      <c r="AW24" s="1211"/>
      <c r="AX24" s="1212"/>
      <c r="AY24" s="1207">
        <v>44835</v>
      </c>
      <c r="AZ24" s="487"/>
      <c r="BA24" s="487"/>
      <c r="BB24" s="487"/>
      <c r="BC24" s="1209"/>
      <c r="BD24" s="486"/>
      <c r="BE24" s="345">
        <v>44866</v>
      </c>
      <c r="BF24" s="345"/>
      <c r="BG24" s="345"/>
      <c r="BH24" s="349"/>
      <c r="BI24" s="348"/>
      <c r="BJ24" s="345">
        <v>44896</v>
      </c>
      <c r="BK24" s="345"/>
      <c r="BL24" s="346"/>
      <c r="BM24" s="346"/>
      <c r="BN24" s="350"/>
    </row>
    <row r="25" spans="1:66" ht="18.75" customHeight="1">
      <c r="B25" s="1560" t="str">
        <f>B14</f>
        <v>SEPTOLETE</v>
      </c>
      <c r="C25" s="266" t="s">
        <v>77</v>
      </c>
      <c r="D25" s="271" t="e">
        <f t="shared" ref="D25:D38" si="23">SUM(E25:BN25)</f>
        <v>#REF!</v>
      </c>
      <c r="E25" s="1440" t="e">
        <f>#REF!</f>
        <v>#REF!</v>
      </c>
      <c r="F25" s="1440"/>
      <c r="G25" s="1440"/>
      <c r="H25" s="1440"/>
      <c r="I25" s="1441"/>
      <c r="J25" s="1440" t="e">
        <f>#REF!</f>
        <v>#REF!</v>
      </c>
      <c r="K25" s="1440"/>
      <c r="L25" s="1440"/>
      <c r="M25" s="1440"/>
      <c r="N25" s="1441"/>
      <c r="O25" s="1440" t="e">
        <f>#REF!</f>
        <v>#REF!</v>
      </c>
      <c r="P25" s="1440"/>
      <c r="Q25" s="1440"/>
      <c r="R25" s="1440"/>
      <c r="S25" s="1441"/>
      <c r="T25" s="1440" t="e">
        <f>#REF!</f>
        <v>#REF!</v>
      </c>
      <c r="U25" s="1440"/>
      <c r="V25" s="1440"/>
      <c r="W25" s="1440"/>
      <c r="X25" s="1441"/>
      <c r="Y25" s="1440" t="e">
        <f>#REF!</f>
        <v>#REF!</v>
      </c>
      <c r="Z25" s="1440"/>
      <c r="AA25" s="1440"/>
      <c r="AB25" s="1440"/>
      <c r="AC25" s="1440"/>
      <c r="AD25" s="1441"/>
      <c r="AE25" s="1440" t="e">
        <f>#REF!</f>
        <v>#REF!</v>
      </c>
      <c r="AF25" s="1440"/>
      <c r="AG25" s="1440"/>
      <c r="AH25" s="1440"/>
      <c r="AI25" s="1441"/>
      <c r="AJ25" s="1440" t="e">
        <f>#REF!</f>
        <v>#REF!</v>
      </c>
      <c r="AK25" s="1440"/>
      <c r="AL25" s="1440"/>
      <c r="AM25" s="1440"/>
      <c r="AN25" s="1441"/>
      <c r="AO25" s="1440" t="e">
        <f>#REF!</f>
        <v>#REF!</v>
      </c>
      <c r="AP25" s="1440"/>
      <c r="AQ25" s="1440"/>
      <c r="AR25" s="1440"/>
      <c r="AS25" s="1441"/>
      <c r="AT25" s="1440" t="e">
        <f>#REF!</f>
        <v>#REF!</v>
      </c>
      <c r="AU25" s="1440"/>
      <c r="AV25" s="1440"/>
      <c r="AW25" s="1440"/>
      <c r="AX25" s="1441"/>
      <c r="AY25" s="1440" t="e">
        <f>#REF!</f>
        <v>#REF!</v>
      </c>
      <c r="AZ25" s="1440"/>
      <c r="BA25" s="1440"/>
      <c r="BB25" s="1440"/>
      <c r="BC25" s="1440"/>
      <c r="BD25" s="1441"/>
      <c r="BE25" s="1440" t="e">
        <f>#REF!</f>
        <v>#REF!</v>
      </c>
      <c r="BF25" s="1440"/>
      <c r="BG25" s="1440"/>
      <c r="BH25" s="1440"/>
      <c r="BI25" s="1441"/>
      <c r="BJ25" s="1440" t="e">
        <f>#REF!</f>
        <v>#REF!</v>
      </c>
      <c r="BK25" s="1440"/>
      <c r="BL25" s="1440"/>
      <c r="BM25" s="1440"/>
      <c r="BN25" s="1442"/>
    </row>
    <row r="26" spans="1:66" ht="19.5" customHeight="1" thickBot="1">
      <c r="B26" s="1561"/>
      <c r="C26" s="267" t="s">
        <v>78</v>
      </c>
      <c r="D26" s="272" t="e">
        <f t="shared" si="23"/>
        <v>#REF!</v>
      </c>
      <c r="E26" s="1443" t="e">
        <f>#REF!</f>
        <v>#REF!</v>
      </c>
      <c r="F26" s="1443"/>
      <c r="G26" s="1443"/>
      <c r="H26" s="1443"/>
      <c r="I26" s="1444"/>
      <c r="J26" s="1443" t="e">
        <f>#REF!</f>
        <v>#REF!</v>
      </c>
      <c r="K26" s="1443"/>
      <c r="L26" s="1443"/>
      <c r="M26" s="1443"/>
      <c r="N26" s="1444"/>
      <c r="O26" s="1443" t="e">
        <f>#REF!</f>
        <v>#REF!</v>
      </c>
      <c r="P26" s="1443"/>
      <c r="Q26" s="1443"/>
      <c r="R26" s="1443"/>
      <c r="S26" s="1444"/>
      <c r="T26" s="1443" t="e">
        <f>#REF!</f>
        <v>#REF!</v>
      </c>
      <c r="U26" s="1443"/>
      <c r="V26" s="1443"/>
      <c r="W26" s="1443"/>
      <c r="X26" s="1444"/>
      <c r="Y26" s="1443" t="e">
        <f>#REF!</f>
        <v>#REF!</v>
      </c>
      <c r="Z26" s="1443"/>
      <c r="AA26" s="1443"/>
      <c r="AB26" s="1443"/>
      <c r="AC26" s="1443"/>
      <c r="AD26" s="1444"/>
      <c r="AE26" s="1443" t="e">
        <f>#REF!</f>
        <v>#REF!</v>
      </c>
      <c r="AF26" s="1443"/>
      <c r="AG26" s="1443"/>
      <c r="AH26" s="1443"/>
      <c r="AI26" s="1444"/>
      <c r="AJ26" s="1443" t="e">
        <f>#REF!</f>
        <v>#REF!</v>
      </c>
      <c r="AK26" s="1443"/>
      <c r="AL26" s="1443"/>
      <c r="AM26" s="1443"/>
      <c r="AN26" s="1444"/>
      <c r="AO26" s="1443" t="e">
        <f>#REF!</f>
        <v>#REF!</v>
      </c>
      <c r="AP26" s="1443"/>
      <c r="AQ26" s="1443"/>
      <c r="AR26" s="1443"/>
      <c r="AS26" s="1444"/>
      <c r="AT26" s="1443" t="e">
        <f>#REF!</f>
        <v>#REF!</v>
      </c>
      <c r="AU26" s="1443"/>
      <c r="AV26" s="1443"/>
      <c r="AW26" s="1443"/>
      <c r="AX26" s="1444"/>
      <c r="AY26" s="1443" t="e">
        <f>#REF!</f>
        <v>#REF!</v>
      </c>
      <c r="AZ26" s="1443"/>
      <c r="BA26" s="1443"/>
      <c r="BB26" s="1443"/>
      <c r="BC26" s="1443"/>
      <c r="BD26" s="1444"/>
      <c r="BE26" s="1443" t="e">
        <f>#REF!</f>
        <v>#REF!</v>
      </c>
      <c r="BF26" s="1443"/>
      <c r="BG26" s="1443"/>
      <c r="BH26" s="1443"/>
      <c r="BI26" s="1444"/>
      <c r="BJ26" s="1443" t="e">
        <f>#REF!</f>
        <v>#REF!</v>
      </c>
      <c r="BK26" s="1443"/>
      <c r="BL26" s="1443"/>
      <c r="BM26" s="1443"/>
      <c r="BN26" s="1445"/>
    </row>
    <row r="27" spans="1:66" ht="18">
      <c r="B27" s="1560" t="str">
        <f>B15</f>
        <v>NALGESIN S</v>
      </c>
      <c r="C27" s="266" t="s">
        <v>77</v>
      </c>
      <c r="D27" s="271" t="e">
        <f t="shared" si="23"/>
        <v>#N/A</v>
      </c>
      <c r="E27" s="1440" t="e">
        <f>CZ!D249</f>
        <v>#N/A</v>
      </c>
      <c r="F27" s="1440"/>
      <c r="G27" s="1440"/>
      <c r="H27" s="1440"/>
      <c r="I27" s="1441"/>
      <c r="J27" s="1440" t="e">
        <f>CZ!I249</f>
        <v>#N/A</v>
      </c>
      <c r="K27" s="1440"/>
      <c r="L27" s="1440"/>
      <c r="M27" s="1440"/>
      <c r="N27" s="1441"/>
      <c r="O27" s="1440" t="e">
        <f>CZ!N249</f>
        <v>#N/A</v>
      </c>
      <c r="P27" s="1440"/>
      <c r="Q27" s="1440"/>
      <c r="R27" s="1440"/>
      <c r="S27" s="1441"/>
      <c r="T27" s="1440" t="e">
        <f>CZ!S249</f>
        <v>#N/A</v>
      </c>
      <c r="U27" s="1440"/>
      <c r="V27" s="1440"/>
      <c r="W27" s="1440"/>
      <c r="X27" s="1441"/>
      <c r="Y27" s="1440" t="e">
        <f>CZ!X249</f>
        <v>#N/A</v>
      </c>
      <c r="Z27" s="1440"/>
      <c r="AA27" s="1440"/>
      <c r="AB27" s="1440"/>
      <c r="AC27" s="1440"/>
      <c r="AD27" s="1441"/>
      <c r="AE27" s="1440" t="e">
        <f>CZ!AD249</f>
        <v>#N/A</v>
      </c>
      <c r="AF27" s="1440"/>
      <c r="AG27" s="1440"/>
      <c r="AH27" s="1440"/>
      <c r="AI27" s="1441"/>
      <c r="AJ27" s="1440" t="e">
        <f>CZ!AI249</f>
        <v>#N/A</v>
      </c>
      <c r="AK27" s="1440"/>
      <c r="AL27" s="1440"/>
      <c r="AM27" s="1440"/>
      <c r="AN27" s="1441"/>
      <c r="AO27" s="1440" t="e">
        <f>CZ!AN249</f>
        <v>#N/A</v>
      </c>
      <c r="AP27" s="1440"/>
      <c r="AQ27" s="1440"/>
      <c r="AR27" s="1440"/>
      <c r="AS27" s="1441"/>
      <c r="AT27" s="1440" t="e">
        <f>CZ!AS249</f>
        <v>#N/A</v>
      </c>
      <c r="AU27" s="1440"/>
      <c r="AV27" s="1440"/>
      <c r="AW27" s="1440"/>
      <c r="AX27" s="1441"/>
      <c r="AY27" s="1440" t="e">
        <f>CZ!AX249</f>
        <v>#N/A</v>
      </c>
      <c r="AZ27" s="1440"/>
      <c r="BA27" s="1440"/>
      <c r="BB27" s="1440"/>
      <c r="BC27" s="1440"/>
      <c r="BD27" s="1441"/>
      <c r="BE27" s="1440" t="e">
        <f>CZ!BD249</f>
        <v>#N/A</v>
      </c>
      <c r="BF27" s="1440"/>
      <c r="BG27" s="1440"/>
      <c r="BH27" s="1440"/>
      <c r="BI27" s="1441"/>
      <c r="BJ27" s="1440" t="e">
        <f>CZ!BI249</f>
        <v>#N/A</v>
      </c>
      <c r="BK27" s="1440"/>
      <c r="BL27" s="1440"/>
      <c r="BM27" s="1440"/>
      <c r="BN27" s="1442"/>
    </row>
    <row r="28" spans="1:66" ht="18.600000000000001" thickBot="1">
      <c r="B28" s="1561"/>
      <c r="C28" s="267" t="s">
        <v>78</v>
      </c>
      <c r="D28" s="272" t="e">
        <f t="shared" si="23"/>
        <v>#N/A</v>
      </c>
      <c r="E28" s="1443" t="e">
        <f>CZ!D250</f>
        <v>#N/A</v>
      </c>
      <c r="F28" s="1443"/>
      <c r="G28" s="1443"/>
      <c r="H28" s="1443"/>
      <c r="I28" s="1444"/>
      <c r="J28" s="1443" t="e">
        <f>CZ!I250</f>
        <v>#N/A</v>
      </c>
      <c r="K28" s="1443"/>
      <c r="L28" s="1443"/>
      <c r="M28" s="1443"/>
      <c r="N28" s="1444"/>
      <c r="O28" s="1443" t="e">
        <f>CZ!N250</f>
        <v>#N/A</v>
      </c>
      <c r="P28" s="1443"/>
      <c r="Q28" s="1443"/>
      <c r="R28" s="1443"/>
      <c r="S28" s="1444"/>
      <c r="T28" s="1443" t="e">
        <f>CZ!S250</f>
        <v>#N/A</v>
      </c>
      <c r="U28" s="1443"/>
      <c r="V28" s="1443"/>
      <c r="W28" s="1443"/>
      <c r="X28" s="1444"/>
      <c r="Y28" s="1443" t="e">
        <f>CZ!X250</f>
        <v>#N/A</v>
      </c>
      <c r="Z28" s="1443"/>
      <c r="AA28" s="1443"/>
      <c r="AB28" s="1443"/>
      <c r="AC28" s="1443"/>
      <c r="AD28" s="1444"/>
      <c r="AE28" s="1443" t="e">
        <f>CZ!AD250</f>
        <v>#N/A</v>
      </c>
      <c r="AF28" s="1443"/>
      <c r="AG28" s="1443"/>
      <c r="AH28" s="1443"/>
      <c r="AI28" s="1444"/>
      <c r="AJ28" s="1443" t="e">
        <f>CZ!AI250</f>
        <v>#N/A</v>
      </c>
      <c r="AK28" s="1443"/>
      <c r="AL28" s="1443"/>
      <c r="AM28" s="1443"/>
      <c r="AN28" s="1444"/>
      <c r="AO28" s="1443" t="e">
        <f>CZ!AN250</f>
        <v>#N/A</v>
      </c>
      <c r="AP28" s="1443"/>
      <c r="AQ28" s="1443"/>
      <c r="AR28" s="1443"/>
      <c r="AS28" s="1444"/>
      <c r="AT28" s="1443" t="e">
        <f>CZ!AS250</f>
        <v>#N/A</v>
      </c>
      <c r="AU28" s="1443"/>
      <c r="AV28" s="1443"/>
      <c r="AW28" s="1443"/>
      <c r="AX28" s="1444"/>
      <c r="AY28" s="1443" t="e">
        <f>CZ!AX250</f>
        <v>#N/A</v>
      </c>
      <c r="AZ28" s="1443"/>
      <c r="BA28" s="1443"/>
      <c r="BB28" s="1443"/>
      <c r="BC28" s="1443"/>
      <c r="BD28" s="1444"/>
      <c r="BE28" s="1443" t="e">
        <f>CZ!BD250</f>
        <v>#N/A</v>
      </c>
      <c r="BF28" s="1443"/>
      <c r="BG28" s="1443"/>
      <c r="BH28" s="1443"/>
      <c r="BI28" s="1444"/>
      <c r="BJ28" s="1443" t="e">
        <f>CZ!BI250</f>
        <v>#N/A</v>
      </c>
      <c r="BK28" s="1443"/>
      <c r="BL28" s="1443"/>
      <c r="BM28" s="1443"/>
      <c r="BN28" s="1445"/>
    </row>
    <row r="29" spans="1:66" ht="18">
      <c r="B29" s="1560" t="str">
        <f>B16</f>
        <v>FLEBAVEN</v>
      </c>
      <c r="C29" s="266" t="s">
        <v>77</v>
      </c>
      <c r="D29" s="271" t="e">
        <f t="shared" si="23"/>
        <v>#N/A</v>
      </c>
      <c r="E29" s="1440" t="e">
        <f>PL!D249</f>
        <v>#N/A</v>
      </c>
      <c r="F29" s="1440"/>
      <c r="G29" s="1440"/>
      <c r="H29" s="1440"/>
      <c r="I29" s="1441"/>
      <c r="J29" s="1440" t="e">
        <f>PL!I249</f>
        <v>#N/A</v>
      </c>
      <c r="K29" s="1440"/>
      <c r="L29" s="1440"/>
      <c r="M29" s="1440"/>
      <c r="N29" s="1441"/>
      <c r="O29" s="1440" t="e">
        <f>PL!N249</f>
        <v>#N/A</v>
      </c>
      <c r="P29" s="1440"/>
      <c r="Q29" s="1440"/>
      <c r="R29" s="1440"/>
      <c r="S29" s="1441"/>
      <c r="T29" s="1440" t="e">
        <f>PL!S249</f>
        <v>#N/A</v>
      </c>
      <c r="U29" s="1440"/>
      <c r="V29" s="1440"/>
      <c r="W29" s="1440"/>
      <c r="X29" s="1441"/>
      <c r="Y29" s="1440" t="e">
        <f>PL!X249</f>
        <v>#N/A</v>
      </c>
      <c r="Z29" s="1440"/>
      <c r="AA29" s="1440"/>
      <c r="AB29" s="1440"/>
      <c r="AC29" s="1440"/>
      <c r="AD29" s="1441"/>
      <c r="AE29" s="1440" t="e">
        <f>PL!AD249</f>
        <v>#N/A</v>
      </c>
      <c r="AF29" s="1440"/>
      <c r="AG29" s="1440"/>
      <c r="AH29" s="1440"/>
      <c r="AI29" s="1441"/>
      <c r="AJ29" s="1440" t="e">
        <f>PL!AI249</f>
        <v>#N/A</v>
      </c>
      <c r="AK29" s="1440"/>
      <c r="AL29" s="1440"/>
      <c r="AM29" s="1440"/>
      <c r="AN29" s="1441"/>
      <c r="AO29" s="1440" t="e">
        <f>PL!AN249</f>
        <v>#N/A</v>
      </c>
      <c r="AP29" s="1440"/>
      <c r="AQ29" s="1440"/>
      <c r="AR29" s="1440"/>
      <c r="AS29" s="1441"/>
      <c r="AT29" s="1440" t="e">
        <f>PL!AS249</f>
        <v>#N/A</v>
      </c>
      <c r="AU29" s="1440"/>
      <c r="AV29" s="1440"/>
      <c r="AW29" s="1440"/>
      <c r="AX29" s="1441"/>
      <c r="AY29" s="1440" t="e">
        <f>PL!AX249</f>
        <v>#N/A</v>
      </c>
      <c r="AZ29" s="1440"/>
      <c r="BA29" s="1440"/>
      <c r="BB29" s="1440"/>
      <c r="BC29" s="1440"/>
      <c r="BD29" s="1441"/>
      <c r="BE29" s="1440" t="e">
        <f>PL!BD249</f>
        <v>#N/A</v>
      </c>
      <c r="BF29" s="1440"/>
      <c r="BG29" s="1440"/>
      <c r="BH29" s="1440"/>
      <c r="BI29" s="1441"/>
      <c r="BJ29" s="1440" t="e">
        <f>PL!BI249</f>
        <v>#N/A</v>
      </c>
      <c r="BK29" s="1440"/>
      <c r="BL29" s="1440"/>
      <c r="BM29" s="1440"/>
      <c r="BN29" s="1442"/>
    </row>
    <row r="30" spans="1:66" ht="18.600000000000001" thickBot="1">
      <c r="B30" s="1561"/>
      <c r="C30" s="267" t="s">
        <v>78</v>
      </c>
      <c r="D30" s="272" t="e">
        <f t="shared" si="23"/>
        <v>#N/A</v>
      </c>
      <c r="E30" s="1443" t="e">
        <f>PL!D250</f>
        <v>#N/A</v>
      </c>
      <c r="F30" s="1443"/>
      <c r="G30" s="1443"/>
      <c r="H30" s="1443"/>
      <c r="I30" s="1444"/>
      <c r="J30" s="1443" t="e">
        <f>PL!I250</f>
        <v>#N/A</v>
      </c>
      <c r="K30" s="1443"/>
      <c r="L30" s="1443"/>
      <c r="M30" s="1443"/>
      <c r="N30" s="1444"/>
      <c r="O30" s="1443" t="e">
        <f>PL!N250</f>
        <v>#N/A</v>
      </c>
      <c r="P30" s="1443"/>
      <c r="Q30" s="1443"/>
      <c r="R30" s="1443"/>
      <c r="S30" s="1444"/>
      <c r="T30" s="1443" t="e">
        <f>PL!S250</f>
        <v>#N/A</v>
      </c>
      <c r="U30" s="1443"/>
      <c r="V30" s="1443"/>
      <c r="W30" s="1443"/>
      <c r="X30" s="1444"/>
      <c r="Y30" s="1443" t="e">
        <f>PL!X250</f>
        <v>#N/A</v>
      </c>
      <c r="Z30" s="1443"/>
      <c r="AA30" s="1443"/>
      <c r="AB30" s="1443"/>
      <c r="AC30" s="1443"/>
      <c r="AD30" s="1444"/>
      <c r="AE30" s="1443" t="e">
        <f>PL!AD250</f>
        <v>#N/A</v>
      </c>
      <c r="AF30" s="1443"/>
      <c r="AG30" s="1443"/>
      <c r="AH30" s="1443"/>
      <c r="AI30" s="1444"/>
      <c r="AJ30" s="1443" t="e">
        <f>PL!AI250</f>
        <v>#N/A</v>
      </c>
      <c r="AK30" s="1443"/>
      <c r="AL30" s="1443"/>
      <c r="AM30" s="1443"/>
      <c r="AN30" s="1444"/>
      <c r="AO30" s="1443" t="e">
        <f>PL!AN250</f>
        <v>#N/A</v>
      </c>
      <c r="AP30" s="1443"/>
      <c r="AQ30" s="1443"/>
      <c r="AR30" s="1443"/>
      <c r="AS30" s="1444"/>
      <c r="AT30" s="1443" t="e">
        <f>PL!AS250</f>
        <v>#N/A</v>
      </c>
      <c r="AU30" s="1443"/>
      <c r="AV30" s="1443"/>
      <c r="AW30" s="1443"/>
      <c r="AX30" s="1444"/>
      <c r="AY30" s="1443" t="e">
        <f>PL!AX250</f>
        <v>#N/A</v>
      </c>
      <c r="AZ30" s="1443"/>
      <c r="BA30" s="1443"/>
      <c r="BB30" s="1443"/>
      <c r="BC30" s="1443"/>
      <c r="BD30" s="1444"/>
      <c r="BE30" s="1443" t="e">
        <f>PL!BD250</f>
        <v>#N/A</v>
      </c>
      <c r="BF30" s="1443"/>
      <c r="BG30" s="1443"/>
      <c r="BH30" s="1443"/>
      <c r="BI30" s="1444"/>
      <c r="BJ30" s="1443" t="e">
        <f>PL!BI250</f>
        <v>#N/A</v>
      </c>
      <c r="BK30" s="1443"/>
      <c r="BL30" s="1443"/>
      <c r="BM30" s="1443"/>
      <c r="BN30" s="1445"/>
    </row>
    <row r="31" spans="1:66" ht="18">
      <c r="B31" s="1560" t="str">
        <f>B17</f>
        <v>NOLPAZA</v>
      </c>
      <c r="C31" s="266" t="s">
        <v>77</v>
      </c>
      <c r="D31" s="271" t="e">
        <f t="shared" si="23"/>
        <v>#N/A</v>
      </c>
      <c r="E31" s="1440" t="e">
        <f>HU!D249</f>
        <v>#N/A</v>
      </c>
      <c r="F31" s="1440"/>
      <c r="G31" s="1440"/>
      <c r="H31" s="1440"/>
      <c r="I31" s="1441"/>
      <c r="J31" s="1440" t="e">
        <f>HU!I249</f>
        <v>#N/A</v>
      </c>
      <c r="K31" s="1440"/>
      <c r="L31" s="1440"/>
      <c r="M31" s="1440"/>
      <c r="N31" s="1441"/>
      <c r="O31" s="1440" t="e">
        <f>HU!N249</f>
        <v>#N/A</v>
      </c>
      <c r="P31" s="1440"/>
      <c r="Q31" s="1440"/>
      <c r="R31" s="1440"/>
      <c r="S31" s="1441"/>
      <c r="T31" s="1440" t="e">
        <f>HU!S249</f>
        <v>#N/A</v>
      </c>
      <c r="U31" s="1440"/>
      <c r="V31" s="1440"/>
      <c r="W31" s="1440"/>
      <c r="X31" s="1441"/>
      <c r="Y31" s="1440" t="e">
        <f>HU!X249</f>
        <v>#N/A</v>
      </c>
      <c r="Z31" s="1440"/>
      <c r="AA31" s="1440"/>
      <c r="AB31" s="1440"/>
      <c r="AC31" s="1440"/>
      <c r="AD31" s="1441"/>
      <c r="AE31" s="1440" t="e">
        <f>HU!AD249</f>
        <v>#N/A</v>
      </c>
      <c r="AF31" s="1440"/>
      <c r="AG31" s="1440"/>
      <c r="AH31" s="1440"/>
      <c r="AI31" s="1441"/>
      <c r="AJ31" s="1440" t="e">
        <f>HU!AI249</f>
        <v>#N/A</v>
      </c>
      <c r="AK31" s="1440"/>
      <c r="AL31" s="1440"/>
      <c r="AM31" s="1440"/>
      <c r="AN31" s="1441"/>
      <c r="AO31" s="1440" t="e">
        <f>HU!AN249</f>
        <v>#N/A</v>
      </c>
      <c r="AP31" s="1440"/>
      <c r="AQ31" s="1440"/>
      <c r="AR31" s="1440"/>
      <c r="AS31" s="1441"/>
      <c r="AT31" s="1440" t="e">
        <f>HU!AS249</f>
        <v>#N/A</v>
      </c>
      <c r="AU31" s="1440"/>
      <c r="AV31" s="1440"/>
      <c r="AW31" s="1440"/>
      <c r="AX31" s="1441"/>
      <c r="AY31" s="1440" t="e">
        <f>HU!AX249</f>
        <v>#N/A</v>
      </c>
      <c r="AZ31" s="1440"/>
      <c r="BA31" s="1440"/>
      <c r="BB31" s="1440"/>
      <c r="BC31" s="1440"/>
      <c r="BD31" s="1441"/>
      <c r="BE31" s="1440" t="e">
        <f>HU!BD249</f>
        <v>#N/A</v>
      </c>
      <c r="BF31" s="1440"/>
      <c r="BG31" s="1440"/>
      <c r="BH31" s="1440"/>
      <c r="BI31" s="1441"/>
      <c r="BJ31" s="1440" t="e">
        <f>HU!BI249</f>
        <v>#N/A</v>
      </c>
      <c r="BK31" s="1440"/>
      <c r="BL31" s="1440"/>
      <c r="BM31" s="1440"/>
      <c r="BN31" s="1442"/>
    </row>
    <row r="32" spans="1:66" ht="18.600000000000001" thickBot="1">
      <c r="B32" s="1561"/>
      <c r="C32" s="267" t="s">
        <v>78</v>
      </c>
      <c r="D32" s="272" t="e">
        <f t="shared" si="23"/>
        <v>#N/A</v>
      </c>
      <c r="E32" s="1443" t="e">
        <f>HU!D250</f>
        <v>#N/A</v>
      </c>
      <c r="F32" s="1443"/>
      <c r="G32" s="1443"/>
      <c r="H32" s="1443"/>
      <c r="I32" s="1444"/>
      <c r="J32" s="1443" t="e">
        <f>HU!I250</f>
        <v>#N/A</v>
      </c>
      <c r="K32" s="1443"/>
      <c r="L32" s="1443"/>
      <c r="M32" s="1443"/>
      <c r="N32" s="1444"/>
      <c r="O32" s="1443" t="e">
        <f>HU!N250</f>
        <v>#N/A</v>
      </c>
      <c r="P32" s="1443"/>
      <c r="Q32" s="1443"/>
      <c r="R32" s="1443"/>
      <c r="S32" s="1444"/>
      <c r="T32" s="1443" t="e">
        <f>HU!S250</f>
        <v>#N/A</v>
      </c>
      <c r="U32" s="1443"/>
      <c r="V32" s="1443"/>
      <c r="W32" s="1443"/>
      <c r="X32" s="1444"/>
      <c r="Y32" s="1443" t="e">
        <f>HU!X250</f>
        <v>#N/A</v>
      </c>
      <c r="Z32" s="1443"/>
      <c r="AA32" s="1443"/>
      <c r="AB32" s="1443"/>
      <c r="AC32" s="1443"/>
      <c r="AD32" s="1444"/>
      <c r="AE32" s="1443" t="e">
        <f>HU!AD250</f>
        <v>#N/A</v>
      </c>
      <c r="AF32" s="1443"/>
      <c r="AG32" s="1443"/>
      <c r="AH32" s="1443"/>
      <c r="AI32" s="1444"/>
      <c r="AJ32" s="1443" t="e">
        <f>HU!AI250</f>
        <v>#N/A</v>
      </c>
      <c r="AK32" s="1443"/>
      <c r="AL32" s="1443"/>
      <c r="AM32" s="1443"/>
      <c r="AN32" s="1444"/>
      <c r="AO32" s="1443" t="e">
        <f>HU!AN250</f>
        <v>#N/A</v>
      </c>
      <c r="AP32" s="1443"/>
      <c r="AQ32" s="1443"/>
      <c r="AR32" s="1443"/>
      <c r="AS32" s="1444"/>
      <c r="AT32" s="1443" t="e">
        <f>HU!AS250</f>
        <v>#N/A</v>
      </c>
      <c r="AU32" s="1443"/>
      <c r="AV32" s="1443"/>
      <c r="AW32" s="1443"/>
      <c r="AX32" s="1444"/>
      <c r="AY32" s="1443" t="e">
        <f>HU!AX250</f>
        <v>#N/A</v>
      </c>
      <c r="AZ32" s="1443"/>
      <c r="BA32" s="1443"/>
      <c r="BB32" s="1443"/>
      <c r="BC32" s="1443"/>
      <c r="BD32" s="1444"/>
      <c r="BE32" s="1443" t="e">
        <f>HU!BD250</f>
        <v>#N/A</v>
      </c>
      <c r="BF32" s="1443"/>
      <c r="BG32" s="1443"/>
      <c r="BH32" s="1443"/>
      <c r="BI32" s="1444"/>
      <c r="BJ32" s="1443" t="e">
        <f>HU!BI250</f>
        <v>#N/A</v>
      </c>
      <c r="BK32" s="1443"/>
      <c r="BL32" s="1443"/>
      <c r="BM32" s="1443"/>
      <c r="BN32" s="1445"/>
    </row>
    <row r="33" spans="2:66" ht="18" hidden="1">
      <c r="B33" s="1560"/>
      <c r="C33" s="266" t="s">
        <v>77</v>
      </c>
      <c r="D33" s="271" t="e">
        <f t="shared" si="23"/>
        <v>#N/A</v>
      </c>
      <c r="E33" s="1440" t="e">
        <f>'brand 1'!D247</f>
        <v>#N/A</v>
      </c>
      <c r="F33" s="1440"/>
      <c r="G33" s="1440"/>
      <c r="H33" s="1440"/>
      <c r="I33" s="1441"/>
      <c r="J33" s="1440" t="e">
        <f>'brand 1'!I247</f>
        <v>#N/A</v>
      </c>
      <c r="K33" s="1440"/>
      <c r="L33" s="1440"/>
      <c r="M33" s="1440"/>
      <c r="N33" s="1441"/>
      <c r="O33" s="1440" t="e">
        <f>'brand 1'!N247</f>
        <v>#N/A</v>
      </c>
      <c r="P33" s="1440"/>
      <c r="Q33" s="1440"/>
      <c r="R33" s="1440"/>
      <c r="S33" s="1441"/>
      <c r="T33" s="1440" t="e">
        <f>'brand 1'!S247</f>
        <v>#N/A</v>
      </c>
      <c r="U33" s="1440"/>
      <c r="V33" s="1440"/>
      <c r="W33" s="1440"/>
      <c r="X33" s="1441"/>
      <c r="Y33" s="1440" t="e">
        <f>'brand 1'!X247</f>
        <v>#N/A</v>
      </c>
      <c r="Z33" s="1440"/>
      <c r="AA33" s="1440"/>
      <c r="AB33" s="1440"/>
      <c r="AC33" s="1440"/>
      <c r="AD33" s="1441"/>
      <c r="AE33" s="1440" t="e">
        <f>'brand 1'!AD247</f>
        <v>#N/A</v>
      </c>
      <c r="AF33" s="1440"/>
      <c r="AG33" s="1440"/>
      <c r="AH33" s="1440"/>
      <c r="AI33" s="1441"/>
      <c r="AJ33" s="1440" t="e">
        <f>'brand 1'!AI247</f>
        <v>#N/A</v>
      </c>
      <c r="AK33" s="1440"/>
      <c r="AL33" s="1440"/>
      <c r="AM33" s="1440"/>
      <c r="AN33" s="1441"/>
      <c r="AO33" s="1440" t="e">
        <f>'brand 1'!AN247</f>
        <v>#N/A</v>
      </c>
      <c r="AP33" s="1440"/>
      <c r="AQ33" s="1440"/>
      <c r="AR33" s="1440"/>
      <c r="AS33" s="1441"/>
      <c r="AT33" s="1440" t="e">
        <f>'brand 1'!AS247</f>
        <v>#N/A</v>
      </c>
      <c r="AU33" s="1440"/>
      <c r="AV33" s="1440"/>
      <c r="AW33" s="1440"/>
      <c r="AX33" s="1441"/>
      <c r="AY33" s="1440" t="e">
        <f>'brand 1'!AX247</f>
        <v>#N/A</v>
      </c>
      <c r="AZ33" s="1440"/>
      <c r="BA33" s="1440"/>
      <c r="BB33" s="1440"/>
      <c r="BC33" s="1440"/>
      <c r="BD33" s="1441"/>
      <c r="BE33" s="1440" t="e">
        <f>'brand 1'!BD247</f>
        <v>#N/A</v>
      </c>
      <c r="BF33" s="1440"/>
      <c r="BG33" s="1440"/>
      <c r="BH33" s="1440"/>
      <c r="BI33" s="1441"/>
      <c r="BJ33" s="1440" t="e">
        <f>'brand 1'!BI247</f>
        <v>#N/A</v>
      </c>
      <c r="BK33" s="1440"/>
      <c r="BL33" s="1440"/>
      <c r="BM33" s="1440"/>
      <c r="BN33" s="1442"/>
    </row>
    <row r="34" spans="2:66" ht="18.600000000000001" hidden="1" thickBot="1">
      <c r="B34" s="1561"/>
      <c r="C34" s="267" t="s">
        <v>78</v>
      </c>
      <c r="D34" s="272" t="e">
        <f t="shared" si="23"/>
        <v>#N/A</v>
      </c>
      <c r="E34" s="1443" t="e">
        <f>'brand 1'!D248</f>
        <v>#N/A</v>
      </c>
      <c r="F34" s="1443"/>
      <c r="G34" s="1443"/>
      <c r="H34" s="1443"/>
      <c r="I34" s="1444"/>
      <c r="J34" s="1443" t="e">
        <f>'brand 1'!I248</f>
        <v>#N/A</v>
      </c>
      <c r="K34" s="1443"/>
      <c r="L34" s="1443"/>
      <c r="M34" s="1443"/>
      <c r="N34" s="1444"/>
      <c r="O34" s="1443" t="e">
        <f>'brand 1'!N248</f>
        <v>#N/A</v>
      </c>
      <c r="P34" s="1443"/>
      <c r="Q34" s="1443"/>
      <c r="R34" s="1443"/>
      <c r="S34" s="1444"/>
      <c r="T34" s="1443" t="e">
        <f>'brand 1'!S248</f>
        <v>#N/A</v>
      </c>
      <c r="U34" s="1443"/>
      <c r="V34" s="1443"/>
      <c r="W34" s="1443"/>
      <c r="X34" s="1444"/>
      <c r="Y34" s="1443" t="e">
        <f>'brand 1'!X248</f>
        <v>#N/A</v>
      </c>
      <c r="Z34" s="1443"/>
      <c r="AA34" s="1443"/>
      <c r="AB34" s="1443"/>
      <c r="AC34" s="1443"/>
      <c r="AD34" s="1444"/>
      <c r="AE34" s="1443" t="e">
        <f>'brand 1'!AD248</f>
        <v>#N/A</v>
      </c>
      <c r="AF34" s="1443"/>
      <c r="AG34" s="1443"/>
      <c r="AH34" s="1443"/>
      <c r="AI34" s="1444"/>
      <c r="AJ34" s="1443" t="e">
        <f>'brand 1'!AI248</f>
        <v>#N/A</v>
      </c>
      <c r="AK34" s="1443"/>
      <c r="AL34" s="1443"/>
      <c r="AM34" s="1443"/>
      <c r="AN34" s="1444"/>
      <c r="AO34" s="1443" t="e">
        <f>'brand 1'!AN248</f>
        <v>#N/A</v>
      </c>
      <c r="AP34" s="1443"/>
      <c r="AQ34" s="1443"/>
      <c r="AR34" s="1443"/>
      <c r="AS34" s="1444"/>
      <c r="AT34" s="1443" t="e">
        <f>'brand 1'!AS248</f>
        <v>#N/A</v>
      </c>
      <c r="AU34" s="1443"/>
      <c r="AV34" s="1443"/>
      <c r="AW34" s="1443"/>
      <c r="AX34" s="1444"/>
      <c r="AY34" s="1443" t="e">
        <f>'brand 1'!AX248</f>
        <v>#N/A</v>
      </c>
      <c r="AZ34" s="1443"/>
      <c r="BA34" s="1443"/>
      <c r="BB34" s="1443"/>
      <c r="BC34" s="1443"/>
      <c r="BD34" s="1444"/>
      <c r="BE34" s="1443" t="e">
        <f>'brand 1'!BD248</f>
        <v>#N/A</v>
      </c>
      <c r="BF34" s="1443"/>
      <c r="BG34" s="1443"/>
      <c r="BH34" s="1443"/>
      <c r="BI34" s="1444"/>
      <c r="BJ34" s="1443" t="e">
        <f>'brand 1'!BI248</f>
        <v>#N/A</v>
      </c>
      <c r="BK34" s="1443"/>
      <c r="BL34" s="1443"/>
      <c r="BM34" s="1443"/>
      <c r="BN34" s="1445"/>
    </row>
    <row r="35" spans="2:66" ht="18" hidden="1">
      <c r="B35" s="1560"/>
      <c r="C35" s="266" t="s">
        <v>77</v>
      </c>
      <c r="D35" s="271" t="e">
        <f t="shared" si="23"/>
        <v>#N/A</v>
      </c>
      <c r="E35" s="1440" t="e">
        <f>'brand 2'!D247</f>
        <v>#N/A</v>
      </c>
      <c r="F35" s="1440"/>
      <c r="G35" s="1440"/>
      <c r="H35" s="1440"/>
      <c r="I35" s="1441"/>
      <c r="J35" s="1440" t="e">
        <f>'brand 2'!I247</f>
        <v>#N/A</v>
      </c>
      <c r="K35" s="1440"/>
      <c r="L35" s="1440"/>
      <c r="M35" s="1440"/>
      <c r="N35" s="1441"/>
      <c r="O35" s="1440" t="e">
        <f>'brand 2'!N247</f>
        <v>#N/A</v>
      </c>
      <c r="P35" s="1440"/>
      <c r="Q35" s="1440"/>
      <c r="R35" s="1440"/>
      <c r="S35" s="1441"/>
      <c r="T35" s="1440" t="e">
        <f>'brand 2'!S247</f>
        <v>#N/A</v>
      </c>
      <c r="U35" s="1440"/>
      <c r="V35" s="1440"/>
      <c r="W35" s="1440"/>
      <c r="X35" s="1441"/>
      <c r="Y35" s="1440" t="e">
        <f>'brand 2'!X247</f>
        <v>#N/A</v>
      </c>
      <c r="Z35" s="1440"/>
      <c r="AA35" s="1440"/>
      <c r="AB35" s="1440"/>
      <c r="AC35" s="1440"/>
      <c r="AD35" s="1441"/>
      <c r="AE35" s="1440" t="e">
        <f>'brand 2'!AD247</f>
        <v>#N/A</v>
      </c>
      <c r="AF35" s="1440"/>
      <c r="AG35" s="1440"/>
      <c r="AH35" s="1440"/>
      <c r="AI35" s="1441"/>
      <c r="AJ35" s="1440" t="e">
        <f>'brand 2'!AI247</f>
        <v>#N/A</v>
      </c>
      <c r="AK35" s="1440"/>
      <c r="AL35" s="1440"/>
      <c r="AM35" s="1440"/>
      <c r="AN35" s="1441"/>
      <c r="AO35" s="1440" t="e">
        <f>'brand 2'!AN247</f>
        <v>#N/A</v>
      </c>
      <c r="AP35" s="1440"/>
      <c r="AQ35" s="1440"/>
      <c r="AR35" s="1440"/>
      <c r="AS35" s="1441"/>
      <c r="AT35" s="1440" t="e">
        <f>'brand 2'!AS247</f>
        <v>#N/A</v>
      </c>
      <c r="AU35" s="1440"/>
      <c r="AV35" s="1440"/>
      <c r="AW35" s="1440"/>
      <c r="AX35" s="1441"/>
      <c r="AY35" s="1440" t="e">
        <f>'brand 2'!AX247</f>
        <v>#N/A</v>
      </c>
      <c r="AZ35" s="1440"/>
      <c r="BA35" s="1440"/>
      <c r="BB35" s="1440"/>
      <c r="BC35" s="1440"/>
      <c r="BD35" s="1441"/>
      <c r="BE35" s="1440" t="e">
        <f>'brand 2'!BD247</f>
        <v>#N/A</v>
      </c>
      <c r="BF35" s="1440"/>
      <c r="BG35" s="1440"/>
      <c r="BH35" s="1440"/>
      <c r="BI35" s="1441"/>
      <c r="BJ35" s="1440" t="e">
        <f>'brand 2'!BI247</f>
        <v>#N/A</v>
      </c>
      <c r="BK35" s="1440"/>
      <c r="BL35" s="1440"/>
      <c r="BM35" s="1440"/>
      <c r="BN35" s="1442"/>
    </row>
    <row r="36" spans="2:66" ht="18.600000000000001" hidden="1" thickBot="1">
      <c r="B36" s="1561"/>
      <c r="C36" s="267" t="s">
        <v>78</v>
      </c>
      <c r="D36" s="272" t="e">
        <f t="shared" si="23"/>
        <v>#N/A</v>
      </c>
      <c r="E36" s="1443" t="e">
        <f>'brand 2'!D248</f>
        <v>#N/A</v>
      </c>
      <c r="F36" s="1443"/>
      <c r="G36" s="1443"/>
      <c r="H36" s="1443"/>
      <c r="I36" s="1444"/>
      <c r="J36" s="1443" t="e">
        <f>'brand 2'!I248</f>
        <v>#N/A</v>
      </c>
      <c r="K36" s="1443"/>
      <c r="L36" s="1443"/>
      <c r="M36" s="1443"/>
      <c r="N36" s="1444"/>
      <c r="O36" s="1443" t="e">
        <f>'brand 2'!N248</f>
        <v>#N/A</v>
      </c>
      <c r="P36" s="1443"/>
      <c r="Q36" s="1443"/>
      <c r="R36" s="1443"/>
      <c r="S36" s="1444"/>
      <c r="T36" s="1443" t="e">
        <f>'brand 2'!S248</f>
        <v>#N/A</v>
      </c>
      <c r="U36" s="1443"/>
      <c r="V36" s="1443"/>
      <c r="W36" s="1443"/>
      <c r="X36" s="1444"/>
      <c r="Y36" s="1443" t="e">
        <f>'brand 2'!X248</f>
        <v>#N/A</v>
      </c>
      <c r="Z36" s="1443"/>
      <c r="AA36" s="1443"/>
      <c r="AB36" s="1443"/>
      <c r="AC36" s="1443"/>
      <c r="AD36" s="1444"/>
      <c r="AE36" s="1443" t="e">
        <f>'brand 2'!AD248</f>
        <v>#N/A</v>
      </c>
      <c r="AF36" s="1443"/>
      <c r="AG36" s="1443"/>
      <c r="AH36" s="1443"/>
      <c r="AI36" s="1444"/>
      <c r="AJ36" s="1443" t="e">
        <f>'brand 2'!AI248</f>
        <v>#N/A</v>
      </c>
      <c r="AK36" s="1443"/>
      <c r="AL36" s="1443"/>
      <c r="AM36" s="1443"/>
      <c r="AN36" s="1444"/>
      <c r="AO36" s="1443" t="e">
        <f>'brand 2'!AN248</f>
        <v>#N/A</v>
      </c>
      <c r="AP36" s="1443"/>
      <c r="AQ36" s="1443"/>
      <c r="AR36" s="1443"/>
      <c r="AS36" s="1444"/>
      <c r="AT36" s="1443" t="e">
        <f>'brand 2'!AS248</f>
        <v>#N/A</v>
      </c>
      <c r="AU36" s="1443"/>
      <c r="AV36" s="1443"/>
      <c r="AW36" s="1443"/>
      <c r="AX36" s="1444"/>
      <c r="AY36" s="1443" t="e">
        <f>'brand 2'!AX248</f>
        <v>#N/A</v>
      </c>
      <c r="AZ36" s="1443"/>
      <c r="BA36" s="1443"/>
      <c r="BB36" s="1443"/>
      <c r="BC36" s="1443"/>
      <c r="BD36" s="1444"/>
      <c r="BE36" s="1443" t="e">
        <f>'brand 2'!BD248</f>
        <v>#N/A</v>
      </c>
      <c r="BF36" s="1443"/>
      <c r="BG36" s="1443"/>
      <c r="BH36" s="1443"/>
      <c r="BI36" s="1444"/>
      <c r="BJ36" s="1443" t="e">
        <f>'brand 2'!BI248</f>
        <v>#N/A</v>
      </c>
      <c r="BK36" s="1443"/>
      <c r="BL36" s="1443"/>
      <c r="BM36" s="1443"/>
      <c r="BN36" s="1445"/>
    </row>
    <row r="37" spans="2:66" ht="18">
      <c r="B37" s="1566" t="s">
        <v>129</v>
      </c>
      <c r="C37" s="268" t="s">
        <v>77</v>
      </c>
      <c r="D37" s="273" t="e">
        <f t="shared" si="23"/>
        <v>#N/A</v>
      </c>
      <c r="E37" s="1446" t="e">
        <f>E27+E29+E31+E33+E35+E25</f>
        <v>#N/A</v>
      </c>
      <c r="F37" s="1446"/>
      <c r="G37" s="1446"/>
      <c r="H37" s="1446"/>
      <c r="I37" s="1447"/>
      <c r="J37" s="1446" t="e">
        <f>J27+J29+J31+J33+J35+J25</f>
        <v>#N/A</v>
      </c>
      <c r="K37" s="1446"/>
      <c r="L37" s="1446"/>
      <c r="M37" s="1446"/>
      <c r="N37" s="1447"/>
      <c r="O37" s="1446" t="e">
        <f>O27+O29+O31+O33+O35+O25</f>
        <v>#N/A</v>
      </c>
      <c r="P37" s="1446"/>
      <c r="Q37" s="1446"/>
      <c r="R37" s="1446"/>
      <c r="S37" s="1447"/>
      <c r="T37" s="1446" t="e">
        <f>T27+T29+T31+T33+T35+T25</f>
        <v>#N/A</v>
      </c>
      <c r="U37" s="1446"/>
      <c r="V37" s="1446"/>
      <c r="W37" s="1446"/>
      <c r="X37" s="1447"/>
      <c r="Y37" s="1446" t="e">
        <f>Y27+Y29+Y31+Y33+Y35+Y25</f>
        <v>#N/A</v>
      </c>
      <c r="Z37" s="1446"/>
      <c r="AA37" s="1446"/>
      <c r="AB37" s="1446"/>
      <c r="AC37" s="1446"/>
      <c r="AD37" s="1447"/>
      <c r="AE37" s="1446" t="e">
        <f>AE27+AE29+AE31+AE33+AE35+AE25</f>
        <v>#N/A</v>
      </c>
      <c r="AF37" s="1446"/>
      <c r="AG37" s="1446"/>
      <c r="AH37" s="1446"/>
      <c r="AI37" s="1447"/>
      <c r="AJ37" s="1446" t="e">
        <f>AJ27+AJ29+AJ31+AJ33+AJ35+AJ25</f>
        <v>#N/A</v>
      </c>
      <c r="AK37" s="1446"/>
      <c r="AL37" s="1446"/>
      <c r="AM37" s="1446"/>
      <c r="AN37" s="1449"/>
      <c r="AO37" s="1446" t="e">
        <f>AO27+AO29+AO31+AO33+AO35+AO25</f>
        <v>#N/A</v>
      </c>
      <c r="AP37" s="1448"/>
      <c r="AQ37" s="1448"/>
      <c r="AR37" s="1448"/>
      <c r="AS37" s="1449"/>
      <c r="AT37" s="1446" t="e">
        <f>AT27+AT29+AT31+AT33+AT35+AT25</f>
        <v>#N/A</v>
      </c>
      <c r="AU37" s="1446"/>
      <c r="AV37" s="1446"/>
      <c r="AW37" s="1446"/>
      <c r="AX37" s="1447"/>
      <c r="AY37" s="1446" t="e">
        <f>AY27+AY29+AY31+AY33+AY35+AY25</f>
        <v>#N/A</v>
      </c>
      <c r="AZ37" s="1446"/>
      <c r="BA37" s="1446"/>
      <c r="BB37" s="1446"/>
      <c r="BC37" s="1446"/>
      <c r="BD37" s="1447"/>
      <c r="BE37" s="1446" t="e">
        <f>BE27+BE29+BE31+BE33+BE35+BE25</f>
        <v>#N/A</v>
      </c>
      <c r="BF37" s="1446"/>
      <c r="BG37" s="1446"/>
      <c r="BH37" s="1446"/>
      <c r="BI37" s="1447"/>
      <c r="BJ37" s="1446" t="e">
        <f>BJ27+BJ29+BJ31+BJ33+BJ35+BJ25</f>
        <v>#N/A</v>
      </c>
      <c r="BK37" s="1446"/>
      <c r="BL37" s="1446"/>
      <c r="BM37" s="1446"/>
      <c r="BN37" s="1450"/>
    </row>
    <row r="38" spans="2:66" ht="18.600000000000001" thickBot="1">
      <c r="B38" s="1567"/>
      <c r="C38" s="269" t="s">
        <v>78</v>
      </c>
      <c r="D38" s="274" t="e">
        <f t="shared" si="23"/>
        <v>#N/A</v>
      </c>
      <c r="E38" s="1451" t="e">
        <f>E28+E30+E32+E34+E36+E26</f>
        <v>#N/A</v>
      </c>
      <c r="F38" s="1451"/>
      <c r="G38" s="1451"/>
      <c r="H38" s="1451"/>
      <c r="I38" s="1452"/>
      <c r="J38" s="1451" t="e">
        <f>J28+J30+J32+J34+J36+J26</f>
        <v>#N/A</v>
      </c>
      <c r="K38" s="1453"/>
      <c r="L38" s="1453"/>
      <c r="M38" s="1453"/>
      <c r="N38" s="1452"/>
      <c r="O38" s="1451" t="e">
        <f>O28+O30+O32+O34+O36+O26</f>
        <v>#N/A</v>
      </c>
      <c r="P38" s="1451"/>
      <c r="Q38" s="1451"/>
      <c r="R38" s="1451"/>
      <c r="S38" s="1452"/>
      <c r="T38" s="1451" t="e">
        <f>T28+T30+T32+T34+T36+T26</f>
        <v>#N/A</v>
      </c>
      <c r="U38" s="1451"/>
      <c r="V38" s="1451"/>
      <c r="W38" s="1453"/>
      <c r="X38" s="1452"/>
      <c r="Y38" s="1451" t="e">
        <f>Y28+Y30+Y32+Y34+Y36+Y26</f>
        <v>#N/A</v>
      </c>
      <c r="Z38" s="1451"/>
      <c r="AA38" s="1451"/>
      <c r="AB38" s="1451"/>
      <c r="AC38" s="1451"/>
      <c r="AD38" s="1452"/>
      <c r="AE38" s="1451" t="e">
        <f>AE28+AE30+AE32+AE34+AE36+AE26</f>
        <v>#N/A</v>
      </c>
      <c r="AF38" s="1451"/>
      <c r="AG38" s="1451"/>
      <c r="AH38" s="1451"/>
      <c r="AI38" s="1452"/>
      <c r="AJ38" s="1451" t="e">
        <f>AJ28+AJ30+AJ32+AJ34+AJ36+AJ26</f>
        <v>#N/A</v>
      </c>
      <c r="AK38" s="1451"/>
      <c r="AL38" s="1451"/>
      <c r="AM38" s="1451"/>
      <c r="AN38" s="1454"/>
      <c r="AO38" s="1451" t="e">
        <f>AO28+AO30+AO32+AO34+AO36+AO26</f>
        <v>#N/A</v>
      </c>
      <c r="AP38" s="1453"/>
      <c r="AQ38" s="1453"/>
      <c r="AR38" s="1453"/>
      <c r="AS38" s="1454"/>
      <c r="AT38" s="1451" t="e">
        <f>AT28+AT30+AT32+AT34+AT36+AT26</f>
        <v>#N/A</v>
      </c>
      <c r="AU38" s="1451"/>
      <c r="AV38" s="1451"/>
      <c r="AW38" s="1451"/>
      <c r="AX38" s="1452"/>
      <c r="AY38" s="1451" t="e">
        <f>AY28+AY30+AY32+AY34+AY36+AY26</f>
        <v>#N/A</v>
      </c>
      <c r="AZ38" s="1451"/>
      <c r="BA38" s="1451"/>
      <c r="BB38" s="1451"/>
      <c r="BC38" s="1451"/>
      <c r="BD38" s="1452"/>
      <c r="BE38" s="1451" t="e">
        <f>BE28+BE30+BE32+BE34+BE36+BE26</f>
        <v>#N/A</v>
      </c>
      <c r="BF38" s="1451"/>
      <c r="BG38" s="1451"/>
      <c r="BH38" s="1451"/>
      <c r="BI38" s="1452"/>
      <c r="BJ38" s="1451" t="e">
        <f>BJ28+BJ30+BJ32+BJ34+BJ36+BJ26</f>
        <v>#N/A</v>
      </c>
      <c r="BK38" s="1451"/>
      <c r="BL38" s="1451"/>
      <c r="BM38" s="1451"/>
      <c r="BN38" s="1455"/>
    </row>
    <row r="39" spans="2:66" ht="18.75" customHeight="1" thickBot="1">
      <c r="B39" s="166"/>
      <c r="C39" s="166"/>
      <c r="D39" s="275"/>
    </row>
    <row r="40" spans="2:66" ht="18.75" customHeight="1">
      <c r="B40" s="1562" t="s">
        <v>136</v>
      </c>
      <c r="C40" s="300" t="s">
        <v>77</v>
      </c>
      <c r="D40" s="301"/>
    </row>
    <row r="41" spans="2:66" ht="18.75" customHeight="1" thickBot="1">
      <c r="B41" s="1563"/>
      <c r="C41" s="302" t="s">
        <v>78</v>
      </c>
      <c r="D41" s="303"/>
      <c r="J41" s="396"/>
    </row>
    <row r="42" spans="2:66" ht="18.75" customHeight="1" thickBot="1">
      <c r="D42" s="173"/>
    </row>
    <row r="43" spans="2:66" ht="18.75" customHeight="1">
      <c r="B43" s="1564" t="s">
        <v>135</v>
      </c>
      <c r="C43" s="304" t="s">
        <v>77</v>
      </c>
      <c r="D43" s="305" t="e">
        <f>D37-D40</f>
        <v>#N/A</v>
      </c>
    </row>
    <row r="44" spans="2:66" ht="18.75" customHeight="1" thickBot="1">
      <c r="B44" s="1565"/>
      <c r="C44" s="306" t="s">
        <v>78</v>
      </c>
      <c r="D44" s="307" t="e">
        <f>D38-D41</f>
        <v>#N/A</v>
      </c>
    </row>
    <row r="45" spans="2:66" ht="18.75" customHeight="1"/>
    <row r="46" spans="2:66" ht="23.4">
      <c r="B46" s="1462" t="s">
        <v>157</v>
      </c>
      <c r="C46" s="1463" t="s">
        <v>158</v>
      </c>
      <c r="D46" s="1463" t="s">
        <v>159</v>
      </c>
      <c r="E46" s="1463" t="s">
        <v>166</v>
      </c>
      <c r="F46" s="1463" t="s">
        <v>168</v>
      </c>
      <c r="AO46" s="1422"/>
    </row>
    <row r="47" spans="2:66" ht="23.4">
      <c r="B47" s="1464" t="s">
        <v>48</v>
      </c>
      <c r="C47" s="1465" t="e">
        <f>#REF!+#REF!+#REF!</f>
        <v>#REF!</v>
      </c>
      <c r="D47" s="1465" t="e">
        <f>CZ!C28+CZ!C35+CZ!C42</f>
        <v>#N/A</v>
      </c>
      <c r="E47" s="1465" t="e">
        <f>PL!C28+PL!C35+PL!C42</f>
        <v>#N/A</v>
      </c>
      <c r="F47" s="1465" t="e">
        <f>HU!C28+HU!C35+HU!C42</f>
        <v>#N/A</v>
      </c>
    </row>
    <row r="48" spans="2:66" ht="23.4">
      <c r="B48" s="1464" t="s">
        <v>98</v>
      </c>
      <c r="C48" s="1465" t="e">
        <f>#REF!+#REF!</f>
        <v>#REF!</v>
      </c>
      <c r="D48" s="1465">
        <f>CZ!C161+CZ!C166</f>
        <v>0</v>
      </c>
      <c r="E48" s="1465">
        <f>PL!C161+PL!C166</f>
        <v>0</v>
      </c>
      <c r="F48" s="1465">
        <f>HU!C161+HU!C166</f>
        <v>0</v>
      </c>
    </row>
    <row r="49" spans="2:6" ht="23.4">
      <c r="B49" s="1464" t="s">
        <v>160</v>
      </c>
      <c r="C49" s="1465" t="e">
        <f>#REF!</f>
        <v>#REF!</v>
      </c>
      <c r="D49" s="1465">
        <f>CZ!C171</f>
        <v>0</v>
      </c>
      <c r="E49" s="1465">
        <f>PL!C171</f>
        <v>0</v>
      </c>
      <c r="F49" s="1465">
        <f>HU!C171</f>
        <v>0</v>
      </c>
    </row>
    <row r="50" spans="2:6" ht="23.4">
      <c r="B50" s="1464" t="s">
        <v>161</v>
      </c>
      <c r="C50" s="1465" t="e">
        <f>#REF!</f>
        <v>#REF!</v>
      </c>
      <c r="D50" s="1465">
        <f>CZ!C176</f>
        <v>0</v>
      </c>
      <c r="E50" s="1465">
        <f>PL!C176</f>
        <v>0</v>
      </c>
      <c r="F50" s="1465">
        <f>HU!C176</f>
        <v>0</v>
      </c>
    </row>
    <row r="53" spans="2:6" ht="23.4">
      <c r="B53" s="1462" t="s">
        <v>162</v>
      </c>
      <c r="C53" s="1463" t="s">
        <v>163</v>
      </c>
      <c r="D53" s="1463" t="s">
        <v>164</v>
      </c>
      <c r="E53" s="1463" t="s">
        <v>98</v>
      </c>
    </row>
    <row r="54" spans="2:6" ht="23.4">
      <c r="B54" s="1464" t="s">
        <v>165</v>
      </c>
      <c r="C54" s="1465"/>
      <c r="D54" s="1465"/>
      <c r="E54" s="1465"/>
    </row>
    <row r="55" spans="2:6" ht="23.4">
      <c r="B55" s="1464" t="s">
        <v>159</v>
      </c>
      <c r="C55" s="1465"/>
      <c r="D55" s="1465"/>
      <c r="E55" s="1465"/>
    </row>
    <row r="56" spans="2:6" ht="23.4">
      <c r="B56" s="1464" t="s">
        <v>166</v>
      </c>
      <c r="C56" s="1465"/>
      <c r="D56" s="1465"/>
      <c r="E56" s="1465"/>
    </row>
    <row r="57" spans="2:6" ht="23.4">
      <c r="B57" s="1464" t="s">
        <v>168</v>
      </c>
      <c r="C57" s="1465"/>
      <c r="D57" s="1465"/>
      <c r="E57" s="1465"/>
    </row>
    <row r="58" spans="2:6" ht="23.4">
      <c r="B58" s="1464" t="s">
        <v>130</v>
      </c>
      <c r="C58" s="1465">
        <f>SUM(C54:C57)</f>
        <v>0</v>
      </c>
      <c r="D58" s="1465">
        <f t="shared" ref="D58:E58" si="24">SUM(D54:D57)</f>
        <v>0</v>
      </c>
      <c r="E58" s="1465">
        <f t="shared" si="24"/>
        <v>0</v>
      </c>
    </row>
    <row r="59" spans="2:6" ht="23.4">
      <c r="B59" s="1464" t="s">
        <v>167</v>
      </c>
      <c r="C59" s="1465"/>
      <c r="D59" s="1465"/>
      <c r="E59" s="1465"/>
    </row>
    <row r="60" spans="2:6" ht="23.4">
      <c r="B60" s="1464" t="s">
        <v>34</v>
      </c>
      <c r="C60" s="1465">
        <f>C58-C59</f>
        <v>0</v>
      </c>
      <c r="D60" s="1465">
        <f t="shared" ref="D60:E60" si="25">D58-D59</f>
        <v>0</v>
      </c>
      <c r="E60" s="1465">
        <f t="shared" si="25"/>
        <v>0</v>
      </c>
    </row>
  </sheetData>
  <mergeCells count="12">
    <mergeCell ref="B40:B41"/>
    <mergeCell ref="B43:B44"/>
    <mergeCell ref="B31:B32"/>
    <mergeCell ref="B33:B34"/>
    <mergeCell ref="B35:B36"/>
    <mergeCell ref="B37:B38"/>
    <mergeCell ref="C10:C13"/>
    <mergeCell ref="B10:B13"/>
    <mergeCell ref="B24:C24"/>
    <mergeCell ref="B27:B28"/>
    <mergeCell ref="B29:B30"/>
    <mergeCell ref="B25:B26"/>
  </mergeCells>
  <conditionalFormatting sqref="E14:BN21">
    <cfRule type="cellIs" dxfId="454" priority="34" operator="greaterThan">
      <formula>0</formula>
    </cfRule>
  </conditionalFormatting>
  <conditionalFormatting sqref="E20:BN20">
    <cfRule type="cellIs" dxfId="453" priority="32" operator="greaterThan">
      <formula>$C$9</formula>
    </cfRule>
  </conditionalFormatting>
  <conditionalFormatting sqref="D43:D44">
    <cfRule type="iconSet" priority="4">
      <iconSet iconSet="3Arrows">
        <cfvo type="percent" val="0"/>
        <cfvo type="num" val="0"/>
        <cfvo type="num" val="0"/>
      </iconSet>
    </cfRule>
  </conditionalFormatting>
  <conditionalFormatting sqref="C60:D60">
    <cfRule type="colorScale" priority="3">
      <colorScale>
        <cfvo type="min"/>
        <cfvo type="percentile" val="50"/>
        <cfvo type="max"/>
        <color rgb="FFF8696B"/>
        <color rgb="FFFFEB84"/>
        <color rgb="FF63BE7B"/>
      </colorScale>
    </cfRule>
  </conditionalFormatting>
  <conditionalFormatting sqref="E60">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21BE-02D3-4A4A-960F-8305B81CC42C}">
  <dimension ref="A1:I23"/>
  <sheetViews>
    <sheetView showGridLines="0" tabSelected="1" workbookViewId="0">
      <selection activeCell="I18" sqref="I18"/>
    </sheetView>
  </sheetViews>
  <sheetFormatPr defaultRowHeight="13.8"/>
  <cols>
    <col min="1" max="1" width="22" style="1548" bestFit="1" customWidth="1"/>
    <col min="2" max="2" width="17" style="1548" bestFit="1" customWidth="1"/>
    <col min="3" max="3" width="12.5546875" style="1548" bestFit="1" customWidth="1"/>
    <col min="4" max="4" width="44" style="1548" customWidth="1"/>
    <col min="5" max="5" width="16.44140625" style="1548" bestFit="1" customWidth="1"/>
    <col min="6" max="6" width="22.109375" style="1548" bestFit="1" customWidth="1"/>
    <col min="7" max="7" width="20.88671875" style="1548" customWidth="1"/>
    <col min="8" max="8" width="9.6640625" style="1548" customWidth="1"/>
    <col min="9" max="9" width="22.88671875" style="1548" customWidth="1"/>
    <col min="10" max="16384" width="8.88671875" style="1548"/>
  </cols>
  <sheetData>
    <row r="1" spans="1:9">
      <c r="A1" s="1547" t="s">
        <v>218</v>
      </c>
      <c r="B1" s="1547" t="s">
        <v>210</v>
      </c>
      <c r="C1" s="1547" t="s">
        <v>211</v>
      </c>
      <c r="D1" s="1547" t="s">
        <v>212</v>
      </c>
      <c r="E1" s="1547" t="s">
        <v>213</v>
      </c>
      <c r="F1" s="1547" t="s">
        <v>214</v>
      </c>
      <c r="G1" s="1547" t="s">
        <v>217</v>
      </c>
      <c r="H1" s="1547" t="s">
        <v>215</v>
      </c>
      <c r="I1" s="1547" t="s">
        <v>216</v>
      </c>
    </row>
    <row r="2" spans="1:9">
      <c r="A2" s="1568" t="s">
        <v>206</v>
      </c>
      <c r="B2" s="1569"/>
      <c r="C2" s="1569"/>
      <c r="D2" s="1569"/>
      <c r="E2" s="1569"/>
      <c r="F2" s="1569"/>
      <c r="G2" s="1547"/>
      <c r="H2" s="1547"/>
      <c r="I2" s="1547"/>
    </row>
    <row r="3" spans="1:9" ht="14.4">
      <c r="A3" s="1547" t="s">
        <v>197</v>
      </c>
      <c r="B3" s="1547" t="s">
        <v>205</v>
      </c>
      <c r="C3" s="1547" t="s">
        <v>200</v>
      </c>
      <c r="D3" s="1547" t="s">
        <v>204</v>
      </c>
      <c r="E3" s="1587">
        <v>44807</v>
      </c>
      <c r="F3" s="1549">
        <v>32200000</v>
      </c>
      <c r="G3" s="1547"/>
      <c r="H3" s="1547"/>
      <c r="I3" s="1547"/>
    </row>
    <row r="4" spans="1:9" ht="14.4">
      <c r="A4" s="1547" t="s">
        <v>203</v>
      </c>
      <c r="B4" s="1547" t="s">
        <v>202</v>
      </c>
      <c r="C4" s="1547" t="s">
        <v>190</v>
      </c>
      <c r="D4" s="1550" t="s">
        <v>201</v>
      </c>
      <c r="E4" s="1547" t="s">
        <v>219</v>
      </c>
      <c r="F4" s="1549">
        <v>2000000</v>
      </c>
      <c r="G4" s="1547"/>
      <c r="H4" s="1547"/>
      <c r="I4" s="1547"/>
    </row>
    <row r="5" spans="1:9" ht="14.4">
      <c r="A5" s="1547" t="s">
        <v>195</v>
      </c>
      <c r="B5" s="1547" t="s">
        <v>194</v>
      </c>
      <c r="C5" s="1547" t="s">
        <v>200</v>
      </c>
      <c r="D5" s="1547" t="s">
        <v>199</v>
      </c>
      <c r="E5" s="1547" t="s">
        <v>219</v>
      </c>
      <c r="F5" s="1549">
        <v>600000</v>
      </c>
      <c r="G5" s="1551"/>
      <c r="H5" s="1547"/>
      <c r="I5" s="1547"/>
    </row>
    <row r="6" spans="1:9">
      <c r="A6" s="1568" t="s">
        <v>198</v>
      </c>
      <c r="B6" s="1569"/>
      <c r="C6" s="1569"/>
      <c r="D6" s="1569"/>
      <c r="E6" s="1569"/>
      <c r="F6" s="1570"/>
      <c r="G6" s="1547"/>
      <c r="H6" s="1547"/>
      <c r="I6" s="1547"/>
    </row>
    <row r="7" spans="1:9">
      <c r="A7" s="1547" t="s">
        <v>197</v>
      </c>
      <c r="B7" s="1547" t="s">
        <v>196</v>
      </c>
      <c r="C7" s="1547" t="s">
        <v>190</v>
      </c>
      <c r="D7" s="1547" t="s">
        <v>189</v>
      </c>
      <c r="E7" s="1547" t="s">
        <v>220</v>
      </c>
      <c r="F7" s="1552" t="s">
        <v>178</v>
      </c>
      <c r="G7" s="1547"/>
      <c r="H7" s="1547"/>
      <c r="I7" s="1547"/>
    </row>
    <row r="8" spans="1:9">
      <c r="A8" s="1547" t="s">
        <v>197</v>
      </c>
      <c r="B8" s="1547" t="s">
        <v>196</v>
      </c>
      <c r="C8" s="1547" t="s">
        <v>190</v>
      </c>
      <c r="D8" s="1547" t="s">
        <v>189</v>
      </c>
      <c r="E8" s="1547" t="s">
        <v>221</v>
      </c>
      <c r="F8" s="1552" t="s">
        <v>178</v>
      </c>
      <c r="G8" s="1547"/>
      <c r="H8" s="1547"/>
      <c r="I8" s="1547"/>
    </row>
    <row r="9" spans="1:9">
      <c r="A9" s="1547" t="s">
        <v>195</v>
      </c>
      <c r="B9" s="1547" t="s">
        <v>194</v>
      </c>
      <c r="C9" s="1547" t="s">
        <v>190</v>
      </c>
      <c r="D9" s="1547" t="s">
        <v>193</v>
      </c>
      <c r="E9" s="1547" t="s">
        <v>220</v>
      </c>
      <c r="F9" s="1552" t="s">
        <v>178</v>
      </c>
      <c r="G9" s="1547"/>
      <c r="H9" s="1547"/>
      <c r="I9" s="1547"/>
    </row>
    <row r="10" spans="1:9">
      <c r="A10" s="1547" t="s">
        <v>195</v>
      </c>
      <c r="B10" s="1547" t="s">
        <v>194</v>
      </c>
      <c r="C10" s="1547" t="s">
        <v>190</v>
      </c>
      <c r="D10" s="1547" t="s">
        <v>193</v>
      </c>
      <c r="E10" s="1547" t="s">
        <v>221</v>
      </c>
      <c r="F10" s="1552" t="s">
        <v>178</v>
      </c>
      <c r="G10" s="1547"/>
      <c r="H10" s="1547"/>
      <c r="I10" s="1547"/>
    </row>
    <row r="11" spans="1:9">
      <c r="A11" s="1547" t="s">
        <v>192</v>
      </c>
      <c r="B11" s="1547" t="s">
        <v>191</v>
      </c>
      <c r="C11" s="1547" t="s">
        <v>190</v>
      </c>
      <c r="D11" s="1547" t="s">
        <v>189</v>
      </c>
      <c r="E11" s="1547" t="s">
        <v>220</v>
      </c>
      <c r="F11" s="1552" t="s">
        <v>178</v>
      </c>
      <c r="G11" s="1547"/>
      <c r="H11" s="1547"/>
      <c r="I11" s="1547"/>
    </row>
    <row r="12" spans="1:9">
      <c r="A12" s="1547" t="s">
        <v>192</v>
      </c>
      <c r="B12" s="1547" t="s">
        <v>191</v>
      </c>
      <c r="C12" s="1547" t="s">
        <v>190</v>
      </c>
      <c r="D12" s="1547" t="s">
        <v>189</v>
      </c>
      <c r="E12" s="1547" t="s">
        <v>221</v>
      </c>
      <c r="F12" s="1552" t="s">
        <v>178</v>
      </c>
      <c r="G12" s="1551"/>
      <c r="H12" s="1547"/>
      <c r="I12" s="1547"/>
    </row>
    <row r="13" spans="1:9">
      <c r="A13" s="1568" t="s">
        <v>188</v>
      </c>
      <c r="B13" s="1569"/>
      <c r="C13" s="1569"/>
      <c r="D13" s="1569"/>
      <c r="E13" s="1569"/>
      <c r="F13" s="1569"/>
      <c r="G13" s="1547"/>
      <c r="H13" s="1547"/>
      <c r="I13" s="1547"/>
    </row>
    <row r="14" spans="1:9" ht="14.4">
      <c r="A14" s="1547" t="s">
        <v>186</v>
      </c>
      <c r="B14" s="1553" t="s">
        <v>187</v>
      </c>
      <c r="C14" s="1553" t="s">
        <v>180</v>
      </c>
      <c r="D14" s="1547" t="s">
        <v>90</v>
      </c>
      <c r="E14" s="1547" t="s">
        <v>222</v>
      </c>
      <c r="F14" s="1549">
        <v>650400</v>
      </c>
      <c r="G14" s="1547"/>
      <c r="H14" s="1547"/>
      <c r="I14" s="1547"/>
    </row>
    <row r="15" spans="1:9" ht="14.4">
      <c r="A15" s="1547" t="s">
        <v>186</v>
      </c>
      <c r="B15" s="1553" t="s">
        <v>187</v>
      </c>
      <c r="C15" s="1553" t="s">
        <v>180</v>
      </c>
      <c r="D15" s="1547" t="s">
        <v>19</v>
      </c>
      <c r="E15" s="1547" t="s">
        <v>222</v>
      </c>
      <c r="F15" s="1549">
        <v>450000</v>
      </c>
      <c r="G15" s="1547"/>
      <c r="H15" s="1547"/>
      <c r="I15" s="1547"/>
    </row>
    <row r="16" spans="1:9" ht="14.4">
      <c r="A16" s="1547" t="s">
        <v>186</v>
      </c>
      <c r="B16" s="1553" t="s">
        <v>185</v>
      </c>
      <c r="C16" s="1553" t="s">
        <v>184</v>
      </c>
      <c r="D16" s="1548" t="s">
        <v>183</v>
      </c>
      <c r="E16" s="1547" t="s">
        <v>222</v>
      </c>
      <c r="F16" s="1549">
        <v>540000</v>
      </c>
      <c r="G16" s="1547"/>
      <c r="H16" s="1547"/>
      <c r="I16" s="1547"/>
    </row>
    <row r="17" spans="1:9" ht="14.4">
      <c r="A17" s="1547" t="s">
        <v>182</v>
      </c>
      <c r="B17" s="1547" t="s">
        <v>181</v>
      </c>
      <c r="C17" s="1547" t="s">
        <v>180</v>
      </c>
      <c r="D17" s="1547" t="s">
        <v>179</v>
      </c>
      <c r="E17" s="1547" t="s">
        <v>222</v>
      </c>
      <c r="F17" s="1549">
        <v>900000</v>
      </c>
      <c r="G17" s="1551"/>
      <c r="H17" s="1547"/>
      <c r="I17" s="1547"/>
    </row>
    <row r="18" spans="1:9" ht="14.4">
      <c r="A18" s="1571" t="s">
        <v>59</v>
      </c>
      <c r="B18" s="1571"/>
      <c r="C18" s="1571"/>
      <c r="D18" s="1571"/>
      <c r="E18" s="1571"/>
      <c r="F18" s="1554"/>
      <c r="G18" s="1547">
        <f>SUM(G2:G17)</f>
        <v>0</v>
      </c>
      <c r="H18" s="1547">
        <f>SUM(H2:H17)</f>
        <v>0</v>
      </c>
      <c r="I18" s="1547">
        <f>SUM(I2:I17)</f>
        <v>0</v>
      </c>
    </row>
    <row r="21" spans="1:9">
      <c r="A21" s="1548" t="s">
        <v>207</v>
      </c>
    </row>
    <row r="22" spans="1:9">
      <c r="A22" s="1548" t="s">
        <v>208</v>
      </c>
    </row>
    <row r="23" spans="1:9">
      <c r="A23" s="1548" t="s">
        <v>209</v>
      </c>
    </row>
  </sheetData>
  <mergeCells count="4">
    <mergeCell ref="A2:F2"/>
    <mergeCell ref="A6:F6"/>
    <mergeCell ref="A13:F13"/>
    <mergeCell ref="A18:E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pageSetUpPr fitToPage="1"/>
  </sheetPr>
  <dimension ref="A1:CC253"/>
  <sheetViews>
    <sheetView showGridLines="0" showZeros="0" zoomScale="55" zoomScaleNormal="55" zoomScaleSheetLayoutView="25"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172</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Czech Republic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170</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D46</f>
        <v>30"</v>
      </c>
      <c r="E23" s="548"/>
      <c r="F23" s="549"/>
      <c r="G23" s="548"/>
      <c r="H23" s="548"/>
      <c r="I23" s="550" t="str">
        <f>I46</f>
        <v>30"</v>
      </c>
      <c r="J23" s="548"/>
      <c r="K23" s="549"/>
      <c r="L23" s="548"/>
      <c r="M23" s="548"/>
      <c r="N23" s="551" t="str">
        <f>N46</f>
        <v>30"</v>
      </c>
      <c r="O23" s="548"/>
      <c r="P23" s="549"/>
      <c r="Q23" s="548"/>
      <c r="R23" s="1018"/>
      <c r="S23" s="1066" t="str">
        <f>S46</f>
        <v>30"</v>
      </c>
      <c r="T23" s="1067"/>
      <c r="U23" s="1018"/>
      <c r="V23" s="1067"/>
      <c r="W23" s="1068"/>
      <c r="X23" s="1033" t="str">
        <f>X46</f>
        <v>30"</v>
      </c>
      <c r="Y23" s="548"/>
      <c r="Z23" s="549"/>
      <c r="AA23" s="548"/>
      <c r="AB23" s="548"/>
      <c r="AC23" s="552"/>
      <c r="AD23" s="550" t="str">
        <f>AD46</f>
        <v>30"</v>
      </c>
      <c r="AE23" s="548"/>
      <c r="AF23" s="549"/>
      <c r="AG23" s="548"/>
      <c r="AH23" s="549"/>
      <c r="AI23" s="550" t="str">
        <f>AI46</f>
        <v>30"</v>
      </c>
      <c r="AJ23" s="548"/>
      <c r="AK23" s="549"/>
      <c r="AL23" s="548"/>
      <c r="AM23" s="549"/>
      <c r="AN23" s="550" t="str">
        <f>AN46</f>
        <v>30"</v>
      </c>
      <c r="AO23" s="548"/>
      <c r="AP23" s="549"/>
      <c r="AQ23" s="548"/>
      <c r="AR23" s="1214"/>
      <c r="AS23" s="1257" t="str">
        <f>AS46</f>
        <v>30"</v>
      </c>
      <c r="AT23" s="1117"/>
      <c r="AU23" s="1214"/>
      <c r="AV23" s="1117"/>
      <c r="AW23" s="1258"/>
      <c r="AX23" s="1239" t="str">
        <f>AX46</f>
        <v>30"</v>
      </c>
      <c r="AY23" s="548"/>
      <c r="AZ23" s="549"/>
      <c r="BA23" s="548"/>
      <c r="BB23" s="549"/>
      <c r="BC23" s="549"/>
      <c r="BD23" s="550" t="str">
        <f>BD46</f>
        <v>30"</v>
      </c>
      <c r="BE23" s="548"/>
      <c r="BF23" s="549"/>
      <c r="BG23" s="548"/>
      <c r="BH23" s="549"/>
      <c r="BI23" s="550" t="str">
        <f>BI46</f>
        <v>30"</v>
      </c>
      <c r="BJ23" s="548"/>
      <c r="BK23" s="549"/>
      <c r="BL23" s="548"/>
      <c r="BM23" s="553"/>
    </row>
    <row r="24" spans="1:66" s="12" customFormat="1">
      <c r="A24" s="31" t="s">
        <v>49</v>
      </c>
      <c r="B24" s="32"/>
      <c r="C24" s="33">
        <f>SUM(D24:BM24)</f>
        <v>0</v>
      </c>
      <c r="D24" s="1393">
        <f t="shared" ref="D24:BM24" si="0">D49</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46" t="e">
        <f>SUM(D27:BM27)</f>
        <v>#N/A</v>
      </c>
      <c r="D27" s="1467" t="e">
        <f>D66</f>
        <v>#N/A</v>
      </c>
      <c r="E27" s="1468"/>
      <c r="F27" s="1468"/>
      <c r="G27" s="1468"/>
      <c r="H27" s="1469"/>
      <c r="I27" s="1470" t="e">
        <f>I66</f>
        <v>#N/A</v>
      </c>
      <c r="J27" s="1468"/>
      <c r="K27" s="1468"/>
      <c r="L27" s="1468"/>
      <c r="M27" s="1468"/>
      <c r="N27" s="1470" t="e">
        <f>N66</f>
        <v>#N/A</v>
      </c>
      <c r="O27" s="1468"/>
      <c r="P27" s="1468"/>
      <c r="Q27" s="1468"/>
      <c r="R27" s="1471"/>
      <c r="S27" s="1470" t="e">
        <f>S66</f>
        <v>#N/A</v>
      </c>
      <c r="T27" s="1468"/>
      <c r="U27" s="1468"/>
      <c r="V27" s="1468"/>
      <c r="W27" s="1472"/>
      <c r="X27" s="1473" t="e">
        <f>X66</f>
        <v>#N/A</v>
      </c>
      <c r="Y27" s="1468"/>
      <c r="Z27" s="1468"/>
      <c r="AA27" s="1468"/>
      <c r="AB27" s="1468"/>
      <c r="AC27" s="1474"/>
      <c r="AD27" s="1470" t="e">
        <f>AD66</f>
        <v>#N/A</v>
      </c>
      <c r="AE27" s="1468"/>
      <c r="AF27" s="1468"/>
      <c r="AG27" s="1468"/>
      <c r="AH27" s="1475"/>
      <c r="AI27" s="1470" t="e">
        <f>AI66</f>
        <v>#N/A</v>
      </c>
      <c r="AJ27" s="1468"/>
      <c r="AK27" s="1468"/>
      <c r="AL27" s="1468"/>
      <c r="AM27" s="1475"/>
      <c r="AN27" s="1470" t="e">
        <f>AN66</f>
        <v>#N/A</v>
      </c>
      <c r="AO27" s="1468"/>
      <c r="AP27" s="1468"/>
      <c r="AQ27" s="1468"/>
      <c r="AR27" s="1471"/>
      <c r="AS27" s="1470" t="e">
        <f>AS66</f>
        <v>#N/A</v>
      </c>
      <c r="AT27" s="1468"/>
      <c r="AU27" s="1468"/>
      <c r="AV27" s="1468"/>
      <c r="AW27" s="1472"/>
      <c r="AX27" s="1473" t="e">
        <f>AX66</f>
        <v>#N/A</v>
      </c>
      <c r="AY27" s="1468"/>
      <c r="AZ27" s="1468"/>
      <c r="BA27" s="1468"/>
      <c r="BB27" s="1471"/>
      <c r="BC27" s="1475"/>
      <c r="BD27" s="1470" t="e">
        <f>BD66</f>
        <v>#N/A</v>
      </c>
      <c r="BE27" s="1468"/>
      <c r="BF27" s="1468"/>
      <c r="BG27" s="1468"/>
      <c r="BH27" s="1475"/>
      <c r="BI27" s="1470" t="e">
        <f>BI66</f>
        <v>#N/A</v>
      </c>
      <c r="BJ27" s="1468"/>
      <c r="BK27" s="1468"/>
      <c r="BL27" s="1468"/>
      <c r="BM27" s="1476"/>
    </row>
    <row r="28" spans="1:66" s="39" customFormat="1" ht="19.5" customHeight="1" thickBot="1">
      <c r="A28" s="40" t="s">
        <v>88</v>
      </c>
      <c r="B28" s="41"/>
      <c r="C28" s="1466" t="e">
        <f>SUM(D28:BM28)</f>
        <v>#N/A</v>
      </c>
      <c r="D28" s="1477" t="e">
        <f>D27*1.017</f>
        <v>#N/A</v>
      </c>
      <c r="E28" s="1478"/>
      <c r="F28" s="1478"/>
      <c r="G28" s="1478"/>
      <c r="H28" s="1479"/>
      <c r="I28" s="1477" t="e">
        <f>I27*1.017</f>
        <v>#N/A</v>
      </c>
      <c r="J28" s="1478"/>
      <c r="K28" s="1478"/>
      <c r="L28" s="1478"/>
      <c r="M28" s="1478"/>
      <c r="N28" s="1477" t="e">
        <f>N27*1.017</f>
        <v>#N/A</v>
      </c>
      <c r="O28" s="1479"/>
      <c r="P28" s="1479"/>
      <c r="Q28" s="1479"/>
      <c r="R28" s="1479"/>
      <c r="S28" s="1477" t="e">
        <f>S27*1.017</f>
        <v>#N/A</v>
      </c>
      <c r="T28" s="1478"/>
      <c r="U28" s="1478"/>
      <c r="V28" s="1478"/>
      <c r="W28" s="1480"/>
      <c r="X28" s="1477" t="e">
        <f>X27*1.017</f>
        <v>#N/A</v>
      </c>
      <c r="Y28" s="1478"/>
      <c r="Z28" s="1478"/>
      <c r="AA28" s="1478"/>
      <c r="AB28" s="1481"/>
      <c r="AC28" s="1481"/>
      <c r="AD28" s="1477" t="e">
        <f>AD27*1.017</f>
        <v>#N/A</v>
      </c>
      <c r="AE28" s="1478"/>
      <c r="AF28" s="1478"/>
      <c r="AG28" s="1478"/>
      <c r="AH28" s="1479"/>
      <c r="AI28" s="1477" t="e">
        <f>AI27*1.017</f>
        <v>#N/A</v>
      </c>
      <c r="AJ28" s="1478"/>
      <c r="AK28" s="1478"/>
      <c r="AL28" s="1478"/>
      <c r="AM28" s="1481"/>
      <c r="AN28" s="1477" t="e">
        <f>AN27*1.017</f>
        <v>#N/A</v>
      </c>
      <c r="AO28" s="1478"/>
      <c r="AP28" s="1478"/>
      <c r="AQ28" s="1478"/>
      <c r="AR28" s="1479"/>
      <c r="AS28" s="1477" t="e">
        <f>AS27*1.017</f>
        <v>#N/A</v>
      </c>
      <c r="AT28" s="1478"/>
      <c r="AU28" s="1478"/>
      <c r="AV28" s="1482"/>
      <c r="AW28" s="1483"/>
      <c r="AX28" s="1477" t="e">
        <f>AX27*1.017</f>
        <v>#N/A</v>
      </c>
      <c r="AY28" s="1478"/>
      <c r="AZ28" s="1478"/>
      <c r="BA28" s="1478"/>
      <c r="BB28" s="1479"/>
      <c r="BC28" s="1484"/>
      <c r="BD28" s="1477" t="e">
        <f>BD27*1.017</f>
        <v>#N/A</v>
      </c>
      <c r="BE28" s="1478"/>
      <c r="BF28" s="1478"/>
      <c r="BG28" s="1478"/>
      <c r="BH28" s="1485"/>
      <c r="BI28" s="1477" t="e">
        <f>BI27*1.017</f>
        <v>#N/A</v>
      </c>
      <c r="BJ28" s="1478"/>
      <c r="BK28" s="1478"/>
      <c r="BL28" s="1478"/>
      <c r="BM28" s="1486"/>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D84</f>
        <v>30"</v>
      </c>
      <c r="E30" s="609"/>
      <c r="F30" s="610"/>
      <c r="G30" s="609"/>
      <c r="H30" s="609"/>
      <c r="I30" s="611" t="str">
        <f>I84</f>
        <v>30"</v>
      </c>
      <c r="J30" s="609"/>
      <c r="K30" s="610"/>
      <c r="L30" s="609"/>
      <c r="M30" s="609"/>
      <c r="N30" s="612" t="str">
        <f>N84</f>
        <v>30"</v>
      </c>
      <c r="O30" s="609"/>
      <c r="P30" s="610"/>
      <c r="Q30" s="609"/>
      <c r="R30" s="1018"/>
      <c r="S30" s="1086" t="str">
        <f>S84</f>
        <v>30"</v>
      </c>
      <c r="T30" s="1087"/>
      <c r="U30" s="1088"/>
      <c r="V30" s="1087"/>
      <c r="W30" s="1089"/>
      <c r="X30" s="1033" t="str">
        <f>X84</f>
        <v>30"</v>
      </c>
      <c r="Y30" s="609"/>
      <c r="Z30" s="610"/>
      <c r="AA30" s="609"/>
      <c r="AB30" s="609"/>
      <c r="AC30" s="470"/>
      <c r="AD30" s="611" t="str">
        <f>AD84</f>
        <v>30"</v>
      </c>
      <c r="AE30" s="609"/>
      <c r="AF30" s="610"/>
      <c r="AG30" s="609"/>
      <c r="AH30" s="610"/>
      <c r="AI30" s="611" t="str">
        <f>AI84</f>
        <v>30"</v>
      </c>
      <c r="AJ30" s="609"/>
      <c r="AK30" s="610"/>
      <c r="AL30" s="609"/>
      <c r="AM30" s="610"/>
      <c r="AN30" s="611" t="str">
        <f>AN84</f>
        <v>30"</v>
      </c>
      <c r="AO30" s="609"/>
      <c r="AP30" s="610"/>
      <c r="AQ30" s="609"/>
      <c r="AR30" s="1214"/>
      <c r="AS30" s="1274" t="str">
        <f>AS84</f>
        <v>30"</v>
      </c>
      <c r="AT30" s="1275"/>
      <c r="AU30" s="1276"/>
      <c r="AV30" s="1275"/>
      <c r="AW30" s="1277"/>
      <c r="AX30" s="1239" t="str">
        <f>AX84</f>
        <v>30"</v>
      </c>
      <c r="AY30" s="609"/>
      <c r="AZ30" s="610"/>
      <c r="BA30" s="609"/>
      <c r="BB30" s="610"/>
      <c r="BC30" s="610"/>
      <c r="BD30" s="611" t="str">
        <f>BD84</f>
        <v>30"</v>
      </c>
      <c r="BE30" s="609"/>
      <c r="BF30" s="610"/>
      <c r="BG30" s="609"/>
      <c r="BH30" s="610"/>
      <c r="BI30" s="611" t="str">
        <f>BI84</f>
        <v>30"</v>
      </c>
      <c r="BJ30" s="609"/>
      <c r="BK30" s="610"/>
      <c r="BL30" s="609"/>
      <c r="BM30" s="613"/>
    </row>
    <row r="31" spans="1:66">
      <c r="A31" s="28" t="s">
        <v>49</v>
      </c>
      <c r="B31" s="29"/>
      <c r="C31" s="33">
        <f>SUM(D31:BM31)</f>
        <v>0</v>
      </c>
      <c r="D31" s="1393">
        <f t="shared" ref="D31:BM31" si="1">D87</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65"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65" s="119" customFormat="1" ht="21.9" customHeight="1" thickBot="1">
      <c r="A34" s="116" t="s">
        <v>51</v>
      </c>
      <c r="B34" s="117"/>
      <c r="C34" s="146" t="e">
        <f>SUM(D34:BM34)</f>
        <v>#N/A</v>
      </c>
      <c r="D34" s="1467" t="e">
        <f>D104</f>
        <v>#N/A</v>
      </c>
      <c r="E34" s="1468"/>
      <c r="F34" s="1468"/>
      <c r="G34" s="1468"/>
      <c r="H34" s="1469"/>
      <c r="I34" s="1470" t="e">
        <f>I104</f>
        <v>#N/A</v>
      </c>
      <c r="J34" s="1468"/>
      <c r="K34" s="1468"/>
      <c r="L34" s="1468"/>
      <c r="M34" s="1468"/>
      <c r="N34" s="1470" t="e">
        <f>N104</f>
        <v>#N/A</v>
      </c>
      <c r="O34" s="1468"/>
      <c r="P34" s="1468"/>
      <c r="Q34" s="1468"/>
      <c r="R34" s="1471"/>
      <c r="S34" s="1470" t="e">
        <f>S104</f>
        <v>#N/A</v>
      </c>
      <c r="T34" s="1468"/>
      <c r="U34" s="1468"/>
      <c r="V34" s="1468"/>
      <c r="W34" s="1472"/>
      <c r="X34" s="1473" t="e">
        <f>X104</f>
        <v>#N/A</v>
      </c>
      <c r="Y34" s="1468"/>
      <c r="Z34" s="1468"/>
      <c r="AA34" s="1468"/>
      <c r="AB34" s="1468"/>
      <c r="AC34" s="1474"/>
      <c r="AD34" s="1470" t="e">
        <f>AD104</f>
        <v>#N/A</v>
      </c>
      <c r="AE34" s="1468"/>
      <c r="AF34" s="1468"/>
      <c r="AG34" s="1468"/>
      <c r="AH34" s="1475"/>
      <c r="AI34" s="1470" t="e">
        <f>AI104</f>
        <v>#N/A</v>
      </c>
      <c r="AJ34" s="1468"/>
      <c r="AK34" s="1468"/>
      <c r="AL34" s="1468"/>
      <c r="AM34" s="1475"/>
      <c r="AN34" s="1470" t="e">
        <f>AN104</f>
        <v>#N/A</v>
      </c>
      <c r="AO34" s="1468"/>
      <c r="AP34" s="1468"/>
      <c r="AQ34" s="1468"/>
      <c r="AR34" s="1471"/>
      <c r="AS34" s="1470" t="e">
        <f>AS104</f>
        <v>#N/A</v>
      </c>
      <c r="AT34" s="1468"/>
      <c r="AU34" s="1468"/>
      <c r="AV34" s="1468"/>
      <c r="AW34" s="1472"/>
      <c r="AX34" s="1473" t="e">
        <f>AX104</f>
        <v>#N/A</v>
      </c>
      <c r="AY34" s="1468"/>
      <c r="AZ34" s="1468"/>
      <c r="BA34" s="1468"/>
      <c r="BB34" s="1471"/>
      <c r="BC34" s="1475"/>
      <c r="BD34" s="1470" t="e">
        <f>BD104</f>
        <v>#N/A</v>
      </c>
      <c r="BE34" s="1468"/>
      <c r="BF34" s="1468"/>
      <c r="BG34" s="1468"/>
      <c r="BH34" s="1475"/>
      <c r="BI34" s="1470" t="e">
        <f>BI104</f>
        <v>#N/A</v>
      </c>
      <c r="BJ34" s="1468"/>
      <c r="BK34" s="1468"/>
      <c r="BL34" s="1468"/>
      <c r="BM34" s="1476"/>
    </row>
    <row r="35" spans="1:65" s="39" customFormat="1" ht="19.5" customHeight="1" thickBot="1">
      <c r="A35" s="40" t="s">
        <v>88</v>
      </c>
      <c r="B35" s="41"/>
      <c r="C35" s="1466" t="e">
        <f>SUM(D35:BM35)</f>
        <v>#N/A</v>
      </c>
      <c r="D35" s="1477" t="e">
        <f>D34*1.017</f>
        <v>#N/A</v>
      </c>
      <c r="E35" s="1478"/>
      <c r="F35" s="1478"/>
      <c r="G35" s="1478"/>
      <c r="H35" s="1479"/>
      <c r="I35" s="1477" t="e">
        <f>I34*1.017</f>
        <v>#N/A</v>
      </c>
      <c r="J35" s="1478"/>
      <c r="K35" s="1478"/>
      <c r="L35" s="1478"/>
      <c r="M35" s="1478"/>
      <c r="N35" s="1477" t="e">
        <f>N34*1.017</f>
        <v>#N/A</v>
      </c>
      <c r="O35" s="1479"/>
      <c r="P35" s="1479"/>
      <c r="Q35" s="1479"/>
      <c r="R35" s="1479"/>
      <c r="S35" s="1477" t="e">
        <f>S34*1.017</f>
        <v>#N/A</v>
      </c>
      <c r="T35" s="1478"/>
      <c r="U35" s="1478"/>
      <c r="V35" s="1478"/>
      <c r="W35" s="1480"/>
      <c r="X35" s="1477" t="e">
        <f>X34*1.017</f>
        <v>#N/A</v>
      </c>
      <c r="Y35" s="1478"/>
      <c r="Z35" s="1478"/>
      <c r="AA35" s="1478"/>
      <c r="AB35" s="1481"/>
      <c r="AC35" s="1481"/>
      <c r="AD35" s="1477" t="e">
        <f>AD34*1.017</f>
        <v>#N/A</v>
      </c>
      <c r="AE35" s="1478"/>
      <c r="AF35" s="1478"/>
      <c r="AG35" s="1478"/>
      <c r="AH35" s="1479"/>
      <c r="AI35" s="1477" t="e">
        <f>AI34*1.017</f>
        <v>#N/A</v>
      </c>
      <c r="AJ35" s="1478"/>
      <c r="AK35" s="1478"/>
      <c r="AL35" s="1478"/>
      <c r="AM35" s="1481"/>
      <c r="AN35" s="1477" t="e">
        <f>AN34*1.017</f>
        <v>#N/A</v>
      </c>
      <c r="AO35" s="1478"/>
      <c r="AP35" s="1478"/>
      <c r="AQ35" s="1478"/>
      <c r="AR35" s="1479"/>
      <c r="AS35" s="1477" t="e">
        <f>AS34*1.017</f>
        <v>#N/A</v>
      </c>
      <c r="AT35" s="1478"/>
      <c r="AU35" s="1478"/>
      <c r="AV35" s="1482"/>
      <c r="AW35" s="1483"/>
      <c r="AX35" s="1477" t="e">
        <f>AX34*1.017</f>
        <v>#N/A</v>
      </c>
      <c r="AY35" s="1478"/>
      <c r="AZ35" s="1478"/>
      <c r="BA35" s="1478"/>
      <c r="BB35" s="1479"/>
      <c r="BC35" s="1484"/>
      <c r="BD35" s="1477" t="e">
        <f>BD34*1.017</f>
        <v>#N/A</v>
      </c>
      <c r="BE35" s="1478"/>
      <c r="BF35" s="1478"/>
      <c r="BG35" s="1478"/>
      <c r="BH35" s="1485"/>
      <c r="BI35" s="1477" t="e">
        <f>BI34*1.017</f>
        <v>#N/A</v>
      </c>
      <c r="BJ35" s="1478"/>
      <c r="BK35" s="1478"/>
      <c r="BL35" s="1478"/>
      <c r="BM35" s="1486"/>
    </row>
    <row r="36" spans="1:65">
      <c r="A36" s="43" t="s">
        <v>128</v>
      </c>
      <c r="B36" s="26"/>
      <c r="C36" s="27"/>
      <c r="D36" s="341"/>
      <c r="E36" s="144"/>
      <c r="F36" s="145"/>
      <c r="G36" s="145"/>
      <c r="H36" s="289"/>
      <c r="I36" s="44"/>
      <c r="J36" s="290"/>
      <c r="K36" s="291"/>
      <c r="L36" s="290"/>
      <c r="M36" s="290"/>
      <c r="N36" s="210"/>
      <c r="O36" s="605"/>
      <c r="P36" s="606"/>
      <c r="Q36" s="605"/>
      <c r="R36" s="1022"/>
      <c r="S36" s="1084"/>
      <c r="T36" s="162"/>
      <c r="U36" s="162"/>
      <c r="V36" s="299"/>
      <c r="W36" s="1085"/>
      <c r="X36" s="1038"/>
      <c r="Y36" s="162"/>
      <c r="Z36" s="163"/>
      <c r="AA36" s="200"/>
      <c r="AB36" s="330"/>
      <c r="AC36" s="201"/>
      <c r="AD36" s="352"/>
      <c r="AE36" s="162"/>
      <c r="AF36" s="162"/>
      <c r="AG36" s="299"/>
      <c r="AH36" s="292"/>
      <c r="AI36" s="352"/>
      <c r="AJ36" s="162"/>
      <c r="AK36" s="162"/>
      <c r="AL36" s="299"/>
      <c r="AM36" s="292"/>
      <c r="AN36" s="352"/>
      <c r="AO36" s="162"/>
      <c r="AP36" s="163"/>
      <c r="AQ36" s="200"/>
      <c r="AR36" s="1218"/>
      <c r="AS36" s="1084"/>
      <c r="AT36" s="162"/>
      <c r="AU36" s="162"/>
      <c r="AV36" s="299"/>
      <c r="AW36" s="1085"/>
      <c r="AX36" s="1038"/>
      <c r="AY36" s="162"/>
      <c r="AZ36" s="162"/>
      <c r="BA36" s="299"/>
      <c r="BB36" s="469"/>
      <c r="BC36" s="479"/>
      <c r="BD36" s="352"/>
      <c r="BE36" s="162"/>
      <c r="BF36" s="162"/>
      <c r="BG36" s="299"/>
      <c r="BH36" s="292"/>
      <c r="BI36" s="352"/>
      <c r="BJ36" s="162"/>
      <c r="BK36" s="163"/>
      <c r="BL36" s="200"/>
      <c r="BM36" s="607"/>
    </row>
    <row r="37" spans="1:65">
      <c r="A37" s="28" t="s">
        <v>6</v>
      </c>
      <c r="B37" s="29"/>
      <c r="C37" s="30"/>
      <c r="D37" s="653" t="str">
        <f>D122</f>
        <v>30"</v>
      </c>
      <c r="E37" s="654"/>
      <c r="F37" s="655"/>
      <c r="G37" s="654"/>
      <c r="H37" s="654"/>
      <c r="I37" s="656" t="str">
        <f>I122</f>
        <v>30"</v>
      </c>
      <c r="J37" s="654"/>
      <c r="K37" s="655"/>
      <c r="L37" s="654"/>
      <c r="M37" s="654"/>
      <c r="N37" s="657" t="str">
        <f>N122</f>
        <v>30"</v>
      </c>
      <c r="O37" s="654"/>
      <c r="P37" s="655"/>
      <c r="Q37" s="654"/>
      <c r="R37" s="1018"/>
      <c r="S37" s="1086" t="str">
        <f>S122</f>
        <v>30"</v>
      </c>
      <c r="T37" s="1087"/>
      <c r="U37" s="1088"/>
      <c r="V37" s="1087"/>
      <c r="W37" s="1089"/>
      <c r="X37" s="1033" t="str">
        <f>X122</f>
        <v>30"</v>
      </c>
      <c r="Y37" s="654"/>
      <c r="Z37" s="655"/>
      <c r="AA37" s="654"/>
      <c r="AB37" s="654"/>
      <c r="AC37" s="658"/>
      <c r="AD37" s="656" t="str">
        <f>AD122</f>
        <v>30"</v>
      </c>
      <c r="AE37" s="654"/>
      <c r="AF37" s="655"/>
      <c r="AG37" s="654"/>
      <c r="AH37" s="655"/>
      <c r="AI37" s="656" t="str">
        <f>AI122</f>
        <v>30"</v>
      </c>
      <c r="AJ37" s="654"/>
      <c r="AK37" s="655"/>
      <c r="AL37" s="654"/>
      <c r="AM37" s="655"/>
      <c r="AN37" s="656" t="str">
        <f>AN122</f>
        <v>30"</v>
      </c>
      <c r="AO37" s="654"/>
      <c r="AP37" s="655"/>
      <c r="AQ37" s="654"/>
      <c r="AR37" s="1214"/>
      <c r="AS37" s="1274" t="str">
        <f>AS122</f>
        <v>30"</v>
      </c>
      <c r="AT37" s="1275"/>
      <c r="AU37" s="1276"/>
      <c r="AV37" s="1275"/>
      <c r="AW37" s="1277"/>
      <c r="AX37" s="1239" t="str">
        <f>AX122</f>
        <v>30"</v>
      </c>
      <c r="AY37" s="654"/>
      <c r="AZ37" s="655"/>
      <c r="BA37" s="654"/>
      <c r="BB37" s="655"/>
      <c r="BC37" s="655"/>
      <c r="BD37" s="656" t="str">
        <f>BD122</f>
        <v>30"</v>
      </c>
      <c r="BE37" s="654"/>
      <c r="BF37" s="655"/>
      <c r="BG37" s="654"/>
      <c r="BH37" s="655"/>
      <c r="BI37" s="656" t="str">
        <f>BI122</f>
        <v>30"</v>
      </c>
      <c r="BJ37" s="654"/>
      <c r="BK37" s="655"/>
      <c r="BL37" s="654"/>
      <c r="BM37" s="659"/>
    </row>
    <row r="38" spans="1:65">
      <c r="A38" s="28" t="s">
        <v>49</v>
      </c>
      <c r="B38" s="29"/>
      <c r="C38" s="33">
        <f>SUM(D38:BM38)</f>
        <v>0</v>
      </c>
      <c r="D38" s="1393">
        <f t="shared" ref="D38:BM38" si="2">D125</f>
        <v>0</v>
      </c>
      <c r="E38" s="1394">
        <f t="shared" si="2"/>
        <v>0</v>
      </c>
      <c r="F38" s="1395">
        <f t="shared" si="2"/>
        <v>0</v>
      </c>
      <c r="G38" s="1395">
        <f t="shared" si="2"/>
        <v>0</v>
      </c>
      <c r="H38" s="1396">
        <f t="shared" si="2"/>
        <v>0</v>
      </c>
      <c r="I38" s="1397">
        <f t="shared" si="2"/>
        <v>0</v>
      </c>
      <c r="J38" s="1394">
        <f t="shared" si="2"/>
        <v>0</v>
      </c>
      <c r="K38" s="1395">
        <f t="shared" si="2"/>
        <v>0</v>
      </c>
      <c r="L38" s="1394">
        <f t="shared" si="2"/>
        <v>0</v>
      </c>
      <c r="M38" s="1394">
        <f t="shared" si="2"/>
        <v>0</v>
      </c>
      <c r="N38" s="1397">
        <f t="shared" si="2"/>
        <v>0</v>
      </c>
      <c r="O38" s="1394">
        <f t="shared" si="2"/>
        <v>0</v>
      </c>
      <c r="P38" s="1395">
        <f t="shared" si="2"/>
        <v>0</v>
      </c>
      <c r="Q38" s="1394">
        <f t="shared" si="2"/>
        <v>0</v>
      </c>
      <c r="R38" s="1394">
        <f t="shared" si="2"/>
        <v>0</v>
      </c>
      <c r="S38" s="1398">
        <f t="shared" si="2"/>
        <v>0</v>
      </c>
      <c r="T38" s="1399">
        <f t="shared" si="2"/>
        <v>0</v>
      </c>
      <c r="U38" s="1399">
        <f t="shared" si="2"/>
        <v>0</v>
      </c>
      <c r="V38" s="1400">
        <f t="shared" si="2"/>
        <v>0</v>
      </c>
      <c r="W38" s="1401">
        <f t="shared" si="2"/>
        <v>0</v>
      </c>
      <c r="X38" s="1402">
        <f t="shared" si="2"/>
        <v>0</v>
      </c>
      <c r="Y38" s="1403">
        <f t="shared" si="2"/>
        <v>0</v>
      </c>
      <c r="Z38" s="1403">
        <f t="shared" si="2"/>
        <v>0</v>
      </c>
      <c r="AA38" s="1403">
        <f t="shared" si="2"/>
        <v>0</v>
      </c>
      <c r="AB38" s="1403">
        <f t="shared" si="2"/>
        <v>0</v>
      </c>
      <c r="AC38" s="1403">
        <f t="shared" si="2"/>
        <v>0</v>
      </c>
      <c r="AD38" s="1404">
        <f t="shared" si="2"/>
        <v>0</v>
      </c>
      <c r="AE38" s="1403">
        <f t="shared" si="2"/>
        <v>0</v>
      </c>
      <c r="AF38" s="1403">
        <f t="shared" si="2"/>
        <v>0</v>
      </c>
      <c r="AG38" s="1405">
        <f t="shared" si="2"/>
        <v>0</v>
      </c>
      <c r="AH38" s="1406">
        <f t="shared" si="2"/>
        <v>0</v>
      </c>
      <c r="AI38" s="1407">
        <f t="shared" si="2"/>
        <v>0</v>
      </c>
      <c r="AJ38" s="1408">
        <f t="shared" si="2"/>
        <v>0</v>
      </c>
      <c r="AK38" s="1408">
        <f t="shared" si="2"/>
        <v>0</v>
      </c>
      <c r="AL38" s="1409">
        <f t="shared" si="2"/>
        <v>0</v>
      </c>
      <c r="AM38" s="1406">
        <f t="shared" si="2"/>
        <v>0</v>
      </c>
      <c r="AN38" s="1407">
        <f t="shared" si="2"/>
        <v>0</v>
      </c>
      <c r="AO38" s="1408">
        <f t="shared" si="2"/>
        <v>0</v>
      </c>
      <c r="AP38" s="1408">
        <f t="shared" si="2"/>
        <v>0</v>
      </c>
      <c r="AQ38" s="1409">
        <f t="shared" si="2"/>
        <v>0</v>
      </c>
      <c r="AR38" s="1406">
        <f t="shared" si="2"/>
        <v>0</v>
      </c>
      <c r="AS38" s="1410">
        <f t="shared" si="2"/>
        <v>0</v>
      </c>
      <c r="AT38" s="1411">
        <f t="shared" si="2"/>
        <v>0</v>
      </c>
      <c r="AU38" s="1411">
        <f t="shared" si="2"/>
        <v>0</v>
      </c>
      <c r="AV38" s="1412">
        <f t="shared" si="2"/>
        <v>0</v>
      </c>
      <c r="AW38" s="1413">
        <f t="shared" si="2"/>
        <v>0</v>
      </c>
      <c r="AX38" s="1414">
        <f t="shared" si="2"/>
        <v>0</v>
      </c>
      <c r="AY38" s="1415">
        <f t="shared" si="2"/>
        <v>0</v>
      </c>
      <c r="AZ38" s="1415">
        <f t="shared" si="2"/>
        <v>0</v>
      </c>
      <c r="BA38" s="1416">
        <f t="shared" si="2"/>
        <v>0</v>
      </c>
      <c r="BB38" s="1417">
        <f t="shared" si="2"/>
        <v>0</v>
      </c>
      <c r="BC38" s="1418">
        <f t="shared" si="2"/>
        <v>0</v>
      </c>
      <c r="BD38" s="1407">
        <f t="shared" si="2"/>
        <v>0</v>
      </c>
      <c r="BE38" s="1408">
        <f t="shared" si="2"/>
        <v>0</v>
      </c>
      <c r="BF38" s="1408">
        <f t="shared" si="2"/>
        <v>0</v>
      </c>
      <c r="BG38" s="1409">
        <f t="shared" si="2"/>
        <v>0</v>
      </c>
      <c r="BH38" s="1406">
        <f t="shared" si="2"/>
        <v>0</v>
      </c>
      <c r="BI38" s="1419">
        <f t="shared" si="2"/>
        <v>0</v>
      </c>
      <c r="BJ38" s="1415">
        <f t="shared" si="2"/>
        <v>0</v>
      </c>
      <c r="BK38" s="1415">
        <f t="shared" si="2"/>
        <v>0</v>
      </c>
      <c r="BL38" s="1415">
        <f t="shared" si="2"/>
        <v>0</v>
      </c>
      <c r="BM38" s="1420">
        <f t="shared" si="2"/>
        <v>0</v>
      </c>
    </row>
    <row r="39" spans="1:65">
      <c r="A39" s="28" t="s">
        <v>50</v>
      </c>
      <c r="B39" s="29"/>
      <c r="C39" s="34">
        <f>SUM(D39:BM39)</f>
        <v>0</v>
      </c>
      <c r="D39" s="660">
        <f>SUM(D38:H38)</f>
        <v>0</v>
      </c>
      <c r="E39" s="661"/>
      <c r="F39" s="662"/>
      <c r="G39" s="662"/>
      <c r="H39" s="663"/>
      <c r="I39" s="557">
        <f>SUM(I38:M38)</f>
        <v>0</v>
      </c>
      <c r="J39" s="661"/>
      <c r="K39" s="662"/>
      <c r="L39" s="661"/>
      <c r="M39" s="661"/>
      <c r="N39" s="558">
        <f>SUM(N38:R38)</f>
        <v>0</v>
      </c>
      <c r="O39" s="664"/>
      <c r="P39" s="664"/>
      <c r="Q39" s="665"/>
      <c r="R39" s="1019"/>
      <c r="S39" s="1101">
        <f>SUM(S38:W38)</f>
        <v>0</v>
      </c>
      <c r="T39" s="1102"/>
      <c r="U39" s="1103"/>
      <c r="V39" s="1104"/>
      <c r="W39" s="1073"/>
      <c r="X39" s="1039">
        <f>SUM(X38:AC38)</f>
        <v>0</v>
      </c>
      <c r="Y39" s="666"/>
      <c r="Z39" s="667"/>
      <c r="AA39" s="668"/>
      <c r="AB39" s="664"/>
      <c r="AC39" s="669"/>
      <c r="AD39" s="670">
        <f>SUM(AD38:AH38)</f>
        <v>0</v>
      </c>
      <c r="AE39" s="671"/>
      <c r="AF39" s="672"/>
      <c r="AG39" s="673"/>
      <c r="AH39" s="191"/>
      <c r="AI39" s="670">
        <f>SUM(AI38:AM38)</f>
        <v>0</v>
      </c>
      <c r="AJ39" s="671"/>
      <c r="AK39" s="672"/>
      <c r="AL39" s="673"/>
      <c r="AM39" s="191"/>
      <c r="AN39" s="674">
        <f>SUM(AN38:AR38)</f>
        <v>0</v>
      </c>
      <c r="AO39" s="675"/>
      <c r="AP39" s="676"/>
      <c r="AQ39" s="677"/>
      <c r="AR39" s="1215"/>
      <c r="AS39" s="1259">
        <f>SUM(AS38:AW38)</f>
        <v>0</v>
      </c>
      <c r="AT39" s="1289"/>
      <c r="AU39" s="1290"/>
      <c r="AV39" s="1291"/>
      <c r="AW39" s="1073"/>
      <c r="AX39" s="1240">
        <f>SUM(AX38:BC38)</f>
        <v>0</v>
      </c>
      <c r="AY39" s="671"/>
      <c r="AZ39" s="672"/>
      <c r="BA39" s="673"/>
      <c r="BB39" s="194"/>
      <c r="BC39" s="480"/>
      <c r="BD39" s="670">
        <f>SUM(BD38:BH38)</f>
        <v>0</v>
      </c>
      <c r="BE39" s="671"/>
      <c r="BF39" s="672"/>
      <c r="BG39" s="673"/>
      <c r="BH39" s="191"/>
      <c r="BI39" s="674">
        <f>SUM(BI38:BM38)</f>
        <v>0</v>
      </c>
      <c r="BJ39" s="675"/>
      <c r="BK39" s="676"/>
      <c r="BL39" s="677"/>
      <c r="BM39" s="678"/>
    </row>
    <row r="40" spans="1:65" ht="25.8">
      <c r="A40" s="28" t="s">
        <v>9</v>
      </c>
      <c r="B40" s="35"/>
      <c r="C40" s="34"/>
      <c r="D40" s="679"/>
      <c r="E40" s="680"/>
      <c r="F40" s="681"/>
      <c r="G40" s="681"/>
      <c r="H40" s="682"/>
      <c r="I40" s="683"/>
      <c r="J40" s="680"/>
      <c r="K40" s="681"/>
      <c r="L40" s="680"/>
      <c r="M40" s="680"/>
      <c r="N40" s="684"/>
      <c r="O40" s="680"/>
      <c r="P40" s="681"/>
      <c r="Q40" s="680"/>
      <c r="R40" s="1020"/>
      <c r="S40" s="1105"/>
      <c r="T40" s="1106"/>
      <c r="U40" s="1106"/>
      <c r="V40" s="1107"/>
      <c r="W40" s="1108"/>
      <c r="X40" s="1040"/>
      <c r="Y40" s="686"/>
      <c r="Z40" s="686"/>
      <c r="AA40" s="689"/>
      <c r="AB40" s="680"/>
      <c r="AC40" s="690"/>
      <c r="AD40" s="685"/>
      <c r="AE40" s="686"/>
      <c r="AF40" s="686"/>
      <c r="AG40" s="687"/>
      <c r="AH40" s="688"/>
      <c r="AI40" s="685"/>
      <c r="AJ40" s="686"/>
      <c r="AK40" s="686"/>
      <c r="AL40" s="687"/>
      <c r="AM40" s="688"/>
      <c r="AN40" s="685"/>
      <c r="AO40" s="686"/>
      <c r="AP40" s="686"/>
      <c r="AQ40" s="689"/>
      <c r="AR40" s="1216"/>
      <c r="AS40" s="1292"/>
      <c r="AT40" s="1293"/>
      <c r="AU40" s="1293"/>
      <c r="AV40" s="1294"/>
      <c r="AW40" s="1295"/>
      <c r="AX40" s="1241"/>
      <c r="AY40" s="686"/>
      <c r="AZ40" s="686"/>
      <c r="BA40" s="687"/>
      <c r="BB40" s="691"/>
      <c r="BC40" s="692"/>
      <c r="BD40" s="685"/>
      <c r="BE40" s="686"/>
      <c r="BF40" s="686"/>
      <c r="BG40" s="687"/>
      <c r="BH40" s="688"/>
      <c r="BI40" s="685"/>
      <c r="BJ40" s="686"/>
      <c r="BK40" s="686"/>
      <c r="BL40" s="689"/>
      <c r="BM40" s="693"/>
    </row>
    <row r="41" spans="1:65" s="119" customFormat="1" ht="21.9" customHeight="1" thickBot="1">
      <c r="A41" s="116" t="s">
        <v>51</v>
      </c>
      <c r="B41" s="117"/>
      <c r="C41" s="146" t="e">
        <f>SUM(D41:BM41)</f>
        <v>#N/A</v>
      </c>
      <c r="D41" s="1467" t="e">
        <f>D142</f>
        <v>#N/A</v>
      </c>
      <c r="E41" s="1468"/>
      <c r="F41" s="1468"/>
      <c r="G41" s="1468"/>
      <c r="H41" s="1469"/>
      <c r="I41" s="1470" t="e">
        <f>I142</f>
        <v>#N/A</v>
      </c>
      <c r="J41" s="1468"/>
      <c r="K41" s="1468"/>
      <c r="L41" s="1468"/>
      <c r="M41" s="1468"/>
      <c r="N41" s="1470" t="e">
        <f>N142</f>
        <v>#N/A</v>
      </c>
      <c r="O41" s="1468"/>
      <c r="P41" s="1468"/>
      <c r="Q41" s="1468"/>
      <c r="R41" s="1471"/>
      <c r="S41" s="1470" t="e">
        <f>S142</f>
        <v>#N/A</v>
      </c>
      <c r="T41" s="1468"/>
      <c r="U41" s="1468"/>
      <c r="V41" s="1468"/>
      <c r="W41" s="1472"/>
      <c r="X41" s="1473" t="e">
        <f>X142</f>
        <v>#N/A</v>
      </c>
      <c r="Y41" s="1468"/>
      <c r="Z41" s="1468"/>
      <c r="AA41" s="1468"/>
      <c r="AB41" s="1468"/>
      <c r="AC41" s="1474"/>
      <c r="AD41" s="1470" t="e">
        <f>AD142</f>
        <v>#N/A</v>
      </c>
      <c r="AE41" s="1468"/>
      <c r="AF41" s="1468"/>
      <c r="AG41" s="1468"/>
      <c r="AH41" s="1475"/>
      <c r="AI41" s="1470" t="e">
        <f>AI142</f>
        <v>#N/A</v>
      </c>
      <c r="AJ41" s="1468"/>
      <c r="AK41" s="1468"/>
      <c r="AL41" s="1468"/>
      <c r="AM41" s="1475"/>
      <c r="AN41" s="1470" t="e">
        <f>AN142</f>
        <v>#N/A</v>
      </c>
      <c r="AO41" s="1468"/>
      <c r="AP41" s="1468"/>
      <c r="AQ41" s="1468"/>
      <c r="AR41" s="1471"/>
      <c r="AS41" s="1470" t="e">
        <f>AS142</f>
        <v>#N/A</v>
      </c>
      <c r="AT41" s="1468"/>
      <c r="AU41" s="1468"/>
      <c r="AV41" s="1468"/>
      <c r="AW41" s="1472"/>
      <c r="AX41" s="1473" t="e">
        <f>AX142</f>
        <v>#N/A</v>
      </c>
      <c r="AY41" s="1468"/>
      <c r="AZ41" s="1468"/>
      <c r="BA41" s="1468"/>
      <c r="BB41" s="1471"/>
      <c r="BC41" s="1475"/>
      <c r="BD41" s="1470" t="e">
        <f>BD142</f>
        <v>#N/A</v>
      </c>
      <c r="BE41" s="1468"/>
      <c r="BF41" s="1468"/>
      <c r="BG41" s="1468"/>
      <c r="BH41" s="1475"/>
      <c r="BI41" s="1470" t="e">
        <f>BI142</f>
        <v>#N/A</v>
      </c>
      <c r="BJ41" s="1468"/>
      <c r="BK41" s="1468"/>
      <c r="BL41" s="1468"/>
      <c r="BM41" s="1476"/>
    </row>
    <row r="42" spans="1:65" s="119" customFormat="1" ht="21.9" customHeight="1" thickBot="1">
      <c r="A42" s="40" t="s">
        <v>88</v>
      </c>
      <c r="B42" s="117"/>
      <c r="C42" s="1466" t="e">
        <f>SUM(D42:BM42)</f>
        <v>#N/A</v>
      </c>
      <c r="D42" s="1477" t="e">
        <f>D41*1.017</f>
        <v>#N/A</v>
      </c>
      <c r="E42" s="1478"/>
      <c r="F42" s="1478"/>
      <c r="G42" s="1478"/>
      <c r="H42" s="1479"/>
      <c r="I42" s="1477" t="e">
        <f>I41*1.017</f>
        <v>#N/A</v>
      </c>
      <c r="J42" s="1478"/>
      <c r="K42" s="1478"/>
      <c r="L42" s="1478"/>
      <c r="M42" s="1478"/>
      <c r="N42" s="1477" t="e">
        <f>N41*1.017</f>
        <v>#N/A</v>
      </c>
      <c r="O42" s="1479"/>
      <c r="P42" s="1479"/>
      <c r="Q42" s="1479"/>
      <c r="R42" s="1479"/>
      <c r="S42" s="1477" t="e">
        <f>S41*1.017</f>
        <v>#N/A</v>
      </c>
      <c r="T42" s="1478"/>
      <c r="U42" s="1478"/>
      <c r="V42" s="1478"/>
      <c r="W42" s="1480"/>
      <c r="X42" s="1477" t="e">
        <f>X41*1.017</f>
        <v>#N/A</v>
      </c>
      <c r="Y42" s="1478"/>
      <c r="Z42" s="1478"/>
      <c r="AA42" s="1478"/>
      <c r="AB42" s="1481"/>
      <c r="AC42" s="1481"/>
      <c r="AD42" s="1477" t="e">
        <f>AD41*1.017</f>
        <v>#N/A</v>
      </c>
      <c r="AE42" s="1478"/>
      <c r="AF42" s="1478"/>
      <c r="AG42" s="1478"/>
      <c r="AH42" s="1479"/>
      <c r="AI42" s="1477" t="e">
        <f>AI41*1.017</f>
        <v>#N/A</v>
      </c>
      <c r="AJ42" s="1478"/>
      <c r="AK42" s="1478"/>
      <c r="AL42" s="1478"/>
      <c r="AM42" s="1481"/>
      <c r="AN42" s="1477" t="e">
        <f>AN41*1.017</f>
        <v>#N/A</v>
      </c>
      <c r="AO42" s="1478"/>
      <c r="AP42" s="1478"/>
      <c r="AQ42" s="1478"/>
      <c r="AR42" s="1479"/>
      <c r="AS42" s="1477" t="e">
        <f>AS41*1.017</f>
        <v>#N/A</v>
      </c>
      <c r="AT42" s="1478"/>
      <c r="AU42" s="1478"/>
      <c r="AV42" s="1482"/>
      <c r="AW42" s="1483"/>
      <c r="AX42" s="1477" t="e">
        <f>AX41*1.017</f>
        <v>#N/A</v>
      </c>
      <c r="AY42" s="1478"/>
      <c r="AZ42" s="1478"/>
      <c r="BA42" s="1478"/>
      <c r="BB42" s="1479"/>
      <c r="BC42" s="1484"/>
      <c r="BD42" s="1477" t="e">
        <f>BD41*1.017</f>
        <v>#N/A</v>
      </c>
      <c r="BE42" s="1478"/>
      <c r="BF42" s="1478"/>
      <c r="BG42" s="1478"/>
      <c r="BH42" s="1485"/>
      <c r="BI42" s="1477" t="e">
        <f>BI41*1.017</f>
        <v>#N/A</v>
      </c>
      <c r="BJ42" s="1478"/>
      <c r="BK42" s="1478"/>
      <c r="BL42" s="1478"/>
      <c r="BM42" s="1486"/>
    </row>
    <row r="43" spans="1:65" s="39" customFormat="1" ht="18.600000000000001" hidden="1" outlineLevel="1" thickBot="1">
      <c r="A43" s="211" t="s">
        <v>124</v>
      </c>
      <c r="B43" s="212">
        <v>0</v>
      </c>
      <c r="C43" s="213"/>
      <c r="D43" s="1487" t="str">
        <f>C44</f>
        <v>W 25/54</v>
      </c>
      <c r="E43" s="1488"/>
      <c r="F43" s="1488"/>
      <c r="G43" s="1488"/>
      <c r="H43" s="1489"/>
      <c r="I43" s="1487" t="str">
        <f>C44</f>
        <v>W 25/54</v>
      </c>
      <c r="J43" s="1488"/>
      <c r="K43" s="1488"/>
      <c r="L43" s="1488"/>
      <c r="M43" s="1489"/>
      <c r="N43" s="1487" t="str">
        <f>C44</f>
        <v>W 25/54</v>
      </c>
      <c r="O43" s="1488"/>
      <c r="P43" s="1488"/>
      <c r="Q43" s="1488"/>
      <c r="R43" s="1488"/>
      <c r="S43" s="1490" t="str">
        <f>C44</f>
        <v>W 25/54</v>
      </c>
      <c r="T43" s="1488"/>
      <c r="U43" s="1488"/>
      <c r="V43" s="1488"/>
      <c r="W43" s="1491"/>
      <c r="X43" s="1488" t="str">
        <f>C44</f>
        <v>W 25/54</v>
      </c>
      <c r="Y43" s="1488"/>
      <c r="Z43" s="1488"/>
      <c r="AA43" s="1488"/>
      <c r="AB43" s="1488"/>
      <c r="AC43" s="1489"/>
      <c r="AD43" s="1487" t="str">
        <f>C44</f>
        <v>W 25/54</v>
      </c>
      <c r="AE43" s="1488"/>
      <c r="AF43" s="1488"/>
      <c r="AG43" s="1488"/>
      <c r="AH43" s="1489"/>
      <c r="AI43" s="1487" t="str">
        <f>C44</f>
        <v>W 25/54</v>
      </c>
      <c r="AJ43" s="1488"/>
      <c r="AK43" s="1488"/>
      <c r="AL43" s="1488"/>
      <c r="AM43" s="1489"/>
      <c r="AN43" s="1487" t="str">
        <f>C44</f>
        <v>W 25/54</v>
      </c>
      <c r="AO43" s="1488"/>
      <c r="AP43" s="1488"/>
      <c r="AQ43" s="1488"/>
      <c r="AR43" s="1488"/>
      <c r="AS43" s="1490" t="str">
        <f>C44</f>
        <v>W 25/54</v>
      </c>
      <c r="AT43" s="1488"/>
      <c r="AU43" s="1488"/>
      <c r="AV43" s="1488"/>
      <c r="AW43" s="1491"/>
      <c r="AX43" s="1488" t="str">
        <f>C44</f>
        <v>W 25/54</v>
      </c>
      <c r="AY43" s="1488"/>
      <c r="AZ43" s="1488"/>
      <c r="BA43" s="1488"/>
      <c r="BB43" s="1488"/>
      <c r="BC43" s="1489"/>
      <c r="BD43" s="1487" t="str">
        <f>C44</f>
        <v>W 25/54</v>
      </c>
      <c r="BE43" s="1488"/>
      <c r="BF43" s="1488"/>
      <c r="BG43" s="1488"/>
      <c r="BH43" s="1489"/>
      <c r="BI43" s="1487" t="str">
        <f>C44</f>
        <v>W 25/54</v>
      </c>
      <c r="BJ43" s="1488"/>
      <c r="BK43" s="1488"/>
      <c r="BL43" s="1488"/>
      <c r="BM43" s="1489"/>
    </row>
    <row r="44" spans="1:65" ht="18.600000000000001" hidden="1" outlineLevel="1" thickBot="1">
      <c r="A44" s="43" t="s">
        <v>120</v>
      </c>
      <c r="C44" s="407" t="s">
        <v>144</v>
      </c>
      <c r="D44" s="1492" t="e">
        <f>HLOOKUP(D43,TV_affinity,2,0)</f>
        <v>#N/A</v>
      </c>
      <c r="E44" s="1493"/>
      <c r="F44" s="1494"/>
      <c r="G44" s="1494"/>
      <c r="H44" s="1495"/>
      <c r="I44" s="1496" t="e">
        <f>HLOOKUP(I43,TV_affinity,2,0)</f>
        <v>#N/A</v>
      </c>
      <c r="J44" s="1493"/>
      <c r="K44" s="1493"/>
      <c r="L44" s="1493"/>
      <c r="M44" s="1493"/>
      <c r="N44" s="1496" t="e">
        <f>HLOOKUP(N43,TV_affinity,2,0)</f>
        <v>#N/A</v>
      </c>
      <c r="O44" s="1493"/>
      <c r="P44" s="1493"/>
      <c r="Q44" s="1493"/>
      <c r="R44" s="1497"/>
      <c r="S44" s="1498" t="e">
        <f>HLOOKUP(S43,TV_affinity,2,0)</f>
        <v>#N/A</v>
      </c>
      <c r="T44" s="1493"/>
      <c r="U44" s="1493"/>
      <c r="V44" s="1493"/>
      <c r="W44" s="1499"/>
      <c r="X44" s="1500" t="e">
        <f>HLOOKUP(X43,TV_affinity,2,0)</f>
        <v>#N/A</v>
      </c>
      <c r="Y44" s="1493"/>
      <c r="Z44" s="1493"/>
      <c r="AA44" s="1493"/>
      <c r="AB44" s="1493"/>
      <c r="AC44" s="1501"/>
      <c r="AD44" s="1496" t="e">
        <f>HLOOKUP(AD43,TV_affinity,2,0)</f>
        <v>#N/A</v>
      </c>
      <c r="AE44" s="1493"/>
      <c r="AF44" s="1493"/>
      <c r="AG44" s="1493"/>
      <c r="AH44" s="1502"/>
      <c r="AI44" s="1496" t="e">
        <f>HLOOKUP(AI43,TV_affinity,2,0)</f>
        <v>#N/A</v>
      </c>
      <c r="AJ44" s="1493"/>
      <c r="AK44" s="1493"/>
      <c r="AL44" s="1493"/>
      <c r="AM44" s="1501"/>
      <c r="AN44" s="1496" t="e">
        <f>HLOOKUP(AN43,TV_affinity,2,0)</f>
        <v>#N/A</v>
      </c>
      <c r="AO44" s="1493"/>
      <c r="AP44" s="1493"/>
      <c r="AQ44" s="1493"/>
      <c r="AR44" s="1497"/>
      <c r="AS44" s="1498" t="e">
        <f>HLOOKUP(AS43,TV_affinity,2,0)</f>
        <v>#N/A</v>
      </c>
      <c r="AT44" s="1493"/>
      <c r="AU44" s="1493"/>
      <c r="AV44" s="1493"/>
      <c r="AW44" s="1503"/>
      <c r="AX44" s="1500" t="e">
        <f>HLOOKUP(AX43,TV_affinity,2,0)</f>
        <v>#N/A</v>
      </c>
      <c r="AY44" s="1493"/>
      <c r="AZ44" s="1493"/>
      <c r="BA44" s="1493"/>
      <c r="BB44" s="1502"/>
      <c r="BC44" s="1504"/>
      <c r="BD44" s="1496" t="e">
        <f>HLOOKUP(BD43,TV_affinity,2,0)</f>
        <v>#N/A</v>
      </c>
      <c r="BE44" s="1493"/>
      <c r="BF44" s="1493"/>
      <c r="BG44" s="1493"/>
      <c r="BH44" s="1493"/>
      <c r="BI44" s="1496" t="e">
        <f>HLOOKUP(BI43,TV_affinity,2,0)</f>
        <v>#N/A</v>
      </c>
      <c r="BJ44" s="1493"/>
      <c r="BK44" s="1493"/>
      <c r="BL44" s="1493"/>
      <c r="BM44" s="1505"/>
    </row>
    <row r="45" spans="1:65" hidden="1" outlineLevel="1">
      <c r="A45" s="28" t="s">
        <v>5</v>
      </c>
      <c r="B45" s="29"/>
      <c r="C45" s="30"/>
      <c r="D45" s="703"/>
      <c r="E45" s="704"/>
      <c r="F45" s="704"/>
      <c r="G45" s="704"/>
      <c r="H45" s="705"/>
      <c r="I45" s="706"/>
      <c r="J45" s="707"/>
      <c r="K45" s="707"/>
      <c r="L45" s="708"/>
      <c r="M45" s="707"/>
      <c r="N45" s="709"/>
      <c r="O45" s="707"/>
      <c r="P45" s="707"/>
      <c r="Q45" s="707"/>
      <c r="R45" s="1023"/>
      <c r="S45" s="1113"/>
      <c r="T45" s="1114"/>
      <c r="U45" s="1114"/>
      <c r="V45" s="1114"/>
      <c r="W45" s="1115"/>
      <c r="X45" s="1043"/>
      <c r="Y45" s="707"/>
      <c r="Z45" s="707"/>
      <c r="AA45" s="707"/>
      <c r="AB45" s="707"/>
      <c r="AC45" s="710"/>
      <c r="AD45" s="709"/>
      <c r="AE45" s="707"/>
      <c r="AF45" s="707"/>
      <c r="AG45" s="707"/>
      <c r="AH45" s="710"/>
      <c r="AI45" s="709"/>
      <c r="AJ45" s="707"/>
      <c r="AK45" s="707"/>
      <c r="AL45" s="707"/>
      <c r="AM45" s="710"/>
      <c r="AN45" s="709"/>
      <c r="AO45" s="707"/>
      <c r="AP45" s="707"/>
      <c r="AQ45" s="707"/>
      <c r="AR45" s="1219"/>
      <c r="AS45" s="1300"/>
      <c r="AT45" s="1301"/>
      <c r="AU45" s="1301"/>
      <c r="AV45" s="1301"/>
      <c r="AW45" s="1302"/>
      <c r="AX45" s="1244"/>
      <c r="AY45" s="707"/>
      <c r="AZ45" s="707"/>
      <c r="BA45" s="707"/>
      <c r="BB45" s="711"/>
      <c r="BC45" s="712"/>
      <c r="BD45" s="709"/>
      <c r="BE45" s="707"/>
      <c r="BF45" s="707"/>
      <c r="BG45" s="707"/>
      <c r="BH45" s="707"/>
      <c r="BI45" s="709"/>
      <c r="BJ45" s="707"/>
      <c r="BK45" s="707"/>
      <c r="BL45" s="707"/>
      <c r="BM45" s="713"/>
    </row>
    <row r="46" spans="1:65" hidden="1" outlineLevel="1">
      <c r="A46" s="28" t="s">
        <v>6</v>
      </c>
      <c r="B46" s="29"/>
      <c r="C46" s="30"/>
      <c r="D46" s="1506" t="s">
        <v>19</v>
      </c>
      <c r="E46" s="1507"/>
      <c r="F46" s="1507"/>
      <c r="G46" s="1507"/>
      <c r="H46" s="1508"/>
      <c r="I46" s="1509" t="s">
        <v>19</v>
      </c>
      <c r="J46" s="1510"/>
      <c r="K46" s="1510"/>
      <c r="L46" s="1511"/>
      <c r="M46" s="1510"/>
      <c r="N46" s="1512" t="s">
        <v>19</v>
      </c>
      <c r="O46" s="1510"/>
      <c r="P46" s="1511"/>
      <c r="Q46" s="1510"/>
      <c r="R46" s="1513"/>
      <c r="S46" s="1514" t="s">
        <v>19</v>
      </c>
      <c r="T46" s="1515"/>
      <c r="U46" s="1515"/>
      <c r="V46" s="1515"/>
      <c r="W46" s="1516"/>
      <c r="X46" s="1517" t="s">
        <v>19</v>
      </c>
      <c r="Y46" s="1510"/>
      <c r="Z46" s="1510"/>
      <c r="AA46" s="1510"/>
      <c r="AB46" s="1510"/>
      <c r="AC46" s="1517"/>
      <c r="AD46" s="1517" t="s">
        <v>19</v>
      </c>
      <c r="AE46" s="1510"/>
      <c r="AF46" s="1510"/>
      <c r="AG46" s="1510"/>
      <c r="AH46" s="1517"/>
      <c r="AI46" s="1517" t="s">
        <v>19</v>
      </c>
      <c r="AJ46" s="1510"/>
      <c r="AK46" s="1510"/>
      <c r="AL46" s="1510"/>
      <c r="AM46" s="1517"/>
      <c r="AN46" s="1512" t="s">
        <v>19</v>
      </c>
      <c r="AO46" s="1510"/>
      <c r="AP46" s="1518"/>
      <c r="AQ46" s="1510"/>
      <c r="AR46" s="1519"/>
      <c r="AS46" s="1520" t="s">
        <v>19</v>
      </c>
      <c r="AT46" s="1521"/>
      <c r="AU46" s="1521"/>
      <c r="AV46" s="1521"/>
      <c r="AW46" s="1522"/>
      <c r="AX46" s="1523" t="s">
        <v>19</v>
      </c>
      <c r="AY46" s="1510"/>
      <c r="AZ46" s="1510"/>
      <c r="BA46" s="1510"/>
      <c r="BB46" s="1524"/>
      <c r="BC46" s="1525"/>
      <c r="BD46" s="1512" t="s">
        <v>19</v>
      </c>
      <c r="BE46" s="1510"/>
      <c r="BF46" s="1518"/>
      <c r="BG46" s="1510"/>
      <c r="BH46" s="1525"/>
      <c r="BI46" s="1517" t="s">
        <v>19</v>
      </c>
      <c r="BJ46" s="1510"/>
      <c r="BK46" s="1510"/>
      <c r="BL46" s="1510"/>
      <c r="BM46" s="1526"/>
    </row>
    <row r="47" spans="1:65" hidden="1" outlineLevel="1">
      <c r="A47" s="28" t="s">
        <v>32</v>
      </c>
      <c r="B47" s="29"/>
      <c r="C47" s="34" t="e">
        <f>SUM(D47:BM47)</f>
        <v>#N/A</v>
      </c>
      <c r="D47" s="725" t="e">
        <f>IF(D44=0,0,D48/D44)</f>
        <v>#N/A</v>
      </c>
      <c r="E47" s="664"/>
      <c r="F47" s="664"/>
      <c r="G47" s="664"/>
      <c r="H47" s="726"/>
      <c r="I47" s="727" t="e">
        <f>IF(I44=0,0,I48/I44)</f>
        <v>#N/A</v>
      </c>
      <c r="J47" s="728"/>
      <c r="K47" s="728"/>
      <c r="L47" s="729"/>
      <c r="M47" s="728"/>
      <c r="N47" s="730" t="e">
        <f>IF(N44=0,0,N48/N44)</f>
        <v>#N/A</v>
      </c>
      <c r="O47" s="728"/>
      <c r="P47" s="728"/>
      <c r="Q47" s="728"/>
      <c r="R47" s="1024"/>
      <c r="S47" s="1119" t="e">
        <f>IF(S44=0,0,S48/S44)</f>
        <v>#N/A</v>
      </c>
      <c r="T47" s="1120"/>
      <c r="U47" s="1121"/>
      <c r="V47" s="1121"/>
      <c r="W47" s="1122"/>
      <c r="X47" s="1044" t="e">
        <f>IF(X44=0,0,X48/X44)</f>
        <v>#N/A</v>
      </c>
      <c r="Y47" s="731"/>
      <c r="Z47" s="728"/>
      <c r="AA47" s="728"/>
      <c r="AB47" s="728"/>
      <c r="AC47" s="732"/>
      <c r="AD47" s="730" t="e">
        <f>IF(AD44=0,0,AD48/AD44)</f>
        <v>#N/A</v>
      </c>
      <c r="AE47" s="731"/>
      <c r="AF47" s="728"/>
      <c r="AG47" s="728"/>
      <c r="AH47" s="732"/>
      <c r="AI47" s="730" t="e">
        <f>IF(AI44=0,0,AI48/AI44)</f>
        <v>#N/A</v>
      </c>
      <c r="AJ47" s="731"/>
      <c r="AK47" s="728"/>
      <c r="AL47" s="728"/>
      <c r="AM47" s="732"/>
      <c r="AN47" s="730" t="e">
        <f>IF(AN44=0,0,AN48/AN44)</f>
        <v>#N/A</v>
      </c>
      <c r="AO47" s="728"/>
      <c r="AP47" s="728"/>
      <c r="AQ47" s="728"/>
      <c r="AR47" s="1220"/>
      <c r="AS47" s="1305" t="e">
        <f>IF(AS44=0,0,AS48/AS44)</f>
        <v>#N/A</v>
      </c>
      <c r="AT47" s="1306"/>
      <c r="AU47" s="1306"/>
      <c r="AV47" s="1306"/>
      <c r="AW47" s="1307"/>
      <c r="AX47" s="1120" t="e">
        <f>IF(AX44=0,0,AX48/AX44)</f>
        <v>#N/A</v>
      </c>
      <c r="AY47" s="731"/>
      <c r="AZ47" s="728"/>
      <c r="BA47" s="728"/>
      <c r="BB47" s="733"/>
      <c r="BC47" s="734"/>
      <c r="BD47" s="730" t="e">
        <f>IF(BD44=0,0,BD48/BD44)</f>
        <v>#N/A</v>
      </c>
      <c r="BE47" s="728"/>
      <c r="BF47" s="728"/>
      <c r="BG47" s="728"/>
      <c r="BH47" s="734"/>
      <c r="BI47" s="731" t="e">
        <f>IF(BI44=0,0,BI48/BI44)</f>
        <v>#N/A</v>
      </c>
      <c r="BJ47" s="731"/>
      <c r="BK47" s="728"/>
      <c r="BL47" s="728"/>
      <c r="BM47" s="735"/>
    </row>
    <row r="48" spans="1:65" hidden="1" outlineLevel="1">
      <c r="A48" s="28" t="s">
        <v>7</v>
      </c>
      <c r="B48" s="29"/>
      <c r="C48" s="34">
        <f>SUM(D48:BM48)</f>
        <v>0</v>
      </c>
      <c r="D48" s="725">
        <f>SUM(D49:H49)</f>
        <v>0</v>
      </c>
      <c r="E48" s="664"/>
      <c r="F48" s="664"/>
      <c r="G48" s="664"/>
      <c r="H48" s="726"/>
      <c r="I48" s="727">
        <f>SUM(I49:M49)</f>
        <v>0</v>
      </c>
      <c r="J48" s="928"/>
      <c r="K48" s="928"/>
      <c r="L48" s="898"/>
      <c r="M48" s="928"/>
      <c r="N48" s="929">
        <f>SUM(N49:R49)</f>
        <v>0</v>
      </c>
      <c r="O48" s="728"/>
      <c r="P48" s="728"/>
      <c r="Q48" s="728"/>
      <c r="R48" s="1024"/>
      <c r="S48" s="1119">
        <f>SUM(S49:W49)</f>
        <v>0</v>
      </c>
      <c r="T48" s="1120"/>
      <c r="U48" s="1121"/>
      <c r="V48" s="1121"/>
      <c r="W48" s="1122"/>
      <c r="X48" s="1044">
        <f>SUM(X49:AC49)</f>
        <v>0</v>
      </c>
      <c r="Y48" s="731"/>
      <c r="Z48" s="728"/>
      <c r="AA48" s="728"/>
      <c r="AB48" s="728"/>
      <c r="AC48" s="732"/>
      <c r="AD48" s="730">
        <f>SUM(AD49:AH49)</f>
        <v>0</v>
      </c>
      <c r="AE48" s="731"/>
      <c r="AF48" s="728"/>
      <c r="AG48" s="728"/>
      <c r="AH48" s="732"/>
      <c r="AI48" s="730">
        <f>SUM(AI49:AM49)</f>
        <v>0</v>
      </c>
      <c r="AJ48" s="731"/>
      <c r="AK48" s="728"/>
      <c r="AL48" s="728"/>
      <c r="AM48" s="732"/>
      <c r="AN48" s="730">
        <f>SUM(AN49:AR49)</f>
        <v>0</v>
      </c>
      <c r="AO48" s="728"/>
      <c r="AP48" s="728"/>
      <c r="AQ48" s="728"/>
      <c r="AR48" s="1220"/>
      <c r="AS48" s="1305">
        <f>SUM(AS49:AW49)</f>
        <v>0</v>
      </c>
      <c r="AT48" s="1306"/>
      <c r="AU48" s="1306"/>
      <c r="AV48" s="1306"/>
      <c r="AW48" s="1307"/>
      <c r="AX48" s="1120">
        <f>SUM(AX49:BC49)</f>
        <v>0</v>
      </c>
      <c r="AY48" s="731"/>
      <c r="AZ48" s="728"/>
      <c r="BA48" s="728"/>
      <c r="BB48" s="733"/>
      <c r="BC48" s="734"/>
      <c r="BD48" s="730">
        <f>SUM(BD49:BH49)</f>
        <v>0</v>
      </c>
      <c r="BE48" s="728"/>
      <c r="BF48" s="728"/>
      <c r="BG48" s="728"/>
      <c r="BH48" s="734"/>
      <c r="BI48" s="731">
        <f>SUM(BI49:BM49)</f>
        <v>0</v>
      </c>
      <c r="BJ48" s="731"/>
      <c r="BK48" s="728"/>
      <c r="BL48" s="728"/>
      <c r="BM48" s="735"/>
    </row>
    <row r="49" spans="1:80" hidden="1" outlineLevel="1">
      <c r="A49" s="28" t="s">
        <v>8</v>
      </c>
      <c r="B49" s="29"/>
      <c r="C49" s="34"/>
      <c r="D49" s="736"/>
      <c r="E49" s="737"/>
      <c r="F49" s="737"/>
      <c r="G49" s="737"/>
      <c r="H49" s="738"/>
      <c r="I49" s="739"/>
      <c r="J49" s="737"/>
      <c r="K49" s="737"/>
      <c r="L49" s="740"/>
      <c r="M49" s="740"/>
      <c r="N49" s="931"/>
      <c r="O49" s="930"/>
      <c r="P49" s="737"/>
      <c r="Q49" s="740"/>
      <c r="R49" s="740"/>
      <c r="S49" s="1123"/>
      <c r="T49" s="1124"/>
      <c r="U49" s="1125"/>
      <c r="V49" s="1126"/>
      <c r="W49" s="1127"/>
      <c r="X49" s="1045"/>
      <c r="Y49" s="737"/>
      <c r="Z49" s="737"/>
      <c r="AA49" s="737"/>
      <c r="AB49" s="737"/>
      <c r="AC49" s="745"/>
      <c r="AD49" s="1213"/>
      <c r="AE49" s="1126"/>
      <c r="AF49" s="737"/>
      <c r="AG49" s="737"/>
      <c r="AH49" s="738"/>
      <c r="AI49" s="739"/>
      <c r="AJ49" s="742"/>
      <c r="AK49" s="737"/>
      <c r="AL49" s="743"/>
      <c r="AM49" s="746"/>
      <c r="AN49" s="744"/>
      <c r="AO49" s="747"/>
      <c r="AP49" s="737"/>
      <c r="AQ49" s="748"/>
      <c r="AR49" s="1213"/>
      <c r="AS49" s="1308"/>
      <c r="AT49" s="1309"/>
      <c r="AU49" s="1309"/>
      <c r="AV49" s="1309"/>
      <c r="AW49" s="1310"/>
      <c r="AX49" s="1246"/>
      <c r="AY49" s="737"/>
      <c r="AZ49" s="737"/>
      <c r="BA49" s="749"/>
      <c r="BB49" s="740"/>
      <c r="BC49" s="738"/>
      <c r="BD49" s="739"/>
      <c r="BE49" s="737"/>
      <c r="BF49" s="737"/>
      <c r="BG49" s="737"/>
      <c r="BH49" s="738"/>
      <c r="BI49" s="739"/>
      <c r="BJ49" s="737"/>
      <c r="BK49" s="737"/>
      <c r="BL49" s="737"/>
      <c r="BM49" s="750"/>
    </row>
    <row r="50" spans="1:80" s="389" customFormat="1" ht="23.25" hidden="1" customHeight="1" outlineLevel="1" thickBot="1">
      <c r="A50" s="154" t="s">
        <v>112</v>
      </c>
      <c r="B50" s="128"/>
      <c r="C50" s="129"/>
      <c r="D50" s="751" t="e">
        <f>D49/D44</f>
        <v>#N/A</v>
      </c>
      <c r="E50" s="752" t="e">
        <f>E49/D44</f>
        <v>#N/A</v>
      </c>
      <c r="F50" s="752" t="e">
        <f>F49/D44</f>
        <v>#N/A</v>
      </c>
      <c r="G50" s="752" t="e">
        <f>G49/D44</f>
        <v>#N/A</v>
      </c>
      <c r="H50" s="753" t="e">
        <f>H49/D44</f>
        <v>#N/A</v>
      </c>
      <c r="I50" s="754" t="e">
        <f>I49/I44</f>
        <v>#N/A</v>
      </c>
      <c r="J50" s="752" t="e">
        <f>J49/I44</f>
        <v>#N/A</v>
      </c>
      <c r="K50" s="752" t="e">
        <f>K49/I44</f>
        <v>#N/A</v>
      </c>
      <c r="L50" s="752" t="e">
        <f>L49/I44</f>
        <v>#N/A</v>
      </c>
      <c r="M50" s="752" t="e">
        <f>M49/I44</f>
        <v>#N/A</v>
      </c>
      <c r="N50" s="755" t="e">
        <f>N49/N44</f>
        <v>#N/A</v>
      </c>
      <c r="O50" s="752" t="e">
        <f>O49/N44</f>
        <v>#N/A</v>
      </c>
      <c r="P50" s="752" t="e">
        <f>P49/N44</f>
        <v>#N/A</v>
      </c>
      <c r="Q50" s="752" t="e">
        <f>Q49/N44</f>
        <v>#N/A</v>
      </c>
      <c r="R50" s="752" t="e">
        <f>R49/N44</f>
        <v>#N/A</v>
      </c>
      <c r="S50" s="1128" t="e">
        <f>S49/S44</f>
        <v>#N/A</v>
      </c>
      <c r="T50" s="1129" t="e">
        <f>T49/S44</f>
        <v>#N/A</v>
      </c>
      <c r="U50" s="1129" t="e">
        <f>U49/S44</f>
        <v>#N/A</v>
      </c>
      <c r="V50" s="1130" t="e">
        <f>V49/S44</f>
        <v>#N/A</v>
      </c>
      <c r="W50" s="1131" t="e">
        <f>W49/S44</f>
        <v>#N/A</v>
      </c>
      <c r="X50" s="754" t="e">
        <f>X49/X44</f>
        <v>#N/A</v>
      </c>
      <c r="Y50" s="752" t="e">
        <f>Y49/X44</f>
        <v>#N/A</v>
      </c>
      <c r="Z50" s="752" t="e">
        <f>Z49/X44</f>
        <v>#N/A</v>
      </c>
      <c r="AA50" s="756" t="e">
        <f>AA49/X44</f>
        <v>#N/A</v>
      </c>
      <c r="AB50" s="756" t="e">
        <f>AB49/X44</f>
        <v>#N/A</v>
      </c>
      <c r="AC50" s="757" t="e">
        <f>AC49/X44</f>
        <v>#N/A</v>
      </c>
      <c r="AD50" s="755" t="e">
        <f>AD49/AD44</f>
        <v>#N/A</v>
      </c>
      <c r="AE50" s="752" t="e">
        <f>AE49/AD44</f>
        <v>#N/A</v>
      </c>
      <c r="AF50" s="752" t="e">
        <f>AF49/AD44</f>
        <v>#N/A</v>
      </c>
      <c r="AG50" s="756" t="e">
        <f>AG49/AD44</f>
        <v>#N/A</v>
      </c>
      <c r="AH50" s="757" t="e">
        <f>AH49/AD44</f>
        <v>#N/A</v>
      </c>
      <c r="AI50" s="755" t="e">
        <f>AI49/AI44</f>
        <v>#N/A</v>
      </c>
      <c r="AJ50" s="752" t="e">
        <f>AJ49/AI44</f>
        <v>#N/A</v>
      </c>
      <c r="AK50" s="752" t="e">
        <f>AK49/AI44</f>
        <v>#N/A</v>
      </c>
      <c r="AL50" s="756" t="e">
        <f>AL49/AI44</f>
        <v>#N/A</v>
      </c>
      <c r="AM50" s="757" t="e">
        <f>AM49/AI44</f>
        <v>#N/A</v>
      </c>
      <c r="AN50" s="755" t="e">
        <f>AN49/AN44</f>
        <v>#N/A</v>
      </c>
      <c r="AO50" s="752" t="e">
        <f>AO49/AN44</f>
        <v>#N/A</v>
      </c>
      <c r="AP50" s="752" t="e">
        <f>AP49/AN44</f>
        <v>#N/A</v>
      </c>
      <c r="AQ50" s="756" t="e">
        <f>AQ49/AN44</f>
        <v>#N/A</v>
      </c>
      <c r="AR50" s="1221" t="e">
        <f>AR49/AN44</f>
        <v>#N/A</v>
      </c>
      <c r="AS50" s="1311" t="e">
        <f>AS49/AS44</f>
        <v>#N/A</v>
      </c>
      <c r="AT50" s="1312" t="e">
        <f>AT49/AS44</f>
        <v>#N/A</v>
      </c>
      <c r="AU50" s="1312" t="e">
        <f>AU49/AS44</f>
        <v>#N/A</v>
      </c>
      <c r="AV50" s="1313" t="e">
        <f>AV49/AS44</f>
        <v>#N/A</v>
      </c>
      <c r="AW50" s="1314" t="e">
        <f>AW49/AS44</f>
        <v>#N/A</v>
      </c>
      <c r="AX50" s="1221" t="e">
        <f>AX49/AX44</f>
        <v>#N/A</v>
      </c>
      <c r="AY50" s="752" t="e">
        <f>AY49/AX44</f>
        <v>#N/A</v>
      </c>
      <c r="AZ50" s="752" t="e">
        <f>AZ49/AX44</f>
        <v>#N/A</v>
      </c>
      <c r="BA50" s="756" t="e">
        <f>BA49/AX44</f>
        <v>#N/A</v>
      </c>
      <c r="BB50" s="754" t="e">
        <f>BB49/AX44</f>
        <v>#N/A</v>
      </c>
      <c r="BC50" s="753" t="e">
        <f>BC49/AX44</f>
        <v>#N/A</v>
      </c>
      <c r="BD50" s="755" t="e">
        <f>BD49/BD44</f>
        <v>#N/A</v>
      </c>
      <c r="BE50" s="752" t="e">
        <f>BE49/BD44</f>
        <v>#N/A</v>
      </c>
      <c r="BF50" s="752" t="e">
        <f>BF49/BD44</f>
        <v>#N/A</v>
      </c>
      <c r="BG50" s="756" t="e">
        <f>BG49/BD44</f>
        <v>#N/A</v>
      </c>
      <c r="BH50" s="753" t="e">
        <f>BH49/BD44</f>
        <v>#N/A</v>
      </c>
      <c r="BI50" s="754" t="e">
        <f>BI49/BI44</f>
        <v>#N/A</v>
      </c>
      <c r="BJ50" s="752" t="e">
        <f>BJ49/BI44</f>
        <v>#N/A</v>
      </c>
      <c r="BK50" s="752" t="e">
        <f>BK49/BI44</f>
        <v>#N/A</v>
      </c>
      <c r="BL50" s="756" t="e">
        <f>BL49/BI44</f>
        <v>#N/A</v>
      </c>
      <c r="BM50" s="758" t="e">
        <f>BM49/BI44</f>
        <v>#N/A</v>
      </c>
      <c r="BN50" s="78"/>
      <c r="BO50" s="78"/>
      <c r="BP50" s="78"/>
      <c r="BQ50" s="78"/>
      <c r="BR50" s="78"/>
      <c r="BS50" s="78"/>
      <c r="BT50" s="78"/>
      <c r="BU50" s="78"/>
      <c r="BV50" s="78"/>
      <c r="BW50" s="78"/>
      <c r="BX50" s="78"/>
      <c r="BY50" s="78"/>
      <c r="BZ50" s="78"/>
      <c r="CA50" s="78"/>
      <c r="CB50" s="78"/>
    </row>
    <row r="51" spans="1:80" s="389" customFormat="1" ht="23.25" hidden="1" customHeight="1" outlineLevel="1" thickTop="1">
      <c r="A51" s="124" t="s">
        <v>110</v>
      </c>
      <c r="B51" s="123"/>
      <c r="C51" s="132" t="s">
        <v>107</v>
      </c>
      <c r="D51" s="358"/>
      <c r="E51" s="130"/>
      <c r="F51" s="130"/>
      <c r="G51" s="130"/>
      <c r="H51" s="134"/>
      <c r="I51" s="133"/>
      <c r="J51" s="130"/>
      <c r="K51" s="130"/>
      <c r="L51" s="187"/>
      <c r="M51" s="130"/>
      <c r="N51" s="192"/>
      <c r="O51" s="130"/>
      <c r="P51" s="130"/>
      <c r="Q51" s="187"/>
      <c r="R51" s="130"/>
      <c r="S51" s="1132"/>
      <c r="T51" s="130"/>
      <c r="U51" s="130"/>
      <c r="V51" s="130"/>
      <c r="W51" s="1133"/>
      <c r="X51" s="133"/>
      <c r="Y51" s="130"/>
      <c r="Z51" s="130"/>
      <c r="AA51" s="130"/>
      <c r="AB51" s="130"/>
      <c r="AC51" s="197"/>
      <c r="AD51" s="192"/>
      <c r="AE51" s="130"/>
      <c r="AF51" s="130"/>
      <c r="AG51" s="130"/>
      <c r="AH51" s="206"/>
      <c r="AI51" s="192"/>
      <c r="AJ51" s="130"/>
      <c r="AK51" s="130"/>
      <c r="AL51" s="130"/>
      <c r="AM51" s="197"/>
      <c r="AN51" s="192"/>
      <c r="AO51" s="130"/>
      <c r="AP51" s="130"/>
      <c r="AQ51" s="130"/>
      <c r="AR51" s="206"/>
      <c r="AS51" s="1132"/>
      <c r="AT51" s="130"/>
      <c r="AU51" s="130"/>
      <c r="AV51" s="130"/>
      <c r="AW51" s="1133"/>
      <c r="AX51" s="133"/>
      <c r="AY51" s="130"/>
      <c r="AZ51" s="130"/>
      <c r="BA51" s="130"/>
      <c r="BB51" s="206"/>
      <c r="BC51" s="134"/>
      <c r="BD51" s="192"/>
      <c r="BE51" s="130"/>
      <c r="BF51" s="130"/>
      <c r="BG51" s="130"/>
      <c r="BH51" s="134"/>
      <c r="BI51" s="133"/>
      <c r="BJ51" s="130"/>
      <c r="BK51" s="130"/>
      <c r="BL51" s="130"/>
      <c r="BM51" s="359"/>
      <c r="BN51" s="78"/>
      <c r="BO51" s="78"/>
      <c r="BP51" s="78"/>
      <c r="BQ51" s="78"/>
      <c r="BR51" s="78"/>
      <c r="BS51" s="78"/>
      <c r="BT51" s="78"/>
      <c r="BU51" s="78"/>
      <c r="BV51" s="78"/>
      <c r="BW51" s="78"/>
      <c r="BX51" s="78"/>
      <c r="BY51" s="78"/>
      <c r="BZ51" s="78"/>
      <c r="CA51" s="78"/>
      <c r="CB51" s="78"/>
    </row>
    <row r="52" spans="1:80" s="389" customFormat="1" ht="23.25" hidden="1" customHeight="1" outlineLevel="1" thickBot="1">
      <c r="A52" s="125" t="s">
        <v>108</v>
      </c>
      <c r="B52" s="120"/>
      <c r="C52" s="165"/>
      <c r="D52" s="759"/>
      <c r="E52" s="760"/>
      <c r="F52" s="760"/>
      <c r="G52" s="760"/>
      <c r="H52" s="761"/>
      <c r="I52" s="762"/>
      <c r="J52" s="760"/>
      <c r="K52" s="760"/>
      <c r="L52" s="763"/>
      <c r="M52" s="760"/>
      <c r="N52" s="764"/>
      <c r="O52" s="760"/>
      <c r="P52" s="760"/>
      <c r="Q52" s="763"/>
      <c r="R52" s="760"/>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389" customFormat="1" ht="23.25" hidden="1" customHeight="1" outlineLevel="1" thickTop="1">
      <c r="A53" s="126" t="s">
        <v>111</v>
      </c>
      <c r="B53" s="123"/>
      <c r="C53" s="132" t="s">
        <v>107</v>
      </c>
      <c r="D53" s="360"/>
      <c r="E53" s="131"/>
      <c r="F53" s="131"/>
      <c r="G53" s="131"/>
      <c r="H53" s="135"/>
      <c r="I53" s="136"/>
      <c r="J53" s="131"/>
      <c r="K53" s="131"/>
      <c r="L53" s="188"/>
      <c r="M53" s="131"/>
      <c r="N53" s="193"/>
      <c r="O53" s="131"/>
      <c r="P53" s="131"/>
      <c r="Q53" s="188"/>
      <c r="R53" s="131"/>
      <c r="S53" s="1137"/>
      <c r="T53" s="131"/>
      <c r="U53" s="131"/>
      <c r="V53" s="131"/>
      <c r="W53" s="1138"/>
      <c r="X53" s="136"/>
      <c r="Y53" s="131"/>
      <c r="Z53" s="131"/>
      <c r="AA53" s="131"/>
      <c r="AB53" s="131"/>
      <c r="AC53" s="198"/>
      <c r="AD53" s="193"/>
      <c r="AE53" s="131"/>
      <c r="AF53" s="131"/>
      <c r="AG53" s="131"/>
      <c r="AH53" s="207"/>
      <c r="AI53" s="193"/>
      <c r="AJ53" s="131"/>
      <c r="AK53" s="131"/>
      <c r="AL53" s="131"/>
      <c r="AM53" s="198"/>
      <c r="AN53" s="193"/>
      <c r="AO53" s="131"/>
      <c r="AP53" s="131"/>
      <c r="AQ53" s="131"/>
      <c r="AR53" s="207"/>
      <c r="AS53" s="1137"/>
      <c r="AT53" s="131"/>
      <c r="AU53" s="131"/>
      <c r="AV53" s="338"/>
      <c r="AW53" s="1138"/>
      <c r="AX53" s="136"/>
      <c r="AY53" s="131"/>
      <c r="AZ53" s="131"/>
      <c r="BA53" s="131"/>
      <c r="BB53" s="207"/>
      <c r="BC53" s="135"/>
      <c r="BD53" s="193"/>
      <c r="BE53" s="131"/>
      <c r="BF53" s="131"/>
      <c r="BG53" s="131"/>
      <c r="BH53" s="135"/>
      <c r="BI53" s="136"/>
      <c r="BJ53" s="131"/>
      <c r="BK53" s="131"/>
      <c r="BL53" s="338"/>
      <c r="BM53" s="768"/>
      <c r="BN53" s="78"/>
      <c r="BO53" s="78"/>
      <c r="BP53" s="78"/>
      <c r="BQ53" s="78"/>
      <c r="BR53" s="78"/>
      <c r="BS53" s="78"/>
      <c r="BT53" s="78"/>
      <c r="BU53" s="78"/>
      <c r="BV53" s="78"/>
      <c r="BW53" s="78"/>
      <c r="BX53" s="78"/>
      <c r="BY53" s="78"/>
      <c r="BZ53" s="78"/>
      <c r="CA53" s="78"/>
      <c r="CB53" s="78"/>
    </row>
    <row r="54" spans="1:80" s="389" customFormat="1" ht="18.600000000000001" hidden="1" outlineLevel="1" thickBot="1">
      <c r="A54" s="127" t="s">
        <v>109</v>
      </c>
      <c r="B54" s="120"/>
      <c r="C54" s="165"/>
      <c r="D54" s="759"/>
      <c r="E54" s="760"/>
      <c r="F54" s="760"/>
      <c r="G54" s="760"/>
      <c r="H54" s="761"/>
      <c r="I54" s="762"/>
      <c r="J54" s="760"/>
      <c r="K54" s="760"/>
      <c r="L54" s="763"/>
      <c r="M54" s="760"/>
      <c r="N54" s="764"/>
      <c r="O54" s="760"/>
      <c r="P54" s="760"/>
      <c r="Q54" s="760"/>
      <c r="R54" s="763"/>
      <c r="S54" s="1134"/>
      <c r="T54" s="1135"/>
      <c r="U54" s="1135"/>
      <c r="V54" s="1135"/>
      <c r="W54" s="1136"/>
      <c r="X54" s="762"/>
      <c r="Y54" s="760"/>
      <c r="Z54" s="760"/>
      <c r="AA54" s="760"/>
      <c r="AB54" s="760"/>
      <c r="AC54" s="765"/>
      <c r="AD54" s="764"/>
      <c r="AE54" s="760"/>
      <c r="AF54" s="760"/>
      <c r="AG54" s="760"/>
      <c r="AH54" s="766"/>
      <c r="AI54" s="764"/>
      <c r="AJ54" s="760"/>
      <c r="AK54" s="760"/>
      <c r="AL54" s="760"/>
      <c r="AM54" s="765"/>
      <c r="AN54" s="764"/>
      <c r="AO54" s="760"/>
      <c r="AP54" s="760"/>
      <c r="AQ54" s="760"/>
      <c r="AR54" s="1222"/>
      <c r="AS54" s="1315"/>
      <c r="AT54" s="1316"/>
      <c r="AU54" s="1316"/>
      <c r="AV54" s="1316"/>
      <c r="AW54" s="1317"/>
      <c r="AX54" s="1247"/>
      <c r="AY54" s="760"/>
      <c r="AZ54" s="760"/>
      <c r="BA54" s="760"/>
      <c r="BB54" s="766"/>
      <c r="BC54" s="761"/>
      <c r="BD54" s="764"/>
      <c r="BE54" s="760"/>
      <c r="BF54" s="760"/>
      <c r="BG54" s="760"/>
      <c r="BH54" s="761"/>
      <c r="BI54" s="762"/>
      <c r="BJ54" s="760"/>
      <c r="BK54" s="760"/>
      <c r="BL54" s="760"/>
      <c r="BM54" s="767"/>
      <c r="BN54" s="78"/>
      <c r="BO54" s="78"/>
      <c r="BP54" s="78"/>
      <c r="BQ54" s="78"/>
      <c r="BR54" s="78"/>
      <c r="BS54" s="78"/>
      <c r="BT54" s="78"/>
      <c r="BU54" s="78"/>
      <c r="BV54" s="78"/>
      <c r="BW54" s="78"/>
      <c r="BX54" s="78"/>
      <c r="BY54" s="78"/>
      <c r="BZ54" s="78"/>
      <c r="CA54" s="78"/>
      <c r="CB54" s="78"/>
    </row>
    <row r="55" spans="1:80" s="195" customFormat="1" ht="26.4" hidden="1" outlineLevel="1" thickTop="1">
      <c r="A55" s="28" t="s">
        <v>9</v>
      </c>
      <c r="B55" s="35" t="s">
        <v>46</v>
      </c>
      <c r="C55" s="46"/>
      <c r="D55" s="288"/>
      <c r="E55" s="361"/>
      <c r="F55" s="361"/>
      <c r="G55" s="361"/>
      <c r="H55" s="362"/>
      <c r="I55" s="336"/>
      <c r="J55" s="363"/>
      <c r="K55" s="363"/>
      <c r="L55" s="364"/>
      <c r="M55" s="363"/>
      <c r="N55" s="215"/>
      <c r="O55" s="363"/>
      <c r="P55" s="363"/>
      <c r="Q55" s="363"/>
      <c r="R55" s="364"/>
      <c r="S55" s="1139"/>
      <c r="T55" s="363"/>
      <c r="U55" s="363"/>
      <c r="V55" s="363"/>
      <c r="W55" s="1140"/>
      <c r="X55" s="511"/>
      <c r="Y55" s="363"/>
      <c r="Z55" s="363"/>
      <c r="AA55" s="365"/>
      <c r="AB55" s="331"/>
      <c r="AC55" s="334"/>
      <c r="AD55" s="366"/>
      <c r="AE55" s="365"/>
      <c r="AF55" s="365"/>
      <c r="AG55" s="365"/>
      <c r="AH55" s="218"/>
      <c r="AI55" s="366"/>
      <c r="AJ55" s="365"/>
      <c r="AK55" s="365"/>
      <c r="AL55" s="365"/>
      <c r="AM55" s="334"/>
      <c r="AN55" s="219"/>
      <c r="AO55" s="220"/>
      <c r="AP55" s="220"/>
      <c r="AQ55" s="221"/>
      <c r="AR55" s="471"/>
      <c r="AS55" s="1318"/>
      <c r="AT55" s="339"/>
      <c r="AU55" s="214"/>
      <c r="AV55" s="217"/>
      <c r="AW55" s="1319"/>
      <c r="AX55" s="320"/>
      <c r="AY55" s="367"/>
      <c r="AZ55" s="367"/>
      <c r="BA55" s="367"/>
      <c r="BB55" s="471"/>
      <c r="BC55" s="323"/>
      <c r="BD55" s="368"/>
      <c r="BE55" s="367"/>
      <c r="BF55" s="367"/>
      <c r="BG55" s="367"/>
      <c r="BH55" s="323"/>
      <c r="BI55" s="336"/>
      <c r="BJ55" s="216"/>
      <c r="BK55" s="216"/>
      <c r="BL55" s="216"/>
      <c r="BM55" s="769"/>
      <c r="BN55" s="6"/>
      <c r="BO55" s="6"/>
      <c r="BP55" s="6"/>
      <c r="BQ55" s="6"/>
      <c r="BR55" s="6"/>
      <c r="BS55" s="6"/>
      <c r="BT55" s="6"/>
      <c r="BU55" s="6"/>
      <c r="BV55" s="6"/>
      <c r="BW55" s="6"/>
      <c r="BX55" s="6"/>
      <c r="BY55" s="6"/>
      <c r="BZ55" s="6"/>
      <c r="CA55" s="6"/>
      <c r="CB55" s="6"/>
    </row>
    <row r="56" spans="1:80" ht="54" hidden="1" outlineLevel="1">
      <c r="A56" s="28"/>
      <c r="B56" s="29"/>
      <c r="C56" s="46"/>
      <c r="D56" s="770" t="s">
        <v>21</v>
      </c>
      <c r="E56" s="771" t="s">
        <v>22</v>
      </c>
      <c r="F56" s="771" t="s">
        <v>20</v>
      </c>
      <c r="G56" s="772" t="s">
        <v>81</v>
      </c>
      <c r="H56" s="773"/>
      <c r="I56" s="774" t="s">
        <v>21</v>
      </c>
      <c r="J56" s="775" t="s">
        <v>22</v>
      </c>
      <c r="K56" s="775" t="s">
        <v>20</v>
      </c>
      <c r="L56" s="776" t="s">
        <v>81</v>
      </c>
      <c r="M56" s="777"/>
      <c r="N56" s="778" t="s">
        <v>21</v>
      </c>
      <c r="O56" s="775" t="s">
        <v>22</v>
      </c>
      <c r="P56" s="775" t="s">
        <v>20</v>
      </c>
      <c r="Q56" s="777" t="s">
        <v>81</v>
      </c>
      <c r="R56" s="1025"/>
      <c r="S56" s="1141" t="s">
        <v>21</v>
      </c>
      <c r="T56" s="1142" t="s">
        <v>22</v>
      </c>
      <c r="U56" s="1143" t="s">
        <v>20</v>
      </c>
      <c r="V56" s="1143" t="s">
        <v>81</v>
      </c>
      <c r="W56" s="1144"/>
      <c r="X56" s="1046" t="s">
        <v>21</v>
      </c>
      <c r="Y56" s="775" t="s">
        <v>22</v>
      </c>
      <c r="Z56" s="777" t="s">
        <v>20</v>
      </c>
      <c r="AA56" s="777" t="s">
        <v>81</v>
      </c>
      <c r="AB56" s="775"/>
      <c r="AC56" s="779"/>
      <c r="AD56" s="778" t="s">
        <v>21</v>
      </c>
      <c r="AE56" s="775" t="s">
        <v>22</v>
      </c>
      <c r="AF56" s="777" t="s">
        <v>20</v>
      </c>
      <c r="AG56" s="780" t="s">
        <v>81</v>
      </c>
      <c r="AH56" s="781"/>
      <c r="AI56" s="778" t="s">
        <v>21</v>
      </c>
      <c r="AJ56" s="775" t="s">
        <v>22</v>
      </c>
      <c r="AK56" s="777" t="s">
        <v>20</v>
      </c>
      <c r="AL56" s="780" t="s">
        <v>81</v>
      </c>
      <c r="AM56" s="779"/>
      <c r="AN56" s="782" t="s">
        <v>21</v>
      </c>
      <c r="AO56" s="783" t="s">
        <v>22</v>
      </c>
      <c r="AP56" s="784" t="s">
        <v>20</v>
      </c>
      <c r="AQ56" s="785" t="s">
        <v>81</v>
      </c>
      <c r="AR56" s="1223"/>
      <c r="AS56" s="1320" t="s">
        <v>21</v>
      </c>
      <c r="AT56" s="1321" t="s">
        <v>22</v>
      </c>
      <c r="AU56" s="1322" t="s">
        <v>20</v>
      </c>
      <c r="AV56" s="1323" t="s">
        <v>81</v>
      </c>
      <c r="AW56" s="1324"/>
      <c r="AX56" s="1248" t="s">
        <v>21</v>
      </c>
      <c r="AY56" s="788" t="s">
        <v>22</v>
      </c>
      <c r="AZ56" s="789" t="s">
        <v>20</v>
      </c>
      <c r="BA56" s="790" t="s">
        <v>81</v>
      </c>
      <c r="BB56" s="781"/>
      <c r="BC56" s="791"/>
      <c r="BD56" s="778" t="s">
        <v>21</v>
      </c>
      <c r="BE56" s="788" t="s">
        <v>22</v>
      </c>
      <c r="BF56" s="789" t="s">
        <v>20</v>
      </c>
      <c r="BG56" s="790" t="s">
        <v>81</v>
      </c>
      <c r="BH56" s="791"/>
      <c r="BI56" s="786" t="s">
        <v>21</v>
      </c>
      <c r="BJ56" s="789" t="s">
        <v>22</v>
      </c>
      <c r="BK56" s="789" t="s">
        <v>20</v>
      </c>
      <c r="BL56" s="789" t="s">
        <v>81</v>
      </c>
      <c r="BM56" s="792"/>
    </row>
    <row r="57" spans="1:80" s="47" customFormat="1" hidden="1" outlineLevel="1">
      <c r="A57" s="158" t="s">
        <v>84</v>
      </c>
      <c r="B57" s="158"/>
      <c r="C57" s="159"/>
      <c r="D57" s="793" t="e">
        <f>HLOOKUP(D43,TV_affinity,3,0)</f>
        <v>#N/A</v>
      </c>
      <c r="E57" s="794" t="e">
        <f>HLOOKUP(D43,Channel_split2,2,0)</f>
        <v>#N/A</v>
      </c>
      <c r="F57" s="794" t="e">
        <f>HLOOKUP(D43,PT_Share,2,0)</f>
        <v>#N/A</v>
      </c>
      <c r="G57" s="794"/>
      <c r="H57" s="795"/>
      <c r="I57" s="796" t="e">
        <f>HLOOKUP(I43,TV_affinity,3,0)</f>
        <v>#N/A</v>
      </c>
      <c r="J57" s="794" t="e">
        <f>HLOOKUP(I43,Channel_split2,2,0)</f>
        <v>#N/A</v>
      </c>
      <c r="K57" s="794" t="e">
        <f>HLOOKUP(I43,PT_Share,2,0)</f>
        <v>#N/A</v>
      </c>
      <c r="L57" s="797"/>
      <c r="M57" s="795"/>
      <c r="N57" s="796" t="e">
        <f>HLOOKUP(N43,TV_affinity,3,0)</f>
        <v>#N/A</v>
      </c>
      <c r="O57" s="794" t="e">
        <f>HLOOKUP(N43,Channel_split2,2,0)</f>
        <v>#N/A</v>
      </c>
      <c r="P57" s="794" t="e">
        <f>HLOOKUP(N43,PT_Share,2,0)</f>
        <v>#N/A</v>
      </c>
      <c r="Q57" s="794"/>
      <c r="R57" s="1026"/>
      <c r="S57" s="1145" t="e">
        <f>HLOOKUP(S43,TV_affinity,3,0)</f>
        <v>#N/A</v>
      </c>
      <c r="T57" s="1146" t="e">
        <f>HLOOKUP(S43,Channel_split2,2,0)</f>
        <v>#N/A</v>
      </c>
      <c r="U57" s="1146" t="e">
        <f>HLOOKUP(S43,PT_Share,2,0)</f>
        <v>#N/A</v>
      </c>
      <c r="V57" s="1146"/>
      <c r="W57" s="1147"/>
      <c r="X57" s="1047" t="e">
        <f>HLOOKUP(X43,TV_affinity,3,0)</f>
        <v>#N/A</v>
      </c>
      <c r="Y57" s="794" t="e">
        <f>HLOOKUP(X43,Channel_split2,2,0)</f>
        <v>#N/A</v>
      </c>
      <c r="Z57" s="794" t="e">
        <f>HLOOKUP(X43,PT_Share,2,0)</f>
        <v>#N/A</v>
      </c>
      <c r="AA57" s="794"/>
      <c r="AB57" s="799"/>
      <c r="AC57" s="800"/>
      <c r="AD57" s="796" t="e">
        <f>HLOOKUP(AD43,TV_affinity,3,0)</f>
        <v>#N/A</v>
      </c>
      <c r="AE57" s="794" t="e">
        <f>HLOOKUP(AD43,Channel_split2,2,0)</f>
        <v>#N/A</v>
      </c>
      <c r="AF57" s="794" t="e">
        <f>HLOOKUP(AD43,PT_Share,2,0)</f>
        <v>#N/A</v>
      </c>
      <c r="AG57" s="794"/>
      <c r="AH57" s="798"/>
      <c r="AI57" s="796" t="e">
        <f>HLOOKUP(AI43,TV_affinity,3,0)</f>
        <v>#N/A</v>
      </c>
      <c r="AJ57" s="794" t="e">
        <f>HLOOKUP(AI43,Channel_split2,2,0)</f>
        <v>#N/A</v>
      </c>
      <c r="AK57" s="794" t="e">
        <f>HLOOKUP(AI43,PT_Share,2,0)</f>
        <v>#N/A</v>
      </c>
      <c r="AL57" s="794"/>
      <c r="AM57" s="798"/>
      <c r="AN57" s="796" t="e">
        <f>HLOOKUP(AN43,TV_affinity,3,0)</f>
        <v>#N/A</v>
      </c>
      <c r="AO57" s="794" t="e">
        <f>HLOOKUP(AN43,Channel_split2,2,0)</f>
        <v>#N/A</v>
      </c>
      <c r="AP57" s="794" t="e">
        <f>HLOOKUP(AN43,PT_Share,2,0)</f>
        <v>#N/A</v>
      </c>
      <c r="AQ57" s="801"/>
      <c r="AR57" s="1224"/>
      <c r="AS57" s="1325" t="e">
        <f>HLOOKUP(AS43,TV_affinity,3,0)</f>
        <v>#N/A</v>
      </c>
      <c r="AT57" s="1326" t="e">
        <f>HLOOKUP(AS43,Channel_split2,2,0)</f>
        <v>#N/A</v>
      </c>
      <c r="AU57" s="1326" t="e">
        <f>HLOOKUP(AS43,PT_Share,2,0)</f>
        <v>#N/A</v>
      </c>
      <c r="AV57" s="1327"/>
      <c r="AW57" s="1328"/>
      <c r="AX57" s="1249" t="e">
        <f>HLOOKUP(AX43,TV_affinity,3,0)</f>
        <v>#N/A</v>
      </c>
      <c r="AY57" s="794" t="e">
        <f>HLOOKUP(AX43,Channel_split2,2,0)</f>
        <v>#N/A</v>
      </c>
      <c r="AZ57" s="794" t="e">
        <f>HLOOKUP(AX43,PT_Share,2,0)</f>
        <v>#N/A</v>
      </c>
      <c r="BA57" s="794"/>
      <c r="BB57" s="802"/>
      <c r="BC57" s="798"/>
      <c r="BD57" s="796" t="e">
        <f>HLOOKUP(BD43,TV_affinity,3,0)</f>
        <v>#N/A</v>
      </c>
      <c r="BE57" s="794" t="e">
        <f>HLOOKUP(BD43,Channel_split2,2,0)</f>
        <v>#N/A</v>
      </c>
      <c r="BF57" s="794" t="e">
        <f>HLOOKUP(BD43,PT_Share,2,0)</f>
        <v>#N/A</v>
      </c>
      <c r="BG57" s="794"/>
      <c r="BH57" s="798"/>
      <c r="BI57" s="796" t="e">
        <f>HLOOKUP(BI43,TV_affinity,3,0)</f>
        <v>#N/A</v>
      </c>
      <c r="BJ57" s="794" t="e">
        <f>HLOOKUP(BI43,Channel_split2,2,0)</f>
        <v>#N/A</v>
      </c>
      <c r="BK57" s="794" t="e">
        <f>HLOOKUP(BI43,PT_Share,2,0)</f>
        <v>#N/A</v>
      </c>
      <c r="BL57" s="794"/>
      <c r="BM57" s="803"/>
    </row>
    <row r="58" spans="1:80" s="47" customFormat="1" hidden="1" outlineLevel="1">
      <c r="A58" s="158" t="s">
        <v>69</v>
      </c>
      <c r="B58" s="158"/>
      <c r="C58" s="159"/>
      <c r="D58" s="793" t="e">
        <f>HLOOKUP(D43,TV_affinity,4,0)</f>
        <v>#N/A</v>
      </c>
      <c r="E58" s="794" t="e">
        <f>HLOOKUP(D43,Channel_split2,3,0)</f>
        <v>#N/A</v>
      </c>
      <c r="F58" s="794" t="e">
        <f>HLOOKUP(D43,PT_Share,3,0)</f>
        <v>#N/A</v>
      </c>
      <c r="G58" s="794"/>
      <c r="H58" s="795"/>
      <c r="I58" s="796" t="e">
        <f>HLOOKUP(I43,TV_affinity,4,0)</f>
        <v>#N/A</v>
      </c>
      <c r="J58" s="794" t="e">
        <f>HLOOKUP(I43,Channel_split2,3,0)</f>
        <v>#N/A</v>
      </c>
      <c r="K58" s="794" t="e">
        <f>HLOOKUP(I43,PT_Share,3,0)</f>
        <v>#N/A</v>
      </c>
      <c r="L58" s="797"/>
      <c r="M58" s="795"/>
      <c r="N58" s="796" t="e">
        <f>HLOOKUP(N43,TV_affinity,4,0)</f>
        <v>#N/A</v>
      </c>
      <c r="O58" s="794" t="e">
        <f>HLOOKUP(N43,Channel_split2,3,0)</f>
        <v>#N/A</v>
      </c>
      <c r="P58" s="794" t="e">
        <f>HLOOKUP(N43,PT_Share,3,0)</f>
        <v>#N/A</v>
      </c>
      <c r="Q58" s="794"/>
      <c r="R58" s="1026"/>
      <c r="S58" s="1145" t="e">
        <f>HLOOKUP(S43,TV_affinity,4,0)</f>
        <v>#N/A</v>
      </c>
      <c r="T58" s="1146" t="e">
        <f>HLOOKUP(S43,Channel_split2,3,0)</f>
        <v>#N/A</v>
      </c>
      <c r="U58" s="1146" t="e">
        <f>HLOOKUP(S43,PT_Share,3,0)</f>
        <v>#N/A</v>
      </c>
      <c r="V58" s="1146"/>
      <c r="W58" s="1147"/>
      <c r="X58" s="1047" t="e">
        <f>HLOOKUP(X43,TV_affinity,4,0)</f>
        <v>#N/A</v>
      </c>
      <c r="Y58" s="794" t="e">
        <f>HLOOKUP(X43,Channel_split2,3,0)</f>
        <v>#N/A</v>
      </c>
      <c r="Z58" s="794" t="e">
        <f>HLOOKUP(X43,PT_Share,3,0)</f>
        <v>#N/A</v>
      </c>
      <c r="AA58" s="794"/>
      <c r="AB58" s="799"/>
      <c r="AC58" s="800"/>
      <c r="AD58" s="796" t="e">
        <f>HLOOKUP(AD43,TV_affinity,4,0)</f>
        <v>#N/A</v>
      </c>
      <c r="AE58" s="794" t="e">
        <f>HLOOKUP(AD43,Channel_split2,3,0)</f>
        <v>#N/A</v>
      </c>
      <c r="AF58" s="794" t="e">
        <f>HLOOKUP(AD43,PT_Share,3,0)</f>
        <v>#N/A</v>
      </c>
      <c r="AG58" s="794"/>
      <c r="AH58" s="798"/>
      <c r="AI58" s="796" t="e">
        <f>HLOOKUP(AI43,TV_affinity,4,0)</f>
        <v>#N/A</v>
      </c>
      <c r="AJ58" s="794" t="e">
        <f>HLOOKUP(AI43,Channel_split2,3,0)</f>
        <v>#N/A</v>
      </c>
      <c r="AK58" s="794" t="e">
        <f>HLOOKUP(AI43,PT_Share,3,0)</f>
        <v>#N/A</v>
      </c>
      <c r="AL58" s="794"/>
      <c r="AM58" s="798"/>
      <c r="AN58" s="796" t="e">
        <f>HLOOKUP(AN43,TV_affinity,4,0)</f>
        <v>#N/A</v>
      </c>
      <c r="AO58" s="794" t="e">
        <f>HLOOKUP(AN43,Channel_split2,3,0)</f>
        <v>#N/A</v>
      </c>
      <c r="AP58" s="794" t="e">
        <f>HLOOKUP(AN43,PT_Share,3,0)</f>
        <v>#N/A</v>
      </c>
      <c r="AQ58" s="801"/>
      <c r="AR58" s="1224"/>
      <c r="AS58" s="1325" t="e">
        <f>HLOOKUP(AS43,TV_affinity,4,0)</f>
        <v>#N/A</v>
      </c>
      <c r="AT58" s="1326" t="e">
        <f>HLOOKUP(AS43,Channel_split2,3,0)</f>
        <v>#N/A</v>
      </c>
      <c r="AU58" s="1326" t="e">
        <f>HLOOKUP(AS43,PT_Share,3,0)</f>
        <v>#N/A</v>
      </c>
      <c r="AV58" s="1327"/>
      <c r="AW58" s="1328"/>
      <c r="AX58" s="1249" t="e">
        <f>HLOOKUP(AX43,TV_affinity,4,0)</f>
        <v>#N/A</v>
      </c>
      <c r="AY58" s="794" t="e">
        <f>HLOOKUP(AX43,Channel_split2,3,0)</f>
        <v>#N/A</v>
      </c>
      <c r="AZ58" s="794" t="e">
        <f>HLOOKUP(AX43,PT_Share,3,0)</f>
        <v>#N/A</v>
      </c>
      <c r="BA58" s="794"/>
      <c r="BB58" s="802"/>
      <c r="BC58" s="798"/>
      <c r="BD58" s="796" t="e">
        <f>HLOOKUP(BD43,TV_affinity,4,0)</f>
        <v>#N/A</v>
      </c>
      <c r="BE58" s="794" t="e">
        <f>HLOOKUP(BD43,Channel_split2,3,0)</f>
        <v>#N/A</v>
      </c>
      <c r="BF58" s="794" t="e">
        <f>HLOOKUP(BD43,PT_Share,3,0)</f>
        <v>#N/A</v>
      </c>
      <c r="BG58" s="794"/>
      <c r="BH58" s="798"/>
      <c r="BI58" s="796" t="e">
        <f>HLOOKUP(BI43,TV_affinity,4,0)</f>
        <v>#N/A</v>
      </c>
      <c r="BJ58" s="794" t="e">
        <f>HLOOKUP(BI43,Channel_split2,3,0)</f>
        <v>#N/A</v>
      </c>
      <c r="BK58" s="794" t="e">
        <f>HLOOKUP(BI43,PT_Share,3,0)</f>
        <v>#N/A</v>
      </c>
      <c r="BL58" s="794"/>
      <c r="BM58" s="803"/>
    </row>
    <row r="59" spans="1:80" s="47" customFormat="1" hidden="1" outlineLevel="1">
      <c r="A59" s="158" t="s">
        <v>70</v>
      </c>
      <c r="B59" s="158"/>
      <c r="C59" s="159"/>
      <c r="D59" s="793" t="e">
        <f>HLOOKUP(D43,TV_affinity,5,0)</f>
        <v>#N/A</v>
      </c>
      <c r="E59" s="794" t="e">
        <f>HLOOKUP(D43,Channel_split2,4,0)</f>
        <v>#N/A</v>
      </c>
      <c r="F59" s="794" t="e">
        <f>HLOOKUP(D43,PT_Share,4,0)</f>
        <v>#N/A</v>
      </c>
      <c r="G59" s="794"/>
      <c r="H59" s="795"/>
      <c r="I59" s="796" t="e">
        <f>HLOOKUP(I43,TV_affinity,5,0)</f>
        <v>#N/A</v>
      </c>
      <c r="J59" s="794" t="e">
        <f>HLOOKUP(I43,Channel_split2,4,0)</f>
        <v>#N/A</v>
      </c>
      <c r="K59" s="794" t="e">
        <f>HLOOKUP(I43,PT_Share,4,0)</f>
        <v>#N/A</v>
      </c>
      <c r="L59" s="797"/>
      <c r="M59" s="795"/>
      <c r="N59" s="796" t="e">
        <f>HLOOKUP(N43,TV_affinity,5,0)</f>
        <v>#N/A</v>
      </c>
      <c r="O59" s="794" t="e">
        <f>HLOOKUP(N43,Channel_split2,4,0)</f>
        <v>#N/A</v>
      </c>
      <c r="P59" s="794" t="e">
        <f>HLOOKUP(N43,PT_Share,4,0)</f>
        <v>#N/A</v>
      </c>
      <c r="Q59" s="794"/>
      <c r="R59" s="1026"/>
      <c r="S59" s="1145" t="e">
        <f>HLOOKUP(S43,TV_affinity,5,0)</f>
        <v>#N/A</v>
      </c>
      <c r="T59" s="1146" t="e">
        <f>HLOOKUP(S43,Channel_split2,4,0)</f>
        <v>#N/A</v>
      </c>
      <c r="U59" s="1146" t="e">
        <f>HLOOKUP(S43,PT_Share,4,0)</f>
        <v>#N/A</v>
      </c>
      <c r="V59" s="1146"/>
      <c r="W59" s="1147"/>
      <c r="X59" s="1047" t="e">
        <f>HLOOKUP(X43,TV_affinity,5,0)</f>
        <v>#N/A</v>
      </c>
      <c r="Y59" s="794" t="e">
        <f>HLOOKUP(X43,Channel_split2,4,0)</f>
        <v>#N/A</v>
      </c>
      <c r="Z59" s="794" t="e">
        <f>HLOOKUP(X43,PT_Share,4,0)</f>
        <v>#N/A</v>
      </c>
      <c r="AA59" s="794"/>
      <c r="AB59" s="799"/>
      <c r="AC59" s="800"/>
      <c r="AD59" s="796" t="e">
        <f>HLOOKUP(AD43,TV_affinity,5,0)</f>
        <v>#N/A</v>
      </c>
      <c r="AE59" s="794" t="e">
        <f>HLOOKUP(AD43,Channel_split2,4,0)</f>
        <v>#N/A</v>
      </c>
      <c r="AF59" s="794" t="e">
        <f>HLOOKUP(AD43,PT_Share,4,0)</f>
        <v>#N/A</v>
      </c>
      <c r="AG59" s="794"/>
      <c r="AH59" s="798"/>
      <c r="AI59" s="796" t="e">
        <f>HLOOKUP(AI43,TV_affinity,5,0)</f>
        <v>#N/A</v>
      </c>
      <c r="AJ59" s="794" t="e">
        <f>HLOOKUP(AI43,Channel_split2,4,0)</f>
        <v>#N/A</v>
      </c>
      <c r="AK59" s="794" t="e">
        <f>HLOOKUP(AI43,PT_Share,4,0)</f>
        <v>#N/A</v>
      </c>
      <c r="AL59" s="794"/>
      <c r="AM59" s="798"/>
      <c r="AN59" s="796" t="e">
        <f>HLOOKUP(AN43,TV_affinity,5,0)</f>
        <v>#N/A</v>
      </c>
      <c r="AO59" s="794" t="e">
        <f>HLOOKUP(AN43,Channel_split2,4,0)</f>
        <v>#N/A</v>
      </c>
      <c r="AP59" s="794" t="e">
        <f>HLOOKUP(AN43,PT_Share,4,0)</f>
        <v>#N/A</v>
      </c>
      <c r="AQ59" s="801"/>
      <c r="AR59" s="1224"/>
      <c r="AS59" s="1325" t="e">
        <f>HLOOKUP(AS43,TV_affinity,5,0)</f>
        <v>#N/A</v>
      </c>
      <c r="AT59" s="1326" t="e">
        <f>HLOOKUP(AS43,Channel_split2,4,0)</f>
        <v>#N/A</v>
      </c>
      <c r="AU59" s="1326" t="e">
        <f>HLOOKUP(AS43,PT_Share,4,0)</f>
        <v>#N/A</v>
      </c>
      <c r="AV59" s="1327"/>
      <c r="AW59" s="1328"/>
      <c r="AX59" s="1249" t="e">
        <f>HLOOKUP(AX43,TV_affinity,5,0)</f>
        <v>#N/A</v>
      </c>
      <c r="AY59" s="794" t="e">
        <f>HLOOKUP(AX43,Channel_split2,4,0)</f>
        <v>#N/A</v>
      </c>
      <c r="AZ59" s="794" t="e">
        <f>HLOOKUP(AX43,PT_Share,4,0)</f>
        <v>#N/A</v>
      </c>
      <c r="BA59" s="794"/>
      <c r="BB59" s="802"/>
      <c r="BC59" s="798"/>
      <c r="BD59" s="796" t="e">
        <f>HLOOKUP(BD43,TV_affinity,5,0)</f>
        <v>#N/A</v>
      </c>
      <c r="BE59" s="794" t="e">
        <f>HLOOKUP(BD43,Channel_split2,4,0)</f>
        <v>#N/A</v>
      </c>
      <c r="BF59" s="794" t="e">
        <f>HLOOKUP(BD43,PT_Share,4,0)</f>
        <v>#N/A</v>
      </c>
      <c r="BG59" s="794"/>
      <c r="BH59" s="798"/>
      <c r="BI59" s="796" t="e">
        <f>HLOOKUP(BI43,TV_affinity,5,0)</f>
        <v>#N/A</v>
      </c>
      <c r="BJ59" s="794" t="e">
        <f>HLOOKUP(BI43,Channel_split2,4,0)</f>
        <v>#N/A</v>
      </c>
      <c r="BK59" s="794" t="e">
        <f>HLOOKUP(BI43,PT_Share,4,0)</f>
        <v>#N/A</v>
      </c>
      <c r="BL59" s="794"/>
      <c r="BM59" s="803"/>
    </row>
    <row r="60" spans="1:80" s="47" customFormat="1" hidden="1" outlineLevel="1">
      <c r="A60" s="262" t="s">
        <v>105</v>
      </c>
      <c r="B60" s="262"/>
      <c r="C60" s="263"/>
      <c r="D60" s="804" t="e">
        <f>HLOOKUP(D43,TV_affinity,6,0)</f>
        <v>#N/A</v>
      </c>
      <c r="E60" s="805" t="e">
        <f>HLOOKUP(D43,Channel_split2,5,0)</f>
        <v>#N/A</v>
      </c>
      <c r="F60" s="805" t="e">
        <f>HLOOKUP(D43,PT_Share,5,0)</f>
        <v>#N/A</v>
      </c>
      <c r="G60" s="805"/>
      <c r="H60" s="806"/>
      <c r="I60" s="807" t="e">
        <f>HLOOKUP(I43,TV_affinity,6,0)</f>
        <v>#N/A</v>
      </c>
      <c r="J60" s="805" t="e">
        <f>HLOOKUP(I43,Channel_split2,5,0)</f>
        <v>#N/A</v>
      </c>
      <c r="K60" s="805" t="e">
        <f>HLOOKUP(I43,PT_Share,5,0)</f>
        <v>#N/A</v>
      </c>
      <c r="L60" s="808"/>
      <c r="M60" s="806"/>
      <c r="N60" s="807" t="e">
        <f>HLOOKUP(N43,TV_affinity,6,0)</f>
        <v>#N/A</v>
      </c>
      <c r="O60" s="805" t="e">
        <f>HLOOKUP(N43,Channel_split2,5,0)</f>
        <v>#N/A</v>
      </c>
      <c r="P60" s="805" t="e">
        <f>HLOOKUP(N43,PT_Share,5,0)</f>
        <v>#N/A</v>
      </c>
      <c r="Q60" s="805"/>
      <c r="R60" s="808"/>
      <c r="S60" s="1148" t="e">
        <f>HLOOKUP(S43,TV_affinity,6,0)</f>
        <v>#N/A</v>
      </c>
      <c r="T60" s="1149" t="e">
        <f>HLOOKUP(S43,Channel_split2,5,0)</f>
        <v>#N/A</v>
      </c>
      <c r="U60" s="1149" t="e">
        <f>HLOOKUP(S43,PT_Share,5,0)</f>
        <v>#N/A</v>
      </c>
      <c r="V60" s="1149"/>
      <c r="W60" s="1150"/>
      <c r="X60" s="1048" t="e">
        <f>HLOOKUP(X43,TV_affinity,6,0)</f>
        <v>#N/A</v>
      </c>
      <c r="Y60" s="805" t="e">
        <f>HLOOKUP(X43,Channel_split2,5,0)</f>
        <v>#N/A</v>
      </c>
      <c r="Z60" s="805" t="e">
        <f>HLOOKUP(X43,PT_Share,5,0)</f>
        <v>#N/A</v>
      </c>
      <c r="AA60" s="805"/>
      <c r="AB60" s="810"/>
      <c r="AC60" s="811"/>
      <c r="AD60" s="807" t="e">
        <f>HLOOKUP(AD43,TV_affinity,6,0)</f>
        <v>#N/A</v>
      </c>
      <c r="AE60" s="805" t="e">
        <f>HLOOKUP(AD43,Channel_split2,5,0)</f>
        <v>#N/A</v>
      </c>
      <c r="AF60" s="805" t="e">
        <f>HLOOKUP(AD43,PT_Share,5,0)</f>
        <v>#N/A</v>
      </c>
      <c r="AG60" s="805"/>
      <c r="AH60" s="809"/>
      <c r="AI60" s="807" t="e">
        <f>HLOOKUP(AI43,TV_affinity,6,0)</f>
        <v>#N/A</v>
      </c>
      <c r="AJ60" s="805" t="e">
        <f>HLOOKUP(AI43,Channel_split2,5,0)</f>
        <v>#N/A</v>
      </c>
      <c r="AK60" s="805" t="e">
        <f>HLOOKUP(AI43,PT_Share,5,0)</f>
        <v>#N/A</v>
      </c>
      <c r="AL60" s="805"/>
      <c r="AM60" s="809"/>
      <c r="AN60" s="807" t="e">
        <f>HLOOKUP(AN43,TV_affinity,6,0)</f>
        <v>#N/A</v>
      </c>
      <c r="AO60" s="805" t="e">
        <f>HLOOKUP(AN43,Channel_split2,5,0)</f>
        <v>#N/A</v>
      </c>
      <c r="AP60" s="805" t="e">
        <f>HLOOKUP(AN43,PT_Share,5,0)</f>
        <v>#N/A</v>
      </c>
      <c r="AQ60" s="812"/>
      <c r="AR60" s="1225"/>
      <c r="AS60" s="1329" t="e">
        <f>HLOOKUP(AS43,TV_affinity,6,0)</f>
        <v>#N/A</v>
      </c>
      <c r="AT60" s="1330" t="e">
        <f>HLOOKUP(AS43,Channel_split2,5,0)</f>
        <v>#N/A</v>
      </c>
      <c r="AU60" s="1330" t="e">
        <f>HLOOKUP(AS43,PT_Share,5,0)</f>
        <v>#N/A</v>
      </c>
      <c r="AV60" s="1331"/>
      <c r="AW60" s="1332"/>
      <c r="AX60" s="1048" t="e">
        <f>HLOOKUP(AX43,TV_affinity,6,0)</f>
        <v>#N/A</v>
      </c>
      <c r="AY60" s="805" t="e">
        <f>HLOOKUP(AX43,Channel_split2,5,0)</f>
        <v>#N/A</v>
      </c>
      <c r="AZ60" s="805" t="e">
        <f>HLOOKUP(AX43,PT_Share,5,0)</f>
        <v>#N/A</v>
      </c>
      <c r="BA60" s="805"/>
      <c r="BB60" s="813"/>
      <c r="BC60" s="809"/>
      <c r="BD60" s="807" t="e">
        <f>HLOOKUP(BD43,TV_affinity,6,0)</f>
        <v>#N/A</v>
      </c>
      <c r="BE60" s="805" t="e">
        <f>HLOOKUP(BD43,Channel_split2,5,0)</f>
        <v>#N/A</v>
      </c>
      <c r="BF60" s="805" t="e">
        <f>HLOOKUP(BD43,PT_Share,5,0)</f>
        <v>#N/A</v>
      </c>
      <c r="BG60" s="805"/>
      <c r="BH60" s="809"/>
      <c r="BI60" s="807" t="e">
        <f>HLOOKUP(BI43,TV_affinity,6,0)</f>
        <v>#N/A</v>
      </c>
      <c r="BJ60" s="805" t="e">
        <f>HLOOKUP(BI43,Channel_split2,5,0)</f>
        <v>#N/A</v>
      </c>
      <c r="BK60" s="805" t="e">
        <f>HLOOKUP(BI43,PT_Share,5,0)</f>
        <v>#N/A</v>
      </c>
      <c r="BL60" s="805"/>
      <c r="BM60" s="814"/>
    </row>
    <row r="61" spans="1:80" s="47" customFormat="1" hidden="1" outlineLevel="1">
      <c r="A61" s="158" t="s">
        <v>71</v>
      </c>
      <c r="B61" s="158"/>
      <c r="C61" s="159"/>
      <c r="D61" s="260" t="e">
        <f>HLOOKUP(D43,TV_affinity,7,0)</f>
        <v>#N/A</v>
      </c>
      <c r="E61" s="259" t="e">
        <f>HLOOKUP(D43,Channel_split2,6,0)</f>
        <v>#N/A</v>
      </c>
      <c r="F61" s="259" t="e">
        <f>HLOOKUP(D43,PT_Share,6,0)</f>
        <v>#N/A</v>
      </c>
      <c r="G61" s="259"/>
      <c r="H61" s="224"/>
      <c r="I61" s="261" t="e">
        <f>HLOOKUP(I43,TV_affinity,7,0)</f>
        <v>#N/A</v>
      </c>
      <c r="J61" s="259" t="e">
        <f>HLOOKUP(I43,Channel_split2,6,0)</f>
        <v>#N/A</v>
      </c>
      <c r="K61" s="259" t="e">
        <f>HLOOKUP(I43,PT_Share,6,0)</f>
        <v>#N/A</v>
      </c>
      <c r="L61" s="466"/>
      <c r="M61" s="224"/>
      <c r="N61" s="261" t="e">
        <f>HLOOKUP(N43,TV_affinity,7,0)</f>
        <v>#N/A</v>
      </c>
      <c r="O61" s="259" t="e">
        <f>HLOOKUP(N43,Channel_split2,6,0)</f>
        <v>#N/A</v>
      </c>
      <c r="P61" s="259" t="e">
        <f>HLOOKUP(N43,PT_Share,6,0)</f>
        <v>#N/A</v>
      </c>
      <c r="Q61" s="259"/>
      <c r="R61" s="466"/>
      <c r="S61" s="1151" t="e">
        <f>HLOOKUP(S43,TV_affinity,7,0)</f>
        <v>#N/A</v>
      </c>
      <c r="T61" s="340" t="e">
        <f>HLOOKUP(S43,Channel_split2,6,0)</f>
        <v>#N/A</v>
      </c>
      <c r="U61" s="340" t="e">
        <f>HLOOKUP(S43,PT_Share,6,0)</f>
        <v>#N/A</v>
      </c>
      <c r="V61" s="340"/>
      <c r="W61" s="1152"/>
      <c r="X61" s="261" t="e">
        <f>HLOOKUP(X43,TV_affinity,7,0)</f>
        <v>#N/A</v>
      </c>
      <c r="Y61" s="259" t="e">
        <f>HLOOKUP(X43,Channel_split2,6,0)</f>
        <v>#N/A</v>
      </c>
      <c r="Z61" s="259" t="e">
        <f>HLOOKUP(X43,PT_Share,6,0)</f>
        <v>#N/A</v>
      </c>
      <c r="AA61" s="259"/>
      <c r="AB61" s="332"/>
      <c r="AC61" s="258"/>
      <c r="AD61" s="261" t="e">
        <f>HLOOKUP(AD43,TV_affinity,7,0)</f>
        <v>#N/A</v>
      </c>
      <c r="AE61" s="259" t="e">
        <f>HLOOKUP(AD43,Channel_split2,6,0)</f>
        <v>#N/A</v>
      </c>
      <c r="AF61" s="259" t="e">
        <f>HLOOKUP(AD43,PT_Share,6,0)</f>
        <v>#N/A</v>
      </c>
      <c r="AG61" s="259"/>
      <c r="AH61" s="225"/>
      <c r="AI61" s="261" t="e">
        <f>HLOOKUP(AI43,TV_affinity,7,0)</f>
        <v>#N/A</v>
      </c>
      <c r="AJ61" s="259" t="e">
        <f>HLOOKUP(AI43,Channel_split2,6,0)</f>
        <v>#N/A</v>
      </c>
      <c r="AK61" s="259" t="e">
        <f>HLOOKUP(AI43,PT_Share,6,0)</f>
        <v>#N/A</v>
      </c>
      <c r="AL61" s="259"/>
      <c r="AM61" s="225"/>
      <c r="AN61" s="261" t="e">
        <f>HLOOKUP(AN43,TV_affinity,7,0)</f>
        <v>#N/A</v>
      </c>
      <c r="AO61" s="259" t="e">
        <f>HLOOKUP(AN43,Channel_split2,6,0)</f>
        <v>#N/A</v>
      </c>
      <c r="AP61" s="259" t="e">
        <f>HLOOKUP(AN43,PT_Share,6,0)</f>
        <v>#N/A</v>
      </c>
      <c r="AQ61" s="208"/>
      <c r="AR61" s="1226"/>
      <c r="AS61" s="1151" t="e">
        <f>HLOOKUP(AS43,TV_affinity,7,0)</f>
        <v>#N/A</v>
      </c>
      <c r="AT61" s="340" t="e">
        <f>HLOOKUP(AS43,Channel_split2,6,0)</f>
        <v>#N/A</v>
      </c>
      <c r="AU61" s="340" t="e">
        <f>HLOOKUP(AS43,PT_Share,6,0)</f>
        <v>#N/A</v>
      </c>
      <c r="AV61" s="208"/>
      <c r="AW61" s="1152"/>
      <c r="AX61" s="261" t="e">
        <f>HLOOKUP(AX43,TV_affinity,7,0)</f>
        <v>#N/A</v>
      </c>
      <c r="AY61" s="259" t="e">
        <f>HLOOKUP(AX43,Channel_split2,6,0)</f>
        <v>#N/A</v>
      </c>
      <c r="AZ61" s="259" t="e">
        <f>HLOOKUP(AX43,PT_Share,6,0)</f>
        <v>#N/A</v>
      </c>
      <c r="BA61" s="259"/>
      <c r="BB61" s="472"/>
      <c r="BC61" s="225"/>
      <c r="BD61" s="261" t="e">
        <f>HLOOKUP(BD43,TV_affinity,7,0)</f>
        <v>#N/A</v>
      </c>
      <c r="BE61" s="259" t="e">
        <f>HLOOKUP(BD43,Channel_split2,6,0)</f>
        <v>#N/A</v>
      </c>
      <c r="BF61" s="259" t="e">
        <f>HLOOKUP(BD43,PT_Share,6,0)</f>
        <v>#N/A</v>
      </c>
      <c r="BG61" s="259"/>
      <c r="BH61" s="225"/>
      <c r="BI61" s="261" t="e">
        <f>HLOOKUP(BI43,TV_affinity,7,0)</f>
        <v>#N/A</v>
      </c>
      <c r="BJ61" s="259" t="e">
        <f>HLOOKUP(BI43,Channel_split2,6,0)</f>
        <v>#N/A</v>
      </c>
      <c r="BK61" s="259" t="e">
        <f>HLOOKUP(BI43,PT_Share,6,0)</f>
        <v>#N/A</v>
      </c>
      <c r="BL61" s="259"/>
      <c r="BM61" s="815"/>
    </row>
    <row r="62" spans="1:80" s="47" customFormat="1" hidden="1" outlineLevel="1">
      <c r="A62" s="160" t="s">
        <v>73</v>
      </c>
      <c r="B62" s="158"/>
      <c r="C62" s="161"/>
      <c r="D62" s="793" t="e">
        <f>HLOOKUP(D43,TV_affinity,8,0)</f>
        <v>#N/A</v>
      </c>
      <c r="E62" s="794" t="e">
        <f>HLOOKUP(D43,Channel_split2,7,0)</f>
        <v>#N/A</v>
      </c>
      <c r="F62" s="794" t="e">
        <f>HLOOKUP(D43,PT_Share,7,0)</f>
        <v>#N/A</v>
      </c>
      <c r="G62" s="794"/>
      <c r="H62" s="795"/>
      <c r="I62" s="796" t="e">
        <f>HLOOKUP(I43,TV_affinity,8,0)</f>
        <v>#N/A</v>
      </c>
      <c r="J62" s="794" t="e">
        <f>HLOOKUP(I43,Channel_split2,7,0)</f>
        <v>#N/A</v>
      </c>
      <c r="K62" s="794" t="e">
        <f>HLOOKUP(I43,PT_Share,7,0)</f>
        <v>#N/A</v>
      </c>
      <c r="L62" s="797"/>
      <c r="M62" s="795"/>
      <c r="N62" s="796" t="e">
        <f>HLOOKUP(N43,TV_affinity,8,0)</f>
        <v>#N/A</v>
      </c>
      <c r="O62" s="794" t="e">
        <f>HLOOKUP(N43,Channel_split2,7,0)</f>
        <v>#N/A</v>
      </c>
      <c r="P62" s="794" t="e">
        <f>HLOOKUP(N43,PT_Share,7,0)</f>
        <v>#N/A</v>
      </c>
      <c r="Q62" s="794"/>
      <c r="R62" s="1026"/>
      <c r="S62" s="1145" t="e">
        <f>HLOOKUP(S43,TV_affinity,8,0)</f>
        <v>#N/A</v>
      </c>
      <c r="T62" s="1146" t="e">
        <f>HLOOKUP(S43,Channel_split2,7,0)</f>
        <v>#N/A</v>
      </c>
      <c r="U62" s="1146" t="e">
        <f>HLOOKUP(S43,PT_Share,7,0)</f>
        <v>#N/A</v>
      </c>
      <c r="V62" s="1146"/>
      <c r="W62" s="1147"/>
      <c r="X62" s="1047" t="e">
        <f>HLOOKUP(X43,TV_affinity,8,0)</f>
        <v>#N/A</v>
      </c>
      <c r="Y62" s="794" t="e">
        <f>HLOOKUP(X43,Channel_split2,7,0)</f>
        <v>#N/A</v>
      </c>
      <c r="Z62" s="794" t="e">
        <f>HLOOKUP(X43,PT_Share,7,0)</f>
        <v>#N/A</v>
      </c>
      <c r="AA62" s="794"/>
      <c r="AB62" s="799"/>
      <c r="AC62" s="800"/>
      <c r="AD62" s="796" t="e">
        <f>HLOOKUP(AD43,TV_affinity,8,0)</f>
        <v>#N/A</v>
      </c>
      <c r="AE62" s="794" t="e">
        <f>HLOOKUP(AD43,Channel_split2,7,0)</f>
        <v>#N/A</v>
      </c>
      <c r="AF62" s="794" t="e">
        <f>HLOOKUP(AD43,PT_Share,7,0)</f>
        <v>#N/A</v>
      </c>
      <c r="AG62" s="794"/>
      <c r="AH62" s="798"/>
      <c r="AI62" s="796" t="e">
        <f>HLOOKUP(AI43,TV_affinity,8,0)</f>
        <v>#N/A</v>
      </c>
      <c r="AJ62" s="794" t="e">
        <f>HLOOKUP(AI43,Channel_split2,7,0)</f>
        <v>#N/A</v>
      </c>
      <c r="AK62" s="794" t="e">
        <f>HLOOKUP(AI43,PT_Share,7,0)</f>
        <v>#N/A</v>
      </c>
      <c r="AL62" s="794"/>
      <c r="AM62" s="798"/>
      <c r="AN62" s="796" t="e">
        <f>HLOOKUP(AN43,TV_affinity,8,0)</f>
        <v>#N/A</v>
      </c>
      <c r="AO62" s="794" t="e">
        <f>HLOOKUP(AN43,Channel_split2,7,0)</f>
        <v>#N/A</v>
      </c>
      <c r="AP62" s="794" t="e">
        <f>HLOOKUP(AN43,PT_Share,7,0)</f>
        <v>#N/A</v>
      </c>
      <c r="AQ62" s="801"/>
      <c r="AR62" s="1224"/>
      <c r="AS62" s="1325" t="e">
        <f>HLOOKUP(AS43,TV_affinity,8,0)</f>
        <v>#N/A</v>
      </c>
      <c r="AT62" s="1326" t="e">
        <f>HLOOKUP(AS43,Channel_split2,7,0)</f>
        <v>#N/A</v>
      </c>
      <c r="AU62" s="1326" t="e">
        <f>HLOOKUP(AS43,PT_Share,7,0)</f>
        <v>#N/A</v>
      </c>
      <c r="AV62" s="1327"/>
      <c r="AW62" s="1328"/>
      <c r="AX62" s="1249" t="e">
        <f>HLOOKUP(AX43,TV_affinity,8,0)</f>
        <v>#N/A</v>
      </c>
      <c r="AY62" s="794" t="e">
        <f>HLOOKUP(AX43,Channel_split2,7,0)</f>
        <v>#N/A</v>
      </c>
      <c r="AZ62" s="794" t="e">
        <f>HLOOKUP(AX43,PT_Share,7,0)</f>
        <v>#N/A</v>
      </c>
      <c r="BA62" s="794"/>
      <c r="BB62" s="802"/>
      <c r="BC62" s="798"/>
      <c r="BD62" s="796" t="e">
        <f>HLOOKUP(BD43,TV_affinity,8,0)</f>
        <v>#N/A</v>
      </c>
      <c r="BE62" s="794" t="e">
        <f>HLOOKUP(BD43,Channel_split2,7,0)</f>
        <v>#N/A</v>
      </c>
      <c r="BF62" s="794" t="e">
        <f>HLOOKUP(BD43,PT_Share,7,0)</f>
        <v>#N/A</v>
      </c>
      <c r="BG62" s="794"/>
      <c r="BH62" s="798"/>
      <c r="BI62" s="796" t="e">
        <f>HLOOKUP(BI43,TV_affinity,8,0)</f>
        <v>#N/A</v>
      </c>
      <c r="BJ62" s="794" t="e">
        <f>HLOOKUP(BI43,Channel_split2,7,0)</f>
        <v>#N/A</v>
      </c>
      <c r="BK62" s="794" t="e">
        <f>HLOOKUP(BI43,PT_Share,7,0)</f>
        <v>#N/A</v>
      </c>
      <c r="BL62" s="794"/>
      <c r="BM62" s="803"/>
    </row>
    <row r="63" spans="1:80" s="47" customFormat="1" hidden="1" outlineLevel="1">
      <c r="A63" s="160" t="s">
        <v>85</v>
      </c>
      <c r="B63" s="158"/>
      <c r="C63" s="161"/>
      <c r="D63" s="793" t="e">
        <f>HLOOKUP(D43,TV_affinity,9,0)</f>
        <v>#N/A</v>
      </c>
      <c r="E63" s="794" t="e">
        <f>HLOOKUP(D43,Channel_split2,8,0)</f>
        <v>#N/A</v>
      </c>
      <c r="F63" s="794" t="e">
        <f>HLOOKUP(D43,PT_Share,8,0)</f>
        <v>#N/A</v>
      </c>
      <c r="G63" s="340"/>
      <c r="H63" s="224"/>
      <c r="I63" s="796" t="e">
        <f>HLOOKUP(I43,TV_affinity,9,0)</f>
        <v>#N/A</v>
      </c>
      <c r="J63" s="794" t="e">
        <f>HLOOKUP(I43,Channel_split2,8,0)</f>
        <v>#N/A</v>
      </c>
      <c r="K63" s="794" t="e">
        <f>HLOOKUP(I43,PT_Share,8,0)</f>
        <v>#N/A</v>
      </c>
      <c r="L63" s="466"/>
      <c r="M63" s="224"/>
      <c r="N63" s="796" t="e">
        <f>HLOOKUP(N43,TV_affinity,9,0)</f>
        <v>#N/A</v>
      </c>
      <c r="O63" s="794" t="e">
        <f>HLOOKUP(N43,Channel_split2,8,0)</f>
        <v>#N/A</v>
      </c>
      <c r="P63" s="794" t="e">
        <f>HLOOKUP(N43,PT_Share,8,0)</f>
        <v>#N/A</v>
      </c>
      <c r="Q63" s="340"/>
      <c r="R63" s="466"/>
      <c r="S63" s="1145" t="e">
        <f>HLOOKUP(S43,TV_affinity,9,0)</f>
        <v>#N/A</v>
      </c>
      <c r="T63" s="1146" t="e">
        <f>HLOOKUP(S43,Channel_split2,8,0)</f>
        <v>#N/A</v>
      </c>
      <c r="U63" s="1146" t="e">
        <f>HLOOKUP(S43,PT_Share,8,0)</f>
        <v>#N/A</v>
      </c>
      <c r="V63" s="340"/>
      <c r="W63" s="1152"/>
      <c r="X63" s="1047" t="e">
        <f>HLOOKUP(X43,TV_affinity,9,0)</f>
        <v>#N/A</v>
      </c>
      <c r="Y63" s="794" t="e">
        <f>HLOOKUP(X43,Channel_split2,8,0)</f>
        <v>#N/A</v>
      </c>
      <c r="Z63" s="794" t="e">
        <f>HLOOKUP(X43,PT_Share,8,0)</f>
        <v>#N/A</v>
      </c>
      <c r="AA63" s="340"/>
      <c r="AB63" s="333"/>
      <c r="AC63" s="258"/>
      <c r="AD63" s="796" t="e">
        <f>HLOOKUP(AD43,TV_affinity,9,0)</f>
        <v>#N/A</v>
      </c>
      <c r="AE63" s="794" t="e">
        <f>HLOOKUP(AD43,Channel_split2,8,0)</f>
        <v>#N/A</v>
      </c>
      <c r="AF63" s="794" t="e">
        <f>HLOOKUP(AD43,PT_Share,8,0)</f>
        <v>#N/A</v>
      </c>
      <c r="AG63" s="794"/>
      <c r="AH63" s="225"/>
      <c r="AI63" s="796" t="e">
        <f>HLOOKUP(AI43,TV_affinity,9,0)</f>
        <v>#N/A</v>
      </c>
      <c r="AJ63" s="794" t="e">
        <f>HLOOKUP(AI43,Channel_split2,8,0)</f>
        <v>#N/A</v>
      </c>
      <c r="AK63" s="794" t="e">
        <f>HLOOKUP(AI43,PT_Share,8,0)</f>
        <v>#N/A</v>
      </c>
      <c r="AL63" s="794"/>
      <c r="AM63" s="225"/>
      <c r="AN63" s="796" t="e">
        <f>HLOOKUP(AN43,TV_affinity,9,0)</f>
        <v>#N/A</v>
      </c>
      <c r="AO63" s="794" t="e">
        <f>HLOOKUP(AN43,Channel_split2,8,0)</f>
        <v>#N/A</v>
      </c>
      <c r="AP63" s="794" t="e">
        <f>HLOOKUP(AN43,PT_Share,8,0)</f>
        <v>#N/A</v>
      </c>
      <c r="AQ63" s="208"/>
      <c r="AR63" s="1224"/>
      <c r="AS63" s="1325" t="e">
        <f>HLOOKUP(AS43,TV_affinity,9,0)</f>
        <v>#N/A</v>
      </c>
      <c r="AT63" s="1326" t="e">
        <f>HLOOKUP(AS43,Channel_split2,8,0)</f>
        <v>#N/A</v>
      </c>
      <c r="AU63" s="1326" t="e">
        <f>HLOOKUP(AS43,PT_Share,8,0)</f>
        <v>#N/A</v>
      </c>
      <c r="AV63" s="208"/>
      <c r="AW63" s="1152"/>
      <c r="AX63" s="1249" t="e">
        <f>HLOOKUP(AX43,TV_affinity,9,0)</f>
        <v>#N/A</v>
      </c>
      <c r="AY63" s="794" t="e">
        <f>HLOOKUP(AX43,Channel_split2,8,0)</f>
        <v>#N/A</v>
      </c>
      <c r="AZ63" s="794" t="e">
        <f>HLOOKUP(AX43,PT_Share,8,0)</f>
        <v>#N/A</v>
      </c>
      <c r="BA63" s="340"/>
      <c r="BB63" s="472"/>
      <c r="BC63" s="225"/>
      <c r="BD63" s="796" t="e">
        <f>HLOOKUP(BD43,TV_affinity,9,0)</f>
        <v>#N/A</v>
      </c>
      <c r="BE63" s="794" t="e">
        <f>HLOOKUP(BD43,Channel_split2,8,0)</f>
        <v>#N/A</v>
      </c>
      <c r="BF63" s="794" t="e">
        <f>HLOOKUP(BD43,PT_Share,8,0)</f>
        <v>#N/A</v>
      </c>
      <c r="BG63" s="340"/>
      <c r="BH63" s="798"/>
      <c r="BI63" s="796" t="e">
        <f>HLOOKUP(BI43,TV_affinity,9,0)</f>
        <v>#N/A</v>
      </c>
      <c r="BJ63" s="794" t="e">
        <f>HLOOKUP(BI43,Channel_split2,8,0)</f>
        <v>#N/A</v>
      </c>
      <c r="BK63" s="794" t="e">
        <f>HLOOKUP(BI43,PT_Share,8,0)</f>
        <v>#N/A</v>
      </c>
      <c r="BL63" s="340"/>
      <c r="BM63" s="816"/>
    </row>
    <row r="64" spans="1:80" s="47" customFormat="1" hidden="1" outlineLevel="1">
      <c r="A64" s="160" t="s">
        <v>93</v>
      </c>
      <c r="B64" s="158"/>
      <c r="C64" s="161"/>
      <c r="D64" s="793" t="e">
        <f>HLOOKUP(D43,TV_affinity,10,0)</f>
        <v>#N/A</v>
      </c>
      <c r="E64" s="794" t="e">
        <f>HLOOKUP(D43,Channel_split2,9,0)</f>
        <v>#N/A</v>
      </c>
      <c r="F64" s="794" t="e">
        <f>HLOOKUP(D43,PT_Share,9,0)</f>
        <v>#N/A</v>
      </c>
      <c r="G64" s="340"/>
      <c r="H64" s="224"/>
      <c r="I64" s="796" t="e">
        <f>HLOOKUP(I43,TV_affinity,10,0)</f>
        <v>#N/A</v>
      </c>
      <c r="J64" s="794" t="e">
        <f>HLOOKUP(I43,Channel_split2,9,0)</f>
        <v>#N/A</v>
      </c>
      <c r="K64" s="794" t="e">
        <f>HLOOKUP(I43,PT_Share,9,0)</f>
        <v>#N/A</v>
      </c>
      <c r="L64" s="466"/>
      <c r="M64" s="224"/>
      <c r="N64" s="796" t="e">
        <f>HLOOKUP(N43,TV_affinity,10,0)</f>
        <v>#N/A</v>
      </c>
      <c r="O64" s="794" t="e">
        <f>HLOOKUP(N43,Channel_split2,9,0)</f>
        <v>#N/A</v>
      </c>
      <c r="P64" s="794" t="e">
        <f>HLOOKUP(N43,PT_Share,9,0)</f>
        <v>#N/A</v>
      </c>
      <c r="Q64" s="340"/>
      <c r="R64" s="466"/>
      <c r="S64" s="1145" t="e">
        <f>HLOOKUP(S43,TV_affinity,10,0)</f>
        <v>#N/A</v>
      </c>
      <c r="T64" s="1146" t="e">
        <f>HLOOKUP(S43,Channel_split2,9,0)</f>
        <v>#N/A</v>
      </c>
      <c r="U64" s="1146" t="e">
        <f>HLOOKUP(S43,PT_Share,9,0)</f>
        <v>#N/A</v>
      </c>
      <c r="V64" s="340"/>
      <c r="W64" s="1152"/>
      <c r="X64" s="1047" t="e">
        <f>HLOOKUP(X43,TV_affinity,10,0)</f>
        <v>#N/A</v>
      </c>
      <c r="Y64" s="794" t="e">
        <f>HLOOKUP(X43,Channel_split2,9,0)</f>
        <v>#N/A</v>
      </c>
      <c r="Z64" s="794" t="e">
        <f>HLOOKUP(X43,PT_Share,9,0)</f>
        <v>#N/A</v>
      </c>
      <c r="AA64" s="340"/>
      <c r="AB64" s="333"/>
      <c r="AC64" s="258"/>
      <c r="AD64" s="796" t="e">
        <f>HLOOKUP(AD43,TV_affinity,10,0)</f>
        <v>#N/A</v>
      </c>
      <c r="AE64" s="794" t="e">
        <f>HLOOKUP(AD43,Channel_split2,9,0)</f>
        <v>#N/A</v>
      </c>
      <c r="AF64" s="794" t="e">
        <f>HLOOKUP(AD43,PT_Share,9,0)</f>
        <v>#N/A</v>
      </c>
      <c r="AG64" s="794"/>
      <c r="AH64" s="225"/>
      <c r="AI64" s="796" t="e">
        <f>HLOOKUP(AI43,TV_affinity,10,0)</f>
        <v>#N/A</v>
      </c>
      <c r="AJ64" s="794" t="e">
        <f>HLOOKUP(AI43,Channel_split2,9,0)</f>
        <v>#N/A</v>
      </c>
      <c r="AK64" s="794" t="e">
        <f>HLOOKUP(AI43,PT_Share,9,0)</f>
        <v>#N/A</v>
      </c>
      <c r="AL64" s="340"/>
      <c r="AM64" s="225"/>
      <c r="AN64" s="796" t="e">
        <f>HLOOKUP(AN43,TV_affinity,10,0)</f>
        <v>#N/A</v>
      </c>
      <c r="AO64" s="794" t="e">
        <f>HLOOKUP(AN43,Channel_split2,9,0)</f>
        <v>#N/A</v>
      </c>
      <c r="AP64" s="794" t="e">
        <f>HLOOKUP(AN43,PT_Share,9,0)</f>
        <v>#N/A</v>
      </c>
      <c r="AQ64" s="208"/>
      <c r="AR64" s="1224"/>
      <c r="AS64" s="1325" t="e">
        <f>HLOOKUP(AS43,TV_affinity,10,0)</f>
        <v>#N/A</v>
      </c>
      <c r="AT64" s="1326" t="e">
        <f>HLOOKUP(AS43,Channel_split2,9,0)</f>
        <v>#N/A</v>
      </c>
      <c r="AU64" s="1326" t="e">
        <f>HLOOKUP(AS43,PT_Share,9,0)</f>
        <v>#N/A</v>
      </c>
      <c r="AV64" s="208"/>
      <c r="AW64" s="1152"/>
      <c r="AX64" s="1249" t="e">
        <f>HLOOKUP(AX43,TV_affinity,10,0)</f>
        <v>#N/A</v>
      </c>
      <c r="AY64" s="794" t="e">
        <f>HLOOKUP(AX43,Channel_split2,9,0)</f>
        <v>#N/A</v>
      </c>
      <c r="AZ64" s="794" t="e">
        <f>HLOOKUP(AX43,PT_Share,9,0)</f>
        <v>#N/A</v>
      </c>
      <c r="BA64" s="340"/>
      <c r="BB64" s="472"/>
      <c r="BC64" s="225"/>
      <c r="BD64" s="796" t="e">
        <f>HLOOKUP(BD43,TV_affinity,10,0)</f>
        <v>#N/A</v>
      </c>
      <c r="BE64" s="794" t="e">
        <f>HLOOKUP(BD43,Channel_split2,9,0)</f>
        <v>#N/A</v>
      </c>
      <c r="BF64" s="794" t="e">
        <f>HLOOKUP(BD43,PT_Share,9,0)</f>
        <v>#N/A</v>
      </c>
      <c r="BG64" s="340"/>
      <c r="BH64" s="798"/>
      <c r="BI64" s="796" t="e">
        <f>HLOOKUP(BI43,TV_affinity,10,0)</f>
        <v>#N/A</v>
      </c>
      <c r="BJ64" s="794" t="e">
        <f>HLOOKUP(BI43,Channel_split2,9,0)</f>
        <v>#N/A</v>
      </c>
      <c r="BK64" s="794" t="e">
        <f>HLOOKUP(BI43,PT_Share,9,0)</f>
        <v>#N/A</v>
      </c>
      <c r="BL64" s="340"/>
      <c r="BM64" s="816"/>
    </row>
    <row r="65" spans="1:65" hidden="1" outlineLevel="1">
      <c r="A65" s="151"/>
      <c r="B65" s="32"/>
      <c r="C65" s="48"/>
      <c r="D65" s="817"/>
      <c r="E65" s="818"/>
      <c r="F65" s="819"/>
      <c r="G65" s="819"/>
      <c r="H65" s="705"/>
      <c r="I65" s="820"/>
      <c r="J65" s="821"/>
      <c r="K65" s="822"/>
      <c r="L65" s="823"/>
      <c r="M65" s="822"/>
      <c r="N65" s="824"/>
      <c r="O65" s="821"/>
      <c r="P65" s="822"/>
      <c r="Q65" s="822"/>
      <c r="R65" s="1023"/>
      <c r="S65" s="1153"/>
      <c r="T65" s="1154"/>
      <c r="U65" s="1154"/>
      <c r="V65" s="1154"/>
      <c r="W65" s="1155"/>
      <c r="X65" s="1049"/>
      <c r="Y65" s="822"/>
      <c r="Z65" s="822"/>
      <c r="AA65" s="822"/>
      <c r="AB65" s="828"/>
      <c r="AC65" s="826"/>
      <c r="AD65" s="827"/>
      <c r="AE65" s="822"/>
      <c r="AF65" s="822"/>
      <c r="AG65" s="822"/>
      <c r="AH65" s="829"/>
      <c r="AI65" s="827"/>
      <c r="AJ65" s="822"/>
      <c r="AK65" s="822"/>
      <c r="AL65" s="822"/>
      <c r="AM65" s="826"/>
      <c r="AN65" s="830"/>
      <c r="AO65" s="831"/>
      <c r="AP65" s="831"/>
      <c r="AQ65" s="832"/>
      <c r="AR65" s="1227"/>
      <c r="AS65" s="1333"/>
      <c r="AT65" s="1301"/>
      <c r="AU65" s="1301"/>
      <c r="AV65" s="1301"/>
      <c r="AW65" s="1334"/>
      <c r="AX65" s="1250"/>
      <c r="AY65" s="707"/>
      <c r="AZ65" s="707"/>
      <c r="BA65" s="707"/>
      <c r="BB65" s="833"/>
      <c r="BC65" s="834"/>
      <c r="BD65" s="825"/>
      <c r="BE65" s="707"/>
      <c r="BF65" s="707"/>
      <c r="BG65" s="707"/>
      <c r="BH65" s="834"/>
      <c r="BI65" s="835"/>
      <c r="BJ65" s="707"/>
      <c r="BK65" s="707"/>
      <c r="BL65" s="707"/>
      <c r="BM65" s="836"/>
    </row>
    <row r="66" spans="1:65" s="223" customFormat="1" hidden="1" outlineLevel="1">
      <c r="A66" s="155" t="s">
        <v>54</v>
      </c>
      <c r="B66" s="222"/>
      <c r="C66" s="115" t="e">
        <f>SUM(D66:BM66)</f>
        <v>#N/A</v>
      </c>
      <c r="D66" s="837" t="e">
        <f>D68+D69</f>
        <v>#N/A</v>
      </c>
      <c r="E66" s="838"/>
      <c r="F66" s="838"/>
      <c r="G66" s="838"/>
      <c r="H66" s="839"/>
      <c r="I66" s="840" t="e">
        <f>I68+I69</f>
        <v>#N/A</v>
      </c>
      <c r="J66" s="841"/>
      <c r="K66" s="841"/>
      <c r="L66" s="842"/>
      <c r="M66" s="841"/>
      <c r="N66" s="843" t="e">
        <f>N68+N69</f>
        <v>#N/A</v>
      </c>
      <c r="O66" s="841"/>
      <c r="P66" s="841"/>
      <c r="Q66" s="841"/>
      <c r="R66" s="1027"/>
      <c r="S66" s="1156" t="e">
        <f>S68+S69</f>
        <v>#N/A</v>
      </c>
      <c r="T66" s="1157"/>
      <c r="U66" s="1157"/>
      <c r="V66" s="1157"/>
      <c r="W66" s="1158"/>
      <c r="X66" s="1050" t="e">
        <f>X68+X69</f>
        <v>#N/A</v>
      </c>
      <c r="Y66" s="841"/>
      <c r="Z66" s="841"/>
      <c r="AA66" s="841"/>
      <c r="AB66" s="845"/>
      <c r="AC66" s="844"/>
      <c r="AD66" s="843" t="e">
        <f>AD68+AD69</f>
        <v>#N/A</v>
      </c>
      <c r="AE66" s="841"/>
      <c r="AF66" s="841"/>
      <c r="AG66" s="841"/>
      <c r="AH66" s="846"/>
      <c r="AI66" s="843" t="e">
        <f>AI68+AI69</f>
        <v>#N/A</v>
      </c>
      <c r="AJ66" s="841"/>
      <c r="AK66" s="841"/>
      <c r="AL66" s="841"/>
      <c r="AM66" s="847"/>
      <c r="AN66" s="843" t="e">
        <f>AN68+AN69</f>
        <v>#N/A</v>
      </c>
      <c r="AO66" s="841"/>
      <c r="AP66" s="841"/>
      <c r="AQ66" s="841"/>
      <c r="AR66" s="1228"/>
      <c r="AS66" s="1335" t="e">
        <f>AS68+AS69</f>
        <v>#N/A</v>
      </c>
      <c r="AT66" s="1336"/>
      <c r="AU66" s="1337"/>
      <c r="AV66" s="1337"/>
      <c r="AW66" s="1338"/>
      <c r="AX66" s="1251" t="e">
        <f>AX68+AX69</f>
        <v>#N/A</v>
      </c>
      <c r="AY66" s="841"/>
      <c r="AZ66" s="841"/>
      <c r="BA66" s="841"/>
      <c r="BB66" s="846"/>
      <c r="BC66" s="848"/>
      <c r="BD66" s="843" t="e">
        <f>BD68+BD69</f>
        <v>#N/A</v>
      </c>
      <c r="BE66" s="841"/>
      <c r="BF66" s="841"/>
      <c r="BG66" s="841"/>
      <c r="BH66" s="845"/>
      <c r="BI66" s="843" t="e">
        <f>BI68+BI69</f>
        <v>#N/A</v>
      </c>
      <c r="BJ66" s="841"/>
      <c r="BK66" s="841"/>
      <c r="BL66" s="841"/>
      <c r="BM66" s="849"/>
    </row>
    <row r="67" spans="1:65" hidden="1" outlineLevel="1">
      <c r="A67" s="151" t="s">
        <v>74</v>
      </c>
      <c r="B67" s="32"/>
      <c r="C67" s="48"/>
      <c r="D67" s="817"/>
      <c r="E67" s="665"/>
      <c r="F67" s="704"/>
      <c r="G67" s="704"/>
      <c r="H67" s="705"/>
      <c r="I67" s="820"/>
      <c r="J67" s="850"/>
      <c r="K67" s="707"/>
      <c r="L67" s="823"/>
      <c r="M67" s="707"/>
      <c r="N67" s="824"/>
      <c r="O67" s="850"/>
      <c r="P67" s="707"/>
      <c r="Q67" s="707"/>
      <c r="R67" s="1023"/>
      <c r="S67" s="1153"/>
      <c r="T67" s="1154"/>
      <c r="U67" s="1154"/>
      <c r="V67" s="1154"/>
      <c r="W67" s="1155"/>
      <c r="X67" s="1049"/>
      <c r="Y67" s="707"/>
      <c r="Z67" s="707"/>
      <c r="AA67" s="707"/>
      <c r="AB67" s="828"/>
      <c r="AC67" s="826"/>
      <c r="AD67" s="827"/>
      <c r="AE67" s="707"/>
      <c r="AF67" s="707"/>
      <c r="AG67" s="707"/>
      <c r="AH67" s="829"/>
      <c r="AI67" s="827"/>
      <c r="AJ67" s="707"/>
      <c r="AK67" s="707"/>
      <c r="AL67" s="707"/>
      <c r="AM67" s="851"/>
      <c r="AN67" s="827"/>
      <c r="AO67" s="707"/>
      <c r="AP67" s="707"/>
      <c r="AQ67" s="707"/>
      <c r="AR67" s="1227"/>
      <c r="AS67" s="1300"/>
      <c r="AT67" s="1301"/>
      <c r="AU67" s="1301"/>
      <c r="AV67" s="1301"/>
      <c r="AW67" s="1334"/>
      <c r="AX67" s="1250"/>
      <c r="AY67" s="707"/>
      <c r="AZ67" s="707"/>
      <c r="BA67" s="707"/>
      <c r="BB67" s="829"/>
      <c r="BC67" s="834"/>
      <c r="BD67" s="827"/>
      <c r="BE67" s="707"/>
      <c r="BF67" s="707"/>
      <c r="BG67" s="707"/>
      <c r="BH67" s="828"/>
      <c r="BI67" s="709"/>
      <c r="BJ67" s="707"/>
      <c r="BK67" s="707"/>
      <c r="BL67" s="707"/>
      <c r="BM67" s="836"/>
    </row>
    <row r="68" spans="1:65" s="69" customFormat="1" hidden="1" outlineLevel="1">
      <c r="A68" s="156" t="s">
        <v>56</v>
      </c>
      <c r="B68" s="157"/>
      <c r="C68" s="48"/>
      <c r="D68" s="852" t="e">
        <f>SUM(D70:D73)</f>
        <v>#N/A</v>
      </c>
      <c r="E68" s="853"/>
      <c r="F68" s="854"/>
      <c r="G68" s="854" t="e">
        <f>SUM(G70:G73)</f>
        <v>#N/A</v>
      </c>
      <c r="H68" s="855"/>
      <c r="I68" s="856" t="e">
        <f>SUM(I70:I73)</f>
        <v>#N/A</v>
      </c>
      <c r="J68" s="853"/>
      <c r="K68" s="854"/>
      <c r="L68" s="857" t="e">
        <f>SUM(L70:L73)</f>
        <v>#N/A</v>
      </c>
      <c r="M68" s="855"/>
      <c r="N68" s="856" t="e">
        <f>SUM(N70:N73)</f>
        <v>#N/A</v>
      </c>
      <c r="O68" s="853"/>
      <c r="P68" s="854"/>
      <c r="Q68" s="854" t="e">
        <f>SUM(Q70:Q73)</f>
        <v>#N/A</v>
      </c>
      <c r="R68" s="1028"/>
      <c r="S68" s="1159" t="e">
        <f>SUM(S70:S73)</f>
        <v>#N/A</v>
      </c>
      <c r="T68" s="1160"/>
      <c r="U68" s="1161"/>
      <c r="V68" s="1161" t="e">
        <f>SUM(V70:V73)</f>
        <v>#N/A</v>
      </c>
      <c r="W68" s="1162"/>
      <c r="X68" s="1051" t="e">
        <f>SUM(X70:X73)</f>
        <v>#N/A</v>
      </c>
      <c r="Y68" s="853"/>
      <c r="Z68" s="854"/>
      <c r="AA68" s="854" t="e">
        <f>SUM(AA70:AA73)</f>
        <v>#N/A</v>
      </c>
      <c r="AB68" s="859"/>
      <c r="AC68" s="860"/>
      <c r="AD68" s="856" t="e">
        <f>SUM(AD70:AD73)</f>
        <v>#N/A</v>
      </c>
      <c r="AE68" s="853"/>
      <c r="AF68" s="854"/>
      <c r="AG68" s="854" t="e">
        <f>SUM(AG70:AG73)</f>
        <v>#N/A</v>
      </c>
      <c r="AH68" s="858"/>
      <c r="AI68" s="856" t="e">
        <f>SUM(AI70:AI73)</f>
        <v>#N/A</v>
      </c>
      <c r="AJ68" s="853"/>
      <c r="AK68" s="854"/>
      <c r="AL68" s="854" t="e">
        <f>SUM(AL70:AL73)</f>
        <v>#N/A</v>
      </c>
      <c r="AM68" s="861"/>
      <c r="AN68" s="856" t="e">
        <f>SUM(AN70:AN73)</f>
        <v>#N/A</v>
      </c>
      <c r="AO68" s="853"/>
      <c r="AP68" s="854"/>
      <c r="AQ68" s="854" t="e">
        <f>SUM(AQ70:AQ73)</f>
        <v>#N/A</v>
      </c>
      <c r="AR68" s="1229"/>
      <c r="AS68" s="1339" t="e">
        <f>SUM(AS70:AS73)</f>
        <v>#N/A</v>
      </c>
      <c r="AT68" s="1340"/>
      <c r="AU68" s="1341"/>
      <c r="AV68" s="1341" t="e">
        <f>SUM(AV70:AV73)</f>
        <v>#N/A</v>
      </c>
      <c r="AW68" s="1342"/>
      <c r="AX68" s="1252" t="e">
        <f>SUM(AX70:AX73)</f>
        <v>#N/A</v>
      </c>
      <c r="AY68" s="853"/>
      <c r="AZ68" s="854"/>
      <c r="BA68" s="854" t="e">
        <f>SUM(BA70:BA73)</f>
        <v>#N/A</v>
      </c>
      <c r="BB68" s="862"/>
      <c r="BC68" s="858"/>
      <c r="BD68" s="856" t="e">
        <f>SUM(BD70:BD73)</f>
        <v>#N/A</v>
      </c>
      <c r="BE68" s="853"/>
      <c r="BF68" s="854"/>
      <c r="BG68" s="854" t="e">
        <f>SUM(BG70:BG73)</f>
        <v>#N/A</v>
      </c>
      <c r="BH68" s="858"/>
      <c r="BI68" s="856" t="e">
        <f>SUM(BI70:BI73)</f>
        <v>#N/A</v>
      </c>
      <c r="BJ68" s="853"/>
      <c r="BK68" s="854"/>
      <c r="BL68" s="854" t="e">
        <f>SUM(BL70:BL73)</f>
        <v>#N/A</v>
      </c>
      <c r="BM68" s="863"/>
    </row>
    <row r="69" spans="1:65" s="69" customFormat="1" hidden="1" outlineLevel="1">
      <c r="A69" s="156" t="s">
        <v>57</v>
      </c>
      <c r="B69" s="157"/>
      <c r="C69" s="48"/>
      <c r="D69" s="852" t="e">
        <f>SUM(D74:D77)</f>
        <v>#N/A</v>
      </c>
      <c r="E69" s="853"/>
      <c r="F69" s="854"/>
      <c r="G69" s="854" t="e">
        <f>SUM(G74:G77)</f>
        <v>#N/A</v>
      </c>
      <c r="H69" s="855"/>
      <c r="I69" s="856" t="e">
        <f>SUM(I74:I77)</f>
        <v>#N/A</v>
      </c>
      <c r="J69" s="853"/>
      <c r="K69" s="854"/>
      <c r="L69" s="857" t="e">
        <f>SUM(L74:L77)</f>
        <v>#N/A</v>
      </c>
      <c r="M69" s="855"/>
      <c r="N69" s="856" t="e">
        <f>SUM(N74:N77)</f>
        <v>#N/A</v>
      </c>
      <c r="O69" s="853"/>
      <c r="P69" s="854"/>
      <c r="Q69" s="854" t="e">
        <f>SUM(Q74:Q77)</f>
        <v>#N/A</v>
      </c>
      <c r="R69" s="1028"/>
      <c r="S69" s="1159" t="e">
        <f>SUM(S74:S77)</f>
        <v>#N/A</v>
      </c>
      <c r="T69" s="1160"/>
      <c r="U69" s="1161"/>
      <c r="V69" s="1161" t="e">
        <f>SUM(V74:V77)</f>
        <v>#N/A</v>
      </c>
      <c r="W69" s="1162"/>
      <c r="X69" s="1051" t="e">
        <f>SUM(X74:X77)</f>
        <v>#N/A</v>
      </c>
      <c r="Y69" s="853"/>
      <c r="Z69" s="854"/>
      <c r="AA69" s="854" t="e">
        <f>SUM(AA74:AA77)</f>
        <v>#N/A</v>
      </c>
      <c r="AB69" s="859"/>
      <c r="AC69" s="860"/>
      <c r="AD69" s="856" t="e">
        <f>SUM(AD74:AD77)</f>
        <v>#N/A</v>
      </c>
      <c r="AE69" s="853"/>
      <c r="AF69" s="854"/>
      <c r="AG69" s="854" t="e">
        <f>SUM(AG74:AG77)</f>
        <v>#N/A</v>
      </c>
      <c r="AH69" s="858"/>
      <c r="AI69" s="856" t="e">
        <f>SUM(AI74:AI77)</f>
        <v>#N/A</v>
      </c>
      <c r="AJ69" s="853"/>
      <c r="AK69" s="854"/>
      <c r="AL69" s="854" t="e">
        <f>SUM(AL74:AL77)</f>
        <v>#N/A</v>
      </c>
      <c r="AM69" s="861"/>
      <c r="AN69" s="856" t="e">
        <f>SUM(AN74:AN77)</f>
        <v>#N/A</v>
      </c>
      <c r="AO69" s="853"/>
      <c r="AP69" s="854"/>
      <c r="AQ69" s="854" t="e">
        <f>SUM(AQ74:AQ77)</f>
        <v>#N/A</v>
      </c>
      <c r="AR69" s="1229"/>
      <c r="AS69" s="1339" t="e">
        <f>SUM(AS74:AS77)</f>
        <v>#N/A</v>
      </c>
      <c r="AT69" s="1340"/>
      <c r="AU69" s="1341"/>
      <c r="AV69" s="1341" t="e">
        <f>SUM(AV74:AV77)</f>
        <v>#N/A</v>
      </c>
      <c r="AW69" s="1342"/>
      <c r="AX69" s="1252" t="e">
        <f>SUM(AX74:AX77)</f>
        <v>#N/A</v>
      </c>
      <c r="AY69" s="853"/>
      <c r="AZ69" s="854"/>
      <c r="BA69" s="854" t="e">
        <f>SUM(BA74:BA77)</f>
        <v>#N/A</v>
      </c>
      <c r="BB69" s="862"/>
      <c r="BC69" s="858"/>
      <c r="BD69" s="856" t="e">
        <f>SUM(BD74:BD77)</f>
        <v>#N/A</v>
      </c>
      <c r="BE69" s="853"/>
      <c r="BF69" s="854"/>
      <c r="BG69" s="854" t="e">
        <f>SUM(BG74:BG77)</f>
        <v>#N/A</v>
      </c>
      <c r="BH69" s="858"/>
      <c r="BI69" s="856" t="e">
        <f>SUM(BI74:BI77)</f>
        <v>#N/A</v>
      </c>
      <c r="BJ69" s="853"/>
      <c r="BK69" s="854"/>
      <c r="BL69" s="854" t="e">
        <f>SUM(BL74:BL77)</f>
        <v>#N/A</v>
      </c>
      <c r="BM69" s="863"/>
    </row>
    <row r="70" spans="1:65" hidden="1" outlineLevel="1">
      <c r="A70" s="151" t="s">
        <v>60</v>
      </c>
      <c r="B70" s="32"/>
      <c r="C70" s="48"/>
      <c r="D70" s="817" t="e">
        <f>((D47*D$13*G57)+(F57*D47*D$14)+((1-(F57+G57))*D47*D$15))*VLOOKUP(D46,spot_lenght_index,2,FALSE)*E57</f>
        <v>#N/A</v>
      </c>
      <c r="E70" s="665"/>
      <c r="F70" s="704"/>
      <c r="G70" s="704" t="e">
        <f>D47*E57</f>
        <v>#N/A</v>
      </c>
      <c r="H70" s="864"/>
      <c r="I70" s="865" t="e">
        <f>((I47*I$13*L57)+(K57*I47*I$14)+((1-(K57+L57))*I47*I$15))*VLOOKUP(I46,spot_lenght_index,2,FALSE)*J57</f>
        <v>#N/A</v>
      </c>
      <c r="J70" s="665"/>
      <c r="K70" s="704"/>
      <c r="L70" s="866" t="e">
        <f>I47*J57</f>
        <v>#N/A</v>
      </c>
      <c r="M70" s="864"/>
      <c r="N70" s="865" t="e">
        <f>((N47*N$13*Q57)+(P57*N47*N$14)+((1-(P57+Q57))*N47*N$15))*VLOOKUP(N46,spot_lenght_index,2,FALSE)*O57</f>
        <v>#N/A</v>
      </c>
      <c r="O70" s="665"/>
      <c r="P70" s="704"/>
      <c r="Q70" s="704" t="e">
        <f>N47*O57</f>
        <v>#N/A</v>
      </c>
      <c r="R70" s="1029"/>
      <c r="S70" s="1163" t="e">
        <f>((S47*S$13*V57)+(U57*S47*S$14)+((1-(U57+V57))*S47*S$15))*VLOOKUP(S46,spot_lenght_index,2,FALSE)*T57</f>
        <v>#N/A</v>
      </c>
      <c r="T70" s="1164"/>
      <c r="U70" s="1165"/>
      <c r="V70" s="1165" t="e">
        <f>S47*T57</f>
        <v>#N/A</v>
      </c>
      <c r="W70" s="1166"/>
      <c r="X70" s="1052" t="e">
        <f>((X47*X$13*AA57)+(Z57*X47*X$14)+((1-(Z57+AA57))*X47*X$15))*VLOOKUP(X46,spot_lenght_index,2,FALSE)*Y57</f>
        <v>#N/A</v>
      </c>
      <c r="Y70" s="665"/>
      <c r="Z70" s="704"/>
      <c r="AA70" s="704" t="e">
        <f>X47*Y57</f>
        <v>#N/A</v>
      </c>
      <c r="AB70" s="867"/>
      <c r="AC70" s="826"/>
      <c r="AD70" s="865" t="e">
        <f>((AD47*AD$13*AG57)+(AF57*AD47*AD$14)+((1-(AF57+AG57))*AD47*AD$15))*VLOOKUP(AD46,spot_lenght_index,2,FALSE)*AE57</f>
        <v>#N/A</v>
      </c>
      <c r="AE70" s="665"/>
      <c r="AF70" s="704"/>
      <c r="AG70" s="704" t="e">
        <f>AD47*AE57</f>
        <v>#N/A</v>
      </c>
      <c r="AH70" s="834"/>
      <c r="AI70" s="865" t="e">
        <f>((AI47*AI$13*AL57)+(AK57*AI47*AI$14)+((1-(AK57+AL57))*AI47*AI$15))*VLOOKUP(AI46,spot_lenght_index,2,FALSE)*AJ57</f>
        <v>#N/A</v>
      </c>
      <c r="AJ70" s="665"/>
      <c r="AK70" s="704"/>
      <c r="AL70" s="704" t="e">
        <f>AI47*AJ57</f>
        <v>#N/A</v>
      </c>
      <c r="AM70" s="826"/>
      <c r="AN70" s="865" t="e">
        <f>((AN47*AN$13*AQ57)+(AP57*AN47*AN$14)+((1-(AP57+AQ57))*AN47*AN$15))*VLOOKUP(AN46,spot_lenght_index,2,FALSE)*AO57</f>
        <v>#N/A</v>
      </c>
      <c r="AO70" s="665"/>
      <c r="AP70" s="704"/>
      <c r="AQ70" s="704" t="e">
        <f>AN47*AO57</f>
        <v>#N/A</v>
      </c>
      <c r="AR70" s="1227"/>
      <c r="AS70" s="1343" t="e">
        <f>((AS47*AS$13*AV57)+(AU57*AS47*AS$14)+((1-(AU57+AV57))*AS47*AS$15))*VLOOKUP(AS46,spot_lenght_index,2,FALSE)*AT57</f>
        <v>#N/A</v>
      </c>
      <c r="AT70" s="1344"/>
      <c r="AU70" s="1345"/>
      <c r="AV70" s="1345" t="e">
        <f>AS47*AT57</f>
        <v>#N/A</v>
      </c>
      <c r="AW70" s="1334"/>
      <c r="AX70" s="1253" t="e">
        <f>((AX47*AX$13*BA57)+(AZ57*AX47*AX$14)+((1-(AZ57+BA57))*AX47*AX$15))*VLOOKUP(AX46,spot_lenght_index,2,FALSE)*AY57</f>
        <v>#N/A</v>
      </c>
      <c r="AY70" s="665"/>
      <c r="AZ70" s="704"/>
      <c r="BA70" s="704" t="e">
        <f>AX47*AY57</f>
        <v>#N/A</v>
      </c>
      <c r="BB70" s="829"/>
      <c r="BC70" s="834"/>
      <c r="BD70" s="865" t="e">
        <f>((BD47*BD$13*BG57)+(BF57*BD47*BD$14)+((1-(BF57+BG57))*BD47*BD$15))*VLOOKUP(BD46,spot_lenght_index,2,FALSE)*BE57</f>
        <v>#N/A</v>
      </c>
      <c r="BE70" s="665"/>
      <c r="BF70" s="704"/>
      <c r="BG70" s="704" t="e">
        <f>BD47*BE57</f>
        <v>#N/A</v>
      </c>
      <c r="BH70" s="834"/>
      <c r="BI70" s="865" t="e">
        <f>((BI47*BI$13*BL57)+(BK57*BI47*BI$14)+((1-(BK57+BL57))*BI47*BI$15))*VLOOKUP(BI46,spot_lenght_index,2,FALSE)*BJ57</f>
        <v>#N/A</v>
      </c>
      <c r="BJ70" s="665"/>
      <c r="BK70" s="704"/>
      <c r="BL70" s="704" t="e">
        <f>BI47*BJ57</f>
        <v>#N/A</v>
      </c>
      <c r="BM70" s="868"/>
    </row>
    <row r="71" spans="1:65" hidden="1" outlineLevel="1">
      <c r="A71" s="151" t="s">
        <v>61</v>
      </c>
      <c r="B71" s="32"/>
      <c r="C71" s="48"/>
      <c r="D71" s="817" t="e">
        <f>((D47*D$13*G58)+(F58*D47*D$14)+((1-(F58+G58))*D47*D$15))*VLOOKUP(D46,spot_lenght_index,2,FALSE)*E58</f>
        <v>#N/A</v>
      </c>
      <c r="E71" s="665"/>
      <c r="F71" s="704"/>
      <c r="G71" s="704" t="e">
        <f>D47*E58</f>
        <v>#N/A</v>
      </c>
      <c r="H71" s="864"/>
      <c r="I71" s="865" t="e">
        <f>((I47*I$13*L58)+(K58*I47*I$14)+((1-(K58+L58))*I47*I$15))*VLOOKUP(I46,spot_lenght_index,2,FALSE)*J58</f>
        <v>#N/A</v>
      </c>
      <c r="J71" s="665"/>
      <c r="K71" s="704"/>
      <c r="L71" s="866" t="e">
        <f>I47*J58</f>
        <v>#N/A</v>
      </c>
      <c r="M71" s="864"/>
      <c r="N71" s="865" t="e">
        <f>((N47*N$13*Q58)+(P58*N47*N$14)+((1-(P58+Q58))*N47*N$15))*VLOOKUP(N46,spot_lenght_index,2,FALSE)*O58</f>
        <v>#N/A</v>
      </c>
      <c r="O71" s="665"/>
      <c r="P71" s="704"/>
      <c r="Q71" s="704" t="e">
        <f>N47*O58</f>
        <v>#N/A</v>
      </c>
      <c r="R71" s="1029"/>
      <c r="S71" s="1163" t="e">
        <f>((S47*S$13*V58)+(U58*S47*S$14)+((1-(U58+V58))*S47*S$15))*VLOOKUP(S46,spot_lenght_index,2,FALSE)*T58</f>
        <v>#N/A</v>
      </c>
      <c r="T71" s="1164"/>
      <c r="U71" s="1165"/>
      <c r="V71" s="1165" t="e">
        <f>S47*T58</f>
        <v>#N/A</v>
      </c>
      <c r="W71" s="1166"/>
      <c r="X71" s="1052" t="e">
        <f>((X47*X$13*AA58)+(Z58*X47*X$14)+((1-(Z58+AA58))*X47*X$15))*VLOOKUP(X46,spot_lenght_index,2,FALSE)*Y58</f>
        <v>#N/A</v>
      </c>
      <c r="Y71" s="665"/>
      <c r="Z71" s="704"/>
      <c r="AA71" s="704" t="e">
        <f>X47*Y58</f>
        <v>#N/A</v>
      </c>
      <c r="AB71" s="867"/>
      <c r="AC71" s="826"/>
      <c r="AD71" s="865" t="e">
        <f>((AD47*AD$13*AG58)+(AF58*AD47*AD$14)+((1-(AF58+AG58))*AD47*AD$15))*VLOOKUP(AD46,spot_lenght_index,2,FALSE)*AE58</f>
        <v>#N/A</v>
      </c>
      <c r="AE71" s="665"/>
      <c r="AF71" s="704"/>
      <c r="AG71" s="704" t="e">
        <f>AD47*AE58</f>
        <v>#N/A</v>
      </c>
      <c r="AH71" s="834"/>
      <c r="AI71" s="865" t="e">
        <f>((AI47*AI$13*AL58)+(AK58*AI47*AI$14)+((1-(AK58+AL58))*AI47*AI$15))*VLOOKUP(AI46,spot_lenght_index,2,FALSE)*AJ58</f>
        <v>#N/A</v>
      </c>
      <c r="AJ71" s="665"/>
      <c r="AK71" s="704"/>
      <c r="AL71" s="704" t="e">
        <f>AI47*AJ58</f>
        <v>#N/A</v>
      </c>
      <c r="AM71" s="851"/>
      <c r="AN71" s="865" t="e">
        <f>((AN47*AN$13*AQ58)+(AP58*AN47*AN$14)+((1-(AP58+AQ58))*AN47*AN$15))*VLOOKUP(AN46,spot_lenght_index,2,FALSE)*AO58</f>
        <v>#N/A</v>
      </c>
      <c r="AO71" s="665"/>
      <c r="AP71" s="704"/>
      <c r="AQ71" s="704" t="e">
        <f>AN47*AO58</f>
        <v>#N/A</v>
      </c>
      <c r="AR71" s="1227"/>
      <c r="AS71" s="1343" t="e">
        <f>((AS47*AS$13*AV58)+(AU58*AS47*AS$14)+((1-(AU58+AV58))*AS47*AS$15))*VLOOKUP(AS46,spot_lenght_index,2,FALSE)*AT58</f>
        <v>#N/A</v>
      </c>
      <c r="AT71" s="1344"/>
      <c r="AU71" s="1345"/>
      <c r="AV71" s="1345" t="e">
        <f>AS47*AT58</f>
        <v>#N/A</v>
      </c>
      <c r="AW71" s="1334"/>
      <c r="AX71" s="1253" t="e">
        <f>((AX47*AX$13*BA58)+(AZ58*AX47*AX$14)+((1-(AZ58+BA58))*AX47*AX$15))*VLOOKUP(AX46,spot_lenght_index,2,FALSE)*AY58</f>
        <v>#N/A</v>
      </c>
      <c r="AY71" s="665"/>
      <c r="AZ71" s="704"/>
      <c r="BA71" s="704" t="e">
        <f>AX47*AY58</f>
        <v>#N/A</v>
      </c>
      <c r="BB71" s="829"/>
      <c r="BC71" s="834"/>
      <c r="BD71" s="865" t="e">
        <f>((BD47*BD$13*BG58)+(BF58*BD47*BD$14)+((1-(BF58+BG58))*BD47*BD$15))*VLOOKUP(BD46,spot_lenght_index,2,FALSE)*BE58</f>
        <v>#N/A</v>
      </c>
      <c r="BE71" s="665"/>
      <c r="BF71" s="704"/>
      <c r="BG71" s="704" t="e">
        <f>BD47*BE58</f>
        <v>#N/A</v>
      </c>
      <c r="BH71" s="834"/>
      <c r="BI71" s="865" t="e">
        <f>((BI47*BI$13*BL58)+(BK58*BI47*BI$14)+((1-(BK58+BL58))*BI47*BI$15))*VLOOKUP(BI46,spot_lenght_index,2,FALSE)*BJ58</f>
        <v>#N/A</v>
      </c>
      <c r="BJ71" s="665"/>
      <c r="BK71" s="704"/>
      <c r="BL71" s="704" t="e">
        <f>BI47*BJ58</f>
        <v>#N/A</v>
      </c>
      <c r="BM71" s="868"/>
    </row>
    <row r="72" spans="1:65" hidden="1" outlineLevel="1">
      <c r="A72" s="151" t="s">
        <v>62</v>
      </c>
      <c r="B72" s="32"/>
      <c r="C72" s="48"/>
      <c r="D72" s="817" t="e">
        <f>((D47*D$13*G59)+(F59*D47*D$14)+((1-(F59+G59))*D47*D$15))*VLOOKUP(D46,spot_lenght_index,2,FALSE)*E59</f>
        <v>#N/A</v>
      </c>
      <c r="E72" s="665"/>
      <c r="F72" s="704"/>
      <c r="G72" s="704" t="e">
        <f>D47*E59</f>
        <v>#N/A</v>
      </c>
      <c r="H72" s="864"/>
      <c r="I72" s="865" t="e">
        <f>((I47*I$13*L59)+(K59*I47*I$14)+((1-(K59+L59))*I47*I$15))*VLOOKUP(I46,spot_lenght_index,2,FALSE)*J59</f>
        <v>#N/A</v>
      </c>
      <c r="J72" s="665"/>
      <c r="K72" s="704"/>
      <c r="L72" s="866" t="e">
        <f>I47*J59</f>
        <v>#N/A</v>
      </c>
      <c r="M72" s="864"/>
      <c r="N72" s="865" t="e">
        <f>((N47*N$13*Q59)+(P59*N47*N$14)+((1-(P59+Q59))*N47*N$15))*VLOOKUP(N46,spot_lenght_index,2,FALSE)*O59</f>
        <v>#N/A</v>
      </c>
      <c r="O72" s="665"/>
      <c r="P72" s="704"/>
      <c r="Q72" s="704" t="e">
        <f>N47*O59</f>
        <v>#N/A</v>
      </c>
      <c r="R72" s="1029"/>
      <c r="S72" s="1163" t="e">
        <f>((S47*S$13*V59)+(U59*S47*S$14)+((1-(U59+V59))*S47*S$15))*VLOOKUP(S46,spot_lenght_index,2,FALSE)*T59</f>
        <v>#N/A</v>
      </c>
      <c r="T72" s="1164"/>
      <c r="U72" s="1165"/>
      <c r="V72" s="1165" t="e">
        <f>S47*T59</f>
        <v>#N/A</v>
      </c>
      <c r="W72" s="1166"/>
      <c r="X72" s="1052" t="e">
        <f>((X47*X$13*AA59)+(Z59*X47*X$14)+((1-(Z59+AA59))*X47*X$15))*VLOOKUP(X46,spot_lenght_index,2,FALSE)*Y59</f>
        <v>#N/A</v>
      </c>
      <c r="Y72" s="665"/>
      <c r="Z72" s="704"/>
      <c r="AA72" s="704" t="e">
        <f>X47*Y59</f>
        <v>#N/A</v>
      </c>
      <c r="AB72" s="867"/>
      <c r="AC72" s="826"/>
      <c r="AD72" s="865" t="e">
        <f>((AD47*AD$13*AG59)+(AF59*AD47*AD$14)+((1-(AF59+AG59))*AD47*AD$15))*VLOOKUP(AD46,spot_lenght_index,2,FALSE)*AE59</f>
        <v>#N/A</v>
      </c>
      <c r="AE72" s="665"/>
      <c r="AF72" s="704"/>
      <c r="AG72" s="704" t="e">
        <f>AD47*AE59</f>
        <v>#N/A</v>
      </c>
      <c r="AH72" s="834"/>
      <c r="AI72" s="865" t="e">
        <f>((AI47*AI$13*AL59)+(AK59*AI47*AI$14)+((1-(AK59+AL59))*AI47*AI$15))*VLOOKUP(AI46,spot_lenght_index,2,FALSE)*AJ59</f>
        <v>#N/A</v>
      </c>
      <c r="AJ72" s="665"/>
      <c r="AK72" s="704"/>
      <c r="AL72" s="704" t="e">
        <f>AI47*AJ59</f>
        <v>#N/A</v>
      </c>
      <c r="AM72" s="851"/>
      <c r="AN72" s="865" t="e">
        <f>((AN47*AN$13*AQ59)+(AP59*AN47*AN$14)+((1-(AP59+AQ59))*AN47*AN$15))*VLOOKUP(AN46,spot_lenght_index,2,FALSE)*AO59</f>
        <v>#N/A</v>
      </c>
      <c r="AO72" s="665"/>
      <c r="AP72" s="704"/>
      <c r="AQ72" s="704" t="e">
        <f>AN47*AO59</f>
        <v>#N/A</v>
      </c>
      <c r="AR72" s="1227"/>
      <c r="AS72" s="1343" t="e">
        <f>((AS47*AS$13*AV59)+(AU59*AS47*AS$14)+((1-(AU59+AV59))*AS47*AS$15))*VLOOKUP(AS46,spot_lenght_index,2,FALSE)*AT59</f>
        <v>#N/A</v>
      </c>
      <c r="AT72" s="1344"/>
      <c r="AU72" s="1345"/>
      <c r="AV72" s="1345" t="e">
        <f>AS47*AT59</f>
        <v>#N/A</v>
      </c>
      <c r="AW72" s="1334"/>
      <c r="AX72" s="1253" t="e">
        <f>((AX47*AX$13*BA59)+(AZ59*AX47*AX$14)+((1-(AZ59+BA59))*AX47*AX$15))*VLOOKUP(AX46,spot_lenght_index,2,FALSE)*AY59</f>
        <v>#N/A</v>
      </c>
      <c r="AY72" s="665"/>
      <c r="AZ72" s="704"/>
      <c r="BA72" s="704" t="e">
        <f>AX47*AY59</f>
        <v>#N/A</v>
      </c>
      <c r="BB72" s="829"/>
      <c r="BC72" s="834"/>
      <c r="BD72" s="865" t="e">
        <f>((BD47*BD$13*BG59)+(BF59*BD47*BD$14)+((1-(BF59+BG59))*BD47*BD$15))*VLOOKUP(BD46,spot_lenght_index,2,FALSE)*BE59</f>
        <v>#N/A</v>
      </c>
      <c r="BE72" s="665"/>
      <c r="BF72" s="704"/>
      <c r="BG72" s="704" t="e">
        <f>BD47*BE59</f>
        <v>#N/A</v>
      </c>
      <c r="BH72" s="834"/>
      <c r="BI72" s="865" t="e">
        <f>((BI47*BI$13*BL59)+(BK59*BI47*BI$14)+((1-(BK59+BL59))*BI47*BI$15))*VLOOKUP(BI46,spot_lenght_index,2,FALSE)*BJ59</f>
        <v>#N/A</v>
      </c>
      <c r="BJ72" s="665"/>
      <c r="BK72" s="704"/>
      <c r="BL72" s="704" t="e">
        <f>BI47*BJ59</f>
        <v>#N/A</v>
      </c>
      <c r="BM72" s="868"/>
    </row>
    <row r="73" spans="1:65" hidden="1" outlineLevel="1">
      <c r="A73" s="151" t="s">
        <v>106</v>
      </c>
      <c r="B73" s="32"/>
      <c r="C73" s="48"/>
      <c r="D73" s="817" t="e">
        <f>((D47*D$13*G60)+(F60*D47*D$14)+((1-(F60+G60))*D47*D$15))*VLOOKUP(D46,spot_lenght_index,2,FALSE)*E60</f>
        <v>#N/A</v>
      </c>
      <c r="E73" s="665"/>
      <c r="F73" s="704"/>
      <c r="G73" s="704" t="e">
        <f>D47*E60</f>
        <v>#N/A</v>
      </c>
      <c r="H73" s="864"/>
      <c r="I73" s="865" t="e">
        <f>((I47*I$13*L60)+(K60*I47*I$14)+((1-(K60+L60))*I47*I$15))*VLOOKUP(I46,spot_lenght_index,2,FALSE)*J60</f>
        <v>#N/A</v>
      </c>
      <c r="J73" s="665"/>
      <c r="K73" s="704"/>
      <c r="L73" s="866" t="e">
        <f>I47*J60</f>
        <v>#N/A</v>
      </c>
      <c r="M73" s="864"/>
      <c r="N73" s="865" t="e">
        <f>((N47*N$13*Q60)+(P60*N47*N$14)+((1-(P60+Q60))*N47*N$15))*VLOOKUP(N46,spot_lenght_index,2,FALSE)*O60</f>
        <v>#N/A</v>
      </c>
      <c r="O73" s="665"/>
      <c r="P73" s="704"/>
      <c r="Q73" s="704" t="e">
        <f>N47*O60</f>
        <v>#N/A</v>
      </c>
      <c r="R73" s="1029"/>
      <c r="S73" s="1163" t="e">
        <f>((S47*S$13*V60)+(U60*S47*S$14)+((1-(U60+V60))*S47*S$15))*VLOOKUP(S46,spot_lenght_index,2,FALSE)*T60</f>
        <v>#N/A</v>
      </c>
      <c r="T73" s="1164"/>
      <c r="U73" s="1165"/>
      <c r="V73" s="1165" t="e">
        <f>S47*T60</f>
        <v>#N/A</v>
      </c>
      <c r="W73" s="1166"/>
      <c r="X73" s="1052" t="e">
        <f>((X47*X$13*AA60)+(Z60*X47*X$14)+((1-(Z60+AA60))*X47*X$15))*VLOOKUP(X46,spot_lenght_index,2,FALSE)*Y60</f>
        <v>#N/A</v>
      </c>
      <c r="Y73" s="665"/>
      <c r="Z73" s="704"/>
      <c r="AA73" s="704" t="e">
        <f>X47*Y60</f>
        <v>#N/A</v>
      </c>
      <c r="AB73" s="867"/>
      <c r="AC73" s="826"/>
      <c r="AD73" s="865" t="e">
        <f>((AD47*AD$13*AG60)+(AF60*AD47*AD$14)+((1-(AF60+AG60))*AD47*AD$15))*VLOOKUP(AD46,spot_lenght_index,2,FALSE)*AE60</f>
        <v>#N/A</v>
      </c>
      <c r="AE73" s="665"/>
      <c r="AF73" s="704"/>
      <c r="AG73" s="704" t="e">
        <f>AD47*AE60</f>
        <v>#N/A</v>
      </c>
      <c r="AH73" s="834"/>
      <c r="AI73" s="865" t="e">
        <f>((AI47*AI$13*AL60)+(AK60*AI47*AI$14)+((1-(AK60+AL60))*AI47*AI$15))*VLOOKUP(AI46,spot_lenght_index,2,FALSE)*AJ60</f>
        <v>#N/A</v>
      </c>
      <c r="AJ73" s="665"/>
      <c r="AK73" s="704"/>
      <c r="AL73" s="704" t="e">
        <f>AI47*AJ60</f>
        <v>#N/A</v>
      </c>
      <c r="AM73" s="851"/>
      <c r="AN73" s="865" t="e">
        <f>((AN47*AN$13*AQ60)+(AP60*AN47*AN$14)+((1-(AP60+AQ60))*AN47*AN$15))*VLOOKUP(AN46,spot_lenght_index,2,FALSE)*AO60</f>
        <v>#N/A</v>
      </c>
      <c r="AO73" s="665"/>
      <c r="AP73" s="704"/>
      <c r="AQ73" s="704" t="e">
        <f>AN47*AO60</f>
        <v>#N/A</v>
      </c>
      <c r="AR73" s="1227"/>
      <c r="AS73" s="1343" t="e">
        <f>((AS47*AS$13*AV60)+(AU60*AS47*AS$14)+((1-(AU60+AV60))*AS47*AS$15))*VLOOKUP(AS46,spot_lenght_index,2,FALSE)*AT60</f>
        <v>#N/A</v>
      </c>
      <c r="AT73" s="1344"/>
      <c r="AU73" s="1345"/>
      <c r="AV73" s="1345" t="e">
        <f>AS47*AT60</f>
        <v>#N/A</v>
      </c>
      <c r="AW73" s="1334"/>
      <c r="AX73" s="1253" t="e">
        <f>((AX47*AX$13*BA60)+(AZ60*AX47*AX$14)+((1-(AZ60+BA60))*AX47*AX$15))*VLOOKUP(AX46,spot_lenght_index,2,FALSE)*AY60</f>
        <v>#N/A</v>
      </c>
      <c r="AY73" s="665"/>
      <c r="AZ73" s="704"/>
      <c r="BA73" s="704" t="e">
        <f>AX47*AY60</f>
        <v>#N/A</v>
      </c>
      <c r="BB73" s="829"/>
      <c r="BC73" s="834"/>
      <c r="BD73" s="865" t="e">
        <f>((BD47*BD$13*BG60)+(BF60*BD47*BD$14)+((1-(BF60+BG60))*BD47*BD$15))*VLOOKUP(BD46,spot_lenght_index,2,FALSE)*BE60</f>
        <v>#N/A</v>
      </c>
      <c r="BE73" s="665"/>
      <c r="BF73" s="704"/>
      <c r="BG73" s="704" t="e">
        <f>BD47*BE60</f>
        <v>#N/A</v>
      </c>
      <c r="BH73" s="834"/>
      <c r="BI73" s="865" t="e">
        <f>((BI47*BI$13*BL60)+(BK60*BI47*BI$14)+((1-(BK60+BL60))*BI47*BI$15))*VLOOKUP(BI46,spot_lenght_index,2,FALSE)*BJ60</f>
        <v>#N/A</v>
      </c>
      <c r="BJ73" s="665"/>
      <c r="BK73" s="704"/>
      <c r="BL73" s="704" t="e">
        <f>BI47*BJ60</f>
        <v>#N/A</v>
      </c>
      <c r="BM73" s="868"/>
    </row>
    <row r="74" spans="1:65" hidden="1" outlineLevel="1">
      <c r="A74" s="151" t="s">
        <v>63</v>
      </c>
      <c r="B74" s="32"/>
      <c r="C74" s="49"/>
      <c r="D74" s="817" t="e">
        <f>((D47*D$16*F61)+((1-F61)*D47*D$17))*VLOOKUP(D46,spot_lenght_index,3,FALSE)*E61</f>
        <v>#N/A</v>
      </c>
      <c r="E74" s="665"/>
      <c r="F74" s="869"/>
      <c r="G74" s="704" t="e">
        <f>D47*E61</f>
        <v>#N/A</v>
      </c>
      <c r="H74" s="864"/>
      <c r="I74" s="865" t="e">
        <f>((I47*I$16*K61)+((1-K61)*I47*I$17))*VLOOKUP(I46,spot_lenght_index,3,FALSE)*J61</f>
        <v>#N/A</v>
      </c>
      <c r="J74" s="665"/>
      <c r="K74" s="869"/>
      <c r="L74" s="866" t="e">
        <f>I47*J61</f>
        <v>#N/A</v>
      </c>
      <c r="M74" s="864"/>
      <c r="N74" s="865" t="e">
        <f>((N47*N$16*P61)+((1-P61)*N47*N$17))*VLOOKUP(N46,spot_lenght_index,3,FALSE)*O61</f>
        <v>#N/A</v>
      </c>
      <c r="O74" s="665"/>
      <c r="P74" s="869"/>
      <c r="Q74" s="704" t="e">
        <f>N47*O61</f>
        <v>#N/A</v>
      </c>
      <c r="R74" s="1029"/>
      <c r="S74" s="1163" t="e">
        <f>((S47*S$16*U61)+((1-U61)*S47*S$17))*VLOOKUP(S46,spot_lenght_index,3,FALSE)*T61</f>
        <v>#N/A</v>
      </c>
      <c r="T74" s="1164"/>
      <c r="U74" s="1167"/>
      <c r="V74" s="1165" t="e">
        <f>S47*T61</f>
        <v>#N/A</v>
      </c>
      <c r="W74" s="1166"/>
      <c r="X74" s="1052" t="e">
        <f>((X47*X$16*Z61)+((1-Z61)*X47*X$17))*VLOOKUP(X46,spot_lenght_index,3,FALSE)*Y61</f>
        <v>#N/A</v>
      </c>
      <c r="Y74" s="665"/>
      <c r="Z74" s="869"/>
      <c r="AA74" s="704" t="e">
        <f>X47*Y61</f>
        <v>#N/A</v>
      </c>
      <c r="AB74" s="867"/>
      <c r="AC74" s="826"/>
      <c r="AD74" s="865" t="e">
        <f>((AD47*AD$16*AF61)+((1-AF61)*AD47*AD$17))*VLOOKUP(AD46,spot_lenght_index,3,FALSE)*AE61</f>
        <v>#N/A</v>
      </c>
      <c r="AE74" s="665"/>
      <c r="AF74" s="869"/>
      <c r="AG74" s="704" t="e">
        <f>AD47*AE61</f>
        <v>#N/A</v>
      </c>
      <c r="AH74" s="834"/>
      <c r="AI74" s="865" t="e">
        <f>((AI47*AI$16*AK61)+((1-AK61)*AI47*AI$17))*VLOOKUP(AI46,spot_lenght_index,3,FALSE)*AJ61</f>
        <v>#N/A</v>
      </c>
      <c r="AJ74" s="665"/>
      <c r="AK74" s="869"/>
      <c r="AL74" s="704" t="e">
        <f>AI47*AJ61</f>
        <v>#N/A</v>
      </c>
      <c r="AM74" s="851"/>
      <c r="AN74" s="865" t="e">
        <f>((AN47*AN$16*AP61)+((1-AP61)*AN47*AN$17))*VLOOKUP(AN46,spot_lenght_index,3,FALSE)*AO61</f>
        <v>#N/A</v>
      </c>
      <c r="AO74" s="665"/>
      <c r="AP74" s="869"/>
      <c r="AQ74" s="704" t="e">
        <f>AN47*AO61</f>
        <v>#N/A</v>
      </c>
      <c r="AR74" s="1227"/>
      <c r="AS74" s="1343" t="e">
        <f>((AS47*AS$16*AU61)+((1-AU61)*AS47*AS$17))*VLOOKUP(AS46,spot_lenght_index,3,FALSE)*AT61</f>
        <v>#N/A</v>
      </c>
      <c r="AT74" s="1344"/>
      <c r="AU74" s="1346"/>
      <c r="AV74" s="1345" t="e">
        <f>AS47*AT61</f>
        <v>#N/A</v>
      </c>
      <c r="AW74" s="1334"/>
      <c r="AX74" s="1253" t="e">
        <f>((AX47*AX$16*AZ61)+((1-AZ61)*AX47*AX$17))*VLOOKUP(AX46,spot_lenght_index,3,FALSE)*AY61</f>
        <v>#N/A</v>
      </c>
      <c r="AY74" s="665"/>
      <c r="AZ74" s="869"/>
      <c r="BA74" s="704" t="e">
        <f>AX47*AY61</f>
        <v>#N/A</v>
      </c>
      <c r="BB74" s="829"/>
      <c r="BC74" s="834"/>
      <c r="BD74" s="865" t="e">
        <f>((BD47*BD$16*BF61)+((1-BF61)*BD47*BD$17))*VLOOKUP(BD46,spot_lenght_index,3,FALSE)*BE61</f>
        <v>#N/A</v>
      </c>
      <c r="BE74" s="665"/>
      <c r="BF74" s="869"/>
      <c r="BG74" s="704" t="e">
        <f>BD47*BE61</f>
        <v>#N/A</v>
      </c>
      <c r="BH74" s="834"/>
      <c r="BI74" s="865" t="e">
        <f>((BI47*BI$16*BK61)+((1-BK61)*BI47*BI$17))*VLOOKUP(BI46,spot_lenght_index,3,FALSE)*BJ61</f>
        <v>#N/A</v>
      </c>
      <c r="BJ74" s="665"/>
      <c r="BK74" s="869"/>
      <c r="BL74" s="704" t="e">
        <f>BI47*BJ61</f>
        <v>#N/A</v>
      </c>
      <c r="BM74" s="868"/>
    </row>
    <row r="75" spans="1:65" hidden="1" outlineLevel="1">
      <c r="A75" s="151" t="s">
        <v>72</v>
      </c>
      <c r="B75" s="32"/>
      <c r="C75" s="49"/>
      <c r="D75" s="817" t="e">
        <f>((D47*D$16*F62)+((1-F62)*D47*D$17))*VLOOKUP(D46,spot_lenght_index,3,FALSE)*E62</f>
        <v>#N/A</v>
      </c>
      <c r="E75" s="665"/>
      <c r="F75" s="704"/>
      <c r="G75" s="704" t="e">
        <f>D47*E62</f>
        <v>#N/A</v>
      </c>
      <c r="H75" s="864"/>
      <c r="I75" s="865" t="e">
        <f>((I47*I$16*K62)+((1-K62)*I47*I$17))*VLOOKUP(I46,spot_lenght_index,3,FALSE)*J62</f>
        <v>#N/A</v>
      </c>
      <c r="J75" s="665"/>
      <c r="K75" s="704"/>
      <c r="L75" s="866" t="e">
        <f>I47*J62</f>
        <v>#N/A</v>
      </c>
      <c r="M75" s="864"/>
      <c r="N75" s="865" t="e">
        <f>((N47*N$16*P62)+((1-P62)*N47*N$17))*VLOOKUP(N46,spot_lenght_index,3,FALSE)*O62</f>
        <v>#N/A</v>
      </c>
      <c r="O75" s="665"/>
      <c r="P75" s="704"/>
      <c r="Q75" s="704" t="e">
        <f>N47*O62</f>
        <v>#N/A</v>
      </c>
      <c r="R75" s="1029"/>
      <c r="S75" s="1163" t="e">
        <f>((S47*S$16*U62)+((1-U62)*S47*S$17))*VLOOKUP(S46,spot_lenght_index,3,FALSE)*T62</f>
        <v>#N/A</v>
      </c>
      <c r="T75" s="1164"/>
      <c r="U75" s="1165"/>
      <c r="V75" s="1165" t="e">
        <f>S47*T62</f>
        <v>#N/A</v>
      </c>
      <c r="W75" s="1166"/>
      <c r="X75" s="1052" t="e">
        <f>((X47*X$16*Z62)+((1-Z62)*X47*X$17))*VLOOKUP(X46,spot_lenght_index,3,FALSE)*Y62</f>
        <v>#N/A</v>
      </c>
      <c r="Y75" s="665"/>
      <c r="Z75" s="704"/>
      <c r="AA75" s="704" t="e">
        <f>X47*Y62</f>
        <v>#N/A</v>
      </c>
      <c r="AB75" s="867"/>
      <c r="AC75" s="826"/>
      <c r="AD75" s="865" t="e">
        <f>((AD47*AD$16*AF62)+((1-AF62)*AD47*AD$17))*VLOOKUP(AD46,spot_lenght_index,3,FALSE)*AE62</f>
        <v>#N/A</v>
      </c>
      <c r="AE75" s="665"/>
      <c r="AF75" s="704"/>
      <c r="AG75" s="704" t="e">
        <f>AD47*AE62</f>
        <v>#N/A</v>
      </c>
      <c r="AH75" s="834"/>
      <c r="AI75" s="865" t="e">
        <f>((AI47*AI$16*AK62)+((1-AK62)*AI47*AI$17))*VLOOKUP(AI46,spot_lenght_index,3,FALSE)*AJ62</f>
        <v>#N/A</v>
      </c>
      <c r="AJ75" s="665"/>
      <c r="AK75" s="704"/>
      <c r="AL75" s="704" t="e">
        <f>AI47*AJ62</f>
        <v>#N/A</v>
      </c>
      <c r="AM75" s="851"/>
      <c r="AN75" s="865" t="e">
        <f>((AN47*AN$16*AP62)+((1-AP62)*AN47*AN$17))*VLOOKUP(AN46,spot_lenght_index,3,FALSE)*AO62</f>
        <v>#N/A</v>
      </c>
      <c r="AO75" s="665"/>
      <c r="AP75" s="704"/>
      <c r="AQ75" s="704" t="e">
        <f>AN47*AO62</f>
        <v>#N/A</v>
      </c>
      <c r="AR75" s="1227"/>
      <c r="AS75" s="1343" t="e">
        <f>((AS47*AS$16*AU62)+((1-AU62)*AS47*AS$17))*VLOOKUP(AS46,spot_lenght_index,3,FALSE)*AT62</f>
        <v>#N/A</v>
      </c>
      <c r="AT75" s="1344"/>
      <c r="AU75" s="1345"/>
      <c r="AV75" s="1345" t="e">
        <f>AS47*AT62</f>
        <v>#N/A</v>
      </c>
      <c r="AW75" s="1334"/>
      <c r="AX75" s="1253" t="e">
        <f>((AX47*AX$16*AZ62)+((1-AZ62)*AX47*AX$17))*VLOOKUP(AX46,spot_lenght_index,3,FALSE)*AY62</f>
        <v>#N/A</v>
      </c>
      <c r="AY75" s="665"/>
      <c r="AZ75" s="704"/>
      <c r="BA75" s="704" t="e">
        <f>AX47*AY62</f>
        <v>#N/A</v>
      </c>
      <c r="BB75" s="829"/>
      <c r="BC75" s="834"/>
      <c r="BD75" s="865" t="e">
        <f>((BD47*BD$16*BF62)+((1-BF62)*BD47*BD$17))*VLOOKUP(BD46,spot_lenght_index,3,FALSE)*BE62</f>
        <v>#N/A</v>
      </c>
      <c r="BE75" s="665"/>
      <c r="BF75" s="704"/>
      <c r="BG75" s="704" t="e">
        <f>BD47*BE62</f>
        <v>#N/A</v>
      </c>
      <c r="BH75" s="834"/>
      <c r="BI75" s="865" t="e">
        <f>((BI47*BI$16*BK62)+((1-BK62)*BI47*BI$17))*VLOOKUP(BI46,spot_lenght_index,3,FALSE)*BJ62</f>
        <v>#N/A</v>
      </c>
      <c r="BJ75" s="665"/>
      <c r="BK75" s="704"/>
      <c r="BL75" s="704" t="e">
        <f>BI47*BJ62</f>
        <v>#N/A</v>
      </c>
      <c r="BM75" s="868"/>
    </row>
    <row r="76" spans="1:65" hidden="1" outlineLevel="1">
      <c r="A76" s="151" t="s">
        <v>80</v>
      </c>
      <c r="B76" s="32"/>
      <c r="C76" s="48"/>
      <c r="D76" s="817" t="e">
        <f>((D47*D$16*F63)+((1-F63)*D47*D$17))*VLOOKUP(D46,spot_lenght_index,3,FALSE)*E63</f>
        <v>#N/A</v>
      </c>
      <c r="E76" s="665"/>
      <c r="F76" s="704"/>
      <c r="G76" s="704" t="e">
        <f>D47*E63</f>
        <v>#N/A</v>
      </c>
      <c r="H76" s="864"/>
      <c r="I76" s="865" t="e">
        <f>((I47*I$16*K63)+((1-K63)*I47*I$17))*VLOOKUP(I46,spot_lenght_index,3,FALSE)*J63</f>
        <v>#N/A</v>
      </c>
      <c r="J76" s="665"/>
      <c r="K76" s="704"/>
      <c r="L76" s="866" t="e">
        <f>I47*J63</f>
        <v>#N/A</v>
      </c>
      <c r="M76" s="864"/>
      <c r="N76" s="865" t="e">
        <f>((N47*N$16*P63)+((1-P63)*N47*N$17))*VLOOKUP(N46,spot_lenght_index,3,FALSE)*O63</f>
        <v>#N/A</v>
      </c>
      <c r="O76" s="665"/>
      <c r="P76" s="704"/>
      <c r="Q76" s="704" t="e">
        <f>N47*O63</f>
        <v>#N/A</v>
      </c>
      <c r="R76" s="1029"/>
      <c r="S76" s="1163" t="e">
        <f>((S47*S$16*U63)+((1-U63)*S47*S$17))*VLOOKUP(S46,spot_lenght_index,3,FALSE)*T63</f>
        <v>#N/A</v>
      </c>
      <c r="T76" s="1164"/>
      <c r="U76" s="1165"/>
      <c r="V76" s="1165" t="e">
        <f>S47*T63</f>
        <v>#N/A</v>
      </c>
      <c r="W76" s="1166"/>
      <c r="X76" s="1052" t="e">
        <f>((X47*X$16*Z63)+((1-Z63)*X47*X$17))*VLOOKUP(X46,spot_lenght_index,3,FALSE)*Y63</f>
        <v>#N/A</v>
      </c>
      <c r="Y76" s="665"/>
      <c r="Z76" s="704"/>
      <c r="AA76" s="704" t="e">
        <f>X47*Y63</f>
        <v>#N/A</v>
      </c>
      <c r="AB76" s="867"/>
      <c r="AC76" s="826"/>
      <c r="AD76" s="865" t="e">
        <f>((AD47*AD$16*AF63)+((1-AF63)*AD47*AD$17))*VLOOKUP(AD46,spot_lenght_index,3,FALSE)*AE63</f>
        <v>#N/A</v>
      </c>
      <c r="AE76" s="665"/>
      <c r="AF76" s="704"/>
      <c r="AG76" s="704" t="e">
        <f>AD47*AE63</f>
        <v>#N/A</v>
      </c>
      <c r="AH76" s="834"/>
      <c r="AI76" s="865" t="e">
        <f>((AI47*AI$16*AK63)+((1-AK63)*AI47*AI$17))*VLOOKUP(AI46,spot_lenght_index,3,FALSE)*AJ63</f>
        <v>#N/A</v>
      </c>
      <c r="AJ76" s="665"/>
      <c r="AK76" s="704"/>
      <c r="AL76" s="704" t="e">
        <f>AI47*AJ63</f>
        <v>#N/A</v>
      </c>
      <c r="AM76" s="851"/>
      <c r="AN76" s="865" t="e">
        <f>((AN47*AN$16*AP63)+((1-AP63)*AN47*AN$17))*VLOOKUP(AN46,spot_lenght_index,3,FALSE)*AO63</f>
        <v>#N/A</v>
      </c>
      <c r="AO76" s="665"/>
      <c r="AP76" s="704"/>
      <c r="AQ76" s="704" t="e">
        <f>AN47*AO63</f>
        <v>#N/A</v>
      </c>
      <c r="AR76" s="1227"/>
      <c r="AS76" s="1343" t="e">
        <f>((AS47*AS$16*AU63)+((1-AU63)*AS47*AS$17))*VLOOKUP(AS46,spot_lenght_index,3,FALSE)*AT63</f>
        <v>#N/A</v>
      </c>
      <c r="AT76" s="1344"/>
      <c r="AU76" s="1345"/>
      <c r="AV76" s="1345" t="e">
        <f>AS47*AT63</f>
        <v>#N/A</v>
      </c>
      <c r="AW76" s="1334"/>
      <c r="AX76" s="1253" t="e">
        <f>((AX47*AX$16*AZ63)+((1-AZ63)*AX47*AX$17))*VLOOKUP(AX46,spot_lenght_index,3,FALSE)*AY63</f>
        <v>#N/A</v>
      </c>
      <c r="AY76" s="665"/>
      <c r="AZ76" s="704"/>
      <c r="BA76" s="704" t="e">
        <f>AX47*AY63</f>
        <v>#N/A</v>
      </c>
      <c r="BB76" s="829"/>
      <c r="BC76" s="834"/>
      <c r="BD76" s="865" t="e">
        <f>((BD47*BD$16*BF63)+((1-BF63)*BD47*BD$17))*VLOOKUP(BD46,spot_lenght_index,3,FALSE)*BE63</f>
        <v>#N/A</v>
      </c>
      <c r="BE76" s="665"/>
      <c r="BF76" s="704"/>
      <c r="BG76" s="704" t="e">
        <f>BD47*BE63</f>
        <v>#N/A</v>
      </c>
      <c r="BH76" s="834"/>
      <c r="BI76" s="865" t="e">
        <f>((BI47*BI$16*BK63)+((1-BK63)*BI47*BI$17))*VLOOKUP(BI46,spot_lenght_index,3,FALSE)*BJ63</f>
        <v>#N/A</v>
      </c>
      <c r="BJ76" s="665"/>
      <c r="BK76" s="704"/>
      <c r="BL76" s="704" t="e">
        <f>BI47*BJ63</f>
        <v>#N/A</v>
      </c>
      <c r="BM76" s="868"/>
    </row>
    <row r="77" spans="1:65" hidden="1" outlineLevel="1">
      <c r="A77" s="151" t="s">
        <v>95</v>
      </c>
      <c r="B77" s="32"/>
      <c r="C77" s="49"/>
      <c r="D77" s="817" t="e">
        <f>((D47*D$16*F64)+((1-F64)*D47*D$17))*VLOOKUP(D46,spot_lenght_index,3,FALSE)*E64</f>
        <v>#N/A</v>
      </c>
      <c r="E77" s="554"/>
      <c r="F77" s="870"/>
      <c r="G77" s="704" t="e">
        <f>D47*E64</f>
        <v>#N/A</v>
      </c>
      <c r="H77" s="864"/>
      <c r="I77" s="865" t="e">
        <f>((I47*I$16*K64)+((1-K64)*I47*I$17))*VLOOKUP(I46,spot_lenght_index,3,FALSE)*J64</f>
        <v>#N/A</v>
      </c>
      <c r="J77" s="554"/>
      <c r="K77" s="870"/>
      <c r="L77" s="866" t="e">
        <f>I47*J64</f>
        <v>#N/A</v>
      </c>
      <c r="M77" s="864"/>
      <c r="N77" s="865" t="e">
        <f>((N47*N$16*P64)+((1-P64)*N47*N$17))*VLOOKUP(N46,spot_lenght_index,3,FALSE)*O64</f>
        <v>#N/A</v>
      </c>
      <c r="O77" s="554"/>
      <c r="P77" s="870"/>
      <c r="Q77" s="704" t="e">
        <f>N47*O64</f>
        <v>#N/A</v>
      </c>
      <c r="R77" s="1029"/>
      <c r="S77" s="1163" t="e">
        <f>((S47*S$16*U64)+((1-U64)*S47*S$17))*VLOOKUP(S46,spot_lenght_index,3,FALSE)*T64</f>
        <v>#N/A</v>
      </c>
      <c r="T77" s="1168"/>
      <c r="U77" s="1169"/>
      <c r="V77" s="1165" t="e">
        <f>S47*T64</f>
        <v>#N/A</v>
      </c>
      <c r="W77" s="1166"/>
      <c r="X77" s="1052" t="e">
        <f>((X47*X$16*Z64)+((1-Z64)*X47*X$17))*VLOOKUP(X46,spot_lenght_index,3,FALSE)*Y64</f>
        <v>#N/A</v>
      </c>
      <c r="Y77" s="554"/>
      <c r="Z77" s="870"/>
      <c r="AA77" s="704" t="e">
        <f>X47*Y64</f>
        <v>#N/A</v>
      </c>
      <c r="AB77" s="867"/>
      <c r="AC77" s="826"/>
      <c r="AD77" s="865" t="e">
        <f>((AD47*AD$16*AF64)+((1-AF64)*AD47*AD$17))*VLOOKUP(AD46,spot_lenght_index,3,FALSE)*AE64</f>
        <v>#N/A</v>
      </c>
      <c r="AE77" s="554"/>
      <c r="AF77" s="870"/>
      <c r="AG77" s="704" t="e">
        <f>AD47*AE64</f>
        <v>#N/A</v>
      </c>
      <c r="AH77" s="321"/>
      <c r="AI77" s="865" t="e">
        <f>((AI47*AI$16*AK64)+((1-AK64)*AI47*AI$17))*VLOOKUP(AI46,spot_lenght_index,3,FALSE)*AJ64</f>
        <v>#N/A</v>
      </c>
      <c r="AJ77" s="554"/>
      <c r="AK77" s="870"/>
      <c r="AL77" s="704" t="e">
        <f>AI47*AJ64</f>
        <v>#N/A</v>
      </c>
      <c r="AM77" s="322"/>
      <c r="AN77" s="865" t="e">
        <f>((AN47*AN$16*AP64)+((1-AP64)*AN47*AN$17))*VLOOKUP(AN46,spot_lenght_index,3,FALSE)*AO64</f>
        <v>#N/A</v>
      </c>
      <c r="AO77" s="554"/>
      <c r="AP77" s="870"/>
      <c r="AQ77" s="704" t="e">
        <f>AN47*AO64</f>
        <v>#N/A</v>
      </c>
      <c r="AR77" s="473"/>
      <c r="AS77" s="1343" t="e">
        <f>((AS47*AS$16*AU64)+((1-AU64)*AS47*AS$17))*VLOOKUP(AS46,spot_lenght_index,3,FALSE)*AT64</f>
        <v>#N/A</v>
      </c>
      <c r="AT77" s="1347"/>
      <c r="AU77" s="1348"/>
      <c r="AV77" s="1345" t="e">
        <f>AS47*AT64</f>
        <v>#N/A</v>
      </c>
      <c r="AW77" s="1349"/>
      <c r="AX77" s="1253" t="e">
        <f>((AX47*AX$16*AZ64)+((1-AZ64)*AX47*AX$17))*VLOOKUP(AX46,spot_lenght_index,3,FALSE)*AY64</f>
        <v>#N/A</v>
      </c>
      <c r="AY77" s="554"/>
      <c r="AZ77" s="870"/>
      <c r="BA77" s="704" t="e">
        <f>AX47*AY64</f>
        <v>#N/A</v>
      </c>
      <c r="BB77" s="473"/>
      <c r="BC77" s="337"/>
      <c r="BD77" s="865" t="e">
        <f>((BD47*BD$16*BF64)+((1-BF64)*BD47*BD$17))*VLOOKUP(BD46,spot_lenght_index,3,FALSE)*BE64</f>
        <v>#N/A</v>
      </c>
      <c r="BE77" s="554"/>
      <c r="BF77" s="870"/>
      <c r="BG77" s="704" t="e">
        <f>BD47*BE64</f>
        <v>#N/A</v>
      </c>
      <c r="BH77" s="337"/>
      <c r="BI77" s="865" t="e">
        <f>((BI47*BI$16*BK64)+((1-BK64)*BI47*BI$17))*VLOOKUP(BI46,spot_lenght_index,3,FALSE)*BJ64</f>
        <v>#N/A</v>
      </c>
      <c r="BJ77" s="554"/>
      <c r="BK77" s="870"/>
      <c r="BL77" s="704" t="e">
        <f>BI47*BJ64</f>
        <v>#N/A</v>
      </c>
      <c r="BM77" s="868"/>
    </row>
    <row r="78" spans="1:65" hidden="1" outlineLevel="1">
      <c r="A78" s="151"/>
      <c r="B78" s="32"/>
      <c r="C78" s="48"/>
      <c r="D78" s="817"/>
      <c r="E78" s="665"/>
      <c r="F78" s="704"/>
      <c r="G78" s="704"/>
      <c r="H78" s="864"/>
      <c r="I78" s="828"/>
      <c r="J78" s="850"/>
      <c r="K78" s="707"/>
      <c r="L78" s="823"/>
      <c r="M78" s="871"/>
      <c r="N78" s="828"/>
      <c r="O78" s="850"/>
      <c r="P78" s="707"/>
      <c r="Q78" s="707"/>
      <c r="R78" s="1023"/>
      <c r="S78" s="1153"/>
      <c r="T78" s="1154"/>
      <c r="U78" s="1154"/>
      <c r="V78" s="1154"/>
      <c r="W78" s="1155"/>
      <c r="X78" s="1049"/>
      <c r="Y78" s="707"/>
      <c r="Z78" s="707"/>
      <c r="AA78" s="707"/>
      <c r="AB78" s="828"/>
      <c r="AC78" s="826"/>
      <c r="AD78" s="827"/>
      <c r="AE78" s="707"/>
      <c r="AF78" s="707"/>
      <c r="AG78" s="707"/>
      <c r="AH78" s="829"/>
      <c r="AI78" s="827"/>
      <c r="AJ78" s="707"/>
      <c r="AK78" s="707"/>
      <c r="AL78" s="707"/>
      <c r="AM78" s="872"/>
      <c r="AN78" s="709"/>
      <c r="AO78" s="707"/>
      <c r="AP78" s="707"/>
      <c r="AQ78" s="707"/>
      <c r="AR78" s="1227"/>
      <c r="AS78" s="1300"/>
      <c r="AT78" s="1301"/>
      <c r="AU78" s="1350"/>
      <c r="AV78" s="1350"/>
      <c r="AW78" s="1334"/>
      <c r="AX78" s="1250"/>
      <c r="AY78" s="707"/>
      <c r="AZ78" s="707"/>
      <c r="BA78" s="707"/>
      <c r="BB78" s="873"/>
      <c r="BC78" s="874"/>
      <c r="BD78" s="709"/>
      <c r="BE78" s="707"/>
      <c r="BF78" s="707"/>
      <c r="BG78" s="707"/>
      <c r="BH78" s="874"/>
      <c r="BI78" s="875"/>
      <c r="BJ78" s="707"/>
      <c r="BK78" s="707"/>
      <c r="BL78" s="707"/>
      <c r="BM78" s="836"/>
    </row>
    <row r="79" spans="1:65" hidden="1" outlineLevel="1">
      <c r="A79" s="151"/>
      <c r="B79" s="32"/>
      <c r="C79" s="48"/>
      <c r="D79" s="817"/>
      <c r="E79" s="665"/>
      <c r="F79" s="704"/>
      <c r="G79" s="704"/>
      <c r="H79" s="705"/>
      <c r="I79" s="820"/>
      <c r="J79" s="850"/>
      <c r="K79" s="707"/>
      <c r="L79" s="823"/>
      <c r="M79" s="871"/>
      <c r="N79" s="828"/>
      <c r="O79" s="850"/>
      <c r="P79" s="707"/>
      <c r="Q79" s="707"/>
      <c r="R79" s="1023"/>
      <c r="S79" s="1153"/>
      <c r="T79" s="1154"/>
      <c r="U79" s="1154"/>
      <c r="V79" s="1154"/>
      <c r="W79" s="1155"/>
      <c r="X79" s="1049"/>
      <c r="Y79" s="707"/>
      <c r="Z79" s="707"/>
      <c r="AA79" s="707"/>
      <c r="AB79" s="828"/>
      <c r="AC79" s="826"/>
      <c r="AD79" s="827"/>
      <c r="AE79" s="707"/>
      <c r="AF79" s="707"/>
      <c r="AG79" s="707"/>
      <c r="AH79" s="829"/>
      <c r="AI79" s="827"/>
      <c r="AJ79" s="707"/>
      <c r="AK79" s="707"/>
      <c r="AL79" s="707"/>
      <c r="AM79" s="872"/>
      <c r="AN79" s="709"/>
      <c r="AO79" s="707"/>
      <c r="AP79" s="707"/>
      <c r="AQ79" s="707"/>
      <c r="AR79" s="1227"/>
      <c r="AS79" s="1300"/>
      <c r="AT79" s="1301"/>
      <c r="AU79" s="1350"/>
      <c r="AV79" s="1350"/>
      <c r="AW79" s="1334"/>
      <c r="AX79" s="1250"/>
      <c r="AY79" s="707"/>
      <c r="AZ79" s="707"/>
      <c r="BA79" s="707"/>
      <c r="BB79" s="873"/>
      <c r="BC79" s="874"/>
      <c r="BD79" s="709"/>
      <c r="BE79" s="707"/>
      <c r="BF79" s="707"/>
      <c r="BG79" s="707"/>
      <c r="BH79" s="874"/>
      <c r="BI79" s="875"/>
      <c r="BJ79" s="707"/>
      <c r="BK79" s="707"/>
      <c r="BL79" s="707"/>
      <c r="BM79" s="836"/>
    </row>
    <row r="80" spans="1:65" ht="18.600000000000001" hidden="1" outlineLevel="1" thickBot="1">
      <c r="A80" s="152"/>
      <c r="B80" s="52"/>
      <c r="C80" s="53"/>
      <c r="D80" s="876"/>
      <c r="E80" s="877"/>
      <c r="F80" s="878"/>
      <c r="G80" s="878"/>
      <c r="H80" s="879"/>
      <c r="I80" s="880"/>
      <c r="J80" s="881"/>
      <c r="K80" s="882"/>
      <c r="L80" s="883"/>
      <c r="M80" s="882"/>
      <c r="N80" s="884"/>
      <c r="O80" s="881"/>
      <c r="P80" s="882"/>
      <c r="Q80" s="882"/>
      <c r="R80" s="883"/>
      <c r="S80" s="1170"/>
      <c r="T80" s="1171"/>
      <c r="U80" s="1171"/>
      <c r="V80" s="1171"/>
      <c r="W80" s="1172"/>
      <c r="X80" s="1053"/>
      <c r="Y80" s="882"/>
      <c r="Z80" s="882"/>
      <c r="AA80" s="882"/>
      <c r="AB80" s="887"/>
      <c r="AC80" s="886"/>
      <c r="AD80" s="885"/>
      <c r="AE80" s="882"/>
      <c r="AF80" s="882"/>
      <c r="AG80" s="882"/>
      <c r="AH80" s="888"/>
      <c r="AI80" s="885"/>
      <c r="AJ80" s="882"/>
      <c r="AK80" s="882"/>
      <c r="AL80" s="882"/>
      <c r="AM80" s="889"/>
      <c r="AN80" s="890"/>
      <c r="AO80" s="882"/>
      <c r="AP80" s="882"/>
      <c r="AQ80" s="882"/>
      <c r="AR80" s="1230"/>
      <c r="AS80" s="1351"/>
      <c r="AT80" s="1352"/>
      <c r="AU80" s="1353"/>
      <c r="AV80" s="1353"/>
      <c r="AW80" s="1354"/>
      <c r="AX80" s="1053"/>
      <c r="AY80" s="882"/>
      <c r="AZ80" s="882"/>
      <c r="BA80" s="882"/>
      <c r="BB80" s="891"/>
      <c r="BC80" s="892"/>
      <c r="BD80" s="890"/>
      <c r="BE80" s="882"/>
      <c r="BF80" s="882"/>
      <c r="BG80" s="882"/>
      <c r="BH80" s="893"/>
      <c r="BI80" s="890"/>
      <c r="BJ80" s="882"/>
      <c r="BK80" s="882"/>
      <c r="BL80" s="882"/>
      <c r="BM80" s="894"/>
    </row>
    <row r="81" spans="1:81" s="39" customFormat="1" ht="18.600000000000001" hidden="1" outlineLevel="1" thickBot="1">
      <c r="A81" s="211" t="s">
        <v>124</v>
      </c>
      <c r="B81" s="212">
        <v>0</v>
      </c>
      <c r="C81" s="213"/>
      <c r="D81" s="1576" t="str">
        <f>C82</f>
        <v>W 25/54</v>
      </c>
      <c r="E81" s="1573"/>
      <c r="F81" s="1573"/>
      <c r="G81" s="1573"/>
      <c r="H81" s="1575"/>
      <c r="I81" s="1576" t="str">
        <f>C82</f>
        <v>W 25/54</v>
      </c>
      <c r="J81" s="1573"/>
      <c r="K81" s="1573"/>
      <c r="L81" s="1573"/>
      <c r="M81" s="1575"/>
      <c r="N81" s="1576" t="str">
        <f>C82</f>
        <v>W 25/54</v>
      </c>
      <c r="O81" s="1573"/>
      <c r="P81" s="1573"/>
      <c r="Q81" s="1573"/>
      <c r="R81" s="1573"/>
      <c r="S81" s="1572" t="str">
        <f>C82</f>
        <v>W 25/54</v>
      </c>
      <c r="T81" s="1573"/>
      <c r="U81" s="1573"/>
      <c r="V81" s="1573"/>
      <c r="W81" s="1574"/>
      <c r="X81" s="1573" t="str">
        <f>C82</f>
        <v>W 25/54</v>
      </c>
      <c r="Y81" s="1573"/>
      <c r="Z81" s="1573"/>
      <c r="AA81" s="1573"/>
      <c r="AB81" s="1573"/>
      <c r="AC81" s="1575"/>
      <c r="AD81" s="1576" t="str">
        <f>C82</f>
        <v>W 25/54</v>
      </c>
      <c r="AE81" s="1573"/>
      <c r="AF81" s="1573"/>
      <c r="AG81" s="1573"/>
      <c r="AH81" s="1575"/>
      <c r="AI81" s="1576" t="str">
        <f>C82</f>
        <v>W 25/54</v>
      </c>
      <c r="AJ81" s="1573"/>
      <c r="AK81" s="1573"/>
      <c r="AL81" s="1573"/>
      <c r="AM81" s="1575"/>
      <c r="AN81" s="1576" t="str">
        <f>C82</f>
        <v>W 25/54</v>
      </c>
      <c r="AO81" s="1573"/>
      <c r="AP81" s="1573"/>
      <c r="AQ81" s="1573"/>
      <c r="AR81" s="1573"/>
      <c r="AS81" s="1572" t="str">
        <f>C82</f>
        <v>W 25/54</v>
      </c>
      <c r="AT81" s="1573"/>
      <c r="AU81" s="1573"/>
      <c r="AV81" s="1573"/>
      <c r="AW81" s="1574"/>
      <c r="AX81" s="1573" t="str">
        <f>C82</f>
        <v>W 25/54</v>
      </c>
      <c r="AY81" s="1573"/>
      <c r="AZ81" s="1573"/>
      <c r="BA81" s="1573"/>
      <c r="BB81" s="1573"/>
      <c r="BC81" s="1575"/>
      <c r="BD81" s="1576" t="str">
        <f>C82</f>
        <v>W 25/54</v>
      </c>
      <c r="BE81" s="1573"/>
      <c r="BF81" s="1573"/>
      <c r="BG81" s="1573"/>
      <c r="BH81" s="1575"/>
      <c r="BI81" s="1576" t="str">
        <f>C82</f>
        <v>W 25/54</v>
      </c>
      <c r="BJ81" s="1573"/>
      <c r="BK81" s="1573"/>
      <c r="BL81" s="1573"/>
      <c r="BM81" s="1575"/>
    </row>
    <row r="82" spans="1:81" ht="18.600000000000001" hidden="1" outlineLevel="1" thickBot="1">
      <c r="A82" s="246" t="s">
        <v>121</v>
      </c>
      <c r="C82" s="407" t="s">
        <v>144</v>
      </c>
      <c r="D82" s="1492" t="e">
        <f>HLOOKUP(D81,TV_affinity,2,0)</f>
        <v>#N/A</v>
      </c>
      <c r="E82" s="1493"/>
      <c r="F82" s="1494"/>
      <c r="G82" s="1494"/>
      <c r="H82" s="1495"/>
      <c r="I82" s="1496" t="e">
        <f>HLOOKUP(I81,TV_affinity,2,0)</f>
        <v>#N/A</v>
      </c>
      <c r="J82" s="1493"/>
      <c r="K82" s="1493"/>
      <c r="L82" s="1497"/>
      <c r="M82" s="1493"/>
      <c r="N82" s="1496" t="e">
        <f>HLOOKUP(N81,TV_affinity,2,0)</f>
        <v>#N/A</v>
      </c>
      <c r="O82" s="1493"/>
      <c r="P82" s="1493"/>
      <c r="Q82" s="1493"/>
      <c r="R82" s="1497"/>
      <c r="S82" s="1498" t="e">
        <f>HLOOKUP(S81,TV_affinity,2,0)</f>
        <v>#N/A</v>
      </c>
      <c r="T82" s="1493"/>
      <c r="U82" s="1493"/>
      <c r="V82" s="1493"/>
      <c r="W82" s="1499"/>
      <c r="X82" s="1500" t="e">
        <f>HLOOKUP(X81,TV_affinity,2,0)</f>
        <v>#N/A</v>
      </c>
      <c r="Y82" s="1493"/>
      <c r="Z82" s="1493"/>
      <c r="AA82" s="1493"/>
      <c r="AB82" s="1493"/>
      <c r="AC82" s="1501"/>
      <c r="AD82" s="1496" t="e">
        <f>HLOOKUP(AD81,TV_affinity,2,0)</f>
        <v>#N/A</v>
      </c>
      <c r="AE82" s="1493"/>
      <c r="AF82" s="1493"/>
      <c r="AG82" s="1493"/>
      <c r="AH82" s="1502"/>
      <c r="AI82" s="1496" t="e">
        <f>HLOOKUP(AI81,TV_affinity,2,0)</f>
        <v>#N/A</v>
      </c>
      <c r="AJ82" s="1493"/>
      <c r="AK82" s="1493"/>
      <c r="AL82" s="1493"/>
      <c r="AM82" s="1501"/>
      <c r="AN82" s="1496" t="e">
        <f>HLOOKUP(AN81,TV_affinity,2,0)</f>
        <v>#N/A</v>
      </c>
      <c r="AO82" s="1493"/>
      <c r="AP82" s="1493"/>
      <c r="AQ82" s="1493"/>
      <c r="AR82" s="1497"/>
      <c r="AS82" s="1498" t="e">
        <f>HLOOKUP(AS81,TV_affinity,2,0)</f>
        <v>#N/A</v>
      </c>
      <c r="AT82" s="1493"/>
      <c r="AU82" s="1493"/>
      <c r="AV82" s="1493"/>
      <c r="AW82" s="1503"/>
      <c r="AX82" s="1500" t="e">
        <f>HLOOKUP(AX81,TV_affinity,2,0)</f>
        <v>#N/A</v>
      </c>
      <c r="AY82" s="1493"/>
      <c r="AZ82" s="1493"/>
      <c r="BA82" s="1493"/>
      <c r="BB82" s="1502"/>
      <c r="BC82" s="1504"/>
      <c r="BD82" s="1496" t="e">
        <f>HLOOKUP(BD81,TV_affinity,2,0)</f>
        <v>#N/A</v>
      </c>
      <c r="BE82" s="1493"/>
      <c r="BF82" s="1493"/>
      <c r="BG82" s="1493"/>
      <c r="BH82" s="1493"/>
      <c r="BI82" s="1496" t="e">
        <f>HLOOKUP(BI81,TV_affinity,2,0)</f>
        <v>#N/A</v>
      </c>
      <c r="BJ82" s="1493"/>
      <c r="BK82" s="1493"/>
      <c r="BL82" s="1493"/>
      <c r="BM82" s="1505"/>
    </row>
    <row r="83" spans="1:81" hidden="1" outlineLevel="1">
      <c r="A83" s="28" t="s">
        <v>5</v>
      </c>
      <c r="B83" s="29"/>
      <c r="C83" s="30"/>
      <c r="D83" s="703"/>
      <c r="E83" s="704"/>
      <c r="F83" s="704"/>
      <c r="G83" s="704"/>
      <c r="H83" s="705"/>
      <c r="I83" s="706"/>
      <c r="J83" s="707"/>
      <c r="K83" s="707"/>
      <c r="L83" s="823"/>
      <c r="M83" s="707"/>
      <c r="N83" s="709"/>
      <c r="O83" s="707"/>
      <c r="P83" s="707"/>
      <c r="Q83" s="707"/>
      <c r="R83" s="1023"/>
      <c r="S83" s="1173"/>
      <c r="T83" s="1154"/>
      <c r="U83" s="1154"/>
      <c r="V83" s="1154"/>
      <c r="W83" s="1115"/>
      <c r="X83" s="1043"/>
      <c r="Y83" s="707"/>
      <c r="Z83" s="707"/>
      <c r="AA83" s="707"/>
      <c r="AB83" s="707"/>
      <c r="AC83" s="710"/>
      <c r="AD83" s="709"/>
      <c r="AE83" s="707"/>
      <c r="AF83" s="707"/>
      <c r="AG83" s="707"/>
      <c r="AH83" s="710"/>
      <c r="AI83" s="709"/>
      <c r="AJ83" s="707"/>
      <c r="AK83" s="707"/>
      <c r="AL83" s="707"/>
      <c r="AM83" s="710"/>
      <c r="AN83" s="709"/>
      <c r="AO83" s="707"/>
      <c r="AP83" s="707"/>
      <c r="AQ83" s="707"/>
      <c r="AR83" s="1219"/>
      <c r="AS83" s="1300"/>
      <c r="AT83" s="1301"/>
      <c r="AU83" s="1301"/>
      <c r="AV83" s="1301"/>
      <c r="AW83" s="1302"/>
      <c r="AX83" s="1244"/>
      <c r="AY83" s="707"/>
      <c r="AZ83" s="707"/>
      <c r="BA83" s="707"/>
      <c r="BB83" s="711"/>
      <c r="BC83" s="871"/>
      <c r="BD83" s="709"/>
      <c r="BE83" s="707"/>
      <c r="BF83" s="707"/>
      <c r="BG83" s="707"/>
      <c r="BH83" s="707"/>
      <c r="BI83" s="709"/>
      <c r="BJ83" s="707"/>
      <c r="BK83" s="707"/>
      <c r="BL83" s="707"/>
      <c r="BM83" s="836"/>
    </row>
    <row r="84" spans="1:81" hidden="1" outlineLevel="1">
      <c r="A84" s="28" t="s">
        <v>6</v>
      </c>
      <c r="B84" s="29"/>
      <c r="C84" s="30"/>
      <c r="D84" s="1506" t="s">
        <v>19</v>
      </c>
      <c r="E84" s="1507"/>
      <c r="F84" s="1507"/>
      <c r="G84" s="1507"/>
      <c r="H84" s="1508"/>
      <c r="I84" s="1509" t="s">
        <v>19</v>
      </c>
      <c r="J84" s="1510"/>
      <c r="K84" s="1510"/>
      <c r="L84" s="1527"/>
      <c r="M84" s="1510"/>
      <c r="N84" s="1512" t="s">
        <v>19</v>
      </c>
      <c r="O84" s="1510"/>
      <c r="P84" s="1527"/>
      <c r="Q84" s="1510"/>
      <c r="R84" s="1513"/>
      <c r="S84" s="1514" t="s">
        <v>19</v>
      </c>
      <c r="T84" s="1515"/>
      <c r="U84" s="1515"/>
      <c r="V84" s="1515"/>
      <c r="W84" s="1516"/>
      <c r="X84" s="1517" t="s">
        <v>19</v>
      </c>
      <c r="Y84" s="1510"/>
      <c r="Z84" s="1510"/>
      <c r="AA84" s="1510"/>
      <c r="AB84" s="1510"/>
      <c r="AC84" s="1517"/>
      <c r="AD84" s="1517" t="s">
        <v>19</v>
      </c>
      <c r="AE84" s="1510"/>
      <c r="AF84" s="1510"/>
      <c r="AG84" s="1510"/>
      <c r="AH84" s="1517"/>
      <c r="AI84" s="1517" t="s">
        <v>19</v>
      </c>
      <c r="AJ84" s="1510"/>
      <c r="AK84" s="1510"/>
      <c r="AL84" s="1510"/>
      <c r="AM84" s="1517"/>
      <c r="AN84" s="1512" t="s">
        <v>19</v>
      </c>
      <c r="AO84" s="1510"/>
      <c r="AP84" s="1518"/>
      <c r="AQ84" s="1510"/>
      <c r="AR84" s="1519"/>
      <c r="AS84" s="1520" t="s">
        <v>19</v>
      </c>
      <c r="AT84" s="1521"/>
      <c r="AU84" s="1521"/>
      <c r="AV84" s="1521"/>
      <c r="AW84" s="1522"/>
      <c r="AX84" s="1523" t="s">
        <v>19</v>
      </c>
      <c r="AY84" s="1510"/>
      <c r="AZ84" s="1510"/>
      <c r="BA84" s="1510"/>
      <c r="BB84" s="1524"/>
      <c r="BC84" s="1528"/>
      <c r="BD84" s="1512" t="s">
        <v>19</v>
      </c>
      <c r="BE84" s="1510"/>
      <c r="BF84" s="1518"/>
      <c r="BG84" s="1510"/>
      <c r="BH84" s="1528"/>
      <c r="BI84" s="1517" t="s">
        <v>19</v>
      </c>
      <c r="BJ84" s="1510"/>
      <c r="BK84" s="1510"/>
      <c r="BL84" s="1510"/>
      <c r="BM84" s="1529"/>
    </row>
    <row r="85" spans="1:81" hidden="1" outlineLevel="1">
      <c r="A85" s="28" t="s">
        <v>32</v>
      </c>
      <c r="B85" s="29"/>
      <c r="C85" s="34" t="e">
        <f>SUM(D85:BM85)</f>
        <v>#N/A</v>
      </c>
      <c r="D85" s="725" t="e">
        <f>IF(D82=0,0,D86/D82)</f>
        <v>#N/A</v>
      </c>
      <c r="E85" s="664"/>
      <c r="F85" s="664"/>
      <c r="G85" s="664"/>
      <c r="H85" s="726"/>
      <c r="I85" s="727" t="e">
        <f>IF(I82=0,0,I86/I82)</f>
        <v>#N/A</v>
      </c>
      <c r="J85" s="728"/>
      <c r="K85" s="728"/>
      <c r="L85" s="898"/>
      <c r="M85" s="728"/>
      <c r="N85" s="730" t="e">
        <f>IF(N82=0,0,N86/N82)</f>
        <v>#N/A</v>
      </c>
      <c r="O85" s="728"/>
      <c r="P85" s="728"/>
      <c r="Q85" s="728"/>
      <c r="R85" s="1024"/>
      <c r="S85" s="1119" t="e">
        <f>IF(S82=0,0,S86/S82)</f>
        <v>#N/A</v>
      </c>
      <c r="T85" s="1120"/>
      <c r="U85" s="1121"/>
      <c r="V85" s="1121"/>
      <c r="W85" s="1122"/>
      <c r="X85" s="1044" t="e">
        <f>IF(X82=0,0,X86/X82)</f>
        <v>#N/A</v>
      </c>
      <c r="Y85" s="731"/>
      <c r="Z85" s="728"/>
      <c r="AA85" s="728"/>
      <c r="AB85" s="728"/>
      <c r="AC85" s="732"/>
      <c r="AD85" s="730" t="e">
        <f>IF(AD82=0,0,AD86/AD82)</f>
        <v>#N/A</v>
      </c>
      <c r="AE85" s="731"/>
      <c r="AF85" s="728"/>
      <c r="AG85" s="728"/>
      <c r="AH85" s="732"/>
      <c r="AI85" s="730" t="e">
        <f>IF(AI82=0,0,AI86/AI82)</f>
        <v>#N/A</v>
      </c>
      <c r="AJ85" s="731"/>
      <c r="AK85" s="728"/>
      <c r="AL85" s="728"/>
      <c r="AM85" s="732"/>
      <c r="AN85" s="730" t="e">
        <f>IF(AN82=0,0,AN86/AN82)</f>
        <v>#N/A</v>
      </c>
      <c r="AO85" s="728"/>
      <c r="AP85" s="728"/>
      <c r="AQ85" s="728"/>
      <c r="AR85" s="1220"/>
      <c r="AS85" s="1305" t="e">
        <f>IF(AS82=0,0,AS86/AS82)</f>
        <v>#N/A</v>
      </c>
      <c r="AT85" s="1306"/>
      <c r="AU85" s="1306"/>
      <c r="AV85" s="1306"/>
      <c r="AW85" s="1307"/>
      <c r="AX85" s="1120" t="e">
        <f>IF(AX82=0,0,AX86/AX82)</f>
        <v>#N/A</v>
      </c>
      <c r="AY85" s="731"/>
      <c r="AZ85" s="728"/>
      <c r="BA85" s="728"/>
      <c r="BB85" s="733"/>
      <c r="BC85" s="899"/>
      <c r="BD85" s="730" t="e">
        <f>IF(BD82=0,0,BD86/BD82)</f>
        <v>#N/A</v>
      </c>
      <c r="BE85" s="728"/>
      <c r="BF85" s="728"/>
      <c r="BG85" s="728"/>
      <c r="BH85" s="899"/>
      <c r="BI85" s="731" t="e">
        <f>IF(BI82=0,0,BI86/BI82)</f>
        <v>#N/A</v>
      </c>
      <c r="BJ85" s="731"/>
      <c r="BK85" s="728"/>
      <c r="BL85" s="728"/>
      <c r="BM85" s="900"/>
    </row>
    <row r="86" spans="1:81" hidden="1" outlineLevel="1">
      <c r="A86" s="28" t="s">
        <v>7</v>
      </c>
      <c r="B86" s="29"/>
      <c r="C86" s="34">
        <f>SUM(D86:BM86)</f>
        <v>0</v>
      </c>
      <c r="D86" s="725">
        <f>SUM(D87:H87)</f>
        <v>0</v>
      </c>
      <c r="E86" s="664"/>
      <c r="F86" s="664"/>
      <c r="G86" s="664"/>
      <c r="H86" s="726"/>
      <c r="I86" s="727">
        <f>SUM(I87:M87)</f>
        <v>0</v>
      </c>
      <c r="J86" s="928"/>
      <c r="K86" s="928"/>
      <c r="L86" s="898"/>
      <c r="M86" s="928"/>
      <c r="N86" s="929">
        <f>SUM(N87:R87)</f>
        <v>0</v>
      </c>
      <c r="O86" s="728"/>
      <c r="P86" s="728"/>
      <c r="Q86" s="728"/>
      <c r="R86" s="1024"/>
      <c r="S86" s="1119">
        <f>SUM(S87:W87)</f>
        <v>0</v>
      </c>
      <c r="T86" s="1120"/>
      <c r="U86" s="1121"/>
      <c r="V86" s="1121"/>
      <c r="W86" s="1122"/>
      <c r="X86" s="1044">
        <f>SUM(X87:AC87)</f>
        <v>0</v>
      </c>
      <c r="Y86" s="731"/>
      <c r="Z86" s="728"/>
      <c r="AA86" s="728"/>
      <c r="AB86" s="728"/>
      <c r="AC86" s="732"/>
      <c r="AD86" s="730">
        <f>SUM(AD87:AH87)</f>
        <v>0</v>
      </c>
      <c r="AE86" s="731"/>
      <c r="AF86" s="728"/>
      <c r="AG86" s="728"/>
      <c r="AH86" s="732"/>
      <c r="AI86" s="730">
        <f>SUM(AI87:AM87)</f>
        <v>0</v>
      </c>
      <c r="AJ86" s="731"/>
      <c r="AK86" s="728"/>
      <c r="AL86" s="728"/>
      <c r="AM86" s="732"/>
      <c r="AN86" s="730">
        <f>SUM(AN87:AR87)</f>
        <v>0</v>
      </c>
      <c r="AO86" s="728"/>
      <c r="AP86" s="728"/>
      <c r="AQ86" s="728"/>
      <c r="AR86" s="1220"/>
      <c r="AS86" s="1305">
        <f>SUM(AS87:AW87)</f>
        <v>0</v>
      </c>
      <c r="AT86" s="1306"/>
      <c r="AU86" s="1306"/>
      <c r="AV86" s="1306"/>
      <c r="AW86" s="1307"/>
      <c r="AX86" s="1120">
        <f>SUM(AX87:BC87)</f>
        <v>0</v>
      </c>
      <c r="AY86" s="731"/>
      <c r="AZ86" s="728"/>
      <c r="BA86" s="728"/>
      <c r="BB86" s="733"/>
      <c r="BC86" s="899"/>
      <c r="BD86" s="730">
        <f>SUM(BD87:BH87)</f>
        <v>0</v>
      </c>
      <c r="BE86" s="728"/>
      <c r="BF86" s="728"/>
      <c r="BG86" s="728"/>
      <c r="BH86" s="899"/>
      <c r="BI86" s="731">
        <f>SUM(BI87:BM87)</f>
        <v>0</v>
      </c>
      <c r="BJ86" s="731"/>
      <c r="BK86" s="728"/>
      <c r="BL86" s="728"/>
      <c r="BM86" s="900"/>
    </row>
    <row r="87" spans="1:81" hidden="1" outlineLevel="1">
      <c r="A87" s="28" t="s">
        <v>8</v>
      </c>
      <c r="B87" s="29"/>
      <c r="C87" s="34"/>
      <c r="D87" s="736"/>
      <c r="E87" s="737"/>
      <c r="F87" s="737"/>
      <c r="G87" s="737"/>
      <c r="H87" s="901"/>
      <c r="I87" s="739"/>
      <c r="J87" s="737"/>
      <c r="K87" s="737"/>
      <c r="L87" s="740"/>
      <c r="M87" s="740"/>
      <c r="N87" s="931"/>
      <c r="O87" s="930"/>
      <c r="P87" s="737"/>
      <c r="Q87" s="740"/>
      <c r="R87" s="740"/>
      <c r="S87" s="1174"/>
      <c r="T87" s="1124"/>
      <c r="U87" s="1125"/>
      <c r="V87" s="1126"/>
      <c r="W87" s="740"/>
      <c r="X87" s="1045"/>
      <c r="Y87" s="737"/>
      <c r="Z87" s="737"/>
      <c r="AA87" s="737"/>
      <c r="AB87" s="737"/>
      <c r="AC87" s="740"/>
      <c r="AD87" s="741"/>
      <c r="AE87" s="737"/>
      <c r="AF87" s="737"/>
      <c r="AG87" s="737"/>
      <c r="AH87" s="740"/>
      <c r="AI87" s="739"/>
      <c r="AJ87" s="742"/>
      <c r="AK87" s="737"/>
      <c r="AL87" s="743"/>
      <c r="AM87" s="740"/>
      <c r="AN87" s="744"/>
      <c r="AO87" s="747"/>
      <c r="AP87" s="737"/>
      <c r="AQ87" s="748"/>
      <c r="AR87" s="740"/>
      <c r="AS87" s="1308"/>
      <c r="AT87" s="1309"/>
      <c r="AU87" s="1309"/>
      <c r="AV87" s="1309"/>
      <c r="AW87" s="740"/>
      <c r="AX87" s="1246"/>
      <c r="AY87" s="737"/>
      <c r="AZ87" s="737"/>
      <c r="BA87" s="749"/>
      <c r="BB87" s="740"/>
      <c r="BC87" s="740"/>
      <c r="BD87" s="739"/>
      <c r="BE87" s="737"/>
      <c r="BF87" s="737"/>
      <c r="BG87" s="737"/>
      <c r="BH87" s="740"/>
      <c r="BI87" s="1389"/>
      <c r="BJ87" s="1388"/>
      <c r="BK87" s="737"/>
      <c r="BL87" s="737"/>
      <c r="BM87" s="903"/>
    </row>
    <row r="88" spans="1:81" s="122" customFormat="1" ht="23.25" hidden="1" customHeight="1" outlineLevel="1" thickBot="1">
      <c r="A88" s="154" t="s">
        <v>112</v>
      </c>
      <c r="B88" s="128"/>
      <c r="C88" s="129"/>
      <c r="D88" s="751" t="e">
        <f>D87/D82</f>
        <v>#N/A</v>
      </c>
      <c r="E88" s="752" t="e">
        <f>E87/D82</f>
        <v>#N/A</v>
      </c>
      <c r="F88" s="752" t="e">
        <f>F87/D82</f>
        <v>#N/A</v>
      </c>
      <c r="G88" s="752" t="e">
        <f>G87/D82</f>
        <v>#N/A</v>
      </c>
      <c r="H88" s="753" t="e">
        <f>H87/D82</f>
        <v>#N/A</v>
      </c>
      <c r="I88" s="754" t="e">
        <f>I87/I82</f>
        <v>#N/A</v>
      </c>
      <c r="J88" s="752" t="e">
        <f>J87/I82</f>
        <v>#N/A</v>
      </c>
      <c r="K88" s="752" t="e">
        <f>K87/I82</f>
        <v>#N/A</v>
      </c>
      <c r="L88" s="752" t="e">
        <f>L87/I82</f>
        <v>#N/A</v>
      </c>
      <c r="M88" s="752" t="e">
        <f>M87/I82</f>
        <v>#N/A</v>
      </c>
      <c r="N88" s="755" t="e">
        <f>N87/N82</f>
        <v>#N/A</v>
      </c>
      <c r="O88" s="752" t="e">
        <f>O87/N82</f>
        <v>#N/A</v>
      </c>
      <c r="P88" s="752" t="e">
        <f>P87/N82</f>
        <v>#N/A</v>
      </c>
      <c r="Q88" s="752" t="e">
        <f>Q87/N82</f>
        <v>#N/A</v>
      </c>
      <c r="R88" s="752" t="e">
        <f>R87/N82</f>
        <v>#N/A</v>
      </c>
      <c r="S88" s="1128" t="e">
        <f>S87/S82</f>
        <v>#N/A</v>
      </c>
      <c r="T88" s="1129" t="e">
        <f>T87/S82</f>
        <v>#N/A</v>
      </c>
      <c r="U88" s="1129" t="e">
        <f>U87/S82</f>
        <v>#N/A</v>
      </c>
      <c r="V88" s="1130" t="e">
        <f>V87/S82</f>
        <v>#N/A</v>
      </c>
      <c r="W88" s="1131" t="e">
        <f>W87/S82</f>
        <v>#N/A</v>
      </c>
      <c r="X88" s="754" t="e">
        <f>X87/X82</f>
        <v>#N/A</v>
      </c>
      <c r="Y88" s="752" t="e">
        <f>Y87/X82</f>
        <v>#N/A</v>
      </c>
      <c r="Z88" s="752" t="e">
        <f>Z87/X82</f>
        <v>#N/A</v>
      </c>
      <c r="AA88" s="756" t="e">
        <f>AA87/X82</f>
        <v>#N/A</v>
      </c>
      <c r="AB88" s="756" t="e">
        <f>AB87/X82</f>
        <v>#N/A</v>
      </c>
      <c r="AC88" s="757" t="e">
        <f>AC87/X82</f>
        <v>#N/A</v>
      </c>
      <c r="AD88" s="755" t="e">
        <f>AD87/AD82</f>
        <v>#N/A</v>
      </c>
      <c r="AE88" s="752" t="e">
        <f>AE87/AD82</f>
        <v>#N/A</v>
      </c>
      <c r="AF88" s="752" t="e">
        <f>AF87/AD82</f>
        <v>#N/A</v>
      </c>
      <c r="AG88" s="756" t="e">
        <f>AG87/AD82</f>
        <v>#N/A</v>
      </c>
      <c r="AH88" s="757" t="e">
        <f>AH87/AD82</f>
        <v>#N/A</v>
      </c>
      <c r="AI88" s="755" t="e">
        <f>AI87/AI82</f>
        <v>#N/A</v>
      </c>
      <c r="AJ88" s="752" t="e">
        <f>AJ87/AI82</f>
        <v>#N/A</v>
      </c>
      <c r="AK88" s="752" t="e">
        <f>AK87/AI82</f>
        <v>#N/A</v>
      </c>
      <c r="AL88" s="756" t="e">
        <f>AL87/AI82</f>
        <v>#N/A</v>
      </c>
      <c r="AM88" s="757" t="e">
        <f>AM87/AI82</f>
        <v>#N/A</v>
      </c>
      <c r="AN88" s="755" t="e">
        <f>AN87/AN82</f>
        <v>#N/A</v>
      </c>
      <c r="AO88" s="752" t="e">
        <f>AO87/AN82</f>
        <v>#N/A</v>
      </c>
      <c r="AP88" s="752" t="e">
        <f>AP87/AN82</f>
        <v>#N/A</v>
      </c>
      <c r="AQ88" s="756" t="e">
        <f>AQ87/AN82</f>
        <v>#N/A</v>
      </c>
      <c r="AR88" s="1221" t="e">
        <f>AR87/AN82</f>
        <v>#N/A</v>
      </c>
      <c r="AS88" s="1311" t="e">
        <f>AS87/AS82</f>
        <v>#N/A</v>
      </c>
      <c r="AT88" s="1312" t="e">
        <f>AT87/AS82</f>
        <v>#N/A</v>
      </c>
      <c r="AU88" s="1312" t="e">
        <f>AU87/AS82</f>
        <v>#N/A</v>
      </c>
      <c r="AV88" s="1313" t="e">
        <f>AV87/AS82</f>
        <v>#N/A</v>
      </c>
      <c r="AW88" s="1314" t="e">
        <f>AW87/AS82</f>
        <v>#N/A</v>
      </c>
      <c r="AX88" s="1221" t="e">
        <f>AX87/AX82</f>
        <v>#N/A</v>
      </c>
      <c r="AY88" s="752" t="e">
        <f>AY87/AX82</f>
        <v>#N/A</v>
      </c>
      <c r="AZ88" s="752" t="e">
        <f>AZ87/AX82</f>
        <v>#N/A</v>
      </c>
      <c r="BA88" s="756" t="e">
        <f>BA87/AX82</f>
        <v>#N/A</v>
      </c>
      <c r="BB88" s="754" t="e">
        <f>BB87/AX82</f>
        <v>#N/A</v>
      </c>
      <c r="BC88" s="753" t="e">
        <f>BC87/AX82</f>
        <v>#N/A</v>
      </c>
      <c r="BD88" s="755" t="e">
        <f>BD87/BD82</f>
        <v>#N/A</v>
      </c>
      <c r="BE88" s="752" t="e">
        <f>BE87/BD82</f>
        <v>#N/A</v>
      </c>
      <c r="BF88" s="752" t="e">
        <f>BF87/BD82</f>
        <v>#N/A</v>
      </c>
      <c r="BG88" s="756" t="e">
        <f>BG87/BD82</f>
        <v>#N/A</v>
      </c>
      <c r="BH88" s="753" t="e">
        <f>BH87/BD82</f>
        <v>#N/A</v>
      </c>
      <c r="BI88" s="754" t="e">
        <f>BI87/BI82</f>
        <v>#N/A</v>
      </c>
      <c r="BJ88" s="752" t="e">
        <f>BJ87/BI82</f>
        <v>#N/A</v>
      </c>
      <c r="BK88" s="752" t="e">
        <f>BK87/BI82</f>
        <v>#N/A</v>
      </c>
      <c r="BL88" s="756" t="e">
        <f>BL87/BI82</f>
        <v>#N/A</v>
      </c>
      <c r="BM88" s="758"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8"/>
      <c r="E89" s="130"/>
      <c r="F89" s="130"/>
      <c r="G89" s="130"/>
      <c r="H89" s="134"/>
      <c r="I89" s="133"/>
      <c r="J89" s="130"/>
      <c r="K89" s="130"/>
      <c r="L89" s="187"/>
      <c r="M89" s="130"/>
      <c r="N89" s="192"/>
      <c r="O89" s="130"/>
      <c r="P89" s="130"/>
      <c r="Q89" s="187"/>
      <c r="R89" s="130"/>
      <c r="S89" s="1132"/>
      <c r="T89" s="130"/>
      <c r="U89" s="130"/>
      <c r="V89" s="130"/>
      <c r="W89" s="1133"/>
      <c r="X89" s="133"/>
      <c r="Y89" s="130"/>
      <c r="Z89" s="130"/>
      <c r="AA89" s="130"/>
      <c r="AB89" s="130"/>
      <c r="AC89" s="197"/>
      <c r="AD89" s="192"/>
      <c r="AE89" s="130"/>
      <c r="AF89" s="130"/>
      <c r="AG89" s="130"/>
      <c r="AH89" s="206"/>
      <c r="AI89" s="192"/>
      <c r="AJ89" s="130"/>
      <c r="AK89" s="130"/>
      <c r="AL89" s="130"/>
      <c r="AM89" s="197"/>
      <c r="AN89" s="192"/>
      <c r="AO89" s="130"/>
      <c r="AP89" s="130"/>
      <c r="AQ89" s="130"/>
      <c r="AR89" s="206"/>
      <c r="AS89" s="1132"/>
      <c r="AT89" s="130"/>
      <c r="AU89" s="130"/>
      <c r="AV89" s="130"/>
      <c r="AW89" s="1133"/>
      <c r="AX89" s="133"/>
      <c r="AY89" s="130"/>
      <c r="AZ89" s="130"/>
      <c r="BA89" s="130"/>
      <c r="BB89" s="206"/>
      <c r="BC89" s="134"/>
      <c r="BD89" s="192"/>
      <c r="BE89" s="130"/>
      <c r="BF89" s="130"/>
      <c r="BG89" s="130"/>
      <c r="BH89" s="134"/>
      <c r="BI89" s="133"/>
      <c r="BJ89" s="130"/>
      <c r="BK89" s="130"/>
      <c r="BL89" s="130"/>
      <c r="BM89" s="359"/>
    </row>
    <row r="90" spans="1:81" s="122" customFormat="1" ht="23.25" hidden="1" customHeight="1" outlineLevel="1" thickBot="1">
      <c r="A90" s="125" t="s">
        <v>108</v>
      </c>
      <c r="B90" s="120"/>
      <c r="C90" s="121"/>
      <c r="D90" s="759"/>
      <c r="E90" s="760"/>
      <c r="F90" s="760"/>
      <c r="G90" s="760"/>
      <c r="H90" s="761"/>
      <c r="I90" s="762"/>
      <c r="J90" s="760"/>
      <c r="K90" s="760"/>
      <c r="L90" s="763"/>
      <c r="M90" s="760"/>
      <c r="N90" s="764"/>
      <c r="O90" s="760"/>
      <c r="P90" s="760"/>
      <c r="Q90" s="763"/>
      <c r="R90" s="760"/>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60"/>
      <c r="E91" s="131"/>
      <c r="F91" s="131"/>
      <c r="G91" s="131"/>
      <c r="H91" s="135"/>
      <c r="I91" s="136"/>
      <c r="J91" s="131"/>
      <c r="K91" s="131"/>
      <c r="L91" s="188"/>
      <c r="M91" s="131"/>
      <c r="N91" s="193"/>
      <c r="O91" s="131"/>
      <c r="P91" s="131"/>
      <c r="Q91" s="188"/>
      <c r="R91" s="131"/>
      <c r="S91" s="1137"/>
      <c r="T91" s="131"/>
      <c r="U91" s="131"/>
      <c r="V91" s="131"/>
      <c r="W91" s="1138"/>
      <c r="X91" s="136"/>
      <c r="Y91" s="131"/>
      <c r="Z91" s="131"/>
      <c r="AA91" s="131"/>
      <c r="AB91" s="131"/>
      <c r="AC91" s="198"/>
      <c r="AD91" s="193"/>
      <c r="AE91" s="131"/>
      <c r="AF91" s="131"/>
      <c r="AG91" s="131"/>
      <c r="AH91" s="207"/>
      <c r="AI91" s="193"/>
      <c r="AJ91" s="131"/>
      <c r="AK91" s="131"/>
      <c r="AL91" s="131"/>
      <c r="AM91" s="198"/>
      <c r="AN91" s="193"/>
      <c r="AO91" s="131"/>
      <c r="AP91" s="131"/>
      <c r="AQ91" s="131"/>
      <c r="AR91" s="207"/>
      <c r="AS91" s="1137"/>
      <c r="AT91" s="131"/>
      <c r="AU91" s="131"/>
      <c r="AV91" s="338"/>
      <c r="AW91" s="1138"/>
      <c r="AX91" s="136"/>
      <c r="AY91" s="131"/>
      <c r="AZ91" s="131"/>
      <c r="BA91" s="131"/>
      <c r="BB91" s="207"/>
      <c r="BC91" s="135"/>
      <c r="BD91" s="193"/>
      <c r="BE91" s="131"/>
      <c r="BF91" s="131"/>
      <c r="BG91" s="131"/>
      <c r="BH91" s="135"/>
      <c r="BI91" s="136"/>
      <c r="BJ91" s="131"/>
      <c r="BK91" s="131"/>
      <c r="BL91" s="338"/>
      <c r="BM91" s="768"/>
    </row>
    <row r="92" spans="1:81" s="122" customFormat="1" ht="23.25" hidden="1" customHeight="1" outlineLevel="1" thickBot="1">
      <c r="A92" s="127" t="s">
        <v>109</v>
      </c>
      <c r="B92" s="120"/>
      <c r="C92" s="121"/>
      <c r="D92" s="759"/>
      <c r="E92" s="760"/>
      <c r="F92" s="760"/>
      <c r="G92" s="760"/>
      <c r="H92" s="761"/>
      <c r="I92" s="762"/>
      <c r="J92" s="760"/>
      <c r="K92" s="760"/>
      <c r="L92" s="763"/>
      <c r="M92" s="760"/>
      <c r="N92" s="764"/>
      <c r="O92" s="760"/>
      <c r="P92" s="760"/>
      <c r="Q92" s="760"/>
      <c r="R92" s="763"/>
      <c r="S92" s="1134"/>
      <c r="T92" s="1135"/>
      <c r="U92" s="1135"/>
      <c r="V92" s="1135"/>
      <c r="W92" s="1136"/>
      <c r="X92" s="762"/>
      <c r="Y92" s="760"/>
      <c r="Z92" s="760"/>
      <c r="AA92" s="760"/>
      <c r="AB92" s="760"/>
      <c r="AC92" s="765"/>
      <c r="AD92" s="764"/>
      <c r="AE92" s="760"/>
      <c r="AF92" s="760"/>
      <c r="AG92" s="760"/>
      <c r="AH92" s="766"/>
      <c r="AI92" s="764"/>
      <c r="AJ92" s="760"/>
      <c r="AK92" s="760"/>
      <c r="AL92" s="760"/>
      <c r="AM92" s="765"/>
      <c r="AN92" s="764"/>
      <c r="AO92" s="760"/>
      <c r="AP92" s="760"/>
      <c r="AQ92" s="760"/>
      <c r="AR92" s="1222"/>
      <c r="AS92" s="1315"/>
      <c r="AT92" s="1316"/>
      <c r="AU92" s="1316"/>
      <c r="AV92" s="1316"/>
      <c r="AW92" s="1317"/>
      <c r="AX92" s="1247"/>
      <c r="AY92" s="760"/>
      <c r="AZ92" s="760"/>
      <c r="BA92" s="760"/>
      <c r="BB92" s="766"/>
      <c r="BC92" s="761"/>
      <c r="BD92" s="764"/>
      <c r="BE92" s="760"/>
      <c r="BF92" s="760"/>
      <c r="BG92" s="760"/>
      <c r="BH92" s="761"/>
      <c r="BI92" s="762"/>
      <c r="BJ92" s="760"/>
      <c r="BK92" s="760"/>
      <c r="BL92" s="760"/>
      <c r="BM92" s="767"/>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8"/>
      <c r="E93" s="361"/>
      <c r="F93" s="361"/>
      <c r="G93" s="361"/>
      <c r="H93" s="362"/>
      <c r="I93" s="336"/>
      <c r="J93" s="363"/>
      <c r="K93" s="363"/>
      <c r="L93" s="364"/>
      <c r="M93" s="363"/>
      <c r="N93" s="215"/>
      <c r="O93" s="363"/>
      <c r="P93" s="363"/>
      <c r="Q93" s="363"/>
      <c r="R93" s="364"/>
      <c r="S93" s="1139"/>
      <c r="T93" s="363"/>
      <c r="U93" s="363"/>
      <c r="V93" s="363"/>
      <c r="W93" s="1140"/>
      <c r="X93" s="511"/>
      <c r="Y93" s="363"/>
      <c r="Z93" s="363"/>
      <c r="AA93" s="365"/>
      <c r="AB93" s="331"/>
      <c r="AC93" s="334"/>
      <c r="AD93" s="366"/>
      <c r="AE93" s="365"/>
      <c r="AF93" s="365"/>
      <c r="AG93" s="365"/>
      <c r="AH93" s="218"/>
      <c r="AI93" s="366"/>
      <c r="AJ93" s="365"/>
      <c r="AK93" s="365"/>
      <c r="AL93" s="365"/>
      <c r="AM93" s="334"/>
      <c r="AN93" s="219"/>
      <c r="AO93" s="220"/>
      <c r="AP93" s="220"/>
      <c r="AQ93" s="221"/>
      <c r="AR93" s="471"/>
      <c r="AS93" s="1318"/>
      <c r="AT93" s="216"/>
      <c r="AU93" s="214"/>
      <c r="AV93" s="217"/>
      <c r="AW93" s="1319"/>
      <c r="AX93" s="320"/>
      <c r="AY93" s="363"/>
      <c r="AZ93" s="363"/>
      <c r="BA93" s="363"/>
      <c r="BB93" s="471"/>
      <c r="BC93" s="323"/>
      <c r="BD93" s="368"/>
      <c r="BE93" s="363"/>
      <c r="BF93" s="363"/>
      <c r="BG93" s="363"/>
      <c r="BH93" s="323"/>
      <c r="BI93" s="336"/>
      <c r="BJ93" s="339"/>
      <c r="BK93" s="339"/>
      <c r="BL93" s="339"/>
      <c r="BM93" s="369"/>
    </row>
    <row r="94" spans="1:81" ht="54" hidden="1" outlineLevel="1">
      <c r="A94" s="28"/>
      <c r="B94" s="29"/>
      <c r="C94" s="46"/>
      <c r="D94" s="770" t="s">
        <v>21</v>
      </c>
      <c r="E94" s="771" t="s">
        <v>22</v>
      </c>
      <c r="F94" s="771" t="s">
        <v>20</v>
      </c>
      <c r="G94" s="772" t="s">
        <v>81</v>
      </c>
      <c r="H94" s="773"/>
      <c r="I94" s="774" t="s">
        <v>21</v>
      </c>
      <c r="J94" s="775" t="s">
        <v>22</v>
      </c>
      <c r="K94" s="775" t="s">
        <v>20</v>
      </c>
      <c r="L94" s="904" t="s">
        <v>81</v>
      </c>
      <c r="M94" s="777"/>
      <c r="N94" s="778" t="s">
        <v>21</v>
      </c>
      <c r="O94" s="775" t="s">
        <v>22</v>
      </c>
      <c r="P94" s="775" t="s">
        <v>20</v>
      </c>
      <c r="Q94" s="777" t="s">
        <v>81</v>
      </c>
      <c r="R94" s="1025"/>
      <c r="S94" s="1141" t="s">
        <v>21</v>
      </c>
      <c r="T94" s="1142" t="s">
        <v>22</v>
      </c>
      <c r="U94" s="1143" t="s">
        <v>20</v>
      </c>
      <c r="V94" s="1143" t="s">
        <v>81</v>
      </c>
      <c r="W94" s="1144"/>
      <c r="X94" s="1046" t="s">
        <v>21</v>
      </c>
      <c r="Y94" s="775" t="s">
        <v>22</v>
      </c>
      <c r="Z94" s="777" t="s">
        <v>20</v>
      </c>
      <c r="AA94" s="777" t="s">
        <v>81</v>
      </c>
      <c r="AB94" s="775"/>
      <c r="AC94" s="779"/>
      <c r="AD94" s="778" t="s">
        <v>21</v>
      </c>
      <c r="AE94" s="775" t="s">
        <v>22</v>
      </c>
      <c r="AF94" s="777" t="s">
        <v>20</v>
      </c>
      <c r="AG94" s="780" t="s">
        <v>81</v>
      </c>
      <c r="AH94" s="781"/>
      <c r="AI94" s="778" t="s">
        <v>21</v>
      </c>
      <c r="AJ94" s="775" t="s">
        <v>22</v>
      </c>
      <c r="AK94" s="777" t="s">
        <v>20</v>
      </c>
      <c r="AL94" s="780" t="s">
        <v>81</v>
      </c>
      <c r="AM94" s="779"/>
      <c r="AN94" s="782" t="s">
        <v>21</v>
      </c>
      <c r="AO94" s="783" t="s">
        <v>22</v>
      </c>
      <c r="AP94" s="784" t="s">
        <v>20</v>
      </c>
      <c r="AQ94" s="785" t="s">
        <v>81</v>
      </c>
      <c r="AR94" s="1223"/>
      <c r="AS94" s="1320" t="s">
        <v>21</v>
      </c>
      <c r="AT94" s="1321" t="s">
        <v>22</v>
      </c>
      <c r="AU94" s="1322" t="s">
        <v>20</v>
      </c>
      <c r="AV94" s="1323" t="s">
        <v>81</v>
      </c>
      <c r="AW94" s="1324"/>
      <c r="AX94" s="1248" t="s">
        <v>21</v>
      </c>
      <c r="AY94" s="775" t="s">
        <v>22</v>
      </c>
      <c r="AZ94" s="777" t="s">
        <v>20</v>
      </c>
      <c r="BA94" s="780" t="s">
        <v>81</v>
      </c>
      <c r="BB94" s="781"/>
      <c r="BC94" s="791"/>
      <c r="BD94" s="778" t="s">
        <v>21</v>
      </c>
      <c r="BE94" s="775" t="s">
        <v>22</v>
      </c>
      <c r="BF94" s="777" t="s">
        <v>20</v>
      </c>
      <c r="BG94" s="780" t="s">
        <v>81</v>
      </c>
      <c r="BH94" s="791"/>
      <c r="BI94" s="786" t="s">
        <v>21</v>
      </c>
      <c r="BJ94" s="777" t="s">
        <v>22</v>
      </c>
      <c r="BK94" s="777" t="s">
        <v>20</v>
      </c>
      <c r="BL94" s="777" t="s">
        <v>81</v>
      </c>
      <c r="BM94" s="792"/>
    </row>
    <row r="95" spans="1:81" s="47" customFormat="1" hidden="1" outlineLevel="1">
      <c r="A95" s="158" t="s">
        <v>84</v>
      </c>
      <c r="B95" s="158"/>
      <c r="C95" s="159"/>
      <c r="D95" s="793" t="e">
        <f>HLOOKUP(D81,TV_affinity,3,0)</f>
        <v>#N/A</v>
      </c>
      <c r="E95" s="905" t="e">
        <f>HLOOKUP(D81,Channel_split2,2,0)</f>
        <v>#N/A</v>
      </c>
      <c r="F95" s="905" t="e">
        <f>HLOOKUP(D81,PT_Share,2,0)</f>
        <v>#N/A</v>
      </c>
      <c r="G95" s="905"/>
      <c r="H95" s="795"/>
      <c r="I95" s="796" t="e">
        <f>HLOOKUP(I81,TV_affinity,3,0)</f>
        <v>#N/A</v>
      </c>
      <c r="J95" s="905" t="e">
        <f>HLOOKUP(I81,Channel_split2,2,0)</f>
        <v>#N/A</v>
      </c>
      <c r="K95" s="905" t="e">
        <f>HLOOKUP(I81,PT_Share,2,0)</f>
        <v>#N/A</v>
      </c>
      <c r="L95" s="797"/>
      <c r="M95" s="795"/>
      <c r="N95" s="796" t="e">
        <f>HLOOKUP(N81,TV_affinity,3,0)</f>
        <v>#N/A</v>
      </c>
      <c r="O95" s="905" t="e">
        <f>HLOOKUP(N81,Channel_split2,2,0)</f>
        <v>#N/A</v>
      </c>
      <c r="P95" s="905" t="e">
        <f>HLOOKUP(N81,PT_Share,2,0)</f>
        <v>#N/A</v>
      </c>
      <c r="Q95" s="905"/>
      <c r="R95" s="1026"/>
      <c r="S95" s="1145" t="e">
        <f>HLOOKUP(S81,TV_affinity,3,0)</f>
        <v>#N/A</v>
      </c>
      <c r="T95" s="1146" t="e">
        <f>HLOOKUP(S81,Channel_split2,2,0)</f>
        <v>#N/A</v>
      </c>
      <c r="U95" s="1146" t="e">
        <f>HLOOKUP(S81,PT_Share,2,0)</f>
        <v>#N/A</v>
      </c>
      <c r="V95" s="1146"/>
      <c r="W95" s="1147"/>
      <c r="X95" s="1047" t="e">
        <f>HLOOKUP(X81,TV_affinity,3,0)</f>
        <v>#N/A</v>
      </c>
      <c r="Y95" s="905" t="e">
        <f>HLOOKUP(X81,Channel_split2,2,0)</f>
        <v>#N/A</v>
      </c>
      <c r="Z95" s="905" t="e">
        <f>HLOOKUP(X81,PT_Share,2,0)</f>
        <v>#N/A</v>
      </c>
      <c r="AA95" s="905"/>
      <c r="AB95" s="906"/>
      <c r="AC95" s="800"/>
      <c r="AD95" s="1047" t="e">
        <f>HLOOKUP(AD81,TV_affinity,3,0)</f>
        <v>#N/A</v>
      </c>
      <c r="AE95" s="905" t="e">
        <f>HLOOKUP(AD81,Channel_split2,2,0)</f>
        <v>#N/A</v>
      </c>
      <c r="AF95" s="905" t="e">
        <f>HLOOKUP(AD81,PT_Share,2,0)</f>
        <v>#N/A</v>
      </c>
      <c r="AG95" s="905"/>
      <c r="AH95" s="798"/>
      <c r="AI95" s="1047" t="e">
        <f>HLOOKUP(AI81,TV_affinity,3,0)</f>
        <v>#N/A</v>
      </c>
      <c r="AJ95" s="905" t="e">
        <f>HLOOKUP(AI81,Channel_split2,2,0)</f>
        <v>#N/A</v>
      </c>
      <c r="AK95" s="905" t="e">
        <f>HLOOKUP(AI81,PT_Share,2,0)</f>
        <v>#N/A</v>
      </c>
      <c r="AL95" s="905"/>
      <c r="AM95" s="798"/>
      <c r="AN95" s="1047" t="e">
        <f>HLOOKUP(AN81,TV_affinity,3,0)</f>
        <v>#N/A</v>
      </c>
      <c r="AO95" s="905" t="e">
        <f>HLOOKUP(AN81,Channel_split2,2,0)</f>
        <v>#N/A</v>
      </c>
      <c r="AP95" s="905" t="e">
        <f>HLOOKUP(AN81,PT_Share,2,0)</f>
        <v>#N/A</v>
      </c>
      <c r="AQ95" s="907"/>
      <c r="AR95" s="1390"/>
      <c r="AS95" s="1047" t="e">
        <f>HLOOKUP(AS81,TV_affinity,3,0)</f>
        <v>#N/A</v>
      </c>
      <c r="AT95" s="905" t="e">
        <f>HLOOKUP(AS81,Channel_split2,2,0)</f>
        <v>#N/A</v>
      </c>
      <c r="AU95" s="905" t="e">
        <f>HLOOKUP(AS81,PT_Share,2,0)</f>
        <v>#N/A</v>
      </c>
      <c r="AV95" s="1327"/>
      <c r="AW95" s="1328"/>
      <c r="AX95" s="1047" t="e">
        <f>HLOOKUP(AX81,TV_affinity,3,0)</f>
        <v>#N/A</v>
      </c>
      <c r="AY95" s="905" t="e">
        <f>HLOOKUP(AX81,Channel_split2,2,0)</f>
        <v>#N/A</v>
      </c>
      <c r="AZ95" s="905" t="e">
        <f>HLOOKUP(AX81,PT_Share,2,0)</f>
        <v>#N/A</v>
      </c>
      <c r="BA95" s="905"/>
      <c r="BB95" s="802"/>
      <c r="BC95" s="798"/>
      <c r="BD95" s="1047" t="e">
        <f>HLOOKUP(BD81,TV_affinity,3,0)</f>
        <v>#N/A</v>
      </c>
      <c r="BE95" s="905" t="e">
        <f>HLOOKUP(BD81,Channel_split2,2,0)</f>
        <v>#N/A</v>
      </c>
      <c r="BF95" s="905" t="e">
        <f>HLOOKUP(BD81,PT_Share,2,0)</f>
        <v>#N/A</v>
      </c>
      <c r="BG95" s="905"/>
      <c r="BH95" s="798"/>
      <c r="BI95" s="1047" t="e">
        <f>HLOOKUP(BI81,TV_affinity,3,0)</f>
        <v>#N/A</v>
      </c>
      <c r="BJ95" s="905" t="e">
        <f>HLOOKUP(BI81,Channel_split2,2,0)</f>
        <v>#N/A</v>
      </c>
      <c r="BK95" s="905" t="e">
        <f>HLOOKUP(BI81,PT_Share,2,0)</f>
        <v>#N/A</v>
      </c>
      <c r="BL95" s="905"/>
      <c r="BM95" s="803"/>
    </row>
    <row r="96" spans="1:81" s="47" customFormat="1" hidden="1" outlineLevel="1">
      <c r="A96" s="158" t="s">
        <v>69</v>
      </c>
      <c r="B96" s="158"/>
      <c r="C96" s="159"/>
      <c r="D96" s="793" t="e">
        <f>HLOOKUP(D81,TV_affinity,4,0)</f>
        <v>#N/A</v>
      </c>
      <c r="E96" s="905" t="e">
        <f>HLOOKUP(D81,Channel_split2,3,0)</f>
        <v>#N/A</v>
      </c>
      <c r="F96" s="905" t="e">
        <f>HLOOKUP(D81,PT_Share,3,0)</f>
        <v>#N/A</v>
      </c>
      <c r="G96" s="905"/>
      <c r="H96" s="795"/>
      <c r="I96" s="796" t="e">
        <f>HLOOKUP(I81,TV_affinity,4,0)</f>
        <v>#N/A</v>
      </c>
      <c r="J96" s="905" t="e">
        <f>HLOOKUP(I81,Channel_split2,3,0)</f>
        <v>#N/A</v>
      </c>
      <c r="K96" s="905" t="e">
        <f>HLOOKUP(I81,PT_Share,3,0)</f>
        <v>#N/A</v>
      </c>
      <c r="L96" s="797"/>
      <c r="M96" s="795"/>
      <c r="N96" s="796" t="e">
        <f>HLOOKUP(N81,TV_affinity,4,0)</f>
        <v>#N/A</v>
      </c>
      <c r="O96" s="905" t="e">
        <f>HLOOKUP(N81,Channel_split2,3,0)</f>
        <v>#N/A</v>
      </c>
      <c r="P96" s="905" t="e">
        <f>HLOOKUP(N81,PT_Share,3,0)</f>
        <v>#N/A</v>
      </c>
      <c r="Q96" s="905"/>
      <c r="R96" s="1026"/>
      <c r="S96" s="1145" t="e">
        <f>HLOOKUP(S81,TV_affinity,4,0)</f>
        <v>#N/A</v>
      </c>
      <c r="T96" s="1146" t="e">
        <f>HLOOKUP(S81,Channel_split2,3,0)</f>
        <v>#N/A</v>
      </c>
      <c r="U96" s="1146" t="e">
        <f>HLOOKUP(S81,PT_Share,3,0)</f>
        <v>#N/A</v>
      </c>
      <c r="V96" s="1146"/>
      <c r="W96" s="1147"/>
      <c r="X96" s="1047" t="e">
        <f>HLOOKUP(X81,TV_affinity,4,0)</f>
        <v>#N/A</v>
      </c>
      <c r="Y96" s="905" t="e">
        <f>HLOOKUP(X81,Channel_split2,3,0)</f>
        <v>#N/A</v>
      </c>
      <c r="Z96" s="905" t="e">
        <f>HLOOKUP(X81,PT_Share,3,0)</f>
        <v>#N/A</v>
      </c>
      <c r="AA96" s="905"/>
      <c r="AB96" s="906"/>
      <c r="AC96" s="800"/>
      <c r="AD96" s="1047" t="e">
        <f>HLOOKUP(AD81,TV_affinity,4,0)</f>
        <v>#N/A</v>
      </c>
      <c r="AE96" s="905" t="e">
        <f>HLOOKUP(AD81,Channel_split2,3,0)</f>
        <v>#N/A</v>
      </c>
      <c r="AF96" s="905" t="e">
        <f>HLOOKUP(AD81,PT_Share,3,0)</f>
        <v>#N/A</v>
      </c>
      <c r="AG96" s="905"/>
      <c r="AH96" s="798"/>
      <c r="AI96" s="1047" t="e">
        <f>HLOOKUP(AI81,TV_affinity,4,0)</f>
        <v>#N/A</v>
      </c>
      <c r="AJ96" s="905" t="e">
        <f>HLOOKUP(AI81,Channel_split2,3,0)</f>
        <v>#N/A</v>
      </c>
      <c r="AK96" s="905" t="e">
        <f>HLOOKUP(AI81,PT_Share,3,0)</f>
        <v>#N/A</v>
      </c>
      <c r="AL96" s="905"/>
      <c r="AM96" s="798"/>
      <c r="AN96" s="1047" t="e">
        <f>HLOOKUP(AN81,TV_affinity,4,0)</f>
        <v>#N/A</v>
      </c>
      <c r="AO96" s="905" t="e">
        <f>HLOOKUP(AN81,Channel_split2,3,0)</f>
        <v>#N/A</v>
      </c>
      <c r="AP96" s="905" t="e">
        <f>HLOOKUP(AN81,PT_Share,3,0)</f>
        <v>#N/A</v>
      </c>
      <c r="AQ96" s="907"/>
      <c r="AR96" s="1390"/>
      <c r="AS96" s="1047" t="e">
        <f>HLOOKUP(AS81,TV_affinity,4,0)</f>
        <v>#N/A</v>
      </c>
      <c r="AT96" s="905" t="e">
        <f>HLOOKUP(AS81,Channel_split2,3,0)</f>
        <v>#N/A</v>
      </c>
      <c r="AU96" s="905" t="e">
        <f>HLOOKUP(AS81,PT_Share,3,0)</f>
        <v>#N/A</v>
      </c>
      <c r="AV96" s="1327"/>
      <c r="AW96" s="1328"/>
      <c r="AX96" s="1047" t="e">
        <f>HLOOKUP(AX81,TV_affinity,4,0)</f>
        <v>#N/A</v>
      </c>
      <c r="AY96" s="905" t="e">
        <f>HLOOKUP(AX81,Channel_split2,3,0)</f>
        <v>#N/A</v>
      </c>
      <c r="AZ96" s="905" t="e">
        <f>HLOOKUP(AX81,PT_Share,3,0)</f>
        <v>#N/A</v>
      </c>
      <c r="BA96" s="905"/>
      <c r="BB96" s="802"/>
      <c r="BC96" s="798"/>
      <c r="BD96" s="1047" t="e">
        <f>HLOOKUP(BD81,TV_affinity,4,0)</f>
        <v>#N/A</v>
      </c>
      <c r="BE96" s="905" t="e">
        <f>HLOOKUP(BD81,Channel_split2,3,0)</f>
        <v>#N/A</v>
      </c>
      <c r="BF96" s="905" t="e">
        <f>HLOOKUP(BD81,PT_Share,3,0)</f>
        <v>#N/A</v>
      </c>
      <c r="BG96" s="905"/>
      <c r="BH96" s="798"/>
      <c r="BI96" s="1047" t="e">
        <f>HLOOKUP(BI81,TV_affinity,4,0)</f>
        <v>#N/A</v>
      </c>
      <c r="BJ96" s="905" t="e">
        <f>HLOOKUP(BI81,Channel_split2,3,0)</f>
        <v>#N/A</v>
      </c>
      <c r="BK96" s="905" t="e">
        <f>HLOOKUP(BI81,PT_Share,3,0)</f>
        <v>#N/A</v>
      </c>
      <c r="BL96" s="905"/>
      <c r="BM96" s="803"/>
    </row>
    <row r="97" spans="1:65" s="47" customFormat="1" hidden="1" outlineLevel="1">
      <c r="A97" s="158" t="s">
        <v>70</v>
      </c>
      <c r="B97" s="158"/>
      <c r="C97" s="159"/>
      <c r="D97" s="793" t="e">
        <f>HLOOKUP(D81,TV_affinity,5,0)</f>
        <v>#N/A</v>
      </c>
      <c r="E97" s="905" t="e">
        <f>HLOOKUP(D81,Channel_split2,4,0)</f>
        <v>#N/A</v>
      </c>
      <c r="F97" s="905" t="e">
        <f>HLOOKUP(D81,PT_Share,4,0)</f>
        <v>#N/A</v>
      </c>
      <c r="G97" s="905"/>
      <c r="H97" s="795"/>
      <c r="I97" s="796" t="e">
        <f>HLOOKUP(I81,TV_affinity,5,0)</f>
        <v>#N/A</v>
      </c>
      <c r="J97" s="905" t="e">
        <f>HLOOKUP(I81,Channel_split2,4,0)</f>
        <v>#N/A</v>
      </c>
      <c r="K97" s="905" t="e">
        <f>HLOOKUP(I81,PT_Share,4,0)</f>
        <v>#N/A</v>
      </c>
      <c r="L97" s="797"/>
      <c r="M97" s="795"/>
      <c r="N97" s="796" t="e">
        <f>HLOOKUP(N81,TV_affinity,5,0)</f>
        <v>#N/A</v>
      </c>
      <c r="O97" s="905" t="e">
        <f>HLOOKUP(N81,Channel_split2,4,0)</f>
        <v>#N/A</v>
      </c>
      <c r="P97" s="905" t="e">
        <f>HLOOKUP(N81,PT_Share,4,0)</f>
        <v>#N/A</v>
      </c>
      <c r="Q97" s="905"/>
      <c r="R97" s="1026"/>
      <c r="S97" s="1145" t="e">
        <f>HLOOKUP(S81,TV_affinity,5,0)</f>
        <v>#N/A</v>
      </c>
      <c r="T97" s="1146" t="e">
        <f>HLOOKUP(S81,Channel_split2,4,0)</f>
        <v>#N/A</v>
      </c>
      <c r="U97" s="1146" t="e">
        <f>HLOOKUP(S81,PT_Share,4,0)</f>
        <v>#N/A</v>
      </c>
      <c r="V97" s="1146"/>
      <c r="W97" s="1147"/>
      <c r="X97" s="1047" t="e">
        <f>HLOOKUP(X81,TV_affinity,5,0)</f>
        <v>#N/A</v>
      </c>
      <c r="Y97" s="905" t="e">
        <f>HLOOKUP(X81,Channel_split2,4,0)</f>
        <v>#N/A</v>
      </c>
      <c r="Z97" s="905" t="e">
        <f>HLOOKUP(X81,PT_Share,4,0)</f>
        <v>#N/A</v>
      </c>
      <c r="AA97" s="905"/>
      <c r="AB97" s="906"/>
      <c r="AC97" s="800"/>
      <c r="AD97" s="1047" t="e">
        <f>HLOOKUP(AD81,TV_affinity,5,0)</f>
        <v>#N/A</v>
      </c>
      <c r="AE97" s="905" t="e">
        <f>HLOOKUP(AD81,Channel_split2,4,0)</f>
        <v>#N/A</v>
      </c>
      <c r="AF97" s="905" t="e">
        <f>HLOOKUP(AD81,PT_Share,4,0)</f>
        <v>#N/A</v>
      </c>
      <c r="AG97" s="905"/>
      <c r="AH97" s="798"/>
      <c r="AI97" s="1047" t="e">
        <f>HLOOKUP(AI81,TV_affinity,5,0)</f>
        <v>#N/A</v>
      </c>
      <c r="AJ97" s="905" t="e">
        <f>HLOOKUP(AI81,Channel_split2,4,0)</f>
        <v>#N/A</v>
      </c>
      <c r="AK97" s="905" t="e">
        <f>HLOOKUP(AI81,PT_Share,4,0)</f>
        <v>#N/A</v>
      </c>
      <c r="AL97" s="905"/>
      <c r="AM97" s="798"/>
      <c r="AN97" s="1047" t="e">
        <f>HLOOKUP(AN81,TV_affinity,5,0)</f>
        <v>#N/A</v>
      </c>
      <c r="AO97" s="905" t="e">
        <f>HLOOKUP(AN81,Channel_split2,4,0)</f>
        <v>#N/A</v>
      </c>
      <c r="AP97" s="905" t="e">
        <f>HLOOKUP(AN81,PT_Share,4,0)</f>
        <v>#N/A</v>
      </c>
      <c r="AQ97" s="907"/>
      <c r="AR97" s="1390"/>
      <c r="AS97" s="1047" t="e">
        <f>HLOOKUP(AS81,TV_affinity,5,0)</f>
        <v>#N/A</v>
      </c>
      <c r="AT97" s="905" t="e">
        <f>HLOOKUP(AS81,Channel_split2,4,0)</f>
        <v>#N/A</v>
      </c>
      <c r="AU97" s="905" t="e">
        <f>HLOOKUP(AS81,PT_Share,4,0)</f>
        <v>#N/A</v>
      </c>
      <c r="AV97" s="1327"/>
      <c r="AW97" s="1328"/>
      <c r="AX97" s="1047" t="e">
        <f>HLOOKUP(AX81,TV_affinity,5,0)</f>
        <v>#N/A</v>
      </c>
      <c r="AY97" s="905" t="e">
        <f>HLOOKUP(AX81,Channel_split2,4,0)</f>
        <v>#N/A</v>
      </c>
      <c r="AZ97" s="905" t="e">
        <f>HLOOKUP(AX81,PT_Share,4,0)</f>
        <v>#N/A</v>
      </c>
      <c r="BA97" s="905"/>
      <c r="BB97" s="802"/>
      <c r="BC97" s="798"/>
      <c r="BD97" s="1047" t="e">
        <f>HLOOKUP(BD81,TV_affinity,5,0)</f>
        <v>#N/A</v>
      </c>
      <c r="BE97" s="905" t="e">
        <f>HLOOKUP(BD81,Channel_split2,4,0)</f>
        <v>#N/A</v>
      </c>
      <c r="BF97" s="905" t="e">
        <f>HLOOKUP(BD81,PT_Share,4,0)</f>
        <v>#N/A</v>
      </c>
      <c r="BG97" s="905"/>
      <c r="BH97" s="798"/>
      <c r="BI97" s="1047" t="e">
        <f>HLOOKUP(BI81,TV_affinity,5,0)</f>
        <v>#N/A</v>
      </c>
      <c r="BJ97" s="905" t="e">
        <f>HLOOKUP(BI81,Channel_split2,4,0)</f>
        <v>#N/A</v>
      </c>
      <c r="BK97" s="905" t="e">
        <f>HLOOKUP(BI81,PT_Share,4,0)</f>
        <v>#N/A</v>
      </c>
      <c r="BL97" s="905"/>
      <c r="BM97" s="803"/>
    </row>
    <row r="98" spans="1:65" s="47" customFormat="1" hidden="1" outlineLevel="1">
      <c r="A98" s="262" t="s">
        <v>105</v>
      </c>
      <c r="B98" s="262"/>
      <c r="C98" s="263"/>
      <c r="D98" s="804" t="e">
        <f>HLOOKUP(D81,TV_affinity,6,0)</f>
        <v>#N/A</v>
      </c>
      <c r="E98" s="805" t="e">
        <f>HLOOKUP(D81,Channel_split2,5,0)</f>
        <v>#N/A</v>
      </c>
      <c r="F98" s="805" t="e">
        <f>HLOOKUP(D81,PT_Share,5,0)</f>
        <v>#N/A</v>
      </c>
      <c r="G98" s="805"/>
      <c r="H98" s="806"/>
      <c r="I98" s="807" t="e">
        <f>HLOOKUP(I81,TV_affinity,6,0)</f>
        <v>#N/A</v>
      </c>
      <c r="J98" s="805" t="e">
        <f>HLOOKUP(I81,Channel_split2,5,0)</f>
        <v>#N/A</v>
      </c>
      <c r="K98" s="805" t="e">
        <f>HLOOKUP(I81,PT_Share,5,0)</f>
        <v>#N/A</v>
      </c>
      <c r="L98" s="808"/>
      <c r="M98" s="806"/>
      <c r="N98" s="807" t="e">
        <f>HLOOKUP(N81,TV_affinity,6,0)</f>
        <v>#N/A</v>
      </c>
      <c r="O98" s="805" t="e">
        <f>HLOOKUP(N81,Channel_split2,5,0)</f>
        <v>#N/A</v>
      </c>
      <c r="P98" s="805" t="e">
        <f>HLOOKUP(N81,PT_Share,5,0)</f>
        <v>#N/A</v>
      </c>
      <c r="Q98" s="805"/>
      <c r="R98" s="808"/>
      <c r="S98" s="1148" t="e">
        <f>HLOOKUP(S81,TV_affinity,6,0)</f>
        <v>#N/A</v>
      </c>
      <c r="T98" s="1149" t="e">
        <f>HLOOKUP(S81,Channel_split2,5,0)</f>
        <v>#N/A</v>
      </c>
      <c r="U98" s="1149" t="e">
        <f>HLOOKUP(S81,PT_Share,5,0)</f>
        <v>#N/A</v>
      </c>
      <c r="V98" s="1149"/>
      <c r="W98" s="1150"/>
      <c r="X98" s="1048" t="e">
        <f>HLOOKUP(X81,TV_affinity,6,0)</f>
        <v>#N/A</v>
      </c>
      <c r="Y98" s="805" t="e">
        <f>HLOOKUP(X81,Channel_split2,5,0)</f>
        <v>#N/A</v>
      </c>
      <c r="Z98" s="805" t="e">
        <f>HLOOKUP(X81,PT_Share,5,0)</f>
        <v>#N/A</v>
      </c>
      <c r="AA98" s="805"/>
      <c r="AB98" s="810"/>
      <c r="AC98" s="370"/>
      <c r="AD98" s="1048" t="e">
        <f>HLOOKUP(AD81,TV_affinity,6,0)</f>
        <v>#N/A</v>
      </c>
      <c r="AE98" s="805" t="e">
        <f>HLOOKUP(AD81,Channel_split2,5,0)</f>
        <v>#N/A</v>
      </c>
      <c r="AF98" s="805" t="e">
        <f>HLOOKUP(AD81,PT_Share,5,0)</f>
        <v>#N/A</v>
      </c>
      <c r="AG98" s="805"/>
      <c r="AH98" s="809"/>
      <c r="AI98" s="1048" t="e">
        <f>HLOOKUP(AI81,TV_affinity,6,0)</f>
        <v>#N/A</v>
      </c>
      <c r="AJ98" s="805" t="e">
        <f>HLOOKUP(AI81,Channel_split2,5,0)</f>
        <v>#N/A</v>
      </c>
      <c r="AK98" s="805" t="e">
        <f>HLOOKUP(AI81,PT_Share,5,0)</f>
        <v>#N/A</v>
      </c>
      <c r="AL98" s="805"/>
      <c r="AM98" s="809"/>
      <c r="AN98" s="1048" t="e">
        <f>HLOOKUP(AN81,TV_affinity,6,0)</f>
        <v>#N/A</v>
      </c>
      <c r="AO98" s="805" t="e">
        <f>HLOOKUP(AN81,Channel_split2,5,0)</f>
        <v>#N/A</v>
      </c>
      <c r="AP98" s="805" t="e">
        <f>HLOOKUP(AN81,PT_Share,5,0)</f>
        <v>#N/A</v>
      </c>
      <c r="AQ98" s="812"/>
      <c r="AR98" s="1391"/>
      <c r="AS98" s="1048" t="e">
        <f>HLOOKUP(AS81,TV_affinity,6,0)</f>
        <v>#N/A</v>
      </c>
      <c r="AT98" s="805" t="e">
        <f>HLOOKUP(AS81,Channel_split2,5,0)</f>
        <v>#N/A</v>
      </c>
      <c r="AU98" s="805" t="e">
        <f>HLOOKUP(AS81,PT_Share,5,0)</f>
        <v>#N/A</v>
      </c>
      <c r="AV98" s="1331"/>
      <c r="AW98" s="1332"/>
      <c r="AX98" s="1048" t="e">
        <f>HLOOKUP(AX81,TV_affinity,6,0)</f>
        <v>#N/A</v>
      </c>
      <c r="AY98" s="805" t="e">
        <f>HLOOKUP(AX81,Channel_split2,5,0)</f>
        <v>#N/A</v>
      </c>
      <c r="AZ98" s="805" t="e">
        <f>HLOOKUP(AX81,PT_Share,5,0)</f>
        <v>#N/A</v>
      </c>
      <c r="BA98" s="805"/>
      <c r="BB98" s="813"/>
      <c r="BC98" s="809"/>
      <c r="BD98" s="1048" t="e">
        <f>HLOOKUP(BD81,TV_affinity,6,0)</f>
        <v>#N/A</v>
      </c>
      <c r="BE98" s="805" t="e">
        <f>HLOOKUP(BD81,Channel_split2,5,0)</f>
        <v>#N/A</v>
      </c>
      <c r="BF98" s="805" t="e">
        <f>HLOOKUP(BD81,PT_Share,5,0)</f>
        <v>#N/A</v>
      </c>
      <c r="BG98" s="805"/>
      <c r="BH98" s="809"/>
      <c r="BI98" s="1048" t="e">
        <f>HLOOKUP(BI81,TV_affinity,6,0)</f>
        <v>#N/A</v>
      </c>
      <c r="BJ98" s="805" t="e">
        <f>HLOOKUP(BI81,Channel_split2,5,0)</f>
        <v>#N/A</v>
      </c>
      <c r="BK98" s="805" t="e">
        <f>HLOOKUP(BI81,PT_Share,5,0)</f>
        <v>#N/A</v>
      </c>
      <c r="BL98" s="805"/>
      <c r="BM98" s="814"/>
    </row>
    <row r="99" spans="1:65" s="47" customFormat="1" hidden="1" outlineLevel="1">
      <c r="A99" s="158" t="s">
        <v>71</v>
      </c>
      <c r="B99" s="158"/>
      <c r="C99" s="159"/>
      <c r="D99" s="260" t="e">
        <f>HLOOKUP(D81,TV_affinity,7,0)</f>
        <v>#N/A</v>
      </c>
      <c r="E99" s="259" t="e">
        <f>HLOOKUP(D81,Channel_split2,6,0)</f>
        <v>#N/A</v>
      </c>
      <c r="F99" s="259" t="e">
        <f>HLOOKUP(D81,PT_Share,6,0)</f>
        <v>#N/A</v>
      </c>
      <c r="G99" s="259"/>
      <c r="H99" s="224"/>
      <c r="I99" s="261" t="e">
        <f>HLOOKUP(I81,TV_affinity,7,0)</f>
        <v>#N/A</v>
      </c>
      <c r="J99" s="259" t="e">
        <f>HLOOKUP(I81,Channel_split2,6,0)</f>
        <v>#N/A</v>
      </c>
      <c r="K99" s="259" t="e">
        <f>HLOOKUP(I81,PT_Share,6,0)</f>
        <v>#N/A</v>
      </c>
      <c r="L99" s="466"/>
      <c r="M99" s="224"/>
      <c r="N99" s="261" t="e">
        <f>HLOOKUP(N81,TV_affinity,7,0)</f>
        <v>#N/A</v>
      </c>
      <c r="O99" s="259" t="e">
        <f>HLOOKUP(N81,Channel_split2,6,0)</f>
        <v>#N/A</v>
      </c>
      <c r="P99" s="259" t="e">
        <f>HLOOKUP(N81,PT_Share,6,0)</f>
        <v>#N/A</v>
      </c>
      <c r="Q99" s="259"/>
      <c r="R99" s="466"/>
      <c r="S99" s="1151" t="e">
        <f>HLOOKUP(S81,TV_affinity,7,0)</f>
        <v>#N/A</v>
      </c>
      <c r="T99" s="340" t="e">
        <f>HLOOKUP(S81,Channel_split2,6,0)</f>
        <v>#N/A</v>
      </c>
      <c r="U99" s="340" t="e">
        <f>HLOOKUP(S81,PT_Share,6,0)</f>
        <v>#N/A</v>
      </c>
      <c r="V99" s="340"/>
      <c r="W99" s="1152"/>
      <c r="X99" s="261" t="e">
        <f>HLOOKUP(X81,TV_affinity,7,0)</f>
        <v>#N/A</v>
      </c>
      <c r="Y99" s="259" t="e">
        <f>HLOOKUP(X81,Channel_split2,6,0)</f>
        <v>#N/A</v>
      </c>
      <c r="Z99" s="259" t="e">
        <f>HLOOKUP(X81,PT_Share,6,0)</f>
        <v>#N/A</v>
      </c>
      <c r="AA99" s="259"/>
      <c r="AB99" s="332"/>
      <c r="AC99" s="258"/>
      <c r="AD99" s="261" t="e">
        <f>HLOOKUP(AD81,TV_affinity,7,0)</f>
        <v>#N/A</v>
      </c>
      <c r="AE99" s="259" t="e">
        <f>HLOOKUP(AD81,Channel_split2,6,0)</f>
        <v>#N/A</v>
      </c>
      <c r="AF99" s="259" t="e">
        <f>HLOOKUP(AD81,PT_Share,6,0)</f>
        <v>#N/A</v>
      </c>
      <c r="AG99" s="259"/>
      <c r="AH99" s="225"/>
      <c r="AI99" s="261" t="e">
        <f>HLOOKUP(AI81,TV_affinity,7,0)</f>
        <v>#N/A</v>
      </c>
      <c r="AJ99" s="259" t="e">
        <f>HLOOKUP(AI81,Channel_split2,6,0)</f>
        <v>#N/A</v>
      </c>
      <c r="AK99" s="259" t="e">
        <f>HLOOKUP(AI81,PT_Share,6,0)</f>
        <v>#N/A</v>
      </c>
      <c r="AL99" s="259"/>
      <c r="AM99" s="225"/>
      <c r="AN99" s="261" t="e">
        <f>HLOOKUP(AN81,TV_affinity,7,0)</f>
        <v>#N/A</v>
      </c>
      <c r="AO99" s="259" t="e">
        <f>HLOOKUP(AN81,Channel_split2,6,0)</f>
        <v>#N/A</v>
      </c>
      <c r="AP99" s="259" t="e">
        <f>HLOOKUP(AN81,PT_Share,6,0)</f>
        <v>#N/A</v>
      </c>
      <c r="AQ99" s="208"/>
      <c r="AR99" s="1392"/>
      <c r="AS99" s="261" t="e">
        <f>HLOOKUP(AS81,TV_affinity,7,0)</f>
        <v>#N/A</v>
      </c>
      <c r="AT99" s="259" t="e">
        <f>HLOOKUP(AS81,Channel_split2,6,0)</f>
        <v>#N/A</v>
      </c>
      <c r="AU99" s="259" t="e">
        <f>HLOOKUP(AS81,PT_Share,6,0)</f>
        <v>#N/A</v>
      </c>
      <c r="AV99" s="208"/>
      <c r="AW99" s="1152"/>
      <c r="AX99" s="261" t="e">
        <f>HLOOKUP(AX81,TV_affinity,7,0)</f>
        <v>#N/A</v>
      </c>
      <c r="AY99" s="259" t="e">
        <f>HLOOKUP(AX81,Channel_split2,6,0)</f>
        <v>#N/A</v>
      </c>
      <c r="AZ99" s="259" t="e">
        <f>HLOOKUP(AX81,PT_Share,6,0)</f>
        <v>#N/A</v>
      </c>
      <c r="BA99" s="259"/>
      <c r="BB99" s="472"/>
      <c r="BC99" s="225"/>
      <c r="BD99" s="261" t="e">
        <f>HLOOKUP(BD81,TV_affinity,7,0)</f>
        <v>#N/A</v>
      </c>
      <c r="BE99" s="259" t="e">
        <f>HLOOKUP(BD81,Channel_split2,6,0)</f>
        <v>#N/A</v>
      </c>
      <c r="BF99" s="259" t="e">
        <f>HLOOKUP(BD81,PT_Share,6,0)</f>
        <v>#N/A</v>
      </c>
      <c r="BG99" s="259"/>
      <c r="BH99" s="225"/>
      <c r="BI99" s="261" t="e">
        <f>HLOOKUP(BI81,TV_affinity,7,0)</f>
        <v>#N/A</v>
      </c>
      <c r="BJ99" s="259" t="e">
        <f>HLOOKUP(BI81,Channel_split2,6,0)</f>
        <v>#N/A</v>
      </c>
      <c r="BK99" s="259" t="e">
        <f>HLOOKUP(BI81,PT_Share,6,0)</f>
        <v>#N/A</v>
      </c>
      <c r="BL99" s="259"/>
      <c r="BM99" s="816"/>
    </row>
    <row r="100" spans="1:65" s="47" customFormat="1" hidden="1" outlineLevel="1">
      <c r="A100" s="160" t="s">
        <v>73</v>
      </c>
      <c r="B100" s="158"/>
      <c r="C100" s="161"/>
      <c r="D100" s="793" t="e">
        <f>HLOOKUP(D81,TV_affinity,8,0)</f>
        <v>#N/A</v>
      </c>
      <c r="E100" s="905" t="e">
        <f>HLOOKUP(D81,Channel_split2,7,0)</f>
        <v>#N/A</v>
      </c>
      <c r="F100" s="905" t="e">
        <f>HLOOKUP(D81,PT_Share,7,0)</f>
        <v>#N/A</v>
      </c>
      <c r="G100" s="905"/>
      <c r="H100" s="795"/>
      <c r="I100" s="796" t="e">
        <f>HLOOKUP(I81,TV_affinity,8,0)</f>
        <v>#N/A</v>
      </c>
      <c r="J100" s="905" t="e">
        <f>HLOOKUP(I81,Channel_split2,7,0)</f>
        <v>#N/A</v>
      </c>
      <c r="K100" s="905" t="e">
        <f>HLOOKUP(I81,PT_Share,7,0)</f>
        <v>#N/A</v>
      </c>
      <c r="L100" s="797"/>
      <c r="M100" s="795"/>
      <c r="N100" s="796" t="e">
        <f>HLOOKUP(N81,TV_affinity,8,0)</f>
        <v>#N/A</v>
      </c>
      <c r="O100" s="905" t="e">
        <f>HLOOKUP(N81,Channel_split2,7,0)</f>
        <v>#N/A</v>
      </c>
      <c r="P100" s="905" t="e">
        <f>HLOOKUP(N81,PT_Share,7,0)</f>
        <v>#N/A</v>
      </c>
      <c r="Q100" s="905"/>
      <c r="R100" s="1026"/>
      <c r="S100" s="1145" t="e">
        <f>HLOOKUP(S81,TV_affinity,8,0)</f>
        <v>#N/A</v>
      </c>
      <c r="T100" s="1146" t="e">
        <f>HLOOKUP(S81,Channel_split2,7,0)</f>
        <v>#N/A</v>
      </c>
      <c r="U100" s="1146" t="e">
        <f>HLOOKUP(S81,PT_Share,7,0)</f>
        <v>#N/A</v>
      </c>
      <c r="V100" s="1146"/>
      <c r="W100" s="1147"/>
      <c r="X100" s="1047" t="e">
        <f>HLOOKUP(X81,TV_affinity,8,0)</f>
        <v>#N/A</v>
      </c>
      <c r="Y100" s="905" t="e">
        <f>HLOOKUP(X81,Channel_split2,7,0)</f>
        <v>#N/A</v>
      </c>
      <c r="Z100" s="905" t="e">
        <f>HLOOKUP(X81,PT_Share,7,0)</f>
        <v>#N/A</v>
      </c>
      <c r="AA100" s="905"/>
      <c r="AB100" s="906"/>
      <c r="AC100" s="800"/>
      <c r="AD100" s="1047" t="e">
        <f>HLOOKUP(AD81,TV_affinity,8,0)</f>
        <v>#N/A</v>
      </c>
      <c r="AE100" s="905" t="e">
        <f>HLOOKUP(AD81,Channel_split2,7,0)</f>
        <v>#N/A</v>
      </c>
      <c r="AF100" s="905" t="e">
        <f>HLOOKUP(AD81,PT_Share,7,0)</f>
        <v>#N/A</v>
      </c>
      <c r="AG100" s="905"/>
      <c r="AH100" s="798"/>
      <c r="AI100" s="1047" t="e">
        <f>HLOOKUP(AI81,TV_affinity,8,0)</f>
        <v>#N/A</v>
      </c>
      <c r="AJ100" s="905" t="e">
        <f>HLOOKUP(AI81,Channel_split2,7,0)</f>
        <v>#N/A</v>
      </c>
      <c r="AK100" s="905" t="e">
        <f>HLOOKUP(AI81,PT_Share,7,0)</f>
        <v>#N/A</v>
      </c>
      <c r="AL100" s="905"/>
      <c r="AM100" s="798"/>
      <c r="AN100" s="1047" t="e">
        <f>HLOOKUP(AN81,TV_affinity,8,0)</f>
        <v>#N/A</v>
      </c>
      <c r="AO100" s="905" t="e">
        <f>HLOOKUP(AN81,Channel_split2,7,0)</f>
        <v>#N/A</v>
      </c>
      <c r="AP100" s="905" t="e">
        <f>HLOOKUP(AN81,PT_Share,7,0)</f>
        <v>#N/A</v>
      </c>
      <c r="AQ100" s="907"/>
      <c r="AR100" s="1390"/>
      <c r="AS100" s="1047" t="e">
        <f>HLOOKUP(AS81,TV_affinity,8,0)</f>
        <v>#N/A</v>
      </c>
      <c r="AT100" s="905" t="e">
        <f>HLOOKUP(AS81,Channel_split2,7,0)</f>
        <v>#N/A</v>
      </c>
      <c r="AU100" s="905" t="e">
        <f>HLOOKUP(AS81,PT_Share,7,0)</f>
        <v>#N/A</v>
      </c>
      <c r="AV100" s="1327"/>
      <c r="AW100" s="1328"/>
      <c r="AX100" s="1047" t="e">
        <f>HLOOKUP(AX81,TV_affinity,8,0)</f>
        <v>#N/A</v>
      </c>
      <c r="AY100" s="905" t="e">
        <f>HLOOKUP(AX81,Channel_split2,7,0)</f>
        <v>#N/A</v>
      </c>
      <c r="AZ100" s="905" t="e">
        <f>HLOOKUP(AX81,PT_Share,7,0)</f>
        <v>#N/A</v>
      </c>
      <c r="BA100" s="905"/>
      <c r="BB100" s="802"/>
      <c r="BC100" s="798"/>
      <c r="BD100" s="1047" t="e">
        <f>HLOOKUP(BD81,TV_affinity,8,0)</f>
        <v>#N/A</v>
      </c>
      <c r="BE100" s="905" t="e">
        <f>HLOOKUP(BD81,Channel_split2,7,0)</f>
        <v>#N/A</v>
      </c>
      <c r="BF100" s="905" t="e">
        <f>HLOOKUP(BD81,PT_Share,7,0)</f>
        <v>#N/A</v>
      </c>
      <c r="BG100" s="905"/>
      <c r="BH100" s="798"/>
      <c r="BI100" s="1047" t="e">
        <f>HLOOKUP(BI81,TV_affinity,8,0)</f>
        <v>#N/A</v>
      </c>
      <c r="BJ100" s="905" t="e">
        <f>HLOOKUP(BI81,Channel_split2,7,0)</f>
        <v>#N/A</v>
      </c>
      <c r="BK100" s="905" t="e">
        <f>HLOOKUP(BI81,PT_Share,7,0)</f>
        <v>#N/A</v>
      </c>
      <c r="BL100" s="905"/>
      <c r="BM100" s="803"/>
    </row>
    <row r="101" spans="1:65" s="47" customFormat="1" hidden="1" outlineLevel="1">
      <c r="A101" s="160" t="s">
        <v>85</v>
      </c>
      <c r="B101" s="158"/>
      <c r="C101" s="161"/>
      <c r="D101" s="793" t="e">
        <f>HLOOKUP(D81,TV_affinity,9,0)</f>
        <v>#N/A</v>
      </c>
      <c r="E101" s="905" t="e">
        <f>HLOOKUP(D81,Channel_split2,8,0)</f>
        <v>#N/A</v>
      </c>
      <c r="F101" s="905" t="e">
        <f>HLOOKUP(D81,PT_Share,8,0)</f>
        <v>#N/A</v>
      </c>
      <c r="G101" s="340"/>
      <c r="H101" s="224"/>
      <c r="I101" s="796" t="e">
        <f>HLOOKUP(I81,TV_affinity,9,0)</f>
        <v>#N/A</v>
      </c>
      <c r="J101" s="905" t="e">
        <f>HLOOKUP(I81,Channel_split2,8,0)</f>
        <v>#N/A</v>
      </c>
      <c r="K101" s="905" t="e">
        <f>HLOOKUP(I81,PT_Share,8,0)</f>
        <v>#N/A</v>
      </c>
      <c r="L101" s="466"/>
      <c r="M101" s="224"/>
      <c r="N101" s="796" t="e">
        <f>HLOOKUP(N81,TV_affinity,9,0)</f>
        <v>#N/A</v>
      </c>
      <c r="O101" s="905" t="e">
        <f>HLOOKUP(N81,Channel_split2,8,0)</f>
        <v>#N/A</v>
      </c>
      <c r="P101" s="905" t="e">
        <f>HLOOKUP(N81,PT_Share,8,0)</f>
        <v>#N/A</v>
      </c>
      <c r="Q101" s="340"/>
      <c r="R101" s="466"/>
      <c r="S101" s="1145" t="e">
        <f>HLOOKUP(S81,TV_affinity,9,0)</f>
        <v>#N/A</v>
      </c>
      <c r="T101" s="1146" t="e">
        <f>HLOOKUP(S81,Channel_split2,8,0)</f>
        <v>#N/A</v>
      </c>
      <c r="U101" s="1146" t="e">
        <f>HLOOKUP(S81,PT_Share,8,0)</f>
        <v>#N/A</v>
      </c>
      <c r="V101" s="340"/>
      <c r="W101" s="1152"/>
      <c r="X101" s="1047" t="e">
        <f>HLOOKUP(X81,TV_affinity,9,0)</f>
        <v>#N/A</v>
      </c>
      <c r="Y101" s="905" t="e">
        <f>HLOOKUP(X81,Channel_split2,8,0)</f>
        <v>#N/A</v>
      </c>
      <c r="Z101" s="905" t="e">
        <f>HLOOKUP(X81,PT_Share,8,0)</f>
        <v>#N/A</v>
      </c>
      <c r="AA101" s="340"/>
      <c r="AB101" s="333"/>
      <c r="AC101" s="258"/>
      <c r="AD101" s="1047" t="e">
        <f>HLOOKUP(AD81,TV_affinity,9,0)</f>
        <v>#N/A</v>
      </c>
      <c r="AE101" s="905" t="e">
        <f>HLOOKUP(AD81,Channel_split2,8,0)</f>
        <v>#N/A</v>
      </c>
      <c r="AF101" s="905" t="e">
        <f>HLOOKUP(AD81,PT_Share,8,0)</f>
        <v>#N/A</v>
      </c>
      <c r="AG101" s="905"/>
      <c r="AH101" s="225"/>
      <c r="AI101" s="1047" t="e">
        <f>HLOOKUP(AI81,TV_affinity,9,0)</f>
        <v>#N/A</v>
      </c>
      <c r="AJ101" s="905" t="e">
        <f>HLOOKUP(AI81,Channel_split2,8,0)</f>
        <v>#N/A</v>
      </c>
      <c r="AK101" s="905" t="e">
        <f>HLOOKUP(AI81,PT_Share,8,0)</f>
        <v>#N/A</v>
      </c>
      <c r="AL101" s="905"/>
      <c r="AM101" s="225"/>
      <c r="AN101" s="1047" t="e">
        <f>HLOOKUP(AN81,TV_affinity,9,0)</f>
        <v>#N/A</v>
      </c>
      <c r="AO101" s="905" t="e">
        <f>HLOOKUP(AN81,Channel_split2,8,0)</f>
        <v>#N/A</v>
      </c>
      <c r="AP101" s="905" t="e">
        <f>HLOOKUP(AN81,PT_Share,8,0)</f>
        <v>#N/A</v>
      </c>
      <c r="AQ101" s="208"/>
      <c r="AR101" s="1390"/>
      <c r="AS101" s="1047" t="e">
        <f>HLOOKUP(AS81,TV_affinity,9,0)</f>
        <v>#N/A</v>
      </c>
      <c r="AT101" s="905" t="e">
        <f>HLOOKUP(AS81,Channel_split2,8,0)</f>
        <v>#N/A</v>
      </c>
      <c r="AU101" s="905" t="e">
        <f>HLOOKUP(AS81,PT_Share,8,0)</f>
        <v>#N/A</v>
      </c>
      <c r="AV101" s="208"/>
      <c r="AW101" s="1152"/>
      <c r="AX101" s="1047" t="e">
        <f>HLOOKUP(AX81,TV_affinity,9,0)</f>
        <v>#N/A</v>
      </c>
      <c r="AY101" s="905" t="e">
        <f>HLOOKUP(AX81,Channel_split2,8,0)</f>
        <v>#N/A</v>
      </c>
      <c r="AZ101" s="905" t="e">
        <f>HLOOKUP(AX81,PT_Share,8,0)</f>
        <v>#N/A</v>
      </c>
      <c r="BA101" s="340"/>
      <c r="BB101" s="472"/>
      <c r="BC101" s="225"/>
      <c r="BD101" s="1047" t="e">
        <f>HLOOKUP(BD81,TV_affinity,9,0)</f>
        <v>#N/A</v>
      </c>
      <c r="BE101" s="905" t="e">
        <f>HLOOKUP(BD81,Channel_split2,8,0)</f>
        <v>#N/A</v>
      </c>
      <c r="BF101" s="905" t="e">
        <f>HLOOKUP(BD81,PT_Share,8,0)</f>
        <v>#N/A</v>
      </c>
      <c r="BG101" s="340"/>
      <c r="BH101" s="798"/>
      <c r="BI101" s="1047" t="e">
        <f>HLOOKUP(BI81,TV_affinity,9,0)</f>
        <v>#N/A</v>
      </c>
      <c r="BJ101" s="905" t="e">
        <f>HLOOKUP(BI81,Channel_split2,8,0)</f>
        <v>#N/A</v>
      </c>
      <c r="BK101" s="905" t="e">
        <f>HLOOKUP(BI81,PT_Share,8,0)</f>
        <v>#N/A</v>
      </c>
      <c r="BL101" s="340"/>
      <c r="BM101" s="816"/>
    </row>
    <row r="102" spans="1:65" s="47" customFormat="1" hidden="1" outlineLevel="1">
      <c r="A102" s="160" t="s">
        <v>93</v>
      </c>
      <c r="B102" s="158"/>
      <c r="C102" s="161"/>
      <c r="D102" s="793" t="e">
        <f>HLOOKUP(D81,TV_affinity,10,0)</f>
        <v>#N/A</v>
      </c>
      <c r="E102" s="905" t="e">
        <f>HLOOKUP(D81,Channel_split2,9,0)</f>
        <v>#N/A</v>
      </c>
      <c r="F102" s="905" t="e">
        <f>HLOOKUP(D81,PT_Share,9,0)</f>
        <v>#N/A</v>
      </c>
      <c r="G102" s="340"/>
      <c r="H102" s="224"/>
      <c r="I102" s="796" t="e">
        <f>HLOOKUP(I81,TV_affinity,10,0)</f>
        <v>#N/A</v>
      </c>
      <c r="J102" s="905" t="e">
        <f>HLOOKUP(I81,Channel_split2,9,0)</f>
        <v>#N/A</v>
      </c>
      <c r="K102" s="905" t="e">
        <f>HLOOKUP(I81,PT_Share,9,0)</f>
        <v>#N/A</v>
      </c>
      <c r="L102" s="466"/>
      <c r="M102" s="224"/>
      <c r="N102" s="796" t="e">
        <f>HLOOKUP(N81,TV_affinity,10,0)</f>
        <v>#N/A</v>
      </c>
      <c r="O102" s="905" t="e">
        <f>HLOOKUP(N81,Channel_split2,9,0)</f>
        <v>#N/A</v>
      </c>
      <c r="P102" s="905" t="e">
        <f>HLOOKUP(N81,PT_Share,9,0)</f>
        <v>#N/A</v>
      </c>
      <c r="Q102" s="340"/>
      <c r="R102" s="466"/>
      <c r="S102" s="1145" t="e">
        <f>HLOOKUP(S81,TV_affinity,10,0)</f>
        <v>#N/A</v>
      </c>
      <c r="T102" s="1146" t="e">
        <f>HLOOKUP(S81,Channel_split2,9,0)</f>
        <v>#N/A</v>
      </c>
      <c r="U102" s="1146" t="e">
        <f>HLOOKUP(S81,PT_Share,9,0)</f>
        <v>#N/A</v>
      </c>
      <c r="V102" s="340"/>
      <c r="W102" s="1152"/>
      <c r="X102" s="1047" t="e">
        <f>HLOOKUP(X81,TV_affinity,10,0)</f>
        <v>#N/A</v>
      </c>
      <c r="Y102" s="905" t="e">
        <f>HLOOKUP(X81,Channel_split2,9,0)</f>
        <v>#N/A</v>
      </c>
      <c r="Z102" s="905" t="e">
        <f>HLOOKUP(X81,PT_Share,9,0)</f>
        <v>#N/A</v>
      </c>
      <c r="AA102" s="340"/>
      <c r="AB102" s="333"/>
      <c r="AC102" s="258"/>
      <c r="AD102" s="1047" t="e">
        <f>HLOOKUP(AD81,TV_affinity,10,0)</f>
        <v>#N/A</v>
      </c>
      <c r="AE102" s="905" t="e">
        <f>HLOOKUP(AD81,Channel_split2,9,0)</f>
        <v>#N/A</v>
      </c>
      <c r="AF102" s="905" t="e">
        <f>HLOOKUP(AD81,PT_Share,9,0)</f>
        <v>#N/A</v>
      </c>
      <c r="AG102" s="905"/>
      <c r="AH102" s="225"/>
      <c r="AI102" s="1047" t="e">
        <f>HLOOKUP(AI81,TV_affinity,10,0)</f>
        <v>#N/A</v>
      </c>
      <c r="AJ102" s="905" t="e">
        <f>HLOOKUP(AI81,Channel_split2,9,0)</f>
        <v>#N/A</v>
      </c>
      <c r="AK102" s="905" t="e">
        <f>HLOOKUP(AI81,PT_Share,9,0)</f>
        <v>#N/A</v>
      </c>
      <c r="AL102" s="340"/>
      <c r="AM102" s="225"/>
      <c r="AN102" s="1047" t="e">
        <f>HLOOKUP(AN81,TV_affinity,10,0)</f>
        <v>#N/A</v>
      </c>
      <c r="AO102" s="905" t="e">
        <f>HLOOKUP(AN81,Channel_split2,9,0)</f>
        <v>#N/A</v>
      </c>
      <c r="AP102" s="905" t="e">
        <f>HLOOKUP(AN81,PT_Share,9,0)</f>
        <v>#N/A</v>
      </c>
      <c r="AQ102" s="208"/>
      <c r="AR102" s="1390"/>
      <c r="AS102" s="1047" t="e">
        <f>HLOOKUP(AS81,TV_affinity,10,0)</f>
        <v>#N/A</v>
      </c>
      <c r="AT102" s="905" t="e">
        <f>HLOOKUP(AS81,Channel_split2,9,0)</f>
        <v>#N/A</v>
      </c>
      <c r="AU102" s="905" t="e">
        <f>HLOOKUP(AS81,PT_Share,9,0)</f>
        <v>#N/A</v>
      </c>
      <c r="AV102" s="208"/>
      <c r="AW102" s="1152"/>
      <c r="AX102" s="1047" t="e">
        <f>HLOOKUP(AX81,TV_affinity,10,0)</f>
        <v>#N/A</v>
      </c>
      <c r="AY102" s="905" t="e">
        <f>HLOOKUP(AX81,Channel_split2,9,0)</f>
        <v>#N/A</v>
      </c>
      <c r="AZ102" s="905" t="e">
        <f>HLOOKUP(AX81,PT_Share,9,0)</f>
        <v>#N/A</v>
      </c>
      <c r="BA102" s="340"/>
      <c r="BB102" s="472"/>
      <c r="BC102" s="225"/>
      <c r="BD102" s="1047" t="e">
        <f>HLOOKUP(BD81,TV_affinity,10,0)</f>
        <v>#N/A</v>
      </c>
      <c r="BE102" s="905" t="e">
        <f>HLOOKUP(BD81,Channel_split2,9,0)</f>
        <v>#N/A</v>
      </c>
      <c r="BF102" s="905" t="e">
        <f>HLOOKUP(BD81,PT_Share,9,0)</f>
        <v>#N/A</v>
      </c>
      <c r="BG102" s="340"/>
      <c r="BH102" s="798"/>
      <c r="BI102" s="1047" t="e">
        <f>HLOOKUP(BI81,TV_affinity,10,0)</f>
        <v>#N/A</v>
      </c>
      <c r="BJ102" s="905" t="e">
        <f>HLOOKUP(BI81,Channel_split2,9,0)</f>
        <v>#N/A</v>
      </c>
      <c r="BK102" s="905" t="e">
        <f>HLOOKUP(BI81,PT_Share,9,0)</f>
        <v>#N/A</v>
      </c>
      <c r="BL102" s="340"/>
      <c r="BM102" s="816"/>
    </row>
    <row r="103" spans="1:65" hidden="1" outlineLevel="1">
      <c r="A103" s="151"/>
      <c r="B103" s="32"/>
      <c r="C103" s="48"/>
      <c r="D103" s="817"/>
      <c r="E103" s="665"/>
      <c r="F103" s="704"/>
      <c r="G103" s="704"/>
      <c r="H103" s="705"/>
      <c r="I103" s="820"/>
      <c r="J103" s="850"/>
      <c r="K103" s="707"/>
      <c r="L103" s="823"/>
      <c r="M103" s="707"/>
      <c r="N103" s="908"/>
      <c r="O103" s="850"/>
      <c r="P103" s="707"/>
      <c r="Q103" s="707"/>
      <c r="R103" s="1023"/>
      <c r="S103" s="1153"/>
      <c r="T103" s="1154"/>
      <c r="U103" s="1154"/>
      <c r="V103" s="1154"/>
      <c r="W103" s="1155"/>
      <c r="X103" s="1049"/>
      <c r="Y103" s="707"/>
      <c r="Z103" s="707"/>
      <c r="AA103" s="707"/>
      <c r="AB103" s="828"/>
      <c r="AC103" s="826"/>
      <c r="AD103" s="909"/>
      <c r="AE103" s="707"/>
      <c r="AF103" s="707"/>
      <c r="AG103" s="707"/>
      <c r="AH103" s="829"/>
      <c r="AI103" s="909"/>
      <c r="AJ103" s="707"/>
      <c r="AK103" s="707"/>
      <c r="AL103" s="707"/>
      <c r="AM103" s="826"/>
      <c r="AN103" s="830"/>
      <c r="AO103" s="910"/>
      <c r="AP103" s="910"/>
      <c r="AQ103" s="911"/>
      <c r="AR103" s="1227"/>
      <c r="AS103" s="1333"/>
      <c r="AT103" s="1301"/>
      <c r="AU103" s="1301"/>
      <c r="AV103" s="1301"/>
      <c r="AW103" s="1334"/>
      <c r="AX103" s="1250"/>
      <c r="AY103" s="912"/>
      <c r="AZ103" s="912"/>
      <c r="BA103" s="912"/>
      <c r="BB103" s="833"/>
      <c r="BC103" s="834"/>
      <c r="BD103" s="825"/>
      <c r="BE103" s="912"/>
      <c r="BF103" s="912"/>
      <c r="BG103" s="912"/>
      <c r="BH103" s="834"/>
      <c r="BI103" s="835"/>
      <c r="BJ103" s="912"/>
      <c r="BK103" s="912"/>
      <c r="BL103" s="912"/>
      <c r="BM103" s="836"/>
    </row>
    <row r="104" spans="1:65" s="223" customFormat="1" hidden="1" outlineLevel="1">
      <c r="A104" s="155" t="s">
        <v>54</v>
      </c>
      <c r="B104" s="222"/>
      <c r="C104" s="115" t="e">
        <f>SUM(D104:BM104)</f>
        <v>#N/A</v>
      </c>
      <c r="D104" s="837" t="e">
        <f>D106+D107</f>
        <v>#N/A</v>
      </c>
      <c r="E104" s="913"/>
      <c r="F104" s="913"/>
      <c r="G104" s="913"/>
      <c r="H104" s="839"/>
      <c r="I104" s="840" t="e">
        <f>I106+I107</f>
        <v>#N/A</v>
      </c>
      <c r="J104" s="914"/>
      <c r="K104" s="914"/>
      <c r="L104" s="842"/>
      <c r="M104" s="914"/>
      <c r="N104" s="915" t="e">
        <f>N106+N107</f>
        <v>#N/A</v>
      </c>
      <c r="O104" s="914"/>
      <c r="P104" s="914"/>
      <c r="Q104" s="914"/>
      <c r="R104" s="1027"/>
      <c r="S104" s="1156" t="e">
        <f>S106+S107</f>
        <v>#N/A</v>
      </c>
      <c r="T104" s="1157"/>
      <c r="U104" s="1157"/>
      <c r="V104" s="1157"/>
      <c r="W104" s="1158"/>
      <c r="X104" s="1050" t="e">
        <f>X106+X107</f>
        <v>#N/A</v>
      </c>
      <c r="Y104" s="914"/>
      <c r="Z104" s="914"/>
      <c r="AA104" s="914"/>
      <c r="AB104" s="845"/>
      <c r="AC104" s="844"/>
      <c r="AD104" s="915" t="e">
        <f>AD106+AD107</f>
        <v>#N/A</v>
      </c>
      <c r="AE104" s="914"/>
      <c r="AF104" s="914"/>
      <c r="AG104" s="914"/>
      <c r="AH104" s="846"/>
      <c r="AI104" s="915" t="e">
        <f>AI106+AI107</f>
        <v>#N/A</v>
      </c>
      <c r="AJ104" s="914"/>
      <c r="AK104" s="914"/>
      <c r="AL104" s="914"/>
      <c r="AM104" s="847"/>
      <c r="AN104" s="915" t="e">
        <f>AN106+AN107</f>
        <v>#N/A</v>
      </c>
      <c r="AO104" s="914"/>
      <c r="AP104" s="914"/>
      <c r="AQ104" s="914"/>
      <c r="AR104" s="1228"/>
      <c r="AS104" s="1335" t="e">
        <f>AS106+AS107</f>
        <v>#N/A</v>
      </c>
      <c r="AT104" s="1336"/>
      <c r="AU104" s="1337"/>
      <c r="AV104" s="1337"/>
      <c r="AW104" s="1338"/>
      <c r="AX104" s="1251" t="e">
        <f>AX106+AX107</f>
        <v>#N/A</v>
      </c>
      <c r="AY104" s="914"/>
      <c r="AZ104" s="914"/>
      <c r="BA104" s="914"/>
      <c r="BB104" s="846"/>
      <c r="BC104" s="848"/>
      <c r="BD104" s="915" t="e">
        <f>BD106+BD107</f>
        <v>#N/A</v>
      </c>
      <c r="BE104" s="914"/>
      <c r="BF104" s="914"/>
      <c r="BG104" s="914"/>
      <c r="BH104" s="845"/>
      <c r="BI104" s="915" t="e">
        <f>BI106+BI107</f>
        <v>#N/A</v>
      </c>
      <c r="BJ104" s="914"/>
      <c r="BK104" s="914"/>
      <c r="BL104" s="914"/>
      <c r="BM104" s="849"/>
    </row>
    <row r="105" spans="1:65" hidden="1" outlineLevel="1">
      <c r="A105" s="151" t="s">
        <v>74</v>
      </c>
      <c r="B105" s="32"/>
      <c r="C105" s="48"/>
      <c r="D105" s="817"/>
      <c r="E105" s="916"/>
      <c r="F105" s="917"/>
      <c r="G105" s="917"/>
      <c r="H105" s="705"/>
      <c r="I105" s="820"/>
      <c r="J105" s="918"/>
      <c r="K105" s="912"/>
      <c r="L105" s="823"/>
      <c r="M105" s="912"/>
      <c r="N105" s="908"/>
      <c r="O105" s="918"/>
      <c r="P105" s="912"/>
      <c r="Q105" s="912"/>
      <c r="R105" s="1023"/>
      <c r="S105" s="1153"/>
      <c r="T105" s="1154"/>
      <c r="U105" s="1154"/>
      <c r="V105" s="1154"/>
      <c r="W105" s="1155"/>
      <c r="X105" s="1049"/>
      <c r="Y105" s="912"/>
      <c r="Z105" s="912"/>
      <c r="AA105" s="912"/>
      <c r="AB105" s="828"/>
      <c r="AC105" s="826"/>
      <c r="AD105" s="909"/>
      <c r="AE105" s="912"/>
      <c r="AF105" s="912"/>
      <c r="AG105" s="912"/>
      <c r="AH105" s="829"/>
      <c r="AI105" s="909"/>
      <c r="AJ105" s="912"/>
      <c r="AK105" s="912"/>
      <c r="AL105" s="912"/>
      <c r="AM105" s="851"/>
      <c r="AN105" s="909"/>
      <c r="AO105" s="912"/>
      <c r="AP105" s="912"/>
      <c r="AQ105" s="912"/>
      <c r="AR105" s="1227"/>
      <c r="AS105" s="1300"/>
      <c r="AT105" s="1301"/>
      <c r="AU105" s="1301"/>
      <c r="AV105" s="1301"/>
      <c r="AW105" s="1334"/>
      <c r="AX105" s="1250"/>
      <c r="AY105" s="912"/>
      <c r="AZ105" s="912"/>
      <c r="BA105" s="912"/>
      <c r="BB105" s="829"/>
      <c r="BC105" s="834"/>
      <c r="BD105" s="909"/>
      <c r="BE105" s="912"/>
      <c r="BF105" s="912"/>
      <c r="BG105" s="912"/>
      <c r="BH105" s="828"/>
      <c r="BI105" s="919"/>
      <c r="BJ105" s="912"/>
      <c r="BK105" s="912"/>
      <c r="BL105" s="912"/>
      <c r="BM105" s="836"/>
    </row>
    <row r="106" spans="1:65" s="69" customFormat="1" hidden="1" outlineLevel="1">
      <c r="A106" s="156" t="s">
        <v>56</v>
      </c>
      <c r="B106" s="157"/>
      <c r="C106" s="48"/>
      <c r="D106" s="852" t="e">
        <f>SUM(D108:D111)</f>
        <v>#N/A</v>
      </c>
      <c r="E106" s="920"/>
      <c r="F106" s="921"/>
      <c r="G106" s="921" t="e">
        <f>SUM(G108:G111)</f>
        <v>#N/A</v>
      </c>
      <c r="H106" s="855"/>
      <c r="I106" s="856" t="e">
        <f>SUM(I108:I111)</f>
        <v>#N/A</v>
      </c>
      <c r="J106" s="920"/>
      <c r="K106" s="921"/>
      <c r="L106" s="857" t="e">
        <f>SUM(L108:L111)</f>
        <v>#N/A</v>
      </c>
      <c r="M106" s="855"/>
      <c r="N106" s="856" t="e">
        <f>SUM(N108:N111)</f>
        <v>#N/A</v>
      </c>
      <c r="O106" s="920"/>
      <c r="P106" s="921"/>
      <c r="Q106" s="921" t="e">
        <f>SUM(Q108:Q111)</f>
        <v>#N/A</v>
      </c>
      <c r="R106" s="1028"/>
      <c r="S106" s="1159" t="e">
        <f>SUM(S108:S111)</f>
        <v>#N/A</v>
      </c>
      <c r="T106" s="1160"/>
      <c r="U106" s="1161"/>
      <c r="V106" s="1161" t="e">
        <f>SUM(V108:V111)</f>
        <v>#N/A</v>
      </c>
      <c r="W106" s="1162"/>
      <c r="X106" s="1051" t="e">
        <f>SUM(X108:X111)</f>
        <v>#N/A</v>
      </c>
      <c r="Y106" s="920"/>
      <c r="Z106" s="921"/>
      <c r="AA106" s="921" t="e">
        <f>SUM(AA108:AA111)</f>
        <v>#N/A</v>
      </c>
      <c r="AB106" s="922"/>
      <c r="AC106" s="860"/>
      <c r="AD106" s="856" t="e">
        <f>SUM(AD108:AD111)</f>
        <v>#N/A</v>
      </c>
      <c r="AE106" s="920"/>
      <c r="AF106" s="921"/>
      <c r="AG106" s="921" t="e">
        <f>SUM(AG108:AG111)</f>
        <v>#N/A</v>
      </c>
      <c r="AH106" s="858"/>
      <c r="AI106" s="856" t="e">
        <f>SUM(AI108:AI111)</f>
        <v>#N/A</v>
      </c>
      <c r="AJ106" s="920"/>
      <c r="AK106" s="921"/>
      <c r="AL106" s="921" t="e">
        <f>SUM(AL108:AL111)</f>
        <v>#N/A</v>
      </c>
      <c r="AM106" s="861"/>
      <c r="AN106" s="856" t="e">
        <f>SUM(AN108:AN111)</f>
        <v>#N/A</v>
      </c>
      <c r="AO106" s="920"/>
      <c r="AP106" s="921"/>
      <c r="AQ106" s="921" t="e">
        <f>SUM(AQ108:AQ111)</f>
        <v>#N/A</v>
      </c>
      <c r="AR106" s="1229"/>
      <c r="AS106" s="1339" t="e">
        <f>SUM(AS108:AS111)</f>
        <v>#N/A</v>
      </c>
      <c r="AT106" s="1340"/>
      <c r="AU106" s="1341"/>
      <c r="AV106" s="1341" t="e">
        <f>SUM(AV108:AV111)</f>
        <v>#N/A</v>
      </c>
      <c r="AW106" s="1342"/>
      <c r="AX106" s="1252" t="e">
        <f>SUM(AX108:AX111)</f>
        <v>#N/A</v>
      </c>
      <c r="AY106" s="920"/>
      <c r="AZ106" s="921"/>
      <c r="BA106" s="921" t="e">
        <f>SUM(BA108:BA111)</f>
        <v>#N/A</v>
      </c>
      <c r="BB106" s="862"/>
      <c r="BC106" s="858"/>
      <c r="BD106" s="856" t="e">
        <f>SUM(BD108:BD111)</f>
        <v>#N/A</v>
      </c>
      <c r="BE106" s="920"/>
      <c r="BF106" s="921"/>
      <c r="BG106" s="921" t="e">
        <f>SUM(BG108:BG111)</f>
        <v>#N/A</v>
      </c>
      <c r="BH106" s="858"/>
      <c r="BI106" s="856" t="e">
        <f>SUM(BI108:BI111)</f>
        <v>#N/A</v>
      </c>
      <c r="BJ106" s="920"/>
      <c r="BK106" s="921"/>
      <c r="BL106" s="921" t="e">
        <f>SUM(BL108:BL111)</f>
        <v>#N/A</v>
      </c>
      <c r="BM106" s="863"/>
    </row>
    <row r="107" spans="1:65" s="69" customFormat="1" hidden="1" outlineLevel="1">
      <c r="A107" s="156" t="s">
        <v>57</v>
      </c>
      <c r="B107" s="157"/>
      <c r="C107" s="48"/>
      <c r="D107" s="852" t="e">
        <f>SUM(D112:D115)</f>
        <v>#N/A</v>
      </c>
      <c r="E107" s="920"/>
      <c r="F107" s="921"/>
      <c r="G107" s="921" t="e">
        <f>SUM(G112:G115)</f>
        <v>#N/A</v>
      </c>
      <c r="H107" s="855"/>
      <c r="I107" s="856" t="e">
        <f>SUM(I112:I115)</f>
        <v>#N/A</v>
      </c>
      <c r="J107" s="920"/>
      <c r="K107" s="921"/>
      <c r="L107" s="857" t="e">
        <f>SUM(L112:L115)</f>
        <v>#N/A</v>
      </c>
      <c r="M107" s="855"/>
      <c r="N107" s="856" t="e">
        <f>SUM(N112:N115)</f>
        <v>#N/A</v>
      </c>
      <c r="O107" s="920"/>
      <c r="P107" s="921"/>
      <c r="Q107" s="921" t="e">
        <f>SUM(Q112:Q115)</f>
        <v>#N/A</v>
      </c>
      <c r="R107" s="1028"/>
      <c r="S107" s="1159" t="e">
        <f>SUM(S112:S115)</f>
        <v>#N/A</v>
      </c>
      <c r="T107" s="1160"/>
      <c r="U107" s="1161"/>
      <c r="V107" s="1161" t="e">
        <f>SUM(V112:V115)</f>
        <v>#N/A</v>
      </c>
      <c r="W107" s="1162"/>
      <c r="X107" s="1051" t="e">
        <f>SUM(X112:X115)</f>
        <v>#N/A</v>
      </c>
      <c r="Y107" s="920"/>
      <c r="Z107" s="921"/>
      <c r="AA107" s="921" t="e">
        <f>SUM(AA112:AA115)</f>
        <v>#N/A</v>
      </c>
      <c r="AB107" s="922"/>
      <c r="AC107" s="860"/>
      <c r="AD107" s="856" t="e">
        <f>SUM(AD112:AD115)</f>
        <v>#N/A</v>
      </c>
      <c r="AE107" s="920"/>
      <c r="AF107" s="921"/>
      <c r="AG107" s="921" t="e">
        <f>SUM(AG112:AG115)</f>
        <v>#N/A</v>
      </c>
      <c r="AH107" s="858"/>
      <c r="AI107" s="856" t="e">
        <f>SUM(AI112:AI115)</f>
        <v>#N/A</v>
      </c>
      <c r="AJ107" s="920"/>
      <c r="AK107" s="921"/>
      <c r="AL107" s="921" t="e">
        <f>SUM(AL112:AL115)</f>
        <v>#N/A</v>
      </c>
      <c r="AM107" s="861"/>
      <c r="AN107" s="856" t="e">
        <f>SUM(AN112:AN115)</f>
        <v>#N/A</v>
      </c>
      <c r="AO107" s="920"/>
      <c r="AP107" s="921"/>
      <c r="AQ107" s="921" t="e">
        <f>SUM(AQ112:AQ115)</f>
        <v>#N/A</v>
      </c>
      <c r="AR107" s="1229"/>
      <c r="AS107" s="1339" t="e">
        <f>SUM(AS112:AS115)</f>
        <v>#N/A</v>
      </c>
      <c r="AT107" s="1340"/>
      <c r="AU107" s="1341"/>
      <c r="AV107" s="1341" t="e">
        <f>SUM(AV112:AV115)</f>
        <v>#N/A</v>
      </c>
      <c r="AW107" s="1342"/>
      <c r="AX107" s="1252" t="e">
        <f>SUM(AX112:AX115)</f>
        <v>#N/A</v>
      </c>
      <c r="AY107" s="920"/>
      <c r="AZ107" s="921"/>
      <c r="BA107" s="921" t="e">
        <f>SUM(BA112:BA115)</f>
        <v>#N/A</v>
      </c>
      <c r="BB107" s="862"/>
      <c r="BC107" s="858"/>
      <c r="BD107" s="856" t="e">
        <f>SUM(BD112:BD115)</f>
        <v>#N/A</v>
      </c>
      <c r="BE107" s="920"/>
      <c r="BF107" s="921"/>
      <c r="BG107" s="921" t="e">
        <f>SUM(BG112:BG115)</f>
        <v>#N/A</v>
      </c>
      <c r="BH107" s="858"/>
      <c r="BI107" s="856" t="e">
        <f>SUM(BI112:BI115)</f>
        <v>#N/A</v>
      </c>
      <c r="BJ107" s="920"/>
      <c r="BK107" s="921"/>
      <c r="BL107" s="921" t="e">
        <f>SUM(BL112:BL115)</f>
        <v>#N/A</v>
      </c>
      <c r="BM107" s="863"/>
    </row>
    <row r="108" spans="1:65" hidden="1" outlineLevel="1">
      <c r="A108" s="151" t="s">
        <v>60</v>
      </c>
      <c r="B108" s="32"/>
      <c r="C108" s="48"/>
      <c r="D108" s="817" t="e">
        <f>((D85*D$13*G95)+(F95*D85*D$14)+((1-(F95+G95))*D85*D$15))*VLOOKUP(D84,spot_lenght_index,2,FALSE)*E95</f>
        <v>#N/A</v>
      </c>
      <c r="E108" s="916"/>
      <c r="F108" s="917"/>
      <c r="G108" s="917" t="e">
        <f>D85*E95</f>
        <v>#N/A</v>
      </c>
      <c r="H108" s="864"/>
      <c r="I108" s="865" t="e">
        <f>((I85*I$13*L95)+(K95*I85*I$14)+((1-(K95+L95))*I85*I$15))*VLOOKUP(I84,spot_lenght_index,2,FALSE)*J95</f>
        <v>#N/A</v>
      </c>
      <c r="J108" s="916"/>
      <c r="K108" s="917"/>
      <c r="L108" s="866" t="e">
        <f>I85*J95</f>
        <v>#N/A</v>
      </c>
      <c r="M108" s="864"/>
      <c r="N108" s="865" t="e">
        <f>((N85*N$13*Q95)+(P95*N85*N$14)+((1-(P95+Q95))*N85*N$15))*VLOOKUP(N84,spot_lenght_index,2,FALSE)*O95</f>
        <v>#N/A</v>
      </c>
      <c r="O108" s="916"/>
      <c r="P108" s="917"/>
      <c r="Q108" s="917" t="e">
        <f>N85*O95</f>
        <v>#N/A</v>
      </c>
      <c r="R108" s="1029"/>
      <c r="S108" s="1163" t="e">
        <f>((S85*S$13*V95)+(U95*S85*S$14)+((1-(U95+V95))*S85*S$15))*VLOOKUP(S84,spot_lenght_index,2,FALSE)*T95</f>
        <v>#N/A</v>
      </c>
      <c r="T108" s="1164"/>
      <c r="U108" s="1165"/>
      <c r="V108" s="1165" t="e">
        <f>S85*T95</f>
        <v>#N/A</v>
      </c>
      <c r="W108" s="1166"/>
      <c r="X108" s="1052" t="e">
        <f>((X85*X$13*AA95)+(Z95*X85*X$14)+((1-(Z95+AA95))*X85*X$15))*VLOOKUP(X84,spot_lenght_index,2,FALSE)*Y95</f>
        <v>#N/A</v>
      </c>
      <c r="Y108" s="916"/>
      <c r="Z108" s="917"/>
      <c r="AA108" s="917" t="e">
        <f>X85*Y95</f>
        <v>#N/A</v>
      </c>
      <c r="AB108" s="923"/>
      <c r="AC108" s="826"/>
      <c r="AD108" s="865" t="e">
        <f>((AD85*AD$13*AG95)+(AF95*AD85*AD$14)+((1-(AF95+AG95))*AD85*AD$15))*VLOOKUP(AD84,spot_lenght_index,2,FALSE)*AE95</f>
        <v>#N/A</v>
      </c>
      <c r="AE108" s="916"/>
      <c r="AF108" s="917"/>
      <c r="AG108" s="917" t="e">
        <f>AD85*AE95</f>
        <v>#N/A</v>
      </c>
      <c r="AH108" s="834"/>
      <c r="AI108" s="865" t="e">
        <f>((AI85*AI$13*AL95)+(AK95*AI85*AI$14)+((1-(AK95+AL95))*AI85*AI$15))*VLOOKUP(AI84,spot_lenght_index,2,FALSE)*AJ95</f>
        <v>#N/A</v>
      </c>
      <c r="AJ108" s="916"/>
      <c r="AK108" s="917"/>
      <c r="AL108" s="917" t="e">
        <f>AI85*AJ95</f>
        <v>#N/A</v>
      </c>
      <c r="AM108" s="826"/>
      <c r="AN108" s="865" t="e">
        <f>((AN85*AN$13*AQ95)+(AP95*AN85*AN$14)+((1-(AP95+AQ95))*AN85*AN$15))*VLOOKUP(AN84,spot_lenght_index,2,FALSE)*AO95</f>
        <v>#N/A</v>
      </c>
      <c r="AO108" s="916"/>
      <c r="AP108" s="917"/>
      <c r="AQ108" s="917" t="e">
        <f>AN85*AO95</f>
        <v>#N/A</v>
      </c>
      <c r="AR108" s="1227"/>
      <c r="AS108" s="1343" t="e">
        <f>((AS85*AS$13*AV95)+(AU95*AS85*AS$14)+((1-(AU95+AV95))*AS85*AS$15))*VLOOKUP(AS84,spot_lenght_index,2,FALSE)*AT95</f>
        <v>#N/A</v>
      </c>
      <c r="AT108" s="1344"/>
      <c r="AU108" s="1345"/>
      <c r="AV108" s="1345" t="e">
        <f>AS85*AT95</f>
        <v>#N/A</v>
      </c>
      <c r="AW108" s="1334"/>
      <c r="AX108" s="1253" t="e">
        <f>((AX85*AX$13*BA95)+(AZ95*AX85*AX$14)+((1-(AZ95+BA95))*AX85*AX$15))*VLOOKUP(AX84,spot_lenght_index,2,FALSE)*AY95</f>
        <v>#N/A</v>
      </c>
      <c r="AY108" s="916"/>
      <c r="AZ108" s="917"/>
      <c r="BA108" s="917" t="e">
        <f>AX85*AY95</f>
        <v>#N/A</v>
      </c>
      <c r="BB108" s="829"/>
      <c r="BC108" s="834"/>
      <c r="BD108" s="865" t="e">
        <f>((BD85*BD$13*BG95)+(BF95*BD85*BD$14)+((1-(BF95+BG95))*BD85*BD$15))*VLOOKUP(BD84,spot_lenght_index,2,FALSE)*BE95</f>
        <v>#N/A</v>
      </c>
      <c r="BE108" s="916"/>
      <c r="BF108" s="917"/>
      <c r="BG108" s="917" t="e">
        <f>BD85*BE95</f>
        <v>#N/A</v>
      </c>
      <c r="BH108" s="834"/>
      <c r="BI108" s="865" t="e">
        <f>((BI85*BI$13*BL95)+(BK95*BI85*BI$14)+((1-(BK95+BL95))*BI85*BI$15))*VLOOKUP(BI84,spot_lenght_index,2,FALSE)*BJ95</f>
        <v>#N/A</v>
      </c>
      <c r="BJ108" s="916"/>
      <c r="BK108" s="917"/>
      <c r="BL108" s="917" t="e">
        <f>BI85*BJ95</f>
        <v>#N/A</v>
      </c>
      <c r="BM108" s="868"/>
    </row>
    <row r="109" spans="1:65" hidden="1" outlineLevel="1">
      <c r="A109" s="151" t="s">
        <v>61</v>
      </c>
      <c r="B109" s="32"/>
      <c r="C109" s="48"/>
      <c r="D109" s="817" t="e">
        <f>((D85*D$13*G96)+(F96*D85*D$14)+((1-(F96+G96))*D85*D$15))*VLOOKUP(D84,spot_lenght_index,2,FALSE)*E96</f>
        <v>#N/A</v>
      </c>
      <c r="E109" s="916"/>
      <c r="F109" s="917"/>
      <c r="G109" s="917" t="e">
        <f>D85*E96</f>
        <v>#N/A</v>
      </c>
      <c r="H109" s="864"/>
      <c r="I109" s="865" t="e">
        <f>((I85*I$13*L96)+(K96*I85*I$14)+((1-(K96+L96))*I85*I$15))*VLOOKUP(I84,spot_lenght_index,2,FALSE)*J96</f>
        <v>#N/A</v>
      </c>
      <c r="J109" s="916"/>
      <c r="K109" s="917"/>
      <c r="L109" s="866" t="e">
        <f>I85*J96</f>
        <v>#N/A</v>
      </c>
      <c r="M109" s="864"/>
      <c r="N109" s="865" t="e">
        <f>((N85*N$13*Q96)+(P96*N85*N$14)+((1-(P96+Q96))*N85*N$15))*VLOOKUP(N84,spot_lenght_index,2,FALSE)*O96</f>
        <v>#N/A</v>
      </c>
      <c r="O109" s="916"/>
      <c r="P109" s="917"/>
      <c r="Q109" s="917" t="e">
        <f>N85*O96</f>
        <v>#N/A</v>
      </c>
      <c r="R109" s="1029"/>
      <c r="S109" s="1163" t="e">
        <f>((S85*S$13*V96)+(U96*S85*S$14)+((1-(U96+V96))*S85*S$15))*VLOOKUP(S84,spot_lenght_index,2,FALSE)*T96</f>
        <v>#N/A</v>
      </c>
      <c r="T109" s="1164"/>
      <c r="U109" s="1165"/>
      <c r="V109" s="1165" t="e">
        <f>S85*T96</f>
        <v>#N/A</v>
      </c>
      <c r="W109" s="1166"/>
      <c r="X109" s="1052" t="e">
        <f>((X85*X$13*AA96)+(Z96*X85*X$14)+((1-(Z96+AA96))*X85*X$15))*VLOOKUP(X84,spot_lenght_index,2,FALSE)*Y96</f>
        <v>#N/A</v>
      </c>
      <c r="Y109" s="916"/>
      <c r="Z109" s="917"/>
      <c r="AA109" s="917" t="e">
        <f>X85*Y96</f>
        <v>#N/A</v>
      </c>
      <c r="AB109" s="923"/>
      <c r="AC109" s="826"/>
      <c r="AD109" s="865" t="e">
        <f>((AD85*AD$13*AG96)+(AF96*AD85*AD$14)+((1-(AF96+AG96))*AD85*AD$15))*VLOOKUP(AD84,spot_lenght_index,2,FALSE)*AE96</f>
        <v>#N/A</v>
      </c>
      <c r="AE109" s="916"/>
      <c r="AF109" s="917"/>
      <c r="AG109" s="917" t="e">
        <f>AD85*AE96</f>
        <v>#N/A</v>
      </c>
      <c r="AH109" s="834"/>
      <c r="AI109" s="865" t="e">
        <f>((AI85*AI$13*AL96)+(AK96*AI85*AI$14)+((1-(AK96+AL96))*AI85*AI$15))*VLOOKUP(AI84,spot_lenght_index,2,FALSE)*AJ96</f>
        <v>#N/A</v>
      </c>
      <c r="AJ109" s="916"/>
      <c r="AK109" s="917"/>
      <c r="AL109" s="917" t="e">
        <f>AI85*AJ96</f>
        <v>#N/A</v>
      </c>
      <c r="AM109" s="851"/>
      <c r="AN109" s="865" t="e">
        <f>((AN85*AN$13*AQ96)+(AP96*AN85*AN$14)+((1-(AP96+AQ96))*AN85*AN$15))*VLOOKUP(AN84,spot_lenght_index,2,FALSE)*AO96</f>
        <v>#N/A</v>
      </c>
      <c r="AO109" s="916"/>
      <c r="AP109" s="917"/>
      <c r="AQ109" s="917" t="e">
        <f>AN85*AO96</f>
        <v>#N/A</v>
      </c>
      <c r="AR109" s="1227"/>
      <c r="AS109" s="1343" t="e">
        <f>((AS85*AS$13*AV96)+(AU96*AS85*AS$14)+((1-(AU96+AV96))*AS85*AS$15))*VLOOKUP(AS84,spot_lenght_index,2,FALSE)*AT96</f>
        <v>#N/A</v>
      </c>
      <c r="AT109" s="1344"/>
      <c r="AU109" s="1345"/>
      <c r="AV109" s="1345" t="e">
        <f>AS85*AT96</f>
        <v>#N/A</v>
      </c>
      <c r="AW109" s="1334"/>
      <c r="AX109" s="1253" t="e">
        <f>((AX85*AX$13*BA96)+(AZ96*AX85*AX$14)+((1-(AZ96+BA96))*AX85*AX$15))*VLOOKUP(AX84,spot_lenght_index,2,FALSE)*AY96</f>
        <v>#N/A</v>
      </c>
      <c r="AY109" s="916"/>
      <c r="AZ109" s="917"/>
      <c r="BA109" s="917" t="e">
        <f>AX85*AY96</f>
        <v>#N/A</v>
      </c>
      <c r="BB109" s="829"/>
      <c r="BC109" s="834"/>
      <c r="BD109" s="865" t="e">
        <f>((BD85*BD$13*BG96)+(BF96*BD85*BD$14)+((1-(BF96+BG96))*BD85*BD$15))*VLOOKUP(BD84,spot_lenght_index,2,FALSE)*BE96</f>
        <v>#N/A</v>
      </c>
      <c r="BE109" s="916"/>
      <c r="BF109" s="917"/>
      <c r="BG109" s="917" t="e">
        <f>BD85*BE96</f>
        <v>#N/A</v>
      </c>
      <c r="BH109" s="834"/>
      <c r="BI109" s="865" t="e">
        <f>((BI85*BI$13*BL96)+(BK96*BI85*BI$14)+((1-(BK96+BL96))*BI85*BI$15))*VLOOKUP(BI84,spot_lenght_index,2,FALSE)*BJ96</f>
        <v>#N/A</v>
      </c>
      <c r="BJ109" s="916"/>
      <c r="BK109" s="917"/>
      <c r="BL109" s="917" t="e">
        <f>BI85*BJ96</f>
        <v>#N/A</v>
      </c>
      <c r="BM109" s="868"/>
    </row>
    <row r="110" spans="1:65" hidden="1" outlineLevel="1">
      <c r="A110" s="151" t="s">
        <v>62</v>
      </c>
      <c r="B110" s="32"/>
      <c r="C110" s="48"/>
      <c r="D110" s="817" t="e">
        <f>((D85*D$13*G97)+(F97*D85*D$14)+((1-(F97+G97))*D85*D$15))*VLOOKUP(D84,spot_lenght_index,2,FALSE)*E97</f>
        <v>#N/A</v>
      </c>
      <c r="E110" s="916"/>
      <c r="F110" s="917"/>
      <c r="G110" s="917" t="e">
        <f>D85*E97</f>
        <v>#N/A</v>
      </c>
      <c r="H110" s="864"/>
      <c r="I110" s="865" t="e">
        <f>((I85*I$13*L97)+(K97*I85*I$14)+((1-(K97+L97))*I85*I$15))*VLOOKUP(I84,spot_lenght_index,2,FALSE)*J97</f>
        <v>#N/A</v>
      </c>
      <c r="J110" s="916"/>
      <c r="K110" s="917"/>
      <c r="L110" s="866" t="e">
        <f>I85*J97</f>
        <v>#N/A</v>
      </c>
      <c r="M110" s="864"/>
      <c r="N110" s="865" t="e">
        <f>((N85*N$13*Q97)+(P97*N85*N$14)+((1-(P97+Q97))*N85*N$15))*VLOOKUP(N84,spot_lenght_index,2,FALSE)*O97</f>
        <v>#N/A</v>
      </c>
      <c r="O110" s="916"/>
      <c r="P110" s="917"/>
      <c r="Q110" s="917" t="e">
        <f>N85*O97</f>
        <v>#N/A</v>
      </c>
      <c r="R110" s="1029"/>
      <c r="S110" s="1163" t="e">
        <f>((S85*S$13*V97)+(U97*S85*S$14)+((1-(U97+V97))*S85*S$15))*VLOOKUP(S84,spot_lenght_index,2,FALSE)*T97</f>
        <v>#N/A</v>
      </c>
      <c r="T110" s="1164"/>
      <c r="U110" s="1165"/>
      <c r="V110" s="1165" t="e">
        <f>S85*T97</f>
        <v>#N/A</v>
      </c>
      <c r="W110" s="1166"/>
      <c r="X110" s="1052" t="e">
        <f>((X85*X$13*AA97)+(Z97*X85*X$14)+((1-(Z97+AA97))*X85*X$15))*VLOOKUP(X84,spot_lenght_index,2,FALSE)*Y97</f>
        <v>#N/A</v>
      </c>
      <c r="Y110" s="916"/>
      <c r="Z110" s="917"/>
      <c r="AA110" s="917" t="e">
        <f>X85*Y97</f>
        <v>#N/A</v>
      </c>
      <c r="AB110" s="923"/>
      <c r="AC110" s="826"/>
      <c r="AD110" s="865" t="e">
        <f>((AD85*AD$13*AG97)+(AF97*AD85*AD$14)+((1-(AF97+AG97))*AD85*AD$15))*VLOOKUP(AD84,spot_lenght_index,2,FALSE)*AE97</f>
        <v>#N/A</v>
      </c>
      <c r="AE110" s="916"/>
      <c r="AF110" s="917"/>
      <c r="AG110" s="917" t="e">
        <f>AD85*AE97</f>
        <v>#N/A</v>
      </c>
      <c r="AH110" s="834"/>
      <c r="AI110" s="865" t="e">
        <f>((AI85*AI$13*AL97)+(AK97*AI85*AI$14)+((1-(AK97+AL97))*AI85*AI$15))*VLOOKUP(AI84,spot_lenght_index,2,FALSE)*AJ97</f>
        <v>#N/A</v>
      </c>
      <c r="AJ110" s="916"/>
      <c r="AK110" s="917"/>
      <c r="AL110" s="917" t="e">
        <f>AI85*AJ97</f>
        <v>#N/A</v>
      </c>
      <c r="AM110" s="851"/>
      <c r="AN110" s="865" t="e">
        <f>((AN85*AN$13*AQ97)+(AP97*AN85*AN$14)+((1-(AP97+AQ97))*AN85*AN$15))*VLOOKUP(AN84,spot_lenght_index,2,FALSE)*AO97</f>
        <v>#N/A</v>
      </c>
      <c r="AO110" s="916"/>
      <c r="AP110" s="917"/>
      <c r="AQ110" s="917" t="e">
        <f>AN85*AO97</f>
        <v>#N/A</v>
      </c>
      <c r="AR110" s="1227"/>
      <c r="AS110" s="1343" t="e">
        <f>((AS85*AS$13*AV97)+(AU97*AS85*AS$14)+((1-(AU97+AV97))*AS85*AS$15))*VLOOKUP(AS84,spot_lenght_index,2,FALSE)*AT97</f>
        <v>#N/A</v>
      </c>
      <c r="AT110" s="1344"/>
      <c r="AU110" s="1345"/>
      <c r="AV110" s="1345" t="e">
        <f>AS85*AT97</f>
        <v>#N/A</v>
      </c>
      <c r="AW110" s="1334"/>
      <c r="AX110" s="1253" t="e">
        <f>((AX85*AX$13*BA97)+(AZ97*AX85*AX$14)+((1-(AZ97+BA97))*AX85*AX$15))*VLOOKUP(AX84,spot_lenght_index,2,FALSE)*AY97</f>
        <v>#N/A</v>
      </c>
      <c r="AY110" s="916"/>
      <c r="AZ110" s="917"/>
      <c r="BA110" s="917" t="e">
        <f>AX85*AY97</f>
        <v>#N/A</v>
      </c>
      <c r="BB110" s="829"/>
      <c r="BC110" s="834"/>
      <c r="BD110" s="865" t="e">
        <f>((BD85*BD$13*BG97)+(BF97*BD85*BD$14)+((1-(BF97+BG97))*BD85*BD$15))*VLOOKUP(BD84,spot_lenght_index,2,FALSE)*BE97</f>
        <v>#N/A</v>
      </c>
      <c r="BE110" s="916"/>
      <c r="BF110" s="917"/>
      <c r="BG110" s="917" t="e">
        <f>BD85*BE97</f>
        <v>#N/A</v>
      </c>
      <c r="BH110" s="834"/>
      <c r="BI110" s="865" t="e">
        <f>((BI85*BI$13*BL97)+(BK97*BI85*BI$14)+((1-(BK97+BL97))*BI85*BI$15))*VLOOKUP(BI84,spot_lenght_index,2,FALSE)*BJ97</f>
        <v>#N/A</v>
      </c>
      <c r="BJ110" s="916"/>
      <c r="BK110" s="917"/>
      <c r="BL110" s="917" t="e">
        <f>BI85*BJ97</f>
        <v>#N/A</v>
      </c>
      <c r="BM110" s="868"/>
    </row>
    <row r="111" spans="1:65" hidden="1" outlineLevel="1">
      <c r="A111" s="151" t="s">
        <v>106</v>
      </c>
      <c r="B111" s="32"/>
      <c r="C111" s="48"/>
      <c r="D111" s="817" t="e">
        <f>((D85*D$13*G98)+(F98*D85*D$14)+((1-(F98+G98))*D85*D$15))*VLOOKUP(D84,spot_lenght_index,2,FALSE)*E98</f>
        <v>#N/A</v>
      </c>
      <c r="E111" s="916"/>
      <c r="F111" s="917"/>
      <c r="G111" s="917" t="e">
        <f>D85*E98</f>
        <v>#N/A</v>
      </c>
      <c r="H111" s="864"/>
      <c r="I111" s="865" t="e">
        <f>((I85*I$13*L98)+(K98*I85*I$14)+((1-(K98+L98))*I85*I$15))*VLOOKUP(I84,spot_lenght_index,2,FALSE)*J98</f>
        <v>#N/A</v>
      </c>
      <c r="J111" s="916"/>
      <c r="K111" s="917"/>
      <c r="L111" s="866" t="e">
        <f>I85*J98</f>
        <v>#N/A</v>
      </c>
      <c r="M111" s="864"/>
      <c r="N111" s="865" t="e">
        <f>((N85*N$13*Q98)+(P98*N85*N$14)+((1-(P98+Q98))*N85*N$15))*VLOOKUP(N84,spot_lenght_index,2,FALSE)*O98</f>
        <v>#N/A</v>
      </c>
      <c r="O111" s="916"/>
      <c r="P111" s="917"/>
      <c r="Q111" s="917" t="e">
        <f>N85*O98</f>
        <v>#N/A</v>
      </c>
      <c r="R111" s="1029"/>
      <c r="S111" s="1163" t="e">
        <f>((S85*S$13*V98)+(U98*S85*S$14)+((1-(U98+V98))*S85*S$15))*VLOOKUP(S84,spot_lenght_index,2,FALSE)*T98</f>
        <v>#N/A</v>
      </c>
      <c r="T111" s="1164"/>
      <c r="U111" s="1165"/>
      <c r="V111" s="1165" t="e">
        <f>S85*T98</f>
        <v>#N/A</v>
      </c>
      <c r="W111" s="1166"/>
      <c r="X111" s="1052" t="e">
        <f>((X85*X$13*AA98)+(Z98*X85*X$14)+((1-(Z98+AA98))*X85*X$15))*VLOOKUP(X84,spot_lenght_index,2,FALSE)*Y98</f>
        <v>#N/A</v>
      </c>
      <c r="Y111" s="916"/>
      <c r="Z111" s="917"/>
      <c r="AA111" s="917" t="e">
        <f>X85*Y98</f>
        <v>#N/A</v>
      </c>
      <c r="AB111" s="923"/>
      <c r="AC111" s="826"/>
      <c r="AD111" s="865" t="e">
        <f>((AD85*AD$13*AG98)+(AF98*AD85*AD$14)+((1-(AF98+AG98))*AD85*AD$15))*VLOOKUP(AD84,spot_lenght_index,2,FALSE)*AE98</f>
        <v>#N/A</v>
      </c>
      <c r="AE111" s="916"/>
      <c r="AF111" s="917"/>
      <c r="AG111" s="917" t="e">
        <f>AD85*AE98</f>
        <v>#N/A</v>
      </c>
      <c r="AH111" s="834"/>
      <c r="AI111" s="865" t="e">
        <f>((AI85*AI$13*AL98)+(AK98*AI85*AI$14)+((1-(AK98+AL98))*AI85*AI$15))*VLOOKUP(AI84,spot_lenght_index,2,FALSE)*AJ98</f>
        <v>#N/A</v>
      </c>
      <c r="AJ111" s="916"/>
      <c r="AK111" s="917"/>
      <c r="AL111" s="917" t="e">
        <f>AI85*AJ98</f>
        <v>#N/A</v>
      </c>
      <c r="AM111" s="851"/>
      <c r="AN111" s="865" t="e">
        <f>((AN85*AN$13*AQ98)+(AP98*AN85*AN$14)+((1-(AP98+AQ98))*AN85*AN$15))*VLOOKUP(AN84,spot_lenght_index,2,FALSE)*AO98</f>
        <v>#N/A</v>
      </c>
      <c r="AO111" s="916"/>
      <c r="AP111" s="917"/>
      <c r="AQ111" s="917" t="e">
        <f>AN85*AO98</f>
        <v>#N/A</v>
      </c>
      <c r="AR111" s="1227"/>
      <c r="AS111" s="1343" t="e">
        <f>((AS85*AS$13*AV98)+(AU98*AS85*AS$14)+((1-(AU98+AV98))*AS85*AS$15))*VLOOKUP(AS84,spot_lenght_index,2,FALSE)*AT98</f>
        <v>#N/A</v>
      </c>
      <c r="AT111" s="1344"/>
      <c r="AU111" s="1345"/>
      <c r="AV111" s="1345" t="e">
        <f>AS85*AT98</f>
        <v>#N/A</v>
      </c>
      <c r="AW111" s="1334"/>
      <c r="AX111" s="1253" t="e">
        <f>((AX85*AX$13*BA98)+(AZ98*AX85*AX$14)+((1-(AZ98+BA98))*AX85*AX$15))*VLOOKUP(AX84,spot_lenght_index,2,FALSE)*AY98</f>
        <v>#N/A</v>
      </c>
      <c r="AY111" s="916"/>
      <c r="AZ111" s="917"/>
      <c r="BA111" s="917" t="e">
        <f>AX85*AY98</f>
        <v>#N/A</v>
      </c>
      <c r="BB111" s="829"/>
      <c r="BC111" s="834"/>
      <c r="BD111" s="865" t="e">
        <f>((BD85*BD$13*BG98)+(BF98*BD85*BD$14)+((1-(BF98+BG98))*BD85*BD$15))*VLOOKUP(BD84,spot_lenght_index,2,FALSE)*BE98</f>
        <v>#N/A</v>
      </c>
      <c r="BE111" s="916"/>
      <c r="BF111" s="917"/>
      <c r="BG111" s="917" t="e">
        <f>BD85*BE98</f>
        <v>#N/A</v>
      </c>
      <c r="BH111" s="834"/>
      <c r="BI111" s="865" t="e">
        <f>((BI85*BI$13*BL98)+(BK98*BI85*BI$14)+((1-(BK98+BL98))*BI85*BI$15))*VLOOKUP(BI84,spot_lenght_index,2,FALSE)*BJ98</f>
        <v>#N/A</v>
      </c>
      <c r="BJ111" s="916"/>
      <c r="BK111" s="917"/>
      <c r="BL111" s="917" t="e">
        <f>BI85*BJ98</f>
        <v>#N/A</v>
      </c>
      <c r="BM111" s="868"/>
    </row>
    <row r="112" spans="1:65" hidden="1" outlineLevel="1">
      <c r="A112" s="151" t="s">
        <v>63</v>
      </c>
      <c r="B112" s="32"/>
      <c r="C112" s="48"/>
      <c r="D112" s="817" t="e">
        <f>((D85*D$16*F99)+((1-F99)*D85*D$17))*VLOOKUP(D84,spot_lenght_index,3,FALSE)*E99</f>
        <v>#N/A</v>
      </c>
      <c r="E112" s="916"/>
      <c r="F112" s="924"/>
      <c r="G112" s="917" t="e">
        <f>D85*E99</f>
        <v>#N/A</v>
      </c>
      <c r="H112" s="864"/>
      <c r="I112" s="865" t="e">
        <f>((I85*I$16*K99)+((1-K99)*I85*I$17))*VLOOKUP(I84,spot_lenght_index,3,FALSE)*J99</f>
        <v>#N/A</v>
      </c>
      <c r="J112" s="916"/>
      <c r="K112" s="924"/>
      <c r="L112" s="866" t="e">
        <f>I85*J99</f>
        <v>#N/A</v>
      </c>
      <c r="M112" s="864"/>
      <c r="N112" s="865" t="e">
        <f>((N85*N$16*P99)+((1-P99)*N85*N$17))*VLOOKUP(N84,spot_lenght_index,3,FALSE)*O99</f>
        <v>#N/A</v>
      </c>
      <c r="O112" s="916"/>
      <c r="P112" s="924"/>
      <c r="Q112" s="917" t="e">
        <f>N85*O99</f>
        <v>#N/A</v>
      </c>
      <c r="R112" s="1029"/>
      <c r="S112" s="1163" t="e">
        <f>((S85*S$16*U99)+((1-U99)*S85*S$17))*VLOOKUP(S84,spot_lenght_index,3,FALSE)*T99</f>
        <v>#N/A</v>
      </c>
      <c r="T112" s="1164"/>
      <c r="U112" s="1167"/>
      <c r="V112" s="1165" t="e">
        <f>S85*T99</f>
        <v>#N/A</v>
      </c>
      <c r="W112" s="1166"/>
      <c r="X112" s="1052" t="e">
        <f>((X85*X$16*Z99)+((1-Z99)*X85*X$17))*VLOOKUP(X84,spot_lenght_index,3,FALSE)*Y99</f>
        <v>#N/A</v>
      </c>
      <c r="Y112" s="916"/>
      <c r="Z112" s="924"/>
      <c r="AA112" s="917" t="e">
        <f>X85*Y99</f>
        <v>#N/A</v>
      </c>
      <c r="AB112" s="923"/>
      <c r="AC112" s="826"/>
      <c r="AD112" s="865" t="e">
        <f>((AD85*AD$16*AF99)+((1-AF99)*AD85*AD$17))*VLOOKUP(AD84,spot_lenght_index,3,FALSE)*AE99</f>
        <v>#N/A</v>
      </c>
      <c r="AE112" s="916"/>
      <c r="AF112" s="924"/>
      <c r="AG112" s="917" t="e">
        <f>AD85*AE99</f>
        <v>#N/A</v>
      </c>
      <c r="AH112" s="834"/>
      <c r="AI112" s="865" t="e">
        <f>((AI85*AI$16*AK99)+((1-AK99)*AI85*AI$17))*VLOOKUP(AI84,spot_lenght_index,3,FALSE)*AJ99</f>
        <v>#N/A</v>
      </c>
      <c r="AJ112" s="916"/>
      <c r="AK112" s="924"/>
      <c r="AL112" s="917" t="e">
        <f>AI85*AJ99</f>
        <v>#N/A</v>
      </c>
      <c r="AM112" s="851"/>
      <c r="AN112" s="865" t="e">
        <f>((AN85*AN$16*AP99)+((1-AP99)*AN85*AN$17))*VLOOKUP(AN84,spot_lenght_index,3,FALSE)*AO99</f>
        <v>#N/A</v>
      </c>
      <c r="AO112" s="916"/>
      <c r="AP112" s="924"/>
      <c r="AQ112" s="917" t="e">
        <f>AN85*AO99</f>
        <v>#N/A</v>
      </c>
      <c r="AR112" s="1227"/>
      <c r="AS112" s="1343" t="e">
        <f>((AS85*AS$16*AU99)+((1-AU99)*AS85*AS$17))*VLOOKUP(AS84,spot_lenght_index,3,FALSE)*AT99</f>
        <v>#N/A</v>
      </c>
      <c r="AT112" s="1344"/>
      <c r="AU112" s="1346"/>
      <c r="AV112" s="1345" t="e">
        <f>AS85*AT99</f>
        <v>#N/A</v>
      </c>
      <c r="AW112" s="1334"/>
      <c r="AX112" s="1253" t="e">
        <f>((AX85*AX$16*AZ99)+((1-AZ99)*AX85*AX$17))*VLOOKUP(AX84,spot_lenght_index,3,FALSE)*AY99</f>
        <v>#N/A</v>
      </c>
      <c r="AY112" s="916"/>
      <c r="AZ112" s="924"/>
      <c r="BA112" s="917" t="e">
        <f>AX85*AY99</f>
        <v>#N/A</v>
      </c>
      <c r="BB112" s="829"/>
      <c r="BC112" s="834"/>
      <c r="BD112" s="865" t="e">
        <f>((BD85*BD$16*BF99)+((1-BF99)*BD85*BD$17))*VLOOKUP(BD84,spot_lenght_index,3,FALSE)*BE99</f>
        <v>#N/A</v>
      </c>
      <c r="BE112" s="916"/>
      <c r="BF112" s="924"/>
      <c r="BG112" s="917" t="e">
        <f>BD85*BE99</f>
        <v>#N/A</v>
      </c>
      <c r="BH112" s="834"/>
      <c r="BI112" s="865" t="e">
        <f>((BI85*BI$16*BK99)+((1-BK99)*BI85*BI$17))*VLOOKUP(BI84,spot_lenght_index,3,FALSE)*BJ99</f>
        <v>#N/A</v>
      </c>
      <c r="BJ112" s="916"/>
      <c r="BK112" s="924"/>
      <c r="BL112" s="917" t="e">
        <f>BI85*BJ99</f>
        <v>#N/A</v>
      </c>
      <c r="BM112" s="868"/>
    </row>
    <row r="113" spans="1:81" hidden="1" outlineLevel="1">
      <c r="A113" s="151" t="s">
        <v>72</v>
      </c>
      <c r="B113" s="32"/>
      <c r="C113" s="48"/>
      <c r="D113" s="817" t="e">
        <f>((D85*D$16*F100)+((1-F100)*D85*D$17))*VLOOKUP(D84,spot_lenght_index,3,FALSE)*E100</f>
        <v>#N/A</v>
      </c>
      <c r="E113" s="916"/>
      <c r="F113" s="917"/>
      <c r="G113" s="917" t="e">
        <f>D85*E100</f>
        <v>#N/A</v>
      </c>
      <c r="H113" s="864"/>
      <c r="I113" s="865" t="e">
        <f>((I85*I$16*K100)+((1-K100)*I85*I$17))*VLOOKUP(I84,spot_lenght_index,3,FALSE)*J100</f>
        <v>#N/A</v>
      </c>
      <c r="J113" s="916"/>
      <c r="K113" s="917"/>
      <c r="L113" s="866" t="e">
        <f>I85*J100</f>
        <v>#N/A</v>
      </c>
      <c r="M113" s="864"/>
      <c r="N113" s="865" t="e">
        <f>((N85*N$16*P100)+((1-P100)*N85*N$17))*VLOOKUP(N84,spot_lenght_index,3,FALSE)*O100</f>
        <v>#N/A</v>
      </c>
      <c r="O113" s="916"/>
      <c r="P113" s="917"/>
      <c r="Q113" s="917" t="e">
        <f>N85*O100</f>
        <v>#N/A</v>
      </c>
      <c r="R113" s="1029"/>
      <c r="S113" s="1163" t="e">
        <f>((S85*S$16*U100)+((1-U100)*S85*S$17))*VLOOKUP(S84,spot_lenght_index,3,FALSE)*T100</f>
        <v>#N/A</v>
      </c>
      <c r="T113" s="1164"/>
      <c r="U113" s="1165"/>
      <c r="V113" s="1165" t="e">
        <f>S85*T100</f>
        <v>#N/A</v>
      </c>
      <c r="W113" s="1166"/>
      <c r="X113" s="1052" t="e">
        <f>((X85*X$16*Z100)+((1-Z100)*X85*X$17))*VLOOKUP(X84,spot_lenght_index,3,FALSE)*Y100</f>
        <v>#N/A</v>
      </c>
      <c r="Y113" s="916"/>
      <c r="Z113" s="917"/>
      <c r="AA113" s="917" t="e">
        <f>X85*Y100</f>
        <v>#N/A</v>
      </c>
      <c r="AB113" s="923"/>
      <c r="AC113" s="826"/>
      <c r="AD113" s="865" t="e">
        <f>((AD85*AD$16*AF100)+((1-AF100)*AD85*AD$17))*VLOOKUP(AD84,spot_lenght_index,3,FALSE)*AE100</f>
        <v>#N/A</v>
      </c>
      <c r="AE113" s="916"/>
      <c r="AF113" s="917"/>
      <c r="AG113" s="917" t="e">
        <f>AD85*AE100</f>
        <v>#N/A</v>
      </c>
      <c r="AH113" s="834"/>
      <c r="AI113" s="865" t="e">
        <f>((AI85*AI$16*AK100)+((1-AK100)*AI85*AI$17))*VLOOKUP(AI84,spot_lenght_index,3,FALSE)*AJ100</f>
        <v>#N/A</v>
      </c>
      <c r="AJ113" s="916"/>
      <c r="AK113" s="917"/>
      <c r="AL113" s="917" t="e">
        <f>AI85*AJ100</f>
        <v>#N/A</v>
      </c>
      <c r="AM113" s="851"/>
      <c r="AN113" s="865" t="e">
        <f>((AN85*AN$16*AP100)+((1-AP100)*AN85*AN$17))*VLOOKUP(AN84,spot_lenght_index,3,FALSE)*AO100</f>
        <v>#N/A</v>
      </c>
      <c r="AO113" s="916"/>
      <c r="AP113" s="917"/>
      <c r="AQ113" s="917" t="e">
        <f>AN85*AO100</f>
        <v>#N/A</v>
      </c>
      <c r="AR113" s="1227"/>
      <c r="AS113" s="1343" t="e">
        <f>((AS85*AS$16*AU100)+((1-AU100)*AS85*AS$17))*VLOOKUP(AS84,spot_lenght_index,3,FALSE)*AT100</f>
        <v>#N/A</v>
      </c>
      <c r="AT113" s="1344"/>
      <c r="AU113" s="1345"/>
      <c r="AV113" s="1345" t="e">
        <f>AS85*AT100</f>
        <v>#N/A</v>
      </c>
      <c r="AW113" s="1334"/>
      <c r="AX113" s="1253" t="e">
        <f>((AX85*AX$16*AZ100)+((1-AZ100)*AX85*AX$17))*VLOOKUP(AX84,spot_lenght_index,3,FALSE)*AY100</f>
        <v>#N/A</v>
      </c>
      <c r="AY113" s="916"/>
      <c r="AZ113" s="917"/>
      <c r="BA113" s="917" t="e">
        <f>AX85*AY100</f>
        <v>#N/A</v>
      </c>
      <c r="BB113" s="829"/>
      <c r="BC113" s="834"/>
      <c r="BD113" s="865" t="e">
        <f>((BD85*BD$16*BF100)+((1-BF100)*BD85*BD$17))*VLOOKUP(BD84,spot_lenght_index,3,FALSE)*BE100</f>
        <v>#N/A</v>
      </c>
      <c r="BE113" s="916"/>
      <c r="BF113" s="917"/>
      <c r="BG113" s="917" t="e">
        <f>BD85*BE100</f>
        <v>#N/A</v>
      </c>
      <c r="BH113" s="834"/>
      <c r="BI113" s="865" t="e">
        <f>((BI85*BI$16*BK100)+((1-BK100)*BI85*BI$17))*VLOOKUP(BI84,spot_lenght_index,3,FALSE)*BJ100</f>
        <v>#N/A</v>
      </c>
      <c r="BJ113" s="916"/>
      <c r="BK113" s="917"/>
      <c r="BL113" s="917" t="e">
        <f>BI85*BJ100</f>
        <v>#N/A</v>
      </c>
      <c r="BM113" s="868"/>
    </row>
    <row r="114" spans="1:81" hidden="1" outlineLevel="1">
      <c r="A114" s="151" t="s">
        <v>80</v>
      </c>
      <c r="B114" s="32"/>
      <c r="C114" s="48"/>
      <c r="D114" s="817" t="e">
        <f>((D85*D$16*F101)+((1-F101)*D85*D$17))*VLOOKUP(D84,spot_lenght_index,3,FALSE)*E101</f>
        <v>#N/A</v>
      </c>
      <c r="E114" s="916"/>
      <c r="F114" s="917"/>
      <c r="G114" s="917" t="e">
        <f>D85*E101</f>
        <v>#N/A</v>
      </c>
      <c r="H114" s="864"/>
      <c r="I114" s="865" t="e">
        <f>((I85*I$16*K101)+((1-K101)*I85*I$17))*VLOOKUP(I84,spot_lenght_index,3,FALSE)*J101</f>
        <v>#N/A</v>
      </c>
      <c r="J114" s="916"/>
      <c r="K114" s="917"/>
      <c r="L114" s="866" t="e">
        <f>I85*J101</f>
        <v>#N/A</v>
      </c>
      <c r="M114" s="864"/>
      <c r="N114" s="865" t="e">
        <f>((N85*N$16*P101)+((1-P101)*N85*N$17))*VLOOKUP(N84,spot_lenght_index,3,FALSE)*O101</f>
        <v>#N/A</v>
      </c>
      <c r="O114" s="916"/>
      <c r="P114" s="917"/>
      <c r="Q114" s="917" t="e">
        <f>N85*O101</f>
        <v>#N/A</v>
      </c>
      <c r="R114" s="1029"/>
      <c r="S114" s="1163" t="e">
        <f>((S85*S$16*U101)+((1-U101)*S85*S$17))*VLOOKUP(S84,spot_lenght_index,3,FALSE)*T101</f>
        <v>#N/A</v>
      </c>
      <c r="T114" s="1164"/>
      <c r="U114" s="1165"/>
      <c r="V114" s="1165" t="e">
        <f>S85*T101</f>
        <v>#N/A</v>
      </c>
      <c r="W114" s="1166"/>
      <c r="X114" s="1052" t="e">
        <f>((X85*X$16*Z101)+((1-Z101)*X85*X$17))*VLOOKUP(X84,spot_lenght_index,3,FALSE)*Y101</f>
        <v>#N/A</v>
      </c>
      <c r="Y114" s="916"/>
      <c r="Z114" s="917"/>
      <c r="AA114" s="917" t="e">
        <f>X85*Y101</f>
        <v>#N/A</v>
      </c>
      <c r="AB114" s="923"/>
      <c r="AC114" s="826"/>
      <c r="AD114" s="865" t="e">
        <f>((AD85*AD$16*AF101)+((1-AF101)*AD85*AD$17))*VLOOKUP(AD84,spot_lenght_index,3,FALSE)*AE101</f>
        <v>#N/A</v>
      </c>
      <c r="AE114" s="916"/>
      <c r="AF114" s="917"/>
      <c r="AG114" s="917" t="e">
        <f>AD85*AE101</f>
        <v>#N/A</v>
      </c>
      <c r="AH114" s="834"/>
      <c r="AI114" s="865" t="e">
        <f>((AI85*AI$16*AK101)+((1-AK101)*AI85*AI$17))*VLOOKUP(AI84,spot_lenght_index,3,FALSE)*AJ101</f>
        <v>#N/A</v>
      </c>
      <c r="AJ114" s="916"/>
      <c r="AK114" s="917"/>
      <c r="AL114" s="917" t="e">
        <f>AI85*AJ101</f>
        <v>#N/A</v>
      </c>
      <c r="AM114" s="851"/>
      <c r="AN114" s="865" t="e">
        <f>((AN85*AN$16*AP101)+((1-AP101)*AN85*AN$17))*VLOOKUP(AN84,spot_lenght_index,3,FALSE)*AO101</f>
        <v>#N/A</v>
      </c>
      <c r="AO114" s="916"/>
      <c r="AP114" s="917"/>
      <c r="AQ114" s="917" t="e">
        <f>AN85*AO101</f>
        <v>#N/A</v>
      </c>
      <c r="AR114" s="1227"/>
      <c r="AS114" s="1343" t="e">
        <f>((AS85*AS$16*AU101)+((1-AU101)*AS85*AS$17))*VLOOKUP(AS84,spot_lenght_index,3,FALSE)*AT101</f>
        <v>#N/A</v>
      </c>
      <c r="AT114" s="1344"/>
      <c r="AU114" s="1345"/>
      <c r="AV114" s="1345" t="e">
        <f>AS85*AT101</f>
        <v>#N/A</v>
      </c>
      <c r="AW114" s="1334"/>
      <c r="AX114" s="1253" t="e">
        <f>((AX85*AX$16*AZ101)+((1-AZ101)*AX85*AX$17))*VLOOKUP(AX84,spot_lenght_index,3,FALSE)*AY101</f>
        <v>#N/A</v>
      </c>
      <c r="AY114" s="916"/>
      <c r="AZ114" s="917"/>
      <c r="BA114" s="917" t="e">
        <f>AX85*AY101</f>
        <v>#N/A</v>
      </c>
      <c r="BB114" s="829"/>
      <c r="BC114" s="834"/>
      <c r="BD114" s="865" t="e">
        <f>((BD85*BD$16*BF101)+((1-BF101)*BD85*BD$17))*VLOOKUP(BD84,spot_lenght_index,3,FALSE)*BE101</f>
        <v>#N/A</v>
      </c>
      <c r="BE114" s="916"/>
      <c r="BF114" s="917"/>
      <c r="BG114" s="917" t="e">
        <f>BD85*BE101</f>
        <v>#N/A</v>
      </c>
      <c r="BH114" s="834"/>
      <c r="BI114" s="865" t="e">
        <f>((BI85*BI$16*BK101)+((1-BK101)*BI85*BI$17))*VLOOKUP(BI84,spot_lenght_index,3,FALSE)*BJ101</f>
        <v>#N/A</v>
      </c>
      <c r="BJ114" s="916"/>
      <c r="BK114" s="917"/>
      <c r="BL114" s="917" t="e">
        <f>BI85*BJ101</f>
        <v>#N/A</v>
      </c>
      <c r="BM114" s="868"/>
    </row>
    <row r="115" spans="1:81" hidden="1" outlineLevel="1">
      <c r="A115" s="151" t="s">
        <v>95</v>
      </c>
      <c r="B115" s="32"/>
      <c r="C115" s="51"/>
      <c r="D115" s="817" t="e">
        <f>((D85*D$16*F102)+((1-F102)*D85*D$17))*VLOOKUP(D84,spot_lenght_index,3,FALSE)*E102</f>
        <v>#N/A</v>
      </c>
      <c r="E115" s="554"/>
      <c r="F115" s="870"/>
      <c r="G115" s="917" t="e">
        <f>D85*E102</f>
        <v>#N/A</v>
      </c>
      <c r="H115" s="864"/>
      <c r="I115" s="865" t="e">
        <f>((I85*I$16*K102)+((1-K102)*I85*I$17))*VLOOKUP(I84,spot_lenght_index,3,FALSE)*J102</f>
        <v>#N/A</v>
      </c>
      <c r="J115" s="554"/>
      <c r="K115" s="870"/>
      <c r="L115" s="866" t="e">
        <f>I85*J102</f>
        <v>#N/A</v>
      </c>
      <c r="M115" s="864"/>
      <c r="N115" s="865" t="e">
        <f>((N85*N$16*P102)+((1-P102)*N85*N$17))*VLOOKUP(N84,spot_lenght_index,3,FALSE)*O102</f>
        <v>#N/A</v>
      </c>
      <c r="O115" s="554"/>
      <c r="P115" s="870"/>
      <c r="Q115" s="917" t="e">
        <f>N85*O102</f>
        <v>#N/A</v>
      </c>
      <c r="R115" s="1029"/>
      <c r="S115" s="1163" t="e">
        <f>((S85*S$16*U102)+((1-U102)*S85*S$17))*VLOOKUP(S84,spot_lenght_index,3,FALSE)*T102</f>
        <v>#N/A</v>
      </c>
      <c r="T115" s="1168"/>
      <c r="U115" s="1169"/>
      <c r="V115" s="1165" t="e">
        <f>S85*T102</f>
        <v>#N/A</v>
      </c>
      <c r="W115" s="1166"/>
      <c r="X115" s="1052" t="e">
        <f>((X85*X$16*Z102)+((1-Z102)*X85*X$17))*VLOOKUP(X84,spot_lenght_index,3,FALSE)*Y102</f>
        <v>#N/A</v>
      </c>
      <c r="Y115" s="554"/>
      <c r="Z115" s="870"/>
      <c r="AA115" s="917" t="e">
        <f>X85*Y102</f>
        <v>#N/A</v>
      </c>
      <c r="AB115" s="923"/>
      <c r="AC115" s="826"/>
      <c r="AD115" s="865" t="e">
        <f>((AD85*AD$16*AF102)+((1-AF102)*AD85*AD$17))*VLOOKUP(AD84,spot_lenght_index,3,FALSE)*AE102</f>
        <v>#N/A</v>
      </c>
      <c r="AE115" s="554"/>
      <c r="AF115" s="870"/>
      <c r="AG115" s="917" t="e">
        <f>AD85*AE102</f>
        <v>#N/A</v>
      </c>
      <c r="AH115" s="321"/>
      <c r="AI115" s="865" t="e">
        <f>((AI85*AI$16*AK102)+((1-AK102)*AI85*AI$17))*VLOOKUP(AI84,spot_lenght_index,3,FALSE)*AJ102</f>
        <v>#N/A</v>
      </c>
      <c r="AJ115" s="554"/>
      <c r="AK115" s="870"/>
      <c r="AL115" s="917" t="e">
        <f>AI85*AJ102</f>
        <v>#N/A</v>
      </c>
      <c r="AM115" s="322"/>
      <c r="AN115" s="865" t="e">
        <f>((AN85*AN$16*AP102)+((1-AP102)*AN85*AN$17))*VLOOKUP(AN84,spot_lenght_index,3,FALSE)*AO102</f>
        <v>#N/A</v>
      </c>
      <c r="AO115" s="554"/>
      <c r="AP115" s="870"/>
      <c r="AQ115" s="917" t="e">
        <f>AN85*AO102</f>
        <v>#N/A</v>
      </c>
      <c r="AR115" s="473"/>
      <c r="AS115" s="1343" t="e">
        <f>((AS85*AS$16*AU102)+((1-AU102)*AS85*AS$17))*VLOOKUP(AS84,spot_lenght_index,3,FALSE)*AT102</f>
        <v>#N/A</v>
      </c>
      <c r="AT115" s="1347"/>
      <c r="AU115" s="1348"/>
      <c r="AV115" s="1345" t="e">
        <f>AS85*AT102</f>
        <v>#N/A</v>
      </c>
      <c r="AW115" s="1349"/>
      <c r="AX115" s="1253" t="e">
        <f>((AX85*AX$16*AZ102)+((1-AZ102)*AX85*AX$17))*VLOOKUP(AX84,spot_lenght_index,3,FALSE)*AY102</f>
        <v>#N/A</v>
      </c>
      <c r="AY115" s="554"/>
      <c r="AZ115" s="870"/>
      <c r="BA115" s="917" t="e">
        <f>AX85*AY102</f>
        <v>#N/A</v>
      </c>
      <c r="BB115" s="473"/>
      <c r="BC115" s="337"/>
      <c r="BD115" s="865" t="e">
        <f>((BD85*BD$16*BF102)+((1-BF102)*BD85*BD$17))*VLOOKUP(BD84,spot_lenght_index,3,FALSE)*BE102</f>
        <v>#N/A</v>
      </c>
      <c r="BE115" s="554"/>
      <c r="BF115" s="870"/>
      <c r="BG115" s="917" t="e">
        <f>BD85*BE102</f>
        <v>#N/A</v>
      </c>
      <c r="BH115" s="337"/>
      <c r="BI115" s="865" t="e">
        <f>((BI85*BI$16*BK102)+((1-BK102)*BI85*BI$17))*VLOOKUP(BI84,spot_lenght_index,3,FALSE)*BJ102</f>
        <v>#N/A</v>
      </c>
      <c r="BJ115" s="554"/>
      <c r="BK115" s="870"/>
      <c r="BL115" s="917" t="e">
        <f>BI85*BJ102</f>
        <v>#N/A</v>
      </c>
      <c r="BM115" s="868"/>
    </row>
    <row r="116" spans="1:81" hidden="1" outlineLevel="1">
      <c r="A116" s="151"/>
      <c r="B116" s="32"/>
      <c r="C116" s="48"/>
      <c r="D116" s="817"/>
      <c r="E116" s="916"/>
      <c r="F116" s="917"/>
      <c r="G116" s="917"/>
      <c r="H116" s="864"/>
      <c r="I116" s="828"/>
      <c r="J116" s="918"/>
      <c r="K116" s="912"/>
      <c r="L116" s="823"/>
      <c r="M116" s="871"/>
      <c r="N116" s="828"/>
      <c r="O116" s="918"/>
      <c r="P116" s="912"/>
      <c r="Q116" s="912"/>
      <c r="R116" s="1023"/>
      <c r="S116" s="1153"/>
      <c r="T116" s="1154"/>
      <c r="U116" s="1154"/>
      <c r="V116" s="1154"/>
      <c r="W116" s="1155"/>
      <c r="X116" s="1049"/>
      <c r="Y116" s="912"/>
      <c r="Z116" s="912"/>
      <c r="AA116" s="912"/>
      <c r="AB116" s="828"/>
      <c r="AC116" s="826"/>
      <c r="AD116" s="909"/>
      <c r="AE116" s="912"/>
      <c r="AF116" s="912"/>
      <c r="AG116" s="912"/>
      <c r="AH116" s="829"/>
      <c r="AI116" s="909"/>
      <c r="AJ116" s="912"/>
      <c r="AK116" s="912"/>
      <c r="AL116" s="912"/>
      <c r="AM116" s="872"/>
      <c r="AN116" s="919"/>
      <c r="AO116" s="912"/>
      <c r="AP116" s="912"/>
      <c r="AQ116" s="912"/>
      <c r="AR116" s="1227"/>
      <c r="AS116" s="1300"/>
      <c r="AT116" s="1301"/>
      <c r="AU116" s="1350"/>
      <c r="AV116" s="1350"/>
      <c r="AW116" s="1334"/>
      <c r="AX116" s="1250"/>
      <c r="AY116" s="912"/>
      <c r="AZ116" s="912"/>
      <c r="BA116" s="912"/>
      <c r="BB116" s="873"/>
      <c r="BC116" s="874"/>
      <c r="BD116" s="919"/>
      <c r="BE116" s="912"/>
      <c r="BF116" s="912"/>
      <c r="BG116" s="912"/>
      <c r="BH116" s="874"/>
      <c r="BI116" s="875"/>
      <c r="BJ116" s="912"/>
      <c r="BK116" s="912"/>
      <c r="BL116" s="912"/>
      <c r="BM116" s="836"/>
    </row>
    <row r="117" spans="1:81" hidden="1" outlineLevel="1">
      <c r="A117" s="151"/>
      <c r="B117" s="32"/>
      <c r="C117" s="48"/>
      <c r="D117" s="817"/>
      <c r="E117" s="916"/>
      <c r="F117" s="917"/>
      <c r="G117" s="917"/>
      <c r="H117" s="705"/>
      <c r="I117" s="820"/>
      <c r="J117" s="918"/>
      <c r="K117" s="912"/>
      <c r="L117" s="823"/>
      <c r="M117" s="871"/>
      <c r="N117" s="828"/>
      <c r="O117" s="918"/>
      <c r="P117" s="912"/>
      <c r="Q117" s="912"/>
      <c r="R117" s="1023"/>
      <c r="S117" s="1153"/>
      <c r="T117" s="1154"/>
      <c r="U117" s="1154"/>
      <c r="V117" s="1154"/>
      <c r="W117" s="1155"/>
      <c r="X117" s="1049"/>
      <c r="Y117" s="912"/>
      <c r="Z117" s="912"/>
      <c r="AA117" s="912"/>
      <c r="AB117" s="828"/>
      <c r="AC117" s="826"/>
      <c r="AD117" s="909"/>
      <c r="AE117" s="912"/>
      <c r="AF117" s="912"/>
      <c r="AG117" s="912"/>
      <c r="AH117" s="829"/>
      <c r="AI117" s="909"/>
      <c r="AJ117" s="912"/>
      <c r="AK117" s="912"/>
      <c r="AL117" s="912"/>
      <c r="AM117" s="872"/>
      <c r="AN117" s="919"/>
      <c r="AO117" s="912"/>
      <c r="AP117" s="912"/>
      <c r="AQ117" s="912"/>
      <c r="AR117" s="1227"/>
      <c r="AS117" s="1300"/>
      <c r="AT117" s="1301"/>
      <c r="AU117" s="1350"/>
      <c r="AV117" s="1350"/>
      <c r="AW117" s="1334"/>
      <c r="AX117" s="1250"/>
      <c r="AY117" s="912"/>
      <c r="AZ117" s="912"/>
      <c r="BA117" s="912"/>
      <c r="BB117" s="873"/>
      <c r="BC117" s="874"/>
      <c r="BD117" s="919"/>
      <c r="BE117" s="912"/>
      <c r="BF117" s="912"/>
      <c r="BG117" s="912"/>
      <c r="BH117" s="874"/>
      <c r="BI117" s="875"/>
      <c r="BJ117" s="912"/>
      <c r="BK117" s="912"/>
      <c r="BL117" s="912"/>
      <c r="BM117" s="836"/>
    </row>
    <row r="118" spans="1:81" ht="18.600000000000001" hidden="1" outlineLevel="1" thickBot="1">
      <c r="A118" s="50"/>
      <c r="B118" s="52"/>
      <c r="C118" s="153"/>
      <c r="D118" s="876"/>
      <c r="E118" s="877"/>
      <c r="F118" s="878"/>
      <c r="G118" s="878"/>
      <c r="H118" s="879"/>
      <c r="I118" s="880"/>
      <c r="J118" s="881"/>
      <c r="K118" s="882"/>
      <c r="L118" s="883"/>
      <c r="M118" s="882"/>
      <c r="N118" s="884"/>
      <c r="O118" s="881"/>
      <c r="P118" s="882"/>
      <c r="Q118" s="882"/>
      <c r="R118" s="883"/>
      <c r="S118" s="1170"/>
      <c r="T118" s="1171"/>
      <c r="U118" s="1171"/>
      <c r="V118" s="1171"/>
      <c r="W118" s="1172"/>
      <c r="X118" s="1053"/>
      <c r="Y118" s="882"/>
      <c r="Z118" s="882"/>
      <c r="AA118" s="882"/>
      <c r="AB118" s="887"/>
      <c r="AC118" s="886"/>
      <c r="AD118" s="885"/>
      <c r="AE118" s="882"/>
      <c r="AF118" s="882"/>
      <c r="AG118" s="882"/>
      <c r="AH118" s="888"/>
      <c r="AI118" s="885"/>
      <c r="AJ118" s="882"/>
      <c r="AK118" s="882"/>
      <c r="AL118" s="882"/>
      <c r="AM118" s="889"/>
      <c r="AN118" s="890"/>
      <c r="AO118" s="882"/>
      <c r="AP118" s="882"/>
      <c r="AQ118" s="882"/>
      <c r="AR118" s="1230"/>
      <c r="AS118" s="1351"/>
      <c r="AT118" s="1352"/>
      <c r="AU118" s="1353"/>
      <c r="AV118" s="1353"/>
      <c r="AW118" s="1354"/>
      <c r="AX118" s="1053"/>
      <c r="AY118" s="882"/>
      <c r="AZ118" s="882"/>
      <c r="BA118" s="882"/>
      <c r="BB118" s="891"/>
      <c r="BC118" s="892"/>
      <c r="BD118" s="890"/>
      <c r="BE118" s="882"/>
      <c r="BF118" s="882"/>
      <c r="BG118" s="882"/>
      <c r="BH118" s="893"/>
      <c r="BI118" s="890"/>
      <c r="BJ118" s="882"/>
      <c r="BK118" s="882"/>
      <c r="BL118" s="882"/>
      <c r="BM118" s="894"/>
    </row>
    <row r="119" spans="1:81" s="39" customFormat="1" ht="18.600000000000001" hidden="1" outlineLevel="1" thickBot="1">
      <c r="A119" s="257" t="s">
        <v>124</v>
      </c>
      <c r="B119" s="212">
        <v>0</v>
      </c>
      <c r="C119" s="213"/>
      <c r="D119" s="1576" t="str">
        <f>C120</f>
        <v>W 25/54</v>
      </c>
      <c r="E119" s="1573"/>
      <c r="F119" s="1573"/>
      <c r="G119" s="1573"/>
      <c r="H119" s="1575"/>
      <c r="I119" s="1576" t="str">
        <f>C120</f>
        <v>W 25/54</v>
      </c>
      <c r="J119" s="1573"/>
      <c r="K119" s="1573"/>
      <c r="L119" s="1573"/>
      <c r="M119" s="1575"/>
      <c r="N119" s="1576" t="str">
        <f>C120</f>
        <v>W 25/54</v>
      </c>
      <c r="O119" s="1573"/>
      <c r="P119" s="1573"/>
      <c r="Q119" s="1573"/>
      <c r="R119" s="1573"/>
      <c r="S119" s="1572" t="str">
        <f>C120</f>
        <v>W 25/54</v>
      </c>
      <c r="T119" s="1573"/>
      <c r="U119" s="1573"/>
      <c r="V119" s="1573"/>
      <c r="W119" s="1574"/>
      <c r="X119" s="1573" t="str">
        <f>C120</f>
        <v>W 25/54</v>
      </c>
      <c r="Y119" s="1573"/>
      <c r="Z119" s="1573"/>
      <c r="AA119" s="1573"/>
      <c r="AB119" s="1573"/>
      <c r="AC119" s="1575"/>
      <c r="AD119" s="1576" t="str">
        <f>C120</f>
        <v>W 25/54</v>
      </c>
      <c r="AE119" s="1573"/>
      <c r="AF119" s="1573"/>
      <c r="AG119" s="1573"/>
      <c r="AH119" s="1575"/>
      <c r="AI119" s="1576" t="str">
        <f>C120</f>
        <v>W 25/54</v>
      </c>
      <c r="AJ119" s="1573"/>
      <c r="AK119" s="1573"/>
      <c r="AL119" s="1573"/>
      <c r="AM119" s="1575"/>
      <c r="AN119" s="1576" t="str">
        <f>C120</f>
        <v>W 25/54</v>
      </c>
      <c r="AO119" s="1573"/>
      <c r="AP119" s="1573"/>
      <c r="AQ119" s="1573"/>
      <c r="AR119" s="1573"/>
      <c r="AS119" s="1572" t="str">
        <f>C120</f>
        <v>W 25/54</v>
      </c>
      <c r="AT119" s="1573"/>
      <c r="AU119" s="1573"/>
      <c r="AV119" s="1573"/>
      <c r="AW119" s="1574"/>
      <c r="AX119" s="1573" t="str">
        <f>C120</f>
        <v>W 25/54</v>
      </c>
      <c r="AY119" s="1573"/>
      <c r="AZ119" s="1573"/>
      <c r="BA119" s="1573"/>
      <c r="BB119" s="1573"/>
      <c r="BC119" s="1575"/>
      <c r="BD119" s="1576" t="str">
        <f>C120</f>
        <v>W 25/54</v>
      </c>
      <c r="BE119" s="1573"/>
      <c r="BF119" s="1573"/>
      <c r="BG119" s="1573"/>
      <c r="BH119" s="1575"/>
      <c r="BI119" s="1576" t="str">
        <f>C120</f>
        <v>W 25/54</v>
      </c>
      <c r="BJ119" s="1573"/>
      <c r="BK119" s="1573"/>
      <c r="BL119" s="1573"/>
      <c r="BM119" s="1575"/>
    </row>
    <row r="120" spans="1:81" ht="18.600000000000001" hidden="1" outlineLevel="1" thickBot="1">
      <c r="A120" s="246" t="s">
        <v>125</v>
      </c>
      <c r="C120" s="407" t="s">
        <v>144</v>
      </c>
      <c r="D120" s="1492" t="e">
        <f>HLOOKUP(D119,TV_affinity,2,0)</f>
        <v>#N/A</v>
      </c>
      <c r="E120" s="1493"/>
      <c r="F120" s="1494"/>
      <c r="G120" s="1494"/>
      <c r="H120" s="1495"/>
      <c r="I120" s="1496" t="e">
        <f>HLOOKUP(I119,TV_affinity,2,0)</f>
        <v>#N/A</v>
      </c>
      <c r="J120" s="1493"/>
      <c r="K120" s="1493"/>
      <c r="L120" s="1497"/>
      <c r="M120" s="1493"/>
      <c r="N120" s="1496" t="e">
        <f>HLOOKUP(N119,TV_affinity,2,0)</f>
        <v>#N/A</v>
      </c>
      <c r="O120" s="1493"/>
      <c r="P120" s="1493"/>
      <c r="Q120" s="1493"/>
      <c r="R120" s="1497"/>
      <c r="S120" s="1498" t="e">
        <f>HLOOKUP(S119,TV_affinity,2,0)</f>
        <v>#N/A</v>
      </c>
      <c r="T120" s="1493"/>
      <c r="U120" s="1493"/>
      <c r="V120" s="1493"/>
      <c r="W120" s="1499"/>
      <c r="X120" s="1500" t="e">
        <f>HLOOKUP(X119,TV_affinity,2,0)</f>
        <v>#N/A</v>
      </c>
      <c r="Y120" s="1493"/>
      <c r="Z120" s="1493"/>
      <c r="AA120" s="1493"/>
      <c r="AB120" s="1493"/>
      <c r="AC120" s="1501"/>
      <c r="AD120" s="1496" t="e">
        <f>HLOOKUP(AD119,TV_affinity,2,0)</f>
        <v>#N/A</v>
      </c>
      <c r="AE120" s="1493"/>
      <c r="AF120" s="1493"/>
      <c r="AG120" s="1493"/>
      <c r="AH120" s="1502"/>
      <c r="AI120" s="1496" t="e">
        <f>HLOOKUP(AI119,TV_affinity,2,0)</f>
        <v>#N/A</v>
      </c>
      <c r="AJ120" s="1493"/>
      <c r="AK120" s="1493"/>
      <c r="AL120" s="1493"/>
      <c r="AM120" s="1501"/>
      <c r="AN120" s="1496" t="e">
        <f>HLOOKUP(AN119,TV_affinity,2,0)</f>
        <v>#N/A</v>
      </c>
      <c r="AO120" s="1493"/>
      <c r="AP120" s="1493"/>
      <c r="AQ120" s="1493"/>
      <c r="AR120" s="1497"/>
      <c r="AS120" s="1498" t="e">
        <f>HLOOKUP(AS119,TV_affinity,2,0)</f>
        <v>#N/A</v>
      </c>
      <c r="AT120" s="1493"/>
      <c r="AU120" s="1493"/>
      <c r="AV120" s="1493"/>
      <c r="AW120" s="1503"/>
      <c r="AX120" s="1500" t="e">
        <f>HLOOKUP(AX119,TV_affinity,2,0)</f>
        <v>#N/A</v>
      </c>
      <c r="AY120" s="1493"/>
      <c r="AZ120" s="1493"/>
      <c r="BA120" s="1493"/>
      <c r="BB120" s="1502"/>
      <c r="BC120" s="1504"/>
      <c r="BD120" s="1496" t="e">
        <f>HLOOKUP(BD119,TV_affinity,2,0)</f>
        <v>#N/A</v>
      </c>
      <c r="BE120" s="1493"/>
      <c r="BF120" s="1493"/>
      <c r="BG120" s="1493"/>
      <c r="BH120" s="1493"/>
      <c r="BI120" s="1496" t="e">
        <f>HLOOKUP(BI119,TV_affinity,2,0)</f>
        <v>#N/A</v>
      </c>
      <c r="BJ120" s="1493"/>
      <c r="BK120" s="1493"/>
      <c r="BL120" s="1493"/>
      <c r="BM120" s="1505"/>
    </row>
    <row r="121" spans="1:81" hidden="1" outlineLevel="1">
      <c r="A121" s="28" t="s">
        <v>5</v>
      </c>
      <c r="B121" s="29"/>
      <c r="C121" s="30"/>
      <c r="D121" s="703"/>
      <c r="E121" s="917"/>
      <c r="F121" s="917"/>
      <c r="G121" s="917"/>
      <c r="H121" s="705"/>
      <c r="I121" s="706"/>
      <c r="J121" s="912"/>
      <c r="K121" s="912"/>
      <c r="L121" s="823"/>
      <c r="M121" s="912"/>
      <c r="N121" s="919"/>
      <c r="O121" s="912"/>
      <c r="P121" s="912"/>
      <c r="Q121" s="912"/>
      <c r="R121" s="1023"/>
      <c r="S121" s="1173"/>
      <c r="T121" s="1154"/>
      <c r="U121" s="1154"/>
      <c r="V121" s="1154"/>
      <c r="W121" s="1115"/>
      <c r="X121" s="1043"/>
      <c r="Y121" s="912"/>
      <c r="Z121" s="912"/>
      <c r="AA121" s="912"/>
      <c r="AB121" s="912"/>
      <c r="AC121" s="710"/>
      <c r="AD121" s="919"/>
      <c r="AE121" s="912"/>
      <c r="AF121" s="912"/>
      <c r="AG121" s="912"/>
      <c r="AH121" s="710"/>
      <c r="AI121" s="919"/>
      <c r="AJ121" s="912"/>
      <c r="AK121" s="912"/>
      <c r="AL121" s="912"/>
      <c r="AM121" s="710"/>
      <c r="AN121" s="919"/>
      <c r="AO121" s="912"/>
      <c r="AP121" s="912"/>
      <c r="AQ121" s="912"/>
      <c r="AR121" s="1219"/>
      <c r="AS121" s="1300"/>
      <c r="AT121" s="1301"/>
      <c r="AU121" s="1301"/>
      <c r="AV121" s="1301"/>
      <c r="AW121" s="1302"/>
      <c r="AX121" s="1244"/>
      <c r="AY121" s="912"/>
      <c r="AZ121" s="912"/>
      <c r="BA121" s="912"/>
      <c r="BB121" s="711"/>
      <c r="BC121" s="871"/>
      <c r="BD121" s="919"/>
      <c r="BE121" s="912"/>
      <c r="BF121" s="912"/>
      <c r="BG121" s="912"/>
      <c r="BH121" s="912"/>
      <c r="BI121" s="919"/>
      <c r="BJ121" s="912"/>
      <c r="BK121" s="912"/>
      <c r="BL121" s="912"/>
      <c r="BM121" s="836"/>
    </row>
    <row r="122" spans="1:81" hidden="1" outlineLevel="1">
      <c r="A122" s="28" t="s">
        <v>6</v>
      </c>
      <c r="B122" s="29"/>
      <c r="C122" s="30"/>
      <c r="D122" s="1506" t="s">
        <v>19</v>
      </c>
      <c r="E122" s="1530"/>
      <c r="F122" s="1530"/>
      <c r="G122" s="1530"/>
      <c r="H122" s="1508"/>
      <c r="I122" s="1509" t="s">
        <v>19</v>
      </c>
      <c r="J122" s="1531"/>
      <c r="K122" s="1531"/>
      <c r="L122" s="1527"/>
      <c r="M122" s="1531"/>
      <c r="N122" s="1532" t="s">
        <v>19</v>
      </c>
      <c r="O122" s="1531"/>
      <c r="P122" s="1527"/>
      <c r="Q122" s="1531"/>
      <c r="R122" s="1513"/>
      <c r="S122" s="1514" t="s">
        <v>19</v>
      </c>
      <c r="T122" s="1515"/>
      <c r="U122" s="1515"/>
      <c r="V122" s="1515"/>
      <c r="W122" s="1516"/>
      <c r="X122" s="1517" t="s">
        <v>19</v>
      </c>
      <c r="Y122" s="1531"/>
      <c r="Z122" s="1531"/>
      <c r="AA122" s="1531"/>
      <c r="AB122" s="1531"/>
      <c r="AC122" s="1517"/>
      <c r="AD122" s="1517" t="s">
        <v>19</v>
      </c>
      <c r="AE122" s="1531"/>
      <c r="AF122" s="1531"/>
      <c r="AG122" s="1531"/>
      <c r="AH122" s="1517"/>
      <c r="AI122" s="1517" t="s">
        <v>19</v>
      </c>
      <c r="AJ122" s="1531"/>
      <c r="AK122" s="1531"/>
      <c r="AL122" s="1531"/>
      <c r="AM122" s="1517"/>
      <c r="AN122" s="1532" t="s">
        <v>19</v>
      </c>
      <c r="AO122" s="1531"/>
      <c r="AP122" s="1518"/>
      <c r="AQ122" s="1531"/>
      <c r="AR122" s="1519"/>
      <c r="AS122" s="1520" t="s">
        <v>19</v>
      </c>
      <c r="AT122" s="1521"/>
      <c r="AU122" s="1521"/>
      <c r="AV122" s="1521"/>
      <c r="AW122" s="1522"/>
      <c r="AX122" s="1523" t="s">
        <v>19</v>
      </c>
      <c r="AY122" s="1531"/>
      <c r="AZ122" s="1531"/>
      <c r="BA122" s="1531"/>
      <c r="BB122" s="1524"/>
      <c r="BC122" s="1528"/>
      <c r="BD122" s="1532" t="s">
        <v>19</v>
      </c>
      <c r="BE122" s="1531"/>
      <c r="BF122" s="1518"/>
      <c r="BG122" s="1531"/>
      <c r="BH122" s="1528"/>
      <c r="BI122" s="1517" t="s">
        <v>19</v>
      </c>
      <c r="BJ122" s="1531"/>
      <c r="BK122" s="1531"/>
      <c r="BL122" s="1531"/>
      <c r="BM122" s="1529"/>
    </row>
    <row r="123" spans="1:81" hidden="1" outlineLevel="1">
      <c r="A123" s="28" t="s">
        <v>32</v>
      </c>
      <c r="B123" s="29"/>
      <c r="C123" s="34" t="e">
        <f>SUM(D123:BM123)</f>
        <v>#N/A</v>
      </c>
      <c r="D123" s="725" t="e">
        <f>IF(D120=0,0,D124/D120)</f>
        <v>#N/A</v>
      </c>
      <c r="E123" s="927"/>
      <c r="F123" s="927"/>
      <c r="G123" s="927"/>
      <c r="H123" s="726"/>
      <c r="I123" s="727" t="e">
        <f>IF(I120=0,0,I124/I120)</f>
        <v>#N/A</v>
      </c>
      <c r="J123" s="928"/>
      <c r="K123" s="928"/>
      <c r="L123" s="898"/>
      <c r="M123" s="928"/>
      <c r="N123" s="929" t="e">
        <f>IF(N120=0,0,N124/N120)</f>
        <v>#N/A</v>
      </c>
      <c r="O123" s="928"/>
      <c r="P123" s="928"/>
      <c r="Q123" s="928"/>
      <c r="R123" s="1024"/>
      <c r="S123" s="1119" t="e">
        <f>IF(S120=0,0,S124/S120)</f>
        <v>#N/A</v>
      </c>
      <c r="T123" s="1120"/>
      <c r="U123" s="1121"/>
      <c r="V123" s="1121"/>
      <c r="W123" s="1122"/>
      <c r="X123" s="1044" t="e">
        <f>IF(X120=0,0,X124/X120)</f>
        <v>#N/A</v>
      </c>
      <c r="Y123" s="731"/>
      <c r="Z123" s="928"/>
      <c r="AA123" s="928"/>
      <c r="AB123" s="928"/>
      <c r="AC123" s="732"/>
      <c r="AD123" s="929" t="e">
        <f>IF(AD120=0,0,AD124/AD120)</f>
        <v>#N/A</v>
      </c>
      <c r="AE123" s="731"/>
      <c r="AF123" s="928"/>
      <c r="AG123" s="928"/>
      <c r="AH123" s="732"/>
      <c r="AI123" s="929" t="e">
        <f>IF(AI120=0,0,AI124/AI120)</f>
        <v>#N/A</v>
      </c>
      <c r="AJ123" s="731"/>
      <c r="AK123" s="928"/>
      <c r="AL123" s="928"/>
      <c r="AM123" s="732"/>
      <c r="AN123" s="929" t="e">
        <f>IF(AN120=0,0,AN124/AN120)</f>
        <v>#N/A</v>
      </c>
      <c r="AO123" s="928"/>
      <c r="AP123" s="928"/>
      <c r="AQ123" s="928"/>
      <c r="AR123" s="1220"/>
      <c r="AS123" s="1305" t="e">
        <f>IF(AS120=0,0,AS124/AS120)</f>
        <v>#N/A</v>
      </c>
      <c r="AT123" s="1306"/>
      <c r="AU123" s="1306"/>
      <c r="AV123" s="1306"/>
      <c r="AW123" s="1307"/>
      <c r="AX123" s="1120" t="e">
        <f>IF(AX120=0,0,AX124/AX120)</f>
        <v>#N/A</v>
      </c>
      <c r="AY123" s="731"/>
      <c r="AZ123" s="928"/>
      <c r="BA123" s="928"/>
      <c r="BB123" s="733"/>
      <c r="BC123" s="899"/>
      <c r="BD123" s="929" t="e">
        <f>IF(BD120=0,0,BD124/BD120)</f>
        <v>#N/A</v>
      </c>
      <c r="BE123" s="928"/>
      <c r="BF123" s="928"/>
      <c r="BG123" s="928"/>
      <c r="BH123" s="899"/>
      <c r="BI123" s="731" t="e">
        <f>IF(BI120=0,0,BI124/BI120)</f>
        <v>#N/A</v>
      </c>
      <c r="BJ123" s="731"/>
      <c r="BK123" s="928"/>
      <c r="BL123" s="928"/>
      <c r="BM123" s="900"/>
    </row>
    <row r="124" spans="1:81" hidden="1" outlineLevel="1">
      <c r="A124" s="28" t="s">
        <v>7</v>
      </c>
      <c r="B124" s="29"/>
      <c r="C124" s="34">
        <f>SUM(D124:BM124)</f>
        <v>0</v>
      </c>
      <c r="D124" s="725">
        <f>SUM(D125:H125)</f>
        <v>0</v>
      </c>
      <c r="E124" s="927"/>
      <c r="F124" s="927"/>
      <c r="G124" s="927"/>
      <c r="H124" s="726"/>
      <c r="I124" s="727">
        <f>SUM(I125:M125)</f>
        <v>0</v>
      </c>
      <c r="J124" s="928"/>
      <c r="K124" s="928"/>
      <c r="L124" s="898"/>
      <c r="M124" s="928"/>
      <c r="N124" s="929">
        <f>SUM(N125:R125)</f>
        <v>0</v>
      </c>
      <c r="O124" s="928"/>
      <c r="P124" s="928"/>
      <c r="Q124" s="928"/>
      <c r="R124" s="1024"/>
      <c r="S124" s="1119">
        <f>SUM(S125:W125)</f>
        <v>0</v>
      </c>
      <c r="T124" s="1120"/>
      <c r="U124" s="1121"/>
      <c r="V124" s="1121"/>
      <c r="W124" s="1122"/>
      <c r="X124" s="1044">
        <f>SUM(X125:AC125)</f>
        <v>0</v>
      </c>
      <c r="Y124" s="731"/>
      <c r="Z124" s="928"/>
      <c r="AA124" s="928"/>
      <c r="AB124" s="928"/>
      <c r="AC124" s="732"/>
      <c r="AD124" s="929">
        <f>SUM(AD125:AH125)</f>
        <v>0</v>
      </c>
      <c r="AE124" s="731"/>
      <c r="AF124" s="928"/>
      <c r="AG124" s="928"/>
      <c r="AH124" s="732"/>
      <c r="AI124" s="929">
        <f>SUM(AI125:AM125)</f>
        <v>0</v>
      </c>
      <c r="AJ124" s="731"/>
      <c r="AK124" s="928"/>
      <c r="AL124" s="928"/>
      <c r="AM124" s="732"/>
      <c r="AN124" s="929">
        <f>SUM(AN125:AR125)</f>
        <v>0</v>
      </c>
      <c r="AO124" s="928"/>
      <c r="AP124" s="928"/>
      <c r="AQ124" s="928"/>
      <c r="AR124" s="1220"/>
      <c r="AS124" s="1305">
        <f>SUM(AS125:AW125)</f>
        <v>0</v>
      </c>
      <c r="AT124" s="1306"/>
      <c r="AU124" s="1306"/>
      <c r="AV124" s="1306"/>
      <c r="AW124" s="1307"/>
      <c r="AX124" s="1120">
        <f>SUM(AX125:BC125)</f>
        <v>0</v>
      </c>
      <c r="AY124" s="731"/>
      <c r="AZ124" s="928"/>
      <c r="BA124" s="928"/>
      <c r="BB124" s="733"/>
      <c r="BC124" s="899"/>
      <c r="BD124" s="929">
        <f>SUM(BD125:BH125)</f>
        <v>0</v>
      </c>
      <c r="BE124" s="928"/>
      <c r="BF124" s="928"/>
      <c r="BG124" s="928"/>
      <c r="BH124" s="899"/>
      <c r="BI124" s="731">
        <f>SUM(BI125:BM125)</f>
        <v>0</v>
      </c>
      <c r="BJ124" s="731"/>
      <c r="BK124" s="928"/>
      <c r="BL124" s="928"/>
      <c r="BM124" s="900"/>
    </row>
    <row r="125" spans="1:81" hidden="1" outlineLevel="1">
      <c r="A125" s="28" t="s">
        <v>8</v>
      </c>
      <c r="B125" s="29"/>
      <c r="C125" s="34"/>
      <c r="D125" s="736"/>
      <c r="E125" s="737"/>
      <c r="F125" s="737"/>
      <c r="G125" s="737"/>
      <c r="H125" s="901"/>
      <c r="I125" s="739"/>
      <c r="J125" s="737"/>
      <c r="K125" s="737"/>
      <c r="L125" s="740"/>
      <c r="M125" s="740"/>
      <c r="N125" s="931"/>
      <c r="O125" s="930"/>
      <c r="P125" s="737"/>
      <c r="Q125" s="740"/>
      <c r="R125" s="740"/>
      <c r="S125" s="1174"/>
      <c r="T125" s="1124"/>
      <c r="U125" s="1125"/>
      <c r="V125" s="1126"/>
      <c r="W125" s="740"/>
      <c r="X125" s="1045"/>
      <c r="Y125" s="737"/>
      <c r="Z125" s="737"/>
      <c r="AA125" s="737"/>
      <c r="AB125" s="737"/>
      <c r="AC125" s="740"/>
      <c r="AD125" s="741"/>
      <c r="AE125" s="737"/>
      <c r="AF125" s="737"/>
      <c r="AG125" s="737"/>
      <c r="AH125" s="740"/>
      <c r="AI125" s="739"/>
      <c r="AJ125" s="742"/>
      <c r="AK125" s="737"/>
      <c r="AL125" s="743"/>
      <c r="AM125" s="740"/>
      <c r="AN125" s="744"/>
      <c r="AO125" s="747"/>
      <c r="AP125" s="737"/>
      <c r="AQ125" s="748"/>
      <c r="AR125" s="740"/>
      <c r="AS125" s="1308"/>
      <c r="AT125" s="1309"/>
      <c r="AU125" s="1309"/>
      <c r="AV125" s="1309"/>
      <c r="AW125" s="740"/>
      <c r="AX125" s="1246"/>
      <c r="AY125" s="737"/>
      <c r="AZ125" s="737"/>
      <c r="BA125" s="749"/>
      <c r="BB125" s="740"/>
      <c r="BC125" s="740"/>
      <c r="BD125" s="739"/>
      <c r="BE125" s="737"/>
      <c r="BF125" s="737"/>
      <c r="BG125" s="737"/>
      <c r="BH125" s="740"/>
      <c r="BI125" s="1389"/>
      <c r="BJ125" s="1388"/>
      <c r="BK125" s="737"/>
      <c r="BL125" s="737"/>
      <c r="BM125" s="903"/>
    </row>
    <row r="126" spans="1:81" s="122" customFormat="1" ht="23.25" hidden="1" customHeight="1" outlineLevel="1" thickBot="1">
      <c r="A126" s="154" t="s">
        <v>112</v>
      </c>
      <c r="B126" s="128"/>
      <c r="C126" s="129"/>
      <c r="D126" s="751" t="e">
        <f>D125/D120</f>
        <v>#N/A</v>
      </c>
      <c r="E126" s="752" t="e">
        <f>E125/D120</f>
        <v>#N/A</v>
      </c>
      <c r="F126" s="752" t="e">
        <f>F125/D120</f>
        <v>#N/A</v>
      </c>
      <c r="G126" s="752" t="e">
        <f>G125/D120</f>
        <v>#N/A</v>
      </c>
      <c r="H126" s="753" t="e">
        <f>H125/D120</f>
        <v>#N/A</v>
      </c>
      <c r="I126" s="754" t="e">
        <f>I125/I120</f>
        <v>#N/A</v>
      </c>
      <c r="J126" s="752" t="e">
        <f>J125/I120</f>
        <v>#N/A</v>
      </c>
      <c r="K126" s="752" t="e">
        <f>K125/I120</f>
        <v>#N/A</v>
      </c>
      <c r="L126" s="752" t="e">
        <f>L125/I120</f>
        <v>#N/A</v>
      </c>
      <c r="M126" s="752" t="e">
        <f>M125/I120</f>
        <v>#N/A</v>
      </c>
      <c r="N126" s="755" t="e">
        <f>N125/N120</f>
        <v>#N/A</v>
      </c>
      <c r="O126" s="752" t="e">
        <f>O125/N120</f>
        <v>#N/A</v>
      </c>
      <c r="P126" s="752" t="e">
        <f>P125/N120</f>
        <v>#N/A</v>
      </c>
      <c r="Q126" s="752" t="e">
        <f>Q125/N120</f>
        <v>#N/A</v>
      </c>
      <c r="R126" s="752" t="e">
        <f>R125/N120</f>
        <v>#N/A</v>
      </c>
      <c r="S126" s="1128" t="e">
        <f>S125/S120</f>
        <v>#N/A</v>
      </c>
      <c r="T126" s="1129" t="e">
        <f>T125/S120</f>
        <v>#N/A</v>
      </c>
      <c r="U126" s="1129" t="e">
        <f>U125/S120</f>
        <v>#N/A</v>
      </c>
      <c r="V126" s="1130" t="e">
        <f>V125/S120</f>
        <v>#N/A</v>
      </c>
      <c r="W126" s="1131" t="e">
        <f>W125/S120</f>
        <v>#N/A</v>
      </c>
      <c r="X126" s="754" t="e">
        <f>X125/X120</f>
        <v>#N/A</v>
      </c>
      <c r="Y126" s="752" t="e">
        <f>Y125/X120</f>
        <v>#N/A</v>
      </c>
      <c r="Z126" s="752" t="e">
        <f>Z125/X120</f>
        <v>#N/A</v>
      </c>
      <c r="AA126" s="756" t="e">
        <f>AA125/X120</f>
        <v>#N/A</v>
      </c>
      <c r="AB126" s="756" t="e">
        <f>AB125/X120</f>
        <v>#N/A</v>
      </c>
      <c r="AC126" s="757" t="e">
        <f>AC125/X120</f>
        <v>#N/A</v>
      </c>
      <c r="AD126" s="755" t="e">
        <f>AD125/AD120</f>
        <v>#N/A</v>
      </c>
      <c r="AE126" s="752" t="e">
        <f>AE125/AD120</f>
        <v>#N/A</v>
      </c>
      <c r="AF126" s="752" t="e">
        <f>AF125/AD120</f>
        <v>#N/A</v>
      </c>
      <c r="AG126" s="756" t="e">
        <f>AG125/AD120</f>
        <v>#N/A</v>
      </c>
      <c r="AH126" s="757" t="e">
        <f>AH125/AD120</f>
        <v>#N/A</v>
      </c>
      <c r="AI126" s="755" t="e">
        <f>AI125/AI120</f>
        <v>#N/A</v>
      </c>
      <c r="AJ126" s="752" t="e">
        <f>AJ125/AI120</f>
        <v>#N/A</v>
      </c>
      <c r="AK126" s="752" t="e">
        <f>AK125/AI120</f>
        <v>#N/A</v>
      </c>
      <c r="AL126" s="756" t="e">
        <f>AL125/AI120</f>
        <v>#N/A</v>
      </c>
      <c r="AM126" s="757" t="e">
        <f>AM125/AI120</f>
        <v>#N/A</v>
      </c>
      <c r="AN126" s="755" t="e">
        <f>AN125/AN120</f>
        <v>#N/A</v>
      </c>
      <c r="AO126" s="752" t="e">
        <f>AO125/AN120</f>
        <v>#N/A</v>
      </c>
      <c r="AP126" s="752" t="e">
        <f>AP125/AN120</f>
        <v>#N/A</v>
      </c>
      <c r="AQ126" s="756" t="e">
        <f>AQ125/AN120</f>
        <v>#N/A</v>
      </c>
      <c r="AR126" s="1221" t="e">
        <f>AR125/AN120</f>
        <v>#N/A</v>
      </c>
      <c r="AS126" s="1311" t="e">
        <f>AS125/AS120</f>
        <v>#N/A</v>
      </c>
      <c r="AT126" s="1312" t="e">
        <f>AT125/AS120</f>
        <v>#N/A</v>
      </c>
      <c r="AU126" s="1312" t="e">
        <f>AU125/AS120</f>
        <v>#N/A</v>
      </c>
      <c r="AV126" s="1313" t="e">
        <f>AV125/AS120</f>
        <v>#N/A</v>
      </c>
      <c r="AW126" s="1314" t="e">
        <f>AW125/AS120</f>
        <v>#N/A</v>
      </c>
      <c r="AX126" s="1221" t="e">
        <f>AX125/AX120</f>
        <v>#N/A</v>
      </c>
      <c r="AY126" s="752" t="e">
        <f>AY125/AX120</f>
        <v>#N/A</v>
      </c>
      <c r="AZ126" s="752" t="e">
        <f>AZ125/AX120</f>
        <v>#N/A</v>
      </c>
      <c r="BA126" s="756" t="e">
        <f>BA125/AX120</f>
        <v>#N/A</v>
      </c>
      <c r="BB126" s="754" t="e">
        <f>BB125/AX120</f>
        <v>#N/A</v>
      </c>
      <c r="BC126" s="753" t="e">
        <f>BC125/AX120</f>
        <v>#N/A</v>
      </c>
      <c r="BD126" s="755" t="e">
        <f>BD125/BD120</f>
        <v>#N/A</v>
      </c>
      <c r="BE126" s="752" t="e">
        <f>BE125/BD120</f>
        <v>#N/A</v>
      </c>
      <c r="BF126" s="752" t="e">
        <f>BF125/BD120</f>
        <v>#N/A</v>
      </c>
      <c r="BG126" s="756" t="e">
        <f>BG125/BD120</f>
        <v>#N/A</v>
      </c>
      <c r="BH126" s="753" t="e">
        <f>BH125/BD120</f>
        <v>#N/A</v>
      </c>
      <c r="BI126" s="754" t="e">
        <f>BI125/BI120</f>
        <v>#N/A</v>
      </c>
      <c r="BJ126" s="752" t="e">
        <f>BJ125/BI120</f>
        <v>#N/A</v>
      </c>
      <c r="BK126" s="752" t="e">
        <f>BK125/BI120</f>
        <v>#N/A</v>
      </c>
      <c r="BL126" s="756" t="e">
        <f>BL125/BI120</f>
        <v>#N/A</v>
      </c>
      <c r="BM126" s="758"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8"/>
      <c r="E127" s="130"/>
      <c r="F127" s="130"/>
      <c r="G127" s="130"/>
      <c r="H127" s="134"/>
      <c r="I127" s="133"/>
      <c r="J127" s="130"/>
      <c r="K127" s="130"/>
      <c r="L127" s="187"/>
      <c r="M127" s="130"/>
      <c r="N127" s="192"/>
      <c r="O127" s="130"/>
      <c r="P127" s="130"/>
      <c r="Q127" s="187"/>
      <c r="R127" s="130"/>
      <c r="S127" s="1132"/>
      <c r="T127" s="130"/>
      <c r="U127" s="130"/>
      <c r="V127" s="130"/>
      <c r="W127" s="1133"/>
      <c r="X127" s="133"/>
      <c r="Y127" s="130"/>
      <c r="Z127" s="130"/>
      <c r="AA127" s="130"/>
      <c r="AB127" s="130"/>
      <c r="AC127" s="197"/>
      <c r="AD127" s="192"/>
      <c r="AE127" s="130"/>
      <c r="AF127" s="130"/>
      <c r="AG127" s="130"/>
      <c r="AH127" s="206"/>
      <c r="AI127" s="192"/>
      <c r="AJ127" s="130"/>
      <c r="AK127" s="130"/>
      <c r="AL127" s="130"/>
      <c r="AM127" s="197"/>
      <c r="AN127" s="192"/>
      <c r="AO127" s="130"/>
      <c r="AP127" s="130"/>
      <c r="AQ127" s="130"/>
      <c r="AR127" s="206"/>
      <c r="AS127" s="1132"/>
      <c r="AT127" s="130"/>
      <c r="AU127" s="130"/>
      <c r="AV127" s="130"/>
      <c r="AW127" s="1133"/>
      <c r="AX127" s="133"/>
      <c r="AY127" s="130"/>
      <c r="AZ127" s="130"/>
      <c r="BA127" s="130"/>
      <c r="BB127" s="206"/>
      <c r="BC127" s="134"/>
      <c r="BD127" s="192"/>
      <c r="BE127" s="130"/>
      <c r="BF127" s="130"/>
      <c r="BG127" s="130"/>
      <c r="BH127" s="134"/>
      <c r="BI127" s="133"/>
      <c r="BJ127" s="130"/>
      <c r="BK127" s="130"/>
      <c r="BL127" s="130"/>
      <c r="BM127" s="359"/>
    </row>
    <row r="128" spans="1:81" s="122" customFormat="1" ht="23.25" hidden="1" customHeight="1" outlineLevel="1" thickBot="1">
      <c r="A128" s="125" t="s">
        <v>108</v>
      </c>
      <c r="B128" s="120"/>
      <c r="C128" s="121"/>
      <c r="D128" s="759"/>
      <c r="E128" s="760"/>
      <c r="F128" s="760"/>
      <c r="G128" s="760"/>
      <c r="H128" s="761"/>
      <c r="I128" s="762"/>
      <c r="J128" s="760"/>
      <c r="K128" s="760"/>
      <c r="L128" s="763"/>
      <c r="M128" s="760"/>
      <c r="N128" s="764"/>
      <c r="O128" s="760"/>
      <c r="P128" s="760"/>
      <c r="Q128" s="763"/>
      <c r="R128" s="760"/>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60"/>
      <c r="E129" s="131"/>
      <c r="F129" s="131"/>
      <c r="G129" s="131"/>
      <c r="H129" s="135"/>
      <c r="I129" s="136"/>
      <c r="J129" s="131"/>
      <c r="K129" s="131"/>
      <c r="L129" s="188"/>
      <c r="M129" s="131"/>
      <c r="N129" s="193"/>
      <c r="O129" s="131"/>
      <c r="P129" s="131"/>
      <c r="Q129" s="188"/>
      <c r="R129" s="131"/>
      <c r="S129" s="1137"/>
      <c r="T129" s="131"/>
      <c r="U129" s="131"/>
      <c r="V129" s="131"/>
      <c r="W129" s="1138"/>
      <c r="X129" s="136"/>
      <c r="Y129" s="131"/>
      <c r="Z129" s="131"/>
      <c r="AA129" s="131"/>
      <c r="AB129" s="131"/>
      <c r="AC129" s="198"/>
      <c r="AD129" s="193"/>
      <c r="AE129" s="131"/>
      <c r="AF129" s="131"/>
      <c r="AG129" s="131"/>
      <c r="AH129" s="207"/>
      <c r="AI129" s="193"/>
      <c r="AJ129" s="131"/>
      <c r="AK129" s="131"/>
      <c r="AL129" s="131"/>
      <c r="AM129" s="198"/>
      <c r="AN129" s="193"/>
      <c r="AO129" s="131"/>
      <c r="AP129" s="131"/>
      <c r="AQ129" s="131"/>
      <c r="AR129" s="207"/>
      <c r="AS129" s="1137"/>
      <c r="AT129" s="131"/>
      <c r="AU129" s="131"/>
      <c r="AV129" s="338"/>
      <c r="AW129" s="1138"/>
      <c r="AX129" s="136"/>
      <c r="AY129" s="131"/>
      <c r="AZ129" s="131"/>
      <c r="BA129" s="131"/>
      <c r="BB129" s="207"/>
      <c r="BC129" s="135"/>
      <c r="BD129" s="193"/>
      <c r="BE129" s="131"/>
      <c r="BF129" s="131"/>
      <c r="BG129" s="131"/>
      <c r="BH129" s="135"/>
      <c r="BI129" s="136"/>
      <c r="BJ129" s="131"/>
      <c r="BK129" s="131"/>
      <c r="BL129" s="338"/>
      <c r="BM129" s="768"/>
    </row>
    <row r="130" spans="1:81" s="122" customFormat="1" ht="23.25" hidden="1" customHeight="1" outlineLevel="1" thickBot="1">
      <c r="A130" s="127" t="s">
        <v>109</v>
      </c>
      <c r="B130" s="120"/>
      <c r="C130" s="121"/>
      <c r="D130" s="759"/>
      <c r="E130" s="760"/>
      <c r="F130" s="760"/>
      <c r="G130" s="760"/>
      <c r="H130" s="761"/>
      <c r="I130" s="762"/>
      <c r="J130" s="760"/>
      <c r="K130" s="760"/>
      <c r="L130" s="763"/>
      <c r="M130" s="760"/>
      <c r="N130" s="764"/>
      <c r="O130" s="760"/>
      <c r="P130" s="760"/>
      <c r="Q130" s="760"/>
      <c r="R130" s="763"/>
      <c r="S130" s="1134"/>
      <c r="T130" s="1135"/>
      <c r="U130" s="1135"/>
      <c r="V130" s="1135"/>
      <c r="W130" s="1136"/>
      <c r="X130" s="762"/>
      <c r="Y130" s="760"/>
      <c r="Z130" s="760"/>
      <c r="AA130" s="760"/>
      <c r="AB130" s="760"/>
      <c r="AC130" s="765"/>
      <c r="AD130" s="764"/>
      <c r="AE130" s="760"/>
      <c r="AF130" s="760"/>
      <c r="AG130" s="760"/>
      <c r="AH130" s="766"/>
      <c r="AI130" s="764"/>
      <c r="AJ130" s="760"/>
      <c r="AK130" s="760"/>
      <c r="AL130" s="760"/>
      <c r="AM130" s="765"/>
      <c r="AN130" s="764"/>
      <c r="AO130" s="760"/>
      <c r="AP130" s="760"/>
      <c r="AQ130" s="760"/>
      <c r="AR130" s="1222"/>
      <c r="AS130" s="1315"/>
      <c r="AT130" s="1316"/>
      <c r="AU130" s="1316"/>
      <c r="AV130" s="1316"/>
      <c r="AW130" s="1317"/>
      <c r="AX130" s="1247"/>
      <c r="AY130" s="760"/>
      <c r="AZ130" s="760"/>
      <c r="BA130" s="760"/>
      <c r="BB130" s="766"/>
      <c r="BC130" s="761"/>
      <c r="BD130" s="764"/>
      <c r="BE130" s="760"/>
      <c r="BF130" s="760"/>
      <c r="BG130" s="760"/>
      <c r="BH130" s="761"/>
      <c r="BI130" s="762"/>
      <c r="BJ130" s="760"/>
      <c r="BK130" s="760"/>
      <c r="BL130" s="760"/>
      <c r="BM130" s="767"/>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8"/>
      <c r="E131" s="361"/>
      <c r="F131" s="361"/>
      <c r="G131" s="361"/>
      <c r="H131" s="362"/>
      <c r="I131" s="336"/>
      <c r="J131" s="363"/>
      <c r="K131" s="363"/>
      <c r="L131" s="364"/>
      <c r="M131" s="363"/>
      <c r="N131" s="215"/>
      <c r="O131" s="363"/>
      <c r="P131" s="363"/>
      <c r="Q131" s="363"/>
      <c r="R131" s="364"/>
      <c r="S131" s="1139"/>
      <c r="T131" s="363"/>
      <c r="U131" s="363"/>
      <c r="V131" s="363"/>
      <c r="W131" s="1140"/>
      <c r="X131" s="511"/>
      <c r="Y131" s="363"/>
      <c r="Z131" s="363"/>
      <c r="AA131" s="365"/>
      <c r="AB131" s="331"/>
      <c r="AC131" s="334"/>
      <c r="AD131" s="366"/>
      <c r="AE131" s="365"/>
      <c r="AF131" s="365"/>
      <c r="AG131" s="365"/>
      <c r="AH131" s="218"/>
      <c r="AI131" s="366"/>
      <c r="AJ131" s="365"/>
      <c r="AK131" s="365"/>
      <c r="AL131" s="365"/>
      <c r="AM131" s="334"/>
      <c r="AN131" s="219"/>
      <c r="AO131" s="220"/>
      <c r="AP131" s="220"/>
      <c r="AQ131" s="221"/>
      <c r="AR131" s="471"/>
      <c r="AS131" s="1318"/>
      <c r="AT131" s="216"/>
      <c r="AU131" s="214"/>
      <c r="AV131" s="217"/>
      <c r="AW131" s="1319"/>
      <c r="AX131" s="320"/>
      <c r="AY131" s="363"/>
      <c r="AZ131" s="363"/>
      <c r="BA131" s="363"/>
      <c r="BB131" s="471"/>
      <c r="BC131" s="323"/>
      <c r="BD131" s="368"/>
      <c r="BE131" s="363"/>
      <c r="BF131" s="363"/>
      <c r="BG131" s="363"/>
      <c r="BH131" s="323"/>
      <c r="BI131" s="336"/>
      <c r="BJ131" s="339"/>
      <c r="BK131" s="339"/>
      <c r="BL131" s="339"/>
      <c r="BM131" s="369"/>
    </row>
    <row r="132" spans="1:81" ht="54" hidden="1" outlineLevel="1">
      <c r="A132" s="28"/>
      <c r="B132" s="29"/>
      <c r="C132" s="46"/>
      <c r="D132" s="770" t="s">
        <v>21</v>
      </c>
      <c r="E132" s="771" t="s">
        <v>22</v>
      </c>
      <c r="F132" s="771" t="s">
        <v>20</v>
      </c>
      <c r="G132" s="772" t="s">
        <v>81</v>
      </c>
      <c r="H132" s="773"/>
      <c r="I132" s="774" t="s">
        <v>21</v>
      </c>
      <c r="J132" s="775" t="s">
        <v>22</v>
      </c>
      <c r="K132" s="775" t="s">
        <v>20</v>
      </c>
      <c r="L132" s="904" t="s">
        <v>81</v>
      </c>
      <c r="M132" s="777"/>
      <c r="N132" s="787" t="s">
        <v>21</v>
      </c>
      <c r="O132" s="775" t="s">
        <v>22</v>
      </c>
      <c r="P132" s="775" t="s">
        <v>20</v>
      </c>
      <c r="Q132" s="777" t="s">
        <v>81</v>
      </c>
      <c r="R132" s="1025"/>
      <c r="S132" s="1141" t="s">
        <v>21</v>
      </c>
      <c r="T132" s="1142" t="s">
        <v>22</v>
      </c>
      <c r="U132" s="1143" t="s">
        <v>20</v>
      </c>
      <c r="V132" s="1143" t="s">
        <v>81</v>
      </c>
      <c r="W132" s="1144"/>
      <c r="X132" s="1046" t="s">
        <v>21</v>
      </c>
      <c r="Y132" s="775" t="s">
        <v>22</v>
      </c>
      <c r="Z132" s="777" t="s">
        <v>20</v>
      </c>
      <c r="AA132" s="777" t="s">
        <v>81</v>
      </c>
      <c r="AB132" s="775"/>
      <c r="AC132" s="779"/>
      <c r="AD132" s="787" t="s">
        <v>21</v>
      </c>
      <c r="AE132" s="775" t="s">
        <v>22</v>
      </c>
      <c r="AF132" s="777" t="s">
        <v>20</v>
      </c>
      <c r="AG132" s="780" t="s">
        <v>81</v>
      </c>
      <c r="AH132" s="781"/>
      <c r="AI132" s="787" t="s">
        <v>21</v>
      </c>
      <c r="AJ132" s="775" t="s">
        <v>22</v>
      </c>
      <c r="AK132" s="777" t="s">
        <v>20</v>
      </c>
      <c r="AL132" s="780" t="s">
        <v>81</v>
      </c>
      <c r="AM132" s="779"/>
      <c r="AN132" s="782" t="s">
        <v>21</v>
      </c>
      <c r="AO132" s="783" t="s">
        <v>22</v>
      </c>
      <c r="AP132" s="784" t="s">
        <v>20</v>
      </c>
      <c r="AQ132" s="785" t="s">
        <v>81</v>
      </c>
      <c r="AR132" s="1223"/>
      <c r="AS132" s="1320" t="s">
        <v>21</v>
      </c>
      <c r="AT132" s="1321" t="s">
        <v>22</v>
      </c>
      <c r="AU132" s="1322" t="s">
        <v>20</v>
      </c>
      <c r="AV132" s="1323" t="s">
        <v>81</v>
      </c>
      <c r="AW132" s="1324"/>
      <c r="AX132" s="1248" t="s">
        <v>21</v>
      </c>
      <c r="AY132" s="775" t="s">
        <v>22</v>
      </c>
      <c r="AZ132" s="777" t="s">
        <v>20</v>
      </c>
      <c r="BA132" s="780" t="s">
        <v>81</v>
      </c>
      <c r="BB132" s="781"/>
      <c r="BC132" s="791"/>
      <c r="BD132" s="778" t="s">
        <v>21</v>
      </c>
      <c r="BE132" s="775" t="s">
        <v>22</v>
      </c>
      <c r="BF132" s="777" t="s">
        <v>20</v>
      </c>
      <c r="BG132" s="780" t="s">
        <v>81</v>
      </c>
      <c r="BH132" s="791"/>
      <c r="BI132" s="786" t="s">
        <v>21</v>
      </c>
      <c r="BJ132" s="777" t="s">
        <v>22</v>
      </c>
      <c r="BK132" s="777" t="s">
        <v>20</v>
      </c>
      <c r="BL132" s="777" t="s">
        <v>81</v>
      </c>
      <c r="BM132" s="792"/>
    </row>
    <row r="133" spans="1:81" s="47" customFormat="1" hidden="1" outlineLevel="1">
      <c r="A133" s="158" t="s">
        <v>84</v>
      </c>
      <c r="B133" s="158"/>
      <c r="C133" s="159"/>
      <c r="D133" s="793" t="e">
        <f>HLOOKUP(D119,TV_affinity,3,0)</f>
        <v>#N/A</v>
      </c>
      <c r="E133" s="905" t="e">
        <f>HLOOKUP(D119,Channel_split2,2,0)</f>
        <v>#N/A</v>
      </c>
      <c r="F133" s="905" t="e">
        <f>HLOOKUP(D119,PT_Share,2,0)</f>
        <v>#N/A</v>
      </c>
      <c r="G133" s="905"/>
      <c r="H133" s="795"/>
      <c r="I133" s="796" t="e">
        <f>HLOOKUP(I119,TV_affinity,3,0)</f>
        <v>#N/A</v>
      </c>
      <c r="J133" s="905" t="e">
        <f>HLOOKUP(I119,Channel_split2,2,0)</f>
        <v>#N/A</v>
      </c>
      <c r="K133" s="905" t="e">
        <f>HLOOKUP(I119,PT_Share,2,0)</f>
        <v>#N/A</v>
      </c>
      <c r="L133" s="797"/>
      <c r="M133" s="795"/>
      <c r="N133" s="796" t="e">
        <f>HLOOKUP(N119,TV_affinity,3,0)</f>
        <v>#N/A</v>
      </c>
      <c r="O133" s="905" t="e">
        <f>HLOOKUP(N119,Channel_split2,2,0)</f>
        <v>#N/A</v>
      </c>
      <c r="P133" s="905" t="e">
        <f>HLOOKUP(N119,PT_Share,2,0)</f>
        <v>#N/A</v>
      </c>
      <c r="Q133" s="905"/>
      <c r="R133" s="1026"/>
      <c r="S133" s="1145" t="e">
        <f>HLOOKUP(S119,TV_affinity,3,0)</f>
        <v>#N/A</v>
      </c>
      <c r="T133" s="1146" t="e">
        <f>HLOOKUP(S119,Channel_split2,2,0)</f>
        <v>#N/A</v>
      </c>
      <c r="U133" s="1146" t="e">
        <f>HLOOKUP(S119,PT_Share,2,0)</f>
        <v>#N/A</v>
      </c>
      <c r="V133" s="1146"/>
      <c r="W133" s="1147"/>
      <c r="X133" s="1047" t="e">
        <f>HLOOKUP(X119,TV_affinity,3,0)</f>
        <v>#N/A</v>
      </c>
      <c r="Y133" s="905" t="e">
        <f>HLOOKUP(X119,Channel_split2,2,0)</f>
        <v>#N/A</v>
      </c>
      <c r="Z133" s="905" t="e">
        <f>HLOOKUP(X119,PT_Share,2,0)</f>
        <v>#N/A</v>
      </c>
      <c r="AA133" s="905"/>
      <c r="AB133" s="906"/>
      <c r="AC133" s="800"/>
      <c r="AD133" s="796" t="e">
        <f>HLOOKUP(AD119,TV_affinity,3,0)</f>
        <v>#N/A</v>
      </c>
      <c r="AE133" s="905" t="e">
        <f>HLOOKUP(AD119,Channel_split2,2,0)</f>
        <v>#N/A</v>
      </c>
      <c r="AF133" s="905" t="e">
        <f>HLOOKUP(AD119,PT_Share,2,0)</f>
        <v>#N/A</v>
      </c>
      <c r="AG133" s="905"/>
      <c r="AH133" s="798"/>
      <c r="AI133" s="796" t="e">
        <f>HLOOKUP(AI119,TV_affinity,3,0)</f>
        <v>#N/A</v>
      </c>
      <c r="AJ133" s="905" t="e">
        <f>HLOOKUP(AI119,Channel_split2,2,0)</f>
        <v>#N/A</v>
      </c>
      <c r="AK133" s="905" t="e">
        <f>HLOOKUP(AI119,PT_Share,2,0)</f>
        <v>#N/A</v>
      </c>
      <c r="AL133" s="905"/>
      <c r="AM133" s="798"/>
      <c r="AN133" s="796" t="e">
        <f>HLOOKUP(AN119,TV_affinity,3,0)</f>
        <v>#N/A</v>
      </c>
      <c r="AO133" s="905" t="e">
        <f>HLOOKUP(AN119,Channel_split2,2,0)</f>
        <v>#N/A</v>
      </c>
      <c r="AP133" s="905" t="e">
        <f>HLOOKUP(AN119,PT_Share,2,0)</f>
        <v>#N/A</v>
      </c>
      <c r="AQ133" s="907"/>
      <c r="AR133" s="1224"/>
      <c r="AS133" s="1325" t="e">
        <f>HLOOKUP(AS119,TV_affinity,3,0)</f>
        <v>#N/A</v>
      </c>
      <c r="AT133" s="1326" t="e">
        <f>HLOOKUP(AS119,Channel_split2,2,0)</f>
        <v>#N/A</v>
      </c>
      <c r="AU133" s="1326" t="e">
        <f>HLOOKUP(AS119,PT_Share,2,0)</f>
        <v>#N/A</v>
      </c>
      <c r="AV133" s="1327"/>
      <c r="AW133" s="1328"/>
      <c r="AX133" s="1249" t="e">
        <f>HLOOKUP(AX119,TV_affinity,3,0)</f>
        <v>#N/A</v>
      </c>
      <c r="AY133" s="905" t="e">
        <f>HLOOKUP(AX119,Channel_split2,2,0)</f>
        <v>#N/A</v>
      </c>
      <c r="AZ133" s="905" t="e">
        <f>HLOOKUP(AX119,PT_Share,2,0)</f>
        <v>#N/A</v>
      </c>
      <c r="BA133" s="905"/>
      <c r="BB133" s="802"/>
      <c r="BC133" s="798"/>
      <c r="BD133" s="796" t="e">
        <f>HLOOKUP(BD119,TV_affinity,3,0)</f>
        <v>#N/A</v>
      </c>
      <c r="BE133" s="905" t="e">
        <f>HLOOKUP(BD119,Channel_split2,2,0)</f>
        <v>#N/A</v>
      </c>
      <c r="BF133" s="905" t="e">
        <f>HLOOKUP(BD119,PT_Share,2,0)</f>
        <v>#N/A</v>
      </c>
      <c r="BG133" s="905"/>
      <c r="BH133" s="798"/>
      <c r="BI133" s="796" t="e">
        <f>HLOOKUP(BI119,TV_affinity,3,0)</f>
        <v>#N/A</v>
      </c>
      <c r="BJ133" s="905" t="e">
        <f>HLOOKUP(BI119,Channel_split2,2,0)</f>
        <v>#N/A</v>
      </c>
      <c r="BK133" s="905" t="e">
        <f>HLOOKUP(BI119,PT_Share,2,0)</f>
        <v>#N/A</v>
      </c>
      <c r="BL133" s="905"/>
      <c r="BM133" s="803"/>
    </row>
    <row r="134" spans="1:81" s="47" customFormat="1" hidden="1" outlineLevel="1">
      <c r="A134" s="158" t="s">
        <v>69</v>
      </c>
      <c r="B134" s="158"/>
      <c r="C134" s="159"/>
      <c r="D134" s="793" t="e">
        <f>HLOOKUP(D119,TV_affinity,4,0)</f>
        <v>#N/A</v>
      </c>
      <c r="E134" s="905" t="e">
        <f>HLOOKUP(D119,Channel_split2,3,0)</f>
        <v>#N/A</v>
      </c>
      <c r="F134" s="905" t="e">
        <f>HLOOKUP(D119,PT_Share,3,0)</f>
        <v>#N/A</v>
      </c>
      <c r="G134" s="905"/>
      <c r="H134" s="795"/>
      <c r="I134" s="796" t="e">
        <f>HLOOKUP(I119,TV_affinity,4,0)</f>
        <v>#N/A</v>
      </c>
      <c r="J134" s="905" t="e">
        <f>HLOOKUP(I119,Channel_split2,3,0)</f>
        <v>#N/A</v>
      </c>
      <c r="K134" s="905" t="e">
        <f>HLOOKUP(I119,PT_Share,3,0)</f>
        <v>#N/A</v>
      </c>
      <c r="L134" s="797"/>
      <c r="M134" s="795"/>
      <c r="N134" s="796" t="e">
        <f>HLOOKUP(N119,TV_affinity,4,0)</f>
        <v>#N/A</v>
      </c>
      <c r="O134" s="905" t="e">
        <f>HLOOKUP(N119,Channel_split2,3,0)</f>
        <v>#N/A</v>
      </c>
      <c r="P134" s="905" t="e">
        <f>HLOOKUP(N119,PT_Share,3,0)</f>
        <v>#N/A</v>
      </c>
      <c r="Q134" s="905"/>
      <c r="R134" s="1026"/>
      <c r="S134" s="1145" t="e">
        <f>HLOOKUP(S119,TV_affinity,4,0)</f>
        <v>#N/A</v>
      </c>
      <c r="T134" s="1146" t="e">
        <f>HLOOKUP(S119,Channel_split2,3,0)</f>
        <v>#N/A</v>
      </c>
      <c r="U134" s="1146" t="e">
        <f>HLOOKUP(S119,PT_Share,3,0)</f>
        <v>#N/A</v>
      </c>
      <c r="V134" s="1146"/>
      <c r="W134" s="1147"/>
      <c r="X134" s="1047" t="e">
        <f>HLOOKUP(X119,TV_affinity,4,0)</f>
        <v>#N/A</v>
      </c>
      <c r="Y134" s="905" t="e">
        <f>HLOOKUP(X119,Channel_split2,3,0)</f>
        <v>#N/A</v>
      </c>
      <c r="Z134" s="905" t="e">
        <f>HLOOKUP(X119,PT_Share,3,0)</f>
        <v>#N/A</v>
      </c>
      <c r="AA134" s="905"/>
      <c r="AB134" s="906"/>
      <c r="AC134" s="800"/>
      <c r="AD134" s="796" t="e">
        <f>HLOOKUP(AD119,TV_affinity,4,0)</f>
        <v>#N/A</v>
      </c>
      <c r="AE134" s="905" t="e">
        <f>HLOOKUP(AD119,Channel_split2,3,0)</f>
        <v>#N/A</v>
      </c>
      <c r="AF134" s="905" t="e">
        <f>HLOOKUP(AD119,PT_Share,3,0)</f>
        <v>#N/A</v>
      </c>
      <c r="AG134" s="905"/>
      <c r="AH134" s="798"/>
      <c r="AI134" s="796" t="e">
        <f>HLOOKUP(AI119,TV_affinity,4,0)</f>
        <v>#N/A</v>
      </c>
      <c r="AJ134" s="905" t="e">
        <f>HLOOKUP(AI119,Channel_split2,3,0)</f>
        <v>#N/A</v>
      </c>
      <c r="AK134" s="905" t="e">
        <f>HLOOKUP(AI119,PT_Share,3,0)</f>
        <v>#N/A</v>
      </c>
      <c r="AL134" s="905"/>
      <c r="AM134" s="798"/>
      <c r="AN134" s="796" t="e">
        <f>HLOOKUP(AN119,TV_affinity,4,0)</f>
        <v>#N/A</v>
      </c>
      <c r="AO134" s="905" t="e">
        <f>HLOOKUP(AN119,Channel_split2,3,0)</f>
        <v>#N/A</v>
      </c>
      <c r="AP134" s="905" t="e">
        <f>HLOOKUP(AN119,PT_Share,3,0)</f>
        <v>#N/A</v>
      </c>
      <c r="AQ134" s="907"/>
      <c r="AR134" s="1224"/>
      <c r="AS134" s="1325" t="e">
        <f>HLOOKUP(AS119,TV_affinity,4,0)</f>
        <v>#N/A</v>
      </c>
      <c r="AT134" s="1326" t="e">
        <f>HLOOKUP(AS119,Channel_split2,3,0)</f>
        <v>#N/A</v>
      </c>
      <c r="AU134" s="1326" t="e">
        <f>HLOOKUP(AS119,PT_Share,3,0)</f>
        <v>#N/A</v>
      </c>
      <c r="AV134" s="1327"/>
      <c r="AW134" s="1328"/>
      <c r="AX134" s="1249" t="e">
        <f>HLOOKUP(AX119,TV_affinity,4,0)</f>
        <v>#N/A</v>
      </c>
      <c r="AY134" s="905" t="e">
        <f>HLOOKUP(AX119,Channel_split2,3,0)</f>
        <v>#N/A</v>
      </c>
      <c r="AZ134" s="905" t="e">
        <f>HLOOKUP(AX119,PT_Share,3,0)</f>
        <v>#N/A</v>
      </c>
      <c r="BA134" s="905"/>
      <c r="BB134" s="802"/>
      <c r="BC134" s="798"/>
      <c r="BD134" s="796" t="e">
        <f>HLOOKUP(BD119,TV_affinity,4,0)</f>
        <v>#N/A</v>
      </c>
      <c r="BE134" s="905" t="e">
        <f>HLOOKUP(BD119,Channel_split2,3,0)</f>
        <v>#N/A</v>
      </c>
      <c r="BF134" s="905" t="e">
        <f>HLOOKUP(BD119,PT_Share,3,0)</f>
        <v>#N/A</v>
      </c>
      <c r="BG134" s="905"/>
      <c r="BH134" s="798"/>
      <c r="BI134" s="796" t="e">
        <f>HLOOKUP(BI119,TV_affinity,4,0)</f>
        <v>#N/A</v>
      </c>
      <c r="BJ134" s="905" t="e">
        <f>HLOOKUP(BI119,Channel_split2,3,0)</f>
        <v>#N/A</v>
      </c>
      <c r="BK134" s="905" t="e">
        <f>HLOOKUP(BI119,PT_Share,3,0)</f>
        <v>#N/A</v>
      </c>
      <c r="BL134" s="905"/>
      <c r="BM134" s="803"/>
    </row>
    <row r="135" spans="1:81" s="47" customFormat="1" hidden="1" outlineLevel="1">
      <c r="A135" s="158" t="s">
        <v>70</v>
      </c>
      <c r="B135" s="158"/>
      <c r="C135" s="159"/>
      <c r="D135" s="793" t="e">
        <f>HLOOKUP(D119,TV_affinity,5,0)</f>
        <v>#N/A</v>
      </c>
      <c r="E135" s="905" t="e">
        <f>HLOOKUP(D119,Channel_split2,4,0)</f>
        <v>#N/A</v>
      </c>
      <c r="F135" s="905" t="e">
        <f>HLOOKUP(D119,PT_Share,4,0)</f>
        <v>#N/A</v>
      </c>
      <c r="G135" s="905"/>
      <c r="H135" s="795"/>
      <c r="I135" s="796" t="e">
        <f>HLOOKUP(I119,TV_affinity,5,0)</f>
        <v>#N/A</v>
      </c>
      <c r="J135" s="905" t="e">
        <f>HLOOKUP(I119,Channel_split2,4,0)</f>
        <v>#N/A</v>
      </c>
      <c r="K135" s="905" t="e">
        <f>HLOOKUP(I119,PT_Share,4,0)</f>
        <v>#N/A</v>
      </c>
      <c r="L135" s="797"/>
      <c r="M135" s="795"/>
      <c r="N135" s="796" t="e">
        <f>HLOOKUP(N119,TV_affinity,5,0)</f>
        <v>#N/A</v>
      </c>
      <c r="O135" s="905" t="e">
        <f>HLOOKUP(N119,Channel_split2,4,0)</f>
        <v>#N/A</v>
      </c>
      <c r="P135" s="905" t="e">
        <f>HLOOKUP(N119,PT_Share,4,0)</f>
        <v>#N/A</v>
      </c>
      <c r="Q135" s="905"/>
      <c r="R135" s="1026"/>
      <c r="S135" s="1145" t="e">
        <f>HLOOKUP(S119,TV_affinity,5,0)</f>
        <v>#N/A</v>
      </c>
      <c r="T135" s="1146" t="e">
        <f>HLOOKUP(S119,Channel_split2,4,0)</f>
        <v>#N/A</v>
      </c>
      <c r="U135" s="1146" t="e">
        <f>HLOOKUP(S119,PT_Share,4,0)</f>
        <v>#N/A</v>
      </c>
      <c r="V135" s="1146"/>
      <c r="W135" s="1147"/>
      <c r="X135" s="1047" t="e">
        <f>HLOOKUP(X119,TV_affinity,5,0)</f>
        <v>#N/A</v>
      </c>
      <c r="Y135" s="905" t="e">
        <f>HLOOKUP(X119,Channel_split2,4,0)</f>
        <v>#N/A</v>
      </c>
      <c r="Z135" s="905" t="e">
        <f>HLOOKUP(X119,PT_Share,4,0)</f>
        <v>#N/A</v>
      </c>
      <c r="AA135" s="905"/>
      <c r="AB135" s="906"/>
      <c r="AC135" s="800"/>
      <c r="AD135" s="796" t="e">
        <f>HLOOKUP(AD119,TV_affinity,5,0)</f>
        <v>#N/A</v>
      </c>
      <c r="AE135" s="905" t="e">
        <f>HLOOKUP(AD119,Channel_split2,4,0)</f>
        <v>#N/A</v>
      </c>
      <c r="AF135" s="905" t="e">
        <f>HLOOKUP(AD119,PT_Share,4,0)</f>
        <v>#N/A</v>
      </c>
      <c r="AG135" s="905"/>
      <c r="AH135" s="798"/>
      <c r="AI135" s="796" t="e">
        <f>HLOOKUP(AI119,TV_affinity,5,0)</f>
        <v>#N/A</v>
      </c>
      <c r="AJ135" s="905" t="e">
        <f>HLOOKUP(AI119,Channel_split2,4,0)</f>
        <v>#N/A</v>
      </c>
      <c r="AK135" s="905" t="e">
        <f>HLOOKUP(AI119,PT_Share,4,0)</f>
        <v>#N/A</v>
      </c>
      <c r="AL135" s="905"/>
      <c r="AM135" s="798"/>
      <c r="AN135" s="796" t="e">
        <f>HLOOKUP(AN119,TV_affinity,5,0)</f>
        <v>#N/A</v>
      </c>
      <c r="AO135" s="905" t="e">
        <f>HLOOKUP(AN119,Channel_split2,4,0)</f>
        <v>#N/A</v>
      </c>
      <c r="AP135" s="905" t="e">
        <f>HLOOKUP(AN119,PT_Share,4,0)</f>
        <v>#N/A</v>
      </c>
      <c r="AQ135" s="907"/>
      <c r="AR135" s="1224"/>
      <c r="AS135" s="1325" t="e">
        <f>HLOOKUP(AS119,TV_affinity,5,0)</f>
        <v>#N/A</v>
      </c>
      <c r="AT135" s="1326" t="e">
        <f>HLOOKUP(AS119,Channel_split2,4,0)</f>
        <v>#N/A</v>
      </c>
      <c r="AU135" s="1326" t="e">
        <f>HLOOKUP(AS119,PT_Share,4,0)</f>
        <v>#N/A</v>
      </c>
      <c r="AV135" s="1327"/>
      <c r="AW135" s="1328"/>
      <c r="AX135" s="1249" t="e">
        <f>HLOOKUP(AX119,TV_affinity,5,0)</f>
        <v>#N/A</v>
      </c>
      <c r="AY135" s="905" t="e">
        <f>HLOOKUP(AX119,Channel_split2,4,0)</f>
        <v>#N/A</v>
      </c>
      <c r="AZ135" s="905" t="e">
        <f>HLOOKUP(AX119,PT_Share,4,0)</f>
        <v>#N/A</v>
      </c>
      <c r="BA135" s="905"/>
      <c r="BB135" s="802"/>
      <c r="BC135" s="798"/>
      <c r="BD135" s="796" t="e">
        <f>HLOOKUP(BD119,TV_affinity,5,0)</f>
        <v>#N/A</v>
      </c>
      <c r="BE135" s="905" t="e">
        <f>HLOOKUP(BD119,Channel_split2,4,0)</f>
        <v>#N/A</v>
      </c>
      <c r="BF135" s="905" t="e">
        <f>HLOOKUP(BD119,PT_Share,4,0)</f>
        <v>#N/A</v>
      </c>
      <c r="BG135" s="905"/>
      <c r="BH135" s="798"/>
      <c r="BI135" s="796" t="e">
        <f>HLOOKUP(BI119,TV_affinity,5,0)</f>
        <v>#N/A</v>
      </c>
      <c r="BJ135" s="905" t="e">
        <f>HLOOKUP(BI119,Channel_split2,4,0)</f>
        <v>#N/A</v>
      </c>
      <c r="BK135" s="905" t="e">
        <f>HLOOKUP(BI119,PT_Share,4,0)</f>
        <v>#N/A</v>
      </c>
      <c r="BL135" s="905"/>
      <c r="BM135" s="803"/>
    </row>
    <row r="136" spans="1:81" s="47" customFormat="1" hidden="1" outlineLevel="1">
      <c r="A136" s="262" t="s">
        <v>105</v>
      </c>
      <c r="B136" s="262"/>
      <c r="C136" s="263"/>
      <c r="D136" s="804" t="e">
        <f>HLOOKUP(D119,TV_affinity,6,0)</f>
        <v>#N/A</v>
      </c>
      <c r="E136" s="805" t="e">
        <f>HLOOKUP(D119,Channel_split2,5,0)</f>
        <v>#N/A</v>
      </c>
      <c r="F136" s="805" t="e">
        <f>HLOOKUP(D119,PT_Share,5,0)</f>
        <v>#N/A</v>
      </c>
      <c r="G136" s="805"/>
      <c r="H136" s="806"/>
      <c r="I136" s="807" t="e">
        <f>HLOOKUP(I119,TV_affinity,6,0)</f>
        <v>#N/A</v>
      </c>
      <c r="J136" s="805" t="e">
        <f>HLOOKUP(I119,Channel_split2,5,0)</f>
        <v>#N/A</v>
      </c>
      <c r="K136" s="805" t="e">
        <f>HLOOKUP(I119,PT_Share,5,0)</f>
        <v>#N/A</v>
      </c>
      <c r="L136" s="808"/>
      <c r="M136" s="806"/>
      <c r="N136" s="807" t="e">
        <f>HLOOKUP(N119,TV_affinity,6,0)</f>
        <v>#N/A</v>
      </c>
      <c r="O136" s="805" t="e">
        <f>HLOOKUP(N119,Channel_split2,5,0)</f>
        <v>#N/A</v>
      </c>
      <c r="P136" s="805" t="e">
        <f>HLOOKUP(N119,PT_Share,5,0)</f>
        <v>#N/A</v>
      </c>
      <c r="Q136" s="805"/>
      <c r="R136" s="808"/>
      <c r="S136" s="1148" t="e">
        <f>HLOOKUP(S119,TV_affinity,6,0)</f>
        <v>#N/A</v>
      </c>
      <c r="T136" s="1149" t="e">
        <f>HLOOKUP(S119,Channel_split2,5,0)</f>
        <v>#N/A</v>
      </c>
      <c r="U136" s="1149" t="e">
        <f>HLOOKUP(S119,PT_Share,5,0)</f>
        <v>#N/A</v>
      </c>
      <c r="V136" s="1149"/>
      <c r="W136" s="1150"/>
      <c r="X136" s="1048" t="e">
        <f>HLOOKUP(X119,TV_affinity,6,0)</f>
        <v>#N/A</v>
      </c>
      <c r="Y136" s="805" t="e">
        <f>HLOOKUP(X119,Channel_split2,5,0)</f>
        <v>#N/A</v>
      </c>
      <c r="Z136" s="805" t="e">
        <f>HLOOKUP(X119,PT_Share,5,0)</f>
        <v>#N/A</v>
      </c>
      <c r="AA136" s="805"/>
      <c r="AB136" s="810"/>
      <c r="AC136" s="370"/>
      <c r="AD136" s="807" t="e">
        <f>HLOOKUP(AD119,TV_affinity,6,0)</f>
        <v>#N/A</v>
      </c>
      <c r="AE136" s="805" t="e">
        <f>HLOOKUP(AD119,Channel_split2,5,0)</f>
        <v>#N/A</v>
      </c>
      <c r="AF136" s="805" t="e">
        <f>HLOOKUP(AD119,PT_Share,5,0)</f>
        <v>#N/A</v>
      </c>
      <c r="AG136" s="805"/>
      <c r="AH136" s="809"/>
      <c r="AI136" s="807" t="e">
        <f>HLOOKUP(AI119,TV_affinity,6,0)</f>
        <v>#N/A</v>
      </c>
      <c r="AJ136" s="805" t="e">
        <f>HLOOKUP(AI119,Channel_split2,5,0)</f>
        <v>#N/A</v>
      </c>
      <c r="AK136" s="805" t="e">
        <f>HLOOKUP(AI119,PT_Share,5,0)</f>
        <v>#N/A</v>
      </c>
      <c r="AL136" s="805"/>
      <c r="AM136" s="809"/>
      <c r="AN136" s="807" t="e">
        <f>HLOOKUP(AN119,TV_affinity,6,0)</f>
        <v>#N/A</v>
      </c>
      <c r="AO136" s="805" t="e">
        <f>HLOOKUP(AN119,Channel_split2,5,0)</f>
        <v>#N/A</v>
      </c>
      <c r="AP136" s="805" t="e">
        <f>HLOOKUP(AN119,PT_Share,5,0)</f>
        <v>#N/A</v>
      </c>
      <c r="AQ136" s="812"/>
      <c r="AR136" s="1225"/>
      <c r="AS136" s="1329" t="e">
        <f>HLOOKUP(AS119,TV_affinity,6,0)</f>
        <v>#N/A</v>
      </c>
      <c r="AT136" s="1330" t="e">
        <f>HLOOKUP(AS119,Channel_split2,5,0)</f>
        <v>#N/A</v>
      </c>
      <c r="AU136" s="1330" t="e">
        <f>HLOOKUP(AS119,PT_Share,5,0)</f>
        <v>#N/A</v>
      </c>
      <c r="AV136" s="1331"/>
      <c r="AW136" s="1332"/>
      <c r="AX136" s="1048" t="e">
        <f>HLOOKUP(AX119,TV_affinity,6,0)</f>
        <v>#N/A</v>
      </c>
      <c r="AY136" s="805" t="e">
        <f>HLOOKUP(AX119,Channel_split2,5,0)</f>
        <v>#N/A</v>
      </c>
      <c r="AZ136" s="805" t="e">
        <f>HLOOKUP(AX119,PT_Share,5,0)</f>
        <v>#N/A</v>
      </c>
      <c r="BA136" s="805"/>
      <c r="BB136" s="813"/>
      <c r="BC136" s="809"/>
      <c r="BD136" s="807" t="e">
        <f>HLOOKUP(BD119,TV_affinity,6,0)</f>
        <v>#N/A</v>
      </c>
      <c r="BE136" s="805" t="e">
        <f>HLOOKUP(BD119,Channel_split2,5,0)</f>
        <v>#N/A</v>
      </c>
      <c r="BF136" s="805" t="e">
        <f>HLOOKUP(BD119,PT_Share,5,0)</f>
        <v>#N/A</v>
      </c>
      <c r="BG136" s="805"/>
      <c r="BH136" s="809"/>
      <c r="BI136" s="807" t="e">
        <f>HLOOKUP(BI119,TV_affinity,6,0)</f>
        <v>#N/A</v>
      </c>
      <c r="BJ136" s="805" t="e">
        <f>HLOOKUP(BI119,Channel_split2,5,0)</f>
        <v>#N/A</v>
      </c>
      <c r="BK136" s="805" t="e">
        <f>HLOOKUP(BI119,PT_Share,5,0)</f>
        <v>#N/A</v>
      </c>
      <c r="BL136" s="805"/>
      <c r="BM136" s="814"/>
    </row>
    <row r="137" spans="1:81" s="47" customFormat="1" hidden="1" outlineLevel="1">
      <c r="A137" s="158" t="s">
        <v>71</v>
      </c>
      <c r="B137" s="158"/>
      <c r="C137" s="159"/>
      <c r="D137" s="260" t="e">
        <f>HLOOKUP(D119,TV_affinity,7,0)</f>
        <v>#N/A</v>
      </c>
      <c r="E137" s="259" t="e">
        <f>HLOOKUP(D119,Channel_split2,6,0)</f>
        <v>#N/A</v>
      </c>
      <c r="F137" s="259" t="e">
        <f>HLOOKUP(D119,PT_Share,6,0)</f>
        <v>#N/A</v>
      </c>
      <c r="G137" s="259"/>
      <c r="H137" s="224"/>
      <c r="I137" s="261" t="e">
        <f>HLOOKUP(I119,TV_affinity,7,0)</f>
        <v>#N/A</v>
      </c>
      <c r="J137" s="259" t="e">
        <f>HLOOKUP(I119,Channel_split2,6,0)</f>
        <v>#N/A</v>
      </c>
      <c r="K137" s="259" t="e">
        <f>HLOOKUP(I119,PT_Share,6,0)</f>
        <v>#N/A</v>
      </c>
      <c r="L137" s="466"/>
      <c r="M137" s="224"/>
      <c r="N137" s="261" t="e">
        <f>HLOOKUP(N119,TV_affinity,7,0)</f>
        <v>#N/A</v>
      </c>
      <c r="O137" s="259" t="e">
        <f>HLOOKUP(N119,Channel_split2,6,0)</f>
        <v>#N/A</v>
      </c>
      <c r="P137" s="259" t="e">
        <f>HLOOKUP(N119,PT_Share,6,0)</f>
        <v>#N/A</v>
      </c>
      <c r="Q137" s="259"/>
      <c r="R137" s="466"/>
      <c r="S137" s="1151" t="e">
        <f>HLOOKUP(S119,TV_affinity,7,0)</f>
        <v>#N/A</v>
      </c>
      <c r="T137" s="340" t="e">
        <f>HLOOKUP(S119,Channel_split2,6,0)</f>
        <v>#N/A</v>
      </c>
      <c r="U137" s="340" t="e">
        <f>HLOOKUP(S119,PT_Share,6,0)</f>
        <v>#N/A</v>
      </c>
      <c r="V137" s="340"/>
      <c r="W137" s="1152"/>
      <c r="X137" s="261" t="e">
        <f>HLOOKUP(X119,TV_affinity,7,0)</f>
        <v>#N/A</v>
      </c>
      <c r="Y137" s="259" t="e">
        <f>HLOOKUP(X119,Channel_split2,6,0)</f>
        <v>#N/A</v>
      </c>
      <c r="Z137" s="259" t="e">
        <f>HLOOKUP(X119,PT_Share,6,0)</f>
        <v>#N/A</v>
      </c>
      <c r="AA137" s="259"/>
      <c r="AB137" s="332"/>
      <c r="AC137" s="258"/>
      <c r="AD137" s="261" t="e">
        <f>HLOOKUP(AD119,TV_affinity,7,0)</f>
        <v>#N/A</v>
      </c>
      <c r="AE137" s="259" t="e">
        <f>HLOOKUP(AD119,Channel_split2,6,0)</f>
        <v>#N/A</v>
      </c>
      <c r="AF137" s="259" t="e">
        <f>HLOOKUP(AD119,PT_Share,6,0)</f>
        <v>#N/A</v>
      </c>
      <c r="AG137" s="259"/>
      <c r="AH137" s="225"/>
      <c r="AI137" s="261" t="e">
        <f>HLOOKUP(AI119,TV_affinity,7,0)</f>
        <v>#N/A</v>
      </c>
      <c r="AJ137" s="259" t="e">
        <f>HLOOKUP(AI119,Channel_split2,6,0)</f>
        <v>#N/A</v>
      </c>
      <c r="AK137" s="259" t="e">
        <f>HLOOKUP(AI119,PT_Share,6,0)</f>
        <v>#N/A</v>
      </c>
      <c r="AL137" s="259"/>
      <c r="AM137" s="225"/>
      <c r="AN137" s="261" t="e">
        <f>HLOOKUP(AN119,TV_affinity,7,0)</f>
        <v>#N/A</v>
      </c>
      <c r="AO137" s="259" t="e">
        <f>HLOOKUP(AN119,Channel_split2,6,0)</f>
        <v>#N/A</v>
      </c>
      <c r="AP137" s="259" t="e">
        <f>HLOOKUP(AN119,PT_Share,6,0)</f>
        <v>#N/A</v>
      </c>
      <c r="AQ137" s="208"/>
      <c r="AR137" s="1226"/>
      <c r="AS137" s="1151" t="e">
        <f>HLOOKUP(AS119,TV_affinity,7,0)</f>
        <v>#N/A</v>
      </c>
      <c r="AT137" s="259" t="e">
        <f>HLOOKUP(AS119,Channel_split2,6,0)</f>
        <v>#N/A</v>
      </c>
      <c r="AU137" s="259" t="e">
        <f>HLOOKUP(AS119,PT_Share,6,0)</f>
        <v>#N/A</v>
      </c>
      <c r="AV137" s="208"/>
      <c r="AW137" s="1152"/>
      <c r="AX137" s="261" t="e">
        <f>HLOOKUP(AX119,TV_affinity,7,0)</f>
        <v>#N/A</v>
      </c>
      <c r="AY137" s="259" t="e">
        <f>HLOOKUP(AX119,Channel_split2,6,0)</f>
        <v>#N/A</v>
      </c>
      <c r="AZ137" s="259" t="e">
        <f>HLOOKUP(AX119,PT_Share,6,0)</f>
        <v>#N/A</v>
      </c>
      <c r="BA137" s="259"/>
      <c r="BB137" s="472"/>
      <c r="BC137" s="225"/>
      <c r="BD137" s="261" t="e">
        <f>HLOOKUP(BD119,TV_affinity,7,0)</f>
        <v>#N/A</v>
      </c>
      <c r="BE137" s="259" t="e">
        <f>HLOOKUP(BD119,Channel_split2,6,0)</f>
        <v>#N/A</v>
      </c>
      <c r="BF137" s="259" t="e">
        <f>HLOOKUP(BD119,PT_Share,6,0)</f>
        <v>#N/A</v>
      </c>
      <c r="BG137" s="259"/>
      <c r="BH137" s="225"/>
      <c r="BI137" s="261" t="e">
        <f>HLOOKUP(BI119,TV_affinity,7,0)</f>
        <v>#N/A</v>
      </c>
      <c r="BJ137" s="259" t="e">
        <f>HLOOKUP(BI119,Channel_split2,6,0)</f>
        <v>#N/A</v>
      </c>
      <c r="BK137" s="259" t="e">
        <f>HLOOKUP(BI119,PT_Share,6,0)</f>
        <v>#N/A</v>
      </c>
      <c r="BL137" s="259"/>
      <c r="BM137" s="816"/>
    </row>
    <row r="138" spans="1:81" s="47" customFormat="1" hidden="1" outlineLevel="1">
      <c r="A138" s="160" t="s">
        <v>73</v>
      </c>
      <c r="B138" s="158"/>
      <c r="C138" s="161"/>
      <c r="D138" s="793" t="e">
        <f>HLOOKUP(D119,TV_affinity,8,0)</f>
        <v>#N/A</v>
      </c>
      <c r="E138" s="905" t="e">
        <f>HLOOKUP(D119,Channel_split2,7,0)</f>
        <v>#N/A</v>
      </c>
      <c r="F138" s="905" t="e">
        <f>HLOOKUP(D119,PT_Share,7,0)</f>
        <v>#N/A</v>
      </c>
      <c r="G138" s="905"/>
      <c r="H138" s="795"/>
      <c r="I138" s="796" t="e">
        <f>HLOOKUP(I119,TV_affinity,8,0)</f>
        <v>#N/A</v>
      </c>
      <c r="J138" s="905" t="e">
        <f>HLOOKUP(I119,Channel_split2,7,0)</f>
        <v>#N/A</v>
      </c>
      <c r="K138" s="905" t="e">
        <f>HLOOKUP(I119,PT_Share,7,0)</f>
        <v>#N/A</v>
      </c>
      <c r="L138" s="797"/>
      <c r="M138" s="795"/>
      <c r="N138" s="796" t="e">
        <f>HLOOKUP(N119,TV_affinity,8,0)</f>
        <v>#N/A</v>
      </c>
      <c r="O138" s="905" t="e">
        <f>HLOOKUP(N119,Channel_split2,7,0)</f>
        <v>#N/A</v>
      </c>
      <c r="P138" s="905" t="e">
        <f>HLOOKUP(N119,PT_Share,7,0)</f>
        <v>#N/A</v>
      </c>
      <c r="Q138" s="905"/>
      <c r="R138" s="1026"/>
      <c r="S138" s="1145" t="e">
        <f>HLOOKUP(S119,TV_affinity,8,0)</f>
        <v>#N/A</v>
      </c>
      <c r="T138" s="1146" t="e">
        <f>HLOOKUP(S119,Channel_split2,7,0)</f>
        <v>#N/A</v>
      </c>
      <c r="U138" s="1146" t="e">
        <f>HLOOKUP(S119,PT_Share,7,0)</f>
        <v>#N/A</v>
      </c>
      <c r="V138" s="1146"/>
      <c r="W138" s="1147"/>
      <c r="X138" s="1047" t="e">
        <f>HLOOKUP(X119,TV_affinity,8,0)</f>
        <v>#N/A</v>
      </c>
      <c r="Y138" s="905" t="e">
        <f>HLOOKUP(X119,Channel_split2,7,0)</f>
        <v>#N/A</v>
      </c>
      <c r="Z138" s="905" t="e">
        <f>HLOOKUP(X119,PT_Share,7,0)</f>
        <v>#N/A</v>
      </c>
      <c r="AA138" s="905"/>
      <c r="AB138" s="906"/>
      <c r="AC138" s="800"/>
      <c r="AD138" s="796" t="e">
        <f>HLOOKUP(AD119,TV_affinity,8,0)</f>
        <v>#N/A</v>
      </c>
      <c r="AE138" s="905" t="e">
        <f>HLOOKUP(AD119,Channel_split2,7,0)</f>
        <v>#N/A</v>
      </c>
      <c r="AF138" s="905" t="e">
        <f>HLOOKUP(AD119,PT_Share,7,0)</f>
        <v>#N/A</v>
      </c>
      <c r="AG138" s="905"/>
      <c r="AH138" s="798"/>
      <c r="AI138" s="796" t="e">
        <f>HLOOKUP(AI119,TV_affinity,8,0)</f>
        <v>#N/A</v>
      </c>
      <c r="AJ138" s="905" t="e">
        <f>HLOOKUP(AI119,Channel_split2,7,0)</f>
        <v>#N/A</v>
      </c>
      <c r="AK138" s="905" t="e">
        <f>HLOOKUP(AI119,PT_Share,7,0)</f>
        <v>#N/A</v>
      </c>
      <c r="AL138" s="905"/>
      <c r="AM138" s="798"/>
      <c r="AN138" s="796" t="e">
        <f>HLOOKUP(AN119,TV_affinity,8,0)</f>
        <v>#N/A</v>
      </c>
      <c r="AO138" s="905" t="e">
        <f>HLOOKUP(AN119,Channel_split2,7,0)</f>
        <v>#N/A</v>
      </c>
      <c r="AP138" s="905" t="e">
        <f>HLOOKUP(AN119,PT_Share,7,0)</f>
        <v>#N/A</v>
      </c>
      <c r="AQ138" s="907"/>
      <c r="AR138" s="1224"/>
      <c r="AS138" s="1325" t="e">
        <f>HLOOKUP(AS119,TV_affinity,8,0)</f>
        <v>#N/A</v>
      </c>
      <c r="AT138" s="1326" t="e">
        <f>HLOOKUP(AS119,Channel_split2,7,0)</f>
        <v>#N/A</v>
      </c>
      <c r="AU138" s="1326" t="e">
        <f>HLOOKUP(AS119,PT_Share,7,0)</f>
        <v>#N/A</v>
      </c>
      <c r="AV138" s="1327"/>
      <c r="AW138" s="1328"/>
      <c r="AX138" s="1249" t="e">
        <f>HLOOKUP(AX119,TV_affinity,8,0)</f>
        <v>#N/A</v>
      </c>
      <c r="AY138" s="905" t="e">
        <f>HLOOKUP(AX119,Channel_split2,7,0)</f>
        <v>#N/A</v>
      </c>
      <c r="AZ138" s="905" t="e">
        <f>HLOOKUP(AX119,PT_Share,7,0)</f>
        <v>#N/A</v>
      </c>
      <c r="BA138" s="905"/>
      <c r="BB138" s="802"/>
      <c r="BC138" s="798"/>
      <c r="BD138" s="796" t="e">
        <f>HLOOKUP(BD119,TV_affinity,8,0)</f>
        <v>#N/A</v>
      </c>
      <c r="BE138" s="905" t="e">
        <f>HLOOKUP(BD119,Channel_split2,7,0)</f>
        <v>#N/A</v>
      </c>
      <c r="BF138" s="905" t="e">
        <f>HLOOKUP(BD119,PT_Share,7,0)</f>
        <v>#N/A</v>
      </c>
      <c r="BG138" s="905"/>
      <c r="BH138" s="798"/>
      <c r="BI138" s="796" t="e">
        <f>HLOOKUP(BI119,TV_affinity,8,0)</f>
        <v>#N/A</v>
      </c>
      <c r="BJ138" s="905" t="e">
        <f>HLOOKUP(BI119,Channel_split2,7,0)</f>
        <v>#N/A</v>
      </c>
      <c r="BK138" s="905" t="e">
        <f>HLOOKUP(BI119,PT_Share,7,0)</f>
        <v>#N/A</v>
      </c>
      <c r="BL138" s="905"/>
      <c r="BM138" s="803"/>
    </row>
    <row r="139" spans="1:81" s="47" customFormat="1" hidden="1" outlineLevel="1">
      <c r="A139" s="160" t="s">
        <v>85</v>
      </c>
      <c r="B139" s="158"/>
      <c r="C139" s="161"/>
      <c r="D139" s="793" t="e">
        <f>HLOOKUP(D119,TV_affinity,9,0)</f>
        <v>#N/A</v>
      </c>
      <c r="E139" s="905" t="e">
        <f>HLOOKUP(D119,Channel_split2,8,0)</f>
        <v>#N/A</v>
      </c>
      <c r="F139" s="905" t="e">
        <f>HLOOKUP(D119,PT_Share,8,0)</f>
        <v>#N/A</v>
      </c>
      <c r="G139" s="340"/>
      <c r="H139" s="224"/>
      <c r="I139" s="796" t="e">
        <f>HLOOKUP(I119,TV_affinity,9,0)</f>
        <v>#N/A</v>
      </c>
      <c r="J139" s="905" t="e">
        <f>HLOOKUP(I119,Channel_split2,8,0)</f>
        <v>#N/A</v>
      </c>
      <c r="K139" s="905" t="e">
        <f>HLOOKUP(I119,PT_Share,8,0)</f>
        <v>#N/A</v>
      </c>
      <c r="L139" s="466"/>
      <c r="M139" s="224"/>
      <c r="N139" s="796" t="e">
        <f>HLOOKUP(N119,TV_affinity,9,0)</f>
        <v>#N/A</v>
      </c>
      <c r="O139" s="905" t="e">
        <f>HLOOKUP(N119,Channel_split2,8,0)</f>
        <v>#N/A</v>
      </c>
      <c r="P139" s="905" t="e">
        <f>HLOOKUP(N119,PT_Share,8,0)</f>
        <v>#N/A</v>
      </c>
      <c r="Q139" s="340"/>
      <c r="R139" s="466"/>
      <c r="S139" s="1145" t="e">
        <f>HLOOKUP(S119,TV_affinity,9,0)</f>
        <v>#N/A</v>
      </c>
      <c r="T139" s="1146" t="e">
        <f>HLOOKUP(S119,Channel_split2,8,0)</f>
        <v>#N/A</v>
      </c>
      <c r="U139" s="1146" t="e">
        <f>HLOOKUP(S119,PT_Share,8,0)</f>
        <v>#N/A</v>
      </c>
      <c r="V139" s="340"/>
      <c r="W139" s="1152"/>
      <c r="X139" s="1047" t="e">
        <f>HLOOKUP(X119,TV_affinity,9,0)</f>
        <v>#N/A</v>
      </c>
      <c r="Y139" s="905" t="e">
        <f>HLOOKUP(X119,Channel_split2,8,0)</f>
        <v>#N/A</v>
      </c>
      <c r="Z139" s="905" t="e">
        <f>HLOOKUP(X119,PT_Share,8,0)</f>
        <v>#N/A</v>
      </c>
      <c r="AA139" s="340"/>
      <c r="AB139" s="333"/>
      <c r="AC139" s="258"/>
      <c r="AD139" s="796" t="e">
        <f>HLOOKUP(AD119,TV_affinity,9,0)</f>
        <v>#N/A</v>
      </c>
      <c r="AE139" s="905" t="e">
        <f>HLOOKUP(AD119,Channel_split2,8,0)</f>
        <v>#N/A</v>
      </c>
      <c r="AF139" s="905" t="e">
        <f>HLOOKUP(AD119,PT_Share,8,0)</f>
        <v>#N/A</v>
      </c>
      <c r="AG139" s="905"/>
      <c r="AH139" s="225"/>
      <c r="AI139" s="796" t="e">
        <f>HLOOKUP(AI119,TV_affinity,9,0)</f>
        <v>#N/A</v>
      </c>
      <c r="AJ139" s="905" t="e">
        <f>HLOOKUP(AI119,Channel_split2,8,0)</f>
        <v>#N/A</v>
      </c>
      <c r="AK139" s="905" t="e">
        <f>HLOOKUP(AI119,PT_Share,8,0)</f>
        <v>#N/A</v>
      </c>
      <c r="AL139" s="905"/>
      <c r="AM139" s="225"/>
      <c r="AN139" s="796" t="e">
        <f>HLOOKUP(AN119,TV_affinity,9,0)</f>
        <v>#N/A</v>
      </c>
      <c r="AO139" s="905" t="e">
        <f>HLOOKUP(AN119,Channel_split2,8,0)</f>
        <v>#N/A</v>
      </c>
      <c r="AP139" s="905" t="e">
        <f>HLOOKUP(AN119,PT_Share,8,0)</f>
        <v>#N/A</v>
      </c>
      <c r="AQ139" s="208"/>
      <c r="AR139" s="1224"/>
      <c r="AS139" s="1325" t="e">
        <f>HLOOKUP(AS119,TV_affinity,9,0)</f>
        <v>#N/A</v>
      </c>
      <c r="AT139" s="1326" t="e">
        <f>HLOOKUP(AS119,Channel_split2,8,0)</f>
        <v>#N/A</v>
      </c>
      <c r="AU139" s="1326" t="e">
        <f>HLOOKUP(AS119,PT_Share,8,0)</f>
        <v>#N/A</v>
      </c>
      <c r="AV139" s="208"/>
      <c r="AW139" s="1152"/>
      <c r="AX139" s="1249" t="e">
        <f>HLOOKUP(AX119,TV_affinity,9,0)</f>
        <v>#N/A</v>
      </c>
      <c r="AY139" s="905" t="e">
        <f>HLOOKUP(AX119,Channel_split2,8,0)</f>
        <v>#N/A</v>
      </c>
      <c r="AZ139" s="905" t="e">
        <f>HLOOKUP(AX119,PT_Share,8,0)</f>
        <v>#N/A</v>
      </c>
      <c r="BA139" s="340"/>
      <c r="BB139" s="472"/>
      <c r="BC139" s="225"/>
      <c r="BD139" s="796" t="e">
        <f>HLOOKUP(BD119,TV_affinity,9,0)</f>
        <v>#N/A</v>
      </c>
      <c r="BE139" s="905" t="e">
        <f>HLOOKUP(BD119,Channel_split2,8,0)</f>
        <v>#N/A</v>
      </c>
      <c r="BF139" s="905" t="e">
        <f>HLOOKUP(BD119,PT_Share,8,0)</f>
        <v>#N/A</v>
      </c>
      <c r="BG139" s="340"/>
      <c r="BH139" s="798"/>
      <c r="BI139" s="796" t="e">
        <f>HLOOKUP(BI119,TV_affinity,9,0)</f>
        <v>#N/A</v>
      </c>
      <c r="BJ139" s="905" t="e">
        <f>HLOOKUP(BI119,Channel_split2,8,0)</f>
        <v>#N/A</v>
      </c>
      <c r="BK139" s="905" t="e">
        <f>HLOOKUP(BI119,PT_Share,8,0)</f>
        <v>#N/A</v>
      </c>
      <c r="BL139" s="340"/>
      <c r="BM139" s="816"/>
    </row>
    <row r="140" spans="1:81" s="47" customFormat="1" hidden="1" outlineLevel="1">
      <c r="A140" s="160" t="s">
        <v>93</v>
      </c>
      <c r="B140" s="158"/>
      <c r="C140" s="161"/>
      <c r="D140" s="793" t="e">
        <f>HLOOKUP(D119,TV_affinity,10,0)</f>
        <v>#N/A</v>
      </c>
      <c r="E140" s="905" t="e">
        <f>HLOOKUP(D119,Channel_split2,9,0)</f>
        <v>#N/A</v>
      </c>
      <c r="F140" s="905" t="e">
        <f>HLOOKUP(D119,PT_Share,9,0)</f>
        <v>#N/A</v>
      </c>
      <c r="G140" s="340"/>
      <c r="H140" s="224"/>
      <c r="I140" s="796" t="e">
        <f>HLOOKUP(I119,TV_affinity,10,0)</f>
        <v>#N/A</v>
      </c>
      <c r="J140" s="905" t="e">
        <f>HLOOKUP(I119,Channel_split2,9,0)</f>
        <v>#N/A</v>
      </c>
      <c r="K140" s="905" t="e">
        <f>HLOOKUP(I119,PT_Share,9,0)</f>
        <v>#N/A</v>
      </c>
      <c r="L140" s="466"/>
      <c r="M140" s="224"/>
      <c r="N140" s="796" t="e">
        <f>HLOOKUP(N119,TV_affinity,10,0)</f>
        <v>#N/A</v>
      </c>
      <c r="O140" s="905" t="e">
        <f>HLOOKUP(N119,Channel_split2,9,0)</f>
        <v>#N/A</v>
      </c>
      <c r="P140" s="905" t="e">
        <f>HLOOKUP(N119,PT_Share,9,0)</f>
        <v>#N/A</v>
      </c>
      <c r="Q140" s="340"/>
      <c r="R140" s="466"/>
      <c r="S140" s="1145" t="e">
        <f>HLOOKUP(S119,TV_affinity,10,0)</f>
        <v>#N/A</v>
      </c>
      <c r="T140" s="1146" t="e">
        <f>HLOOKUP(S119,Channel_split2,9,0)</f>
        <v>#N/A</v>
      </c>
      <c r="U140" s="1146" t="e">
        <f>HLOOKUP(S119,PT_Share,9,0)</f>
        <v>#N/A</v>
      </c>
      <c r="V140" s="340"/>
      <c r="W140" s="1152"/>
      <c r="X140" s="1047" t="e">
        <f>HLOOKUP(X119,TV_affinity,10,0)</f>
        <v>#N/A</v>
      </c>
      <c r="Y140" s="905" t="e">
        <f>HLOOKUP(X119,Channel_split2,9,0)</f>
        <v>#N/A</v>
      </c>
      <c r="Z140" s="905" t="e">
        <f>HLOOKUP(X119,PT_Share,9,0)</f>
        <v>#N/A</v>
      </c>
      <c r="AA140" s="340"/>
      <c r="AB140" s="333"/>
      <c r="AC140" s="258"/>
      <c r="AD140" s="796" t="e">
        <f>HLOOKUP(AD119,TV_affinity,10,0)</f>
        <v>#N/A</v>
      </c>
      <c r="AE140" s="905" t="e">
        <f>HLOOKUP(AD119,Channel_split2,9,0)</f>
        <v>#N/A</v>
      </c>
      <c r="AF140" s="905" t="e">
        <f>HLOOKUP(AD119,PT_Share,9,0)</f>
        <v>#N/A</v>
      </c>
      <c r="AG140" s="905"/>
      <c r="AH140" s="225"/>
      <c r="AI140" s="796" t="e">
        <f>HLOOKUP(AI119,TV_affinity,10,0)</f>
        <v>#N/A</v>
      </c>
      <c r="AJ140" s="905" t="e">
        <f>HLOOKUP(AI119,Channel_split2,9,0)</f>
        <v>#N/A</v>
      </c>
      <c r="AK140" s="905" t="e">
        <f>HLOOKUP(AI119,PT_Share,9,0)</f>
        <v>#N/A</v>
      </c>
      <c r="AL140" s="340"/>
      <c r="AM140" s="225"/>
      <c r="AN140" s="796" t="e">
        <f>HLOOKUP(AN119,TV_affinity,10,0)</f>
        <v>#N/A</v>
      </c>
      <c r="AO140" s="905" t="e">
        <f>HLOOKUP(AN119,Channel_split2,9,0)</f>
        <v>#N/A</v>
      </c>
      <c r="AP140" s="905" t="e">
        <f>HLOOKUP(AN119,PT_Share,9,0)</f>
        <v>#N/A</v>
      </c>
      <c r="AQ140" s="208"/>
      <c r="AR140" s="1224"/>
      <c r="AS140" s="1325" t="e">
        <f>HLOOKUP(AS119,TV_affinity,10,0)</f>
        <v>#N/A</v>
      </c>
      <c r="AT140" s="1326" t="e">
        <f>HLOOKUP(AS119,Channel_split2,9,0)</f>
        <v>#N/A</v>
      </c>
      <c r="AU140" s="1326" t="e">
        <f>HLOOKUP(AS119,PT_Share,9,0)</f>
        <v>#N/A</v>
      </c>
      <c r="AV140" s="208"/>
      <c r="AW140" s="1152"/>
      <c r="AX140" s="1249" t="e">
        <f>HLOOKUP(AX119,TV_affinity,10,0)</f>
        <v>#N/A</v>
      </c>
      <c r="AY140" s="905" t="e">
        <f>HLOOKUP(AX119,Channel_split2,9,0)</f>
        <v>#N/A</v>
      </c>
      <c r="AZ140" s="905" t="e">
        <f>HLOOKUP(AX119,PT_Share,9,0)</f>
        <v>#N/A</v>
      </c>
      <c r="BA140" s="340"/>
      <c r="BB140" s="472"/>
      <c r="BC140" s="225"/>
      <c r="BD140" s="796" t="e">
        <f>HLOOKUP(BD119,TV_affinity,10,0)</f>
        <v>#N/A</v>
      </c>
      <c r="BE140" s="905" t="e">
        <f>HLOOKUP(BD119,Channel_split2,9,0)</f>
        <v>#N/A</v>
      </c>
      <c r="BF140" s="905" t="e">
        <f>HLOOKUP(BD119,PT_Share,9,0)</f>
        <v>#N/A</v>
      </c>
      <c r="BG140" s="340"/>
      <c r="BH140" s="798"/>
      <c r="BI140" s="796" t="e">
        <f>HLOOKUP(BI119,TV_affinity,10,0)</f>
        <v>#N/A</v>
      </c>
      <c r="BJ140" s="905" t="e">
        <f>HLOOKUP(BI119,Channel_split2,9,0)</f>
        <v>#N/A</v>
      </c>
      <c r="BK140" s="905" t="e">
        <f>HLOOKUP(BI119,PT_Share,9,0)</f>
        <v>#N/A</v>
      </c>
      <c r="BL140" s="340"/>
      <c r="BM140" s="816"/>
    </row>
    <row r="141" spans="1:81" hidden="1" outlineLevel="1">
      <c r="A141" s="151"/>
      <c r="B141" s="32"/>
      <c r="C141" s="48"/>
      <c r="D141" s="817"/>
      <c r="E141" s="665"/>
      <c r="F141" s="704"/>
      <c r="G141" s="704"/>
      <c r="H141" s="705"/>
      <c r="I141" s="820"/>
      <c r="J141" s="850"/>
      <c r="K141" s="707"/>
      <c r="L141" s="823"/>
      <c r="M141" s="707"/>
      <c r="N141" s="908"/>
      <c r="O141" s="850"/>
      <c r="P141" s="707"/>
      <c r="Q141" s="707"/>
      <c r="R141" s="1023"/>
      <c r="S141" s="1153"/>
      <c r="T141" s="1154"/>
      <c r="U141" s="1154"/>
      <c r="V141" s="1154"/>
      <c r="W141" s="1155"/>
      <c r="X141" s="1049"/>
      <c r="Y141" s="707"/>
      <c r="Z141" s="707"/>
      <c r="AA141" s="707"/>
      <c r="AB141" s="828"/>
      <c r="AC141" s="826"/>
      <c r="AD141" s="909"/>
      <c r="AE141" s="707"/>
      <c r="AF141" s="707"/>
      <c r="AG141" s="707"/>
      <c r="AH141" s="829"/>
      <c r="AI141" s="909"/>
      <c r="AJ141" s="707"/>
      <c r="AK141" s="707"/>
      <c r="AL141" s="707"/>
      <c r="AM141" s="826"/>
      <c r="AN141" s="830"/>
      <c r="AO141" s="910"/>
      <c r="AP141" s="910"/>
      <c r="AQ141" s="911"/>
      <c r="AR141" s="1227"/>
      <c r="AS141" s="1333"/>
      <c r="AT141" s="1301"/>
      <c r="AU141" s="1301"/>
      <c r="AV141" s="1301"/>
      <c r="AW141" s="1334"/>
      <c r="AX141" s="1250"/>
      <c r="AY141" s="912"/>
      <c r="AZ141" s="912"/>
      <c r="BA141" s="912"/>
      <c r="BB141" s="833"/>
      <c r="BC141" s="834"/>
      <c r="BD141" s="825"/>
      <c r="BE141" s="912"/>
      <c r="BF141" s="912"/>
      <c r="BG141" s="912"/>
      <c r="BH141" s="934"/>
      <c r="BI141" s="835"/>
      <c r="BJ141" s="912"/>
      <c r="BK141" s="912"/>
      <c r="BL141" s="912"/>
      <c r="BM141" s="935"/>
    </row>
    <row r="142" spans="1:81" s="223" customFormat="1" hidden="1" outlineLevel="1">
      <c r="A142" s="155" t="s">
        <v>54</v>
      </c>
      <c r="B142" s="222"/>
      <c r="C142" s="115" t="e">
        <f>SUM(D142:BM142)</f>
        <v>#N/A</v>
      </c>
      <c r="D142" s="837" t="e">
        <f>D144+D145</f>
        <v>#N/A</v>
      </c>
      <c r="E142" s="913"/>
      <c r="F142" s="913"/>
      <c r="G142" s="913"/>
      <c r="H142" s="839"/>
      <c r="I142" s="840" t="e">
        <f>I144+I145</f>
        <v>#N/A</v>
      </c>
      <c r="J142" s="914"/>
      <c r="K142" s="914"/>
      <c r="L142" s="842"/>
      <c r="M142" s="914"/>
      <c r="N142" s="915" t="e">
        <f>N144+N145</f>
        <v>#N/A</v>
      </c>
      <c r="O142" s="914"/>
      <c r="P142" s="914"/>
      <c r="Q142" s="914"/>
      <c r="R142" s="1027"/>
      <c r="S142" s="1156" t="e">
        <f>S144+S145</f>
        <v>#N/A</v>
      </c>
      <c r="T142" s="1157"/>
      <c r="U142" s="1157"/>
      <c r="V142" s="1157"/>
      <c r="W142" s="1158"/>
      <c r="X142" s="1050" t="e">
        <f>X144+X145</f>
        <v>#N/A</v>
      </c>
      <c r="Y142" s="914"/>
      <c r="Z142" s="914"/>
      <c r="AA142" s="914"/>
      <c r="AB142" s="845"/>
      <c r="AC142" s="844"/>
      <c r="AD142" s="915" t="e">
        <f>AD144+AD145</f>
        <v>#N/A</v>
      </c>
      <c r="AE142" s="914"/>
      <c r="AF142" s="914"/>
      <c r="AG142" s="914"/>
      <c r="AH142" s="846"/>
      <c r="AI142" s="915" t="e">
        <f>AI144+AI145</f>
        <v>#N/A</v>
      </c>
      <c r="AJ142" s="914"/>
      <c r="AK142" s="914"/>
      <c r="AL142" s="914"/>
      <c r="AM142" s="847"/>
      <c r="AN142" s="915" t="e">
        <f>AN144+AN145</f>
        <v>#N/A</v>
      </c>
      <c r="AO142" s="914"/>
      <c r="AP142" s="914"/>
      <c r="AQ142" s="914"/>
      <c r="AR142" s="1228"/>
      <c r="AS142" s="1335" t="e">
        <f>AS144+AS145</f>
        <v>#N/A</v>
      </c>
      <c r="AT142" s="1336"/>
      <c r="AU142" s="1337"/>
      <c r="AV142" s="1337"/>
      <c r="AW142" s="1338"/>
      <c r="AX142" s="1251" t="e">
        <f>AX144+AX145</f>
        <v>#N/A</v>
      </c>
      <c r="AY142" s="914"/>
      <c r="AZ142" s="914"/>
      <c r="BA142" s="914"/>
      <c r="BB142" s="846"/>
      <c r="BC142" s="936"/>
      <c r="BD142" s="915" t="e">
        <f>BD144+BD145</f>
        <v>#N/A</v>
      </c>
      <c r="BE142" s="914"/>
      <c r="BF142" s="914"/>
      <c r="BG142" s="914"/>
      <c r="BH142" s="845"/>
      <c r="BI142" s="915" t="e">
        <f>BI144+BI145</f>
        <v>#N/A</v>
      </c>
      <c r="BJ142" s="914"/>
      <c r="BK142" s="914"/>
      <c r="BL142" s="914"/>
      <c r="BM142" s="937"/>
    </row>
    <row r="143" spans="1:81" hidden="1" outlineLevel="1">
      <c r="A143" s="151" t="s">
        <v>74</v>
      </c>
      <c r="B143" s="32"/>
      <c r="C143" s="48"/>
      <c r="D143" s="817"/>
      <c r="E143" s="916"/>
      <c r="F143" s="917"/>
      <c r="G143" s="917"/>
      <c r="H143" s="705"/>
      <c r="I143" s="820"/>
      <c r="J143" s="918"/>
      <c r="K143" s="912"/>
      <c r="L143" s="823"/>
      <c r="M143" s="912"/>
      <c r="N143" s="908"/>
      <c r="O143" s="918"/>
      <c r="P143" s="912"/>
      <c r="Q143" s="912"/>
      <c r="R143" s="1023"/>
      <c r="S143" s="1153"/>
      <c r="T143" s="1154"/>
      <c r="U143" s="1154"/>
      <c r="V143" s="1154"/>
      <c r="W143" s="1155"/>
      <c r="X143" s="1049"/>
      <c r="Y143" s="912"/>
      <c r="Z143" s="912"/>
      <c r="AA143" s="912"/>
      <c r="AB143" s="828"/>
      <c r="AC143" s="826"/>
      <c r="AD143" s="909"/>
      <c r="AE143" s="912"/>
      <c r="AF143" s="912"/>
      <c r="AG143" s="912"/>
      <c r="AH143" s="829"/>
      <c r="AI143" s="909"/>
      <c r="AJ143" s="912"/>
      <c r="AK143" s="912"/>
      <c r="AL143" s="912"/>
      <c r="AM143" s="851"/>
      <c r="AN143" s="909"/>
      <c r="AO143" s="912"/>
      <c r="AP143" s="912"/>
      <c r="AQ143" s="912"/>
      <c r="AR143" s="1227"/>
      <c r="AS143" s="1300"/>
      <c r="AT143" s="1301"/>
      <c r="AU143" s="1301"/>
      <c r="AV143" s="1301"/>
      <c r="AW143" s="1334"/>
      <c r="AX143" s="1250"/>
      <c r="AY143" s="912"/>
      <c r="AZ143" s="912"/>
      <c r="BA143" s="912"/>
      <c r="BB143" s="829"/>
      <c r="BC143" s="934"/>
      <c r="BD143" s="909"/>
      <c r="BE143" s="912"/>
      <c r="BF143" s="912"/>
      <c r="BG143" s="912"/>
      <c r="BH143" s="828"/>
      <c r="BI143" s="919"/>
      <c r="BJ143" s="912"/>
      <c r="BK143" s="912"/>
      <c r="BL143" s="912"/>
      <c r="BM143" s="935"/>
    </row>
    <row r="144" spans="1:81" s="69" customFormat="1" hidden="1" outlineLevel="1">
      <c r="A144" s="156" t="s">
        <v>56</v>
      </c>
      <c r="B144" s="157"/>
      <c r="C144" s="48"/>
      <c r="D144" s="852" t="e">
        <f>SUM(D146:D149)</f>
        <v>#N/A</v>
      </c>
      <c r="E144" s="920"/>
      <c r="F144" s="921"/>
      <c r="G144" s="921" t="e">
        <f>SUM(G146:G149)</f>
        <v>#N/A</v>
      </c>
      <c r="H144" s="938"/>
      <c r="I144" s="856" t="e">
        <f>SUM(I146:I149)</f>
        <v>#N/A</v>
      </c>
      <c r="J144" s="920"/>
      <c r="K144" s="921"/>
      <c r="L144" s="857" t="e">
        <f>SUM(L146:L149)</f>
        <v>#N/A</v>
      </c>
      <c r="M144" s="938"/>
      <c r="N144" s="856" t="e">
        <f>SUM(N146:N149)</f>
        <v>#N/A</v>
      </c>
      <c r="O144" s="920"/>
      <c r="P144" s="921"/>
      <c r="Q144" s="921" t="e">
        <f>SUM(Q146:Q149)</f>
        <v>#N/A</v>
      </c>
      <c r="R144" s="1028"/>
      <c r="S144" s="1159" t="e">
        <f>SUM(S146:S149)</f>
        <v>#N/A</v>
      </c>
      <c r="T144" s="1160"/>
      <c r="U144" s="1161"/>
      <c r="V144" s="1161" t="e">
        <f>SUM(V146:V149)</f>
        <v>#N/A</v>
      </c>
      <c r="W144" s="1162"/>
      <c r="X144" s="1051" t="e">
        <f>SUM(X146:X149)</f>
        <v>#N/A</v>
      </c>
      <c r="Y144" s="920"/>
      <c r="Z144" s="921"/>
      <c r="AA144" s="921" t="e">
        <f>SUM(AA146:AA149)</f>
        <v>#N/A</v>
      </c>
      <c r="AB144" s="922"/>
      <c r="AC144" s="860"/>
      <c r="AD144" s="856" t="e">
        <f>SUM(AD146:AD149)</f>
        <v>#N/A</v>
      </c>
      <c r="AE144" s="920"/>
      <c r="AF144" s="921"/>
      <c r="AG144" s="921" t="e">
        <f>SUM(AG146:AG149)</f>
        <v>#N/A</v>
      </c>
      <c r="AH144" s="939"/>
      <c r="AI144" s="856" t="e">
        <f>SUM(AI146:AI149)</f>
        <v>#N/A</v>
      </c>
      <c r="AJ144" s="920"/>
      <c r="AK144" s="921"/>
      <c r="AL144" s="921" t="e">
        <f>SUM(AL146:AL149)</f>
        <v>#N/A</v>
      </c>
      <c r="AM144" s="861"/>
      <c r="AN144" s="856" t="e">
        <f>SUM(AN146:AN149)</f>
        <v>#N/A</v>
      </c>
      <c r="AO144" s="920"/>
      <c r="AP144" s="921"/>
      <c r="AQ144" s="921" t="e">
        <f>SUM(AQ146:AQ149)</f>
        <v>#N/A</v>
      </c>
      <c r="AR144" s="1229"/>
      <c r="AS144" s="1339" t="e">
        <f>SUM(AS146:AS149)</f>
        <v>#N/A</v>
      </c>
      <c r="AT144" s="1340"/>
      <c r="AU144" s="1341"/>
      <c r="AV144" s="1341" t="e">
        <f>SUM(AV146:AV149)</f>
        <v>#N/A</v>
      </c>
      <c r="AW144" s="1342"/>
      <c r="AX144" s="1252" t="e">
        <f>SUM(AX146:AX149)</f>
        <v>#N/A</v>
      </c>
      <c r="AY144" s="920"/>
      <c r="AZ144" s="921"/>
      <c r="BA144" s="921" t="e">
        <f>SUM(BA146:BA149)</f>
        <v>#N/A</v>
      </c>
      <c r="BB144" s="862"/>
      <c r="BC144" s="939"/>
      <c r="BD144" s="856" t="e">
        <f>SUM(BD146:BD149)</f>
        <v>#N/A</v>
      </c>
      <c r="BE144" s="920"/>
      <c r="BF144" s="921"/>
      <c r="BG144" s="921" t="e">
        <f>SUM(BG146:BG149)</f>
        <v>#N/A</v>
      </c>
      <c r="BH144" s="939"/>
      <c r="BI144" s="856" t="e">
        <f>SUM(BI146:BI149)</f>
        <v>#N/A</v>
      </c>
      <c r="BJ144" s="920"/>
      <c r="BK144" s="921"/>
      <c r="BL144" s="921" t="e">
        <f>SUM(BL146:BL149)</f>
        <v>#N/A</v>
      </c>
      <c r="BM144" s="940"/>
    </row>
    <row r="145" spans="1:65" s="69" customFormat="1" hidden="1" outlineLevel="1">
      <c r="A145" s="156" t="s">
        <v>57</v>
      </c>
      <c r="B145" s="157"/>
      <c r="C145" s="48"/>
      <c r="D145" s="852" t="e">
        <f>SUM(D150:D153)</f>
        <v>#N/A</v>
      </c>
      <c r="E145" s="920"/>
      <c r="F145" s="921"/>
      <c r="G145" s="921" t="e">
        <f>SUM(G150:G153)</f>
        <v>#N/A</v>
      </c>
      <c r="H145" s="938"/>
      <c r="I145" s="856" t="e">
        <f>SUM(I150:I153)</f>
        <v>#N/A</v>
      </c>
      <c r="J145" s="920"/>
      <c r="K145" s="921"/>
      <c r="L145" s="857" t="e">
        <f>SUM(L150:L153)</f>
        <v>#N/A</v>
      </c>
      <c r="M145" s="938"/>
      <c r="N145" s="856" t="e">
        <f>SUM(N150:N153)</f>
        <v>#N/A</v>
      </c>
      <c r="O145" s="920"/>
      <c r="P145" s="921"/>
      <c r="Q145" s="921" t="e">
        <f>SUM(Q150:Q153)</f>
        <v>#N/A</v>
      </c>
      <c r="R145" s="1028"/>
      <c r="S145" s="1159" t="e">
        <f>SUM(S150:S153)</f>
        <v>#N/A</v>
      </c>
      <c r="T145" s="1160"/>
      <c r="U145" s="1161"/>
      <c r="V145" s="1161" t="e">
        <f>SUM(V150:V153)</f>
        <v>#N/A</v>
      </c>
      <c r="W145" s="1162"/>
      <c r="X145" s="1051" t="e">
        <f>SUM(X150:X153)</f>
        <v>#N/A</v>
      </c>
      <c r="Y145" s="920"/>
      <c r="Z145" s="921"/>
      <c r="AA145" s="921" t="e">
        <f>SUM(AA150:AA153)</f>
        <v>#N/A</v>
      </c>
      <c r="AB145" s="922"/>
      <c r="AC145" s="860"/>
      <c r="AD145" s="856" t="e">
        <f>SUM(AD150:AD153)</f>
        <v>#N/A</v>
      </c>
      <c r="AE145" s="920"/>
      <c r="AF145" s="921"/>
      <c r="AG145" s="921" t="e">
        <f>SUM(AG150:AG153)</f>
        <v>#N/A</v>
      </c>
      <c r="AH145" s="939"/>
      <c r="AI145" s="856" t="e">
        <f>SUM(AI150:AI153)</f>
        <v>#N/A</v>
      </c>
      <c r="AJ145" s="920"/>
      <c r="AK145" s="921"/>
      <c r="AL145" s="921" t="e">
        <f>SUM(AL150:AL153)</f>
        <v>#N/A</v>
      </c>
      <c r="AM145" s="861"/>
      <c r="AN145" s="856" t="e">
        <f>SUM(AN150:AN153)</f>
        <v>#N/A</v>
      </c>
      <c r="AO145" s="920"/>
      <c r="AP145" s="921"/>
      <c r="AQ145" s="921" t="e">
        <f>SUM(AQ150:AQ153)</f>
        <v>#N/A</v>
      </c>
      <c r="AR145" s="1229"/>
      <c r="AS145" s="1339" t="e">
        <f>SUM(AS150:AS153)</f>
        <v>#N/A</v>
      </c>
      <c r="AT145" s="1340"/>
      <c r="AU145" s="1341"/>
      <c r="AV145" s="1341" t="e">
        <f>SUM(AV150:AV153)</f>
        <v>#N/A</v>
      </c>
      <c r="AW145" s="1342"/>
      <c r="AX145" s="1252" t="e">
        <f>SUM(AX150:AX153)</f>
        <v>#N/A</v>
      </c>
      <c r="AY145" s="920"/>
      <c r="AZ145" s="921"/>
      <c r="BA145" s="921" t="e">
        <f>SUM(BA150:BA153)</f>
        <v>#N/A</v>
      </c>
      <c r="BB145" s="862"/>
      <c r="BC145" s="939"/>
      <c r="BD145" s="856" t="e">
        <f>SUM(BD150:BD153)</f>
        <v>#N/A</v>
      </c>
      <c r="BE145" s="920"/>
      <c r="BF145" s="921"/>
      <c r="BG145" s="921" t="e">
        <f>SUM(BG150:BG153)</f>
        <v>#N/A</v>
      </c>
      <c r="BH145" s="939"/>
      <c r="BI145" s="856" t="e">
        <f>SUM(BI150:BI153)</f>
        <v>#N/A</v>
      </c>
      <c r="BJ145" s="920"/>
      <c r="BK145" s="921"/>
      <c r="BL145" s="921" t="e">
        <f>SUM(BL150:BL153)</f>
        <v>#N/A</v>
      </c>
      <c r="BM145" s="940"/>
    </row>
    <row r="146" spans="1:65" hidden="1" outlineLevel="1">
      <c r="A146" s="151" t="s">
        <v>60</v>
      </c>
      <c r="B146" s="32"/>
      <c r="C146" s="48"/>
      <c r="D146" s="817" t="e">
        <f>((D123*D$13*G133)+(F133*D123*D$14)+((1-(F133+G133))*D123*D$15))*VLOOKUP(D122,spot_lenght_index,2,FALSE)*E133</f>
        <v>#N/A</v>
      </c>
      <c r="E146" s="916"/>
      <c r="F146" s="917"/>
      <c r="G146" s="917" t="e">
        <f>D123*E133</f>
        <v>#N/A</v>
      </c>
      <c r="H146" s="941"/>
      <c r="I146" s="865" t="e">
        <f>((I123*I$13*L133)+(K133*I123*I$14)+((1-(K133+L133))*I123*I$15))*VLOOKUP(I122,spot_lenght_index,2,FALSE)*J133</f>
        <v>#N/A</v>
      </c>
      <c r="J146" s="916"/>
      <c r="K146" s="917"/>
      <c r="L146" s="866" t="e">
        <f>I123*J133</f>
        <v>#N/A</v>
      </c>
      <c r="M146" s="941"/>
      <c r="N146" s="865" t="e">
        <f>((N123*N$13*Q133)+(P133*N123*N$14)+((1-(P133+Q133))*N123*N$15))*VLOOKUP(N122,spot_lenght_index,2,FALSE)*O133</f>
        <v>#N/A</v>
      </c>
      <c r="O146" s="916"/>
      <c r="P146" s="917"/>
      <c r="Q146" s="917" t="e">
        <f>N123*O133</f>
        <v>#N/A</v>
      </c>
      <c r="R146" s="1029"/>
      <c r="S146" s="1163" t="e">
        <f>((S123*S$13*V133)+(U133*S123*S$14)+((1-(U133+V133))*S123*S$15))*VLOOKUP(S122,spot_lenght_index,2,FALSE)*T133</f>
        <v>#N/A</v>
      </c>
      <c r="T146" s="1164"/>
      <c r="U146" s="1165"/>
      <c r="V146" s="1165" t="e">
        <f>S123*T133</f>
        <v>#N/A</v>
      </c>
      <c r="W146" s="1166"/>
      <c r="X146" s="1052" t="e">
        <f>((X123*X$13*AA133)+(Z133*X123*X$14)+((1-(Z133+AA133))*X123*X$15))*VLOOKUP(X122,spot_lenght_index,2,FALSE)*Y133</f>
        <v>#N/A</v>
      </c>
      <c r="Y146" s="916"/>
      <c r="Z146" s="917"/>
      <c r="AA146" s="917" t="e">
        <f>X123*Y133</f>
        <v>#N/A</v>
      </c>
      <c r="AB146" s="923"/>
      <c r="AC146" s="826"/>
      <c r="AD146" s="865" t="e">
        <f>((AD123*AD$13*AG133)+(AF133*AD123*AD$14)+((1-(AF133+AG133))*AD123*AD$15))*VLOOKUP(AD122,spot_lenght_index,2,FALSE)*AE133</f>
        <v>#N/A</v>
      </c>
      <c r="AE146" s="916"/>
      <c r="AF146" s="917"/>
      <c r="AG146" s="917" t="e">
        <f>AD123*AE133</f>
        <v>#N/A</v>
      </c>
      <c r="AH146" s="934"/>
      <c r="AI146" s="865" t="e">
        <f>((AI123*AI$13*AL133)+(AK133*AI123*AI$14)+((1-(AK133+AL133))*AI123*AI$15))*VLOOKUP(AI122,spot_lenght_index,2,FALSE)*AJ133</f>
        <v>#N/A</v>
      </c>
      <c r="AJ146" s="916"/>
      <c r="AK146" s="917"/>
      <c r="AL146" s="917" t="e">
        <f>AI123*AJ133</f>
        <v>#N/A</v>
      </c>
      <c r="AM146" s="826"/>
      <c r="AN146" s="865" t="e">
        <f>((AN123*AN$13*AQ133)+(AP133*AN123*AN$14)+((1-(AP133+AQ133))*AN123*AN$15))*VLOOKUP(AN122,spot_lenght_index,2,FALSE)*AO133</f>
        <v>#N/A</v>
      </c>
      <c r="AO146" s="916"/>
      <c r="AP146" s="917"/>
      <c r="AQ146" s="917" t="e">
        <f>AN123*AO133</f>
        <v>#N/A</v>
      </c>
      <c r="AR146" s="1227"/>
      <c r="AS146" s="1343" t="e">
        <f>((AS123*AS$13*AV133)+(AU133*AS123*AS$14)+((1-(AU133+AV133))*AS123*AS$15))*VLOOKUP(AS122,spot_lenght_index,2,FALSE)*AT133</f>
        <v>#N/A</v>
      </c>
      <c r="AT146" s="1344"/>
      <c r="AU146" s="1345"/>
      <c r="AV146" s="1345" t="e">
        <f>AS123*AT133</f>
        <v>#N/A</v>
      </c>
      <c r="AW146" s="1334"/>
      <c r="AX146" s="1253" t="e">
        <f>((AX123*AX$13*BA133)+(AZ133*AX123*AX$14)+((1-(AZ133+BA133))*AX123*AX$15))*VLOOKUP(AX122,spot_lenght_index,2,FALSE)*AY133</f>
        <v>#N/A</v>
      </c>
      <c r="AY146" s="916"/>
      <c r="AZ146" s="917"/>
      <c r="BA146" s="917" t="e">
        <f>AX123*AY133</f>
        <v>#N/A</v>
      </c>
      <c r="BB146" s="829"/>
      <c r="BC146" s="934"/>
      <c r="BD146" s="865" t="e">
        <f>((BD123*BD$13*BG133)+(BF133*BD123*BD$14)+((1-(BF133+BG133))*BD123*BD$15))*VLOOKUP(BD122,spot_lenght_index,2,FALSE)*BE133</f>
        <v>#N/A</v>
      </c>
      <c r="BE146" s="916"/>
      <c r="BF146" s="917"/>
      <c r="BG146" s="917" t="e">
        <f>BD123*BE133</f>
        <v>#N/A</v>
      </c>
      <c r="BH146" s="934"/>
      <c r="BI146" s="865" t="e">
        <f>((BI123*BI$13*BL133)+(BK133*BI123*BI$14)+((1-(BK133+BL133))*BI123*BI$15))*VLOOKUP(BI122,spot_lenght_index,2,FALSE)*BJ133</f>
        <v>#N/A</v>
      </c>
      <c r="BJ146" s="916"/>
      <c r="BK146" s="917"/>
      <c r="BL146" s="917" t="e">
        <f>BI123*BJ133</f>
        <v>#N/A</v>
      </c>
      <c r="BM146" s="942"/>
    </row>
    <row r="147" spans="1:65" hidden="1" outlineLevel="1">
      <c r="A147" s="151" t="s">
        <v>61</v>
      </c>
      <c r="B147" s="32"/>
      <c r="C147" s="48"/>
      <c r="D147" s="817" t="e">
        <f>((D123*D$13*G134)+(F134*D123*D$14)+((1-(F134+G134))*D123*D$15))*VLOOKUP(D122,spot_lenght_index,2,FALSE)*E134</f>
        <v>#N/A</v>
      </c>
      <c r="E147" s="916"/>
      <c r="F147" s="917"/>
      <c r="G147" s="917" t="e">
        <f>D123*E134</f>
        <v>#N/A</v>
      </c>
      <c r="H147" s="941"/>
      <c r="I147" s="865" t="e">
        <f>((I123*I$13*L134)+(K134*I123*I$14)+((1-(K134+L134))*I123*I$15))*VLOOKUP(I122,spot_lenght_index,2,FALSE)*J134</f>
        <v>#N/A</v>
      </c>
      <c r="J147" s="916"/>
      <c r="K147" s="917"/>
      <c r="L147" s="866" t="e">
        <f>I123*J134</f>
        <v>#N/A</v>
      </c>
      <c r="M147" s="941"/>
      <c r="N147" s="865" t="e">
        <f>((N123*N$13*Q134)+(P134*N123*N$14)+((1-(P134+Q134))*N123*N$15))*VLOOKUP(N122,spot_lenght_index,2,FALSE)*O134</f>
        <v>#N/A</v>
      </c>
      <c r="O147" s="916"/>
      <c r="P147" s="917"/>
      <c r="Q147" s="917" t="e">
        <f>N123*O134</f>
        <v>#N/A</v>
      </c>
      <c r="R147" s="1029"/>
      <c r="S147" s="1163" t="e">
        <f>((S123*S$13*V134)+(U134*S123*S$14)+((1-(U134+V134))*S123*S$15))*VLOOKUP(S122,spot_lenght_index,2,FALSE)*T134</f>
        <v>#N/A</v>
      </c>
      <c r="T147" s="1164"/>
      <c r="U147" s="1165"/>
      <c r="V147" s="1165" t="e">
        <f>S123*T134</f>
        <v>#N/A</v>
      </c>
      <c r="W147" s="1166"/>
      <c r="X147" s="1052" t="e">
        <f>((X123*X$13*AA134)+(Z134*X123*X$14)+((1-(Z134+AA134))*X123*X$15))*VLOOKUP(X122,spot_lenght_index,2,FALSE)*Y134</f>
        <v>#N/A</v>
      </c>
      <c r="Y147" s="916"/>
      <c r="Z147" s="917"/>
      <c r="AA147" s="917" t="e">
        <f>X123*Y134</f>
        <v>#N/A</v>
      </c>
      <c r="AB147" s="923"/>
      <c r="AC147" s="826"/>
      <c r="AD147" s="865" t="e">
        <f>((AD123*AD$13*AG134)+(AF134*AD123*AD$14)+((1-(AF134+AG134))*AD123*AD$15))*VLOOKUP(AD122,spot_lenght_index,2,FALSE)*AE134</f>
        <v>#N/A</v>
      </c>
      <c r="AE147" s="916"/>
      <c r="AF147" s="917"/>
      <c r="AG147" s="917" t="e">
        <f>AD123*AE134</f>
        <v>#N/A</v>
      </c>
      <c r="AH147" s="934"/>
      <c r="AI147" s="865" t="e">
        <f>((AI123*AI$13*AL134)+(AK134*AI123*AI$14)+((1-(AK134+AL134))*AI123*AI$15))*VLOOKUP(AI122,spot_lenght_index,2,FALSE)*AJ134</f>
        <v>#N/A</v>
      </c>
      <c r="AJ147" s="916"/>
      <c r="AK147" s="917"/>
      <c r="AL147" s="917" t="e">
        <f>AI123*AJ134</f>
        <v>#N/A</v>
      </c>
      <c r="AM147" s="851"/>
      <c r="AN147" s="865" t="e">
        <f>((AN123*AN$13*AQ134)+(AP134*AN123*AN$14)+((1-(AP134+AQ134))*AN123*AN$15))*VLOOKUP(AN122,spot_lenght_index,2,FALSE)*AO134</f>
        <v>#N/A</v>
      </c>
      <c r="AO147" s="916"/>
      <c r="AP147" s="917"/>
      <c r="AQ147" s="917" t="e">
        <f>AN123*AO134</f>
        <v>#N/A</v>
      </c>
      <c r="AR147" s="1227"/>
      <c r="AS147" s="1343" t="e">
        <f>((AS123*AS$13*AV134)+(AU134*AS123*AS$14)+((1-(AU134+AV134))*AS123*AS$15))*VLOOKUP(AS122,spot_lenght_index,2,FALSE)*AT134</f>
        <v>#N/A</v>
      </c>
      <c r="AT147" s="1344"/>
      <c r="AU147" s="1345"/>
      <c r="AV147" s="1345" t="e">
        <f>AS123*AT134</f>
        <v>#N/A</v>
      </c>
      <c r="AW147" s="1334"/>
      <c r="AX147" s="1253" t="e">
        <f>((AX123*AX$13*BA134)+(AZ134*AX123*AX$14)+((1-(AZ134+BA134))*AX123*AX$15))*VLOOKUP(AX122,spot_lenght_index,2,FALSE)*AY134</f>
        <v>#N/A</v>
      </c>
      <c r="AY147" s="916"/>
      <c r="AZ147" s="917"/>
      <c r="BA147" s="917" t="e">
        <f>AX123*AY134</f>
        <v>#N/A</v>
      </c>
      <c r="BB147" s="829"/>
      <c r="BC147" s="934"/>
      <c r="BD147" s="865" t="e">
        <f>((BD123*BD$13*BG134)+(BF134*BD123*BD$14)+((1-(BF134+BG134))*BD123*BD$15))*VLOOKUP(BD122,spot_lenght_index,2,FALSE)*BE134</f>
        <v>#N/A</v>
      </c>
      <c r="BE147" s="916"/>
      <c r="BF147" s="917"/>
      <c r="BG147" s="917" t="e">
        <f>BD123*BE134</f>
        <v>#N/A</v>
      </c>
      <c r="BH147" s="934"/>
      <c r="BI147" s="865" t="e">
        <f>((BI123*BI$13*BL134)+(BK134*BI123*BI$14)+((1-(BK134+BL134))*BI123*BI$15))*VLOOKUP(BI122,spot_lenght_index,2,FALSE)*BJ134</f>
        <v>#N/A</v>
      </c>
      <c r="BJ147" s="916"/>
      <c r="BK147" s="917"/>
      <c r="BL147" s="917" t="e">
        <f>BI123*BJ134</f>
        <v>#N/A</v>
      </c>
      <c r="BM147" s="942"/>
    </row>
    <row r="148" spans="1:65" hidden="1" outlineLevel="1">
      <c r="A148" s="151" t="s">
        <v>62</v>
      </c>
      <c r="B148" s="32"/>
      <c r="C148" s="48"/>
      <c r="D148" s="817" t="e">
        <f>((D123*D$13*G135)+(F135*D123*D$14)+((1-(F135+G135))*D123*D$15))*VLOOKUP(D122,spot_lenght_index,2,FALSE)*E135</f>
        <v>#N/A</v>
      </c>
      <c r="E148" s="916"/>
      <c r="F148" s="917"/>
      <c r="G148" s="917" t="e">
        <f>D123*E135</f>
        <v>#N/A</v>
      </c>
      <c r="H148" s="941"/>
      <c r="I148" s="865" t="e">
        <f>((I123*I$13*L135)+(K135*I123*I$14)+((1-(K135+L135))*I123*I$15))*VLOOKUP(I122,spot_lenght_index,2,FALSE)*J135</f>
        <v>#N/A</v>
      </c>
      <c r="J148" s="916"/>
      <c r="K148" s="917"/>
      <c r="L148" s="866" t="e">
        <f>I123*J135</f>
        <v>#N/A</v>
      </c>
      <c r="M148" s="941"/>
      <c r="N148" s="865" t="e">
        <f>((N123*N$13*Q135)+(P135*N123*N$14)+((1-(P135+Q135))*N123*N$15))*VLOOKUP(N122,spot_lenght_index,2,FALSE)*O135</f>
        <v>#N/A</v>
      </c>
      <c r="O148" s="916"/>
      <c r="P148" s="917"/>
      <c r="Q148" s="917" t="e">
        <f>N123*O135</f>
        <v>#N/A</v>
      </c>
      <c r="R148" s="1029"/>
      <c r="S148" s="1163" t="e">
        <f>((S123*S$13*V135)+(U135*S123*S$14)+((1-(U135+V135))*S123*S$15))*VLOOKUP(S122,spot_lenght_index,2,FALSE)*T135</f>
        <v>#N/A</v>
      </c>
      <c r="T148" s="1164"/>
      <c r="U148" s="1165"/>
      <c r="V148" s="1165" t="e">
        <f>S123*T135</f>
        <v>#N/A</v>
      </c>
      <c r="W148" s="1166"/>
      <c r="X148" s="1052" t="e">
        <f>((X123*X$13*AA135)+(Z135*X123*X$14)+((1-(Z135+AA135))*X123*X$15))*VLOOKUP(X122,spot_lenght_index,2,FALSE)*Y135</f>
        <v>#N/A</v>
      </c>
      <c r="Y148" s="916"/>
      <c r="Z148" s="917"/>
      <c r="AA148" s="917" t="e">
        <f>X123*Y135</f>
        <v>#N/A</v>
      </c>
      <c r="AB148" s="923"/>
      <c r="AC148" s="826"/>
      <c r="AD148" s="865" t="e">
        <f>((AD123*AD$13*AG135)+(AF135*AD123*AD$14)+((1-(AF135+AG135))*AD123*AD$15))*VLOOKUP(AD122,spot_lenght_index,2,FALSE)*AE135</f>
        <v>#N/A</v>
      </c>
      <c r="AE148" s="916"/>
      <c r="AF148" s="917"/>
      <c r="AG148" s="917" t="e">
        <f>AD123*AE135</f>
        <v>#N/A</v>
      </c>
      <c r="AH148" s="934"/>
      <c r="AI148" s="865" t="e">
        <f>((AI123*AI$13*AL135)+(AK135*AI123*AI$14)+((1-(AK135+AL135))*AI123*AI$15))*VLOOKUP(AI122,spot_lenght_index,2,FALSE)*AJ135</f>
        <v>#N/A</v>
      </c>
      <c r="AJ148" s="916"/>
      <c r="AK148" s="917"/>
      <c r="AL148" s="917" t="e">
        <f>AI123*AJ135</f>
        <v>#N/A</v>
      </c>
      <c r="AM148" s="851"/>
      <c r="AN148" s="865" t="e">
        <f>((AN123*AN$13*AQ135)+(AP135*AN123*AN$14)+((1-(AP135+AQ135))*AN123*AN$15))*VLOOKUP(AN122,spot_lenght_index,2,FALSE)*AO135</f>
        <v>#N/A</v>
      </c>
      <c r="AO148" s="916"/>
      <c r="AP148" s="917"/>
      <c r="AQ148" s="917" t="e">
        <f>AN123*AO135</f>
        <v>#N/A</v>
      </c>
      <c r="AR148" s="1227"/>
      <c r="AS148" s="1343" t="e">
        <f>((AS123*AS$13*AV135)+(AU135*AS123*AS$14)+((1-(AU135+AV135))*AS123*AS$15))*VLOOKUP(AS122,spot_lenght_index,2,FALSE)*AT135</f>
        <v>#N/A</v>
      </c>
      <c r="AT148" s="1344"/>
      <c r="AU148" s="1345"/>
      <c r="AV148" s="1345" t="e">
        <f>AS123*AT135</f>
        <v>#N/A</v>
      </c>
      <c r="AW148" s="1334"/>
      <c r="AX148" s="1253" t="e">
        <f>((AX123*AX$13*BA135)+(AZ135*AX123*AX$14)+((1-(AZ135+BA135))*AX123*AX$15))*VLOOKUP(AX122,spot_lenght_index,2,FALSE)*AY135</f>
        <v>#N/A</v>
      </c>
      <c r="AY148" s="916"/>
      <c r="AZ148" s="917"/>
      <c r="BA148" s="917" t="e">
        <f>AX123*AY135</f>
        <v>#N/A</v>
      </c>
      <c r="BB148" s="829"/>
      <c r="BC148" s="934"/>
      <c r="BD148" s="865" t="e">
        <f>((BD123*BD$13*BG135)+(BF135*BD123*BD$14)+((1-(BF135+BG135))*BD123*BD$15))*VLOOKUP(BD122,spot_lenght_index,2,FALSE)*BE135</f>
        <v>#N/A</v>
      </c>
      <c r="BE148" s="916"/>
      <c r="BF148" s="917"/>
      <c r="BG148" s="917" t="e">
        <f>BD123*BE135</f>
        <v>#N/A</v>
      </c>
      <c r="BH148" s="934"/>
      <c r="BI148" s="865" t="e">
        <f>((BI123*BI$13*BL135)+(BK135*BI123*BI$14)+((1-(BK135+BL135))*BI123*BI$15))*VLOOKUP(BI122,spot_lenght_index,2,FALSE)*BJ135</f>
        <v>#N/A</v>
      </c>
      <c r="BJ148" s="916"/>
      <c r="BK148" s="917"/>
      <c r="BL148" s="917" t="e">
        <f>BI123*BJ135</f>
        <v>#N/A</v>
      </c>
      <c r="BM148" s="942"/>
    </row>
    <row r="149" spans="1:65" hidden="1" outlineLevel="1">
      <c r="A149" s="151" t="s">
        <v>106</v>
      </c>
      <c r="B149" s="32"/>
      <c r="C149" s="48"/>
      <c r="D149" s="817" t="e">
        <f>((D123*D$13*G136)+(F136*D123*D$14)+((1-(F136+G136))*D123*D$15))*VLOOKUP(D122,spot_lenght_index,2,FALSE)*E136</f>
        <v>#N/A</v>
      </c>
      <c r="E149" s="916"/>
      <c r="F149" s="917"/>
      <c r="G149" s="917" t="e">
        <f>D123*E136</f>
        <v>#N/A</v>
      </c>
      <c r="H149" s="941"/>
      <c r="I149" s="865" t="e">
        <f>((I123*I$13*L136)+(K136*I123*I$14)+((1-(K136+L136))*I123*I$15))*VLOOKUP(I122,spot_lenght_index,2,FALSE)*J136</f>
        <v>#N/A</v>
      </c>
      <c r="J149" s="916"/>
      <c r="K149" s="917"/>
      <c r="L149" s="866" t="e">
        <f>I123*J136</f>
        <v>#N/A</v>
      </c>
      <c r="M149" s="941"/>
      <c r="N149" s="865" t="e">
        <f>((N123*N$13*Q136)+(P136*N123*N$14)+((1-(P136+Q136))*N123*N$15))*VLOOKUP(N122,spot_lenght_index,2,FALSE)*O136</f>
        <v>#N/A</v>
      </c>
      <c r="O149" s="916"/>
      <c r="P149" s="917"/>
      <c r="Q149" s="917" t="e">
        <f>N123*O136</f>
        <v>#N/A</v>
      </c>
      <c r="R149" s="1029"/>
      <c r="S149" s="1163" t="e">
        <f>((S123*S$13*V136)+(U136*S123*S$14)+((1-(U136+V136))*S123*S$15))*VLOOKUP(S122,spot_lenght_index,2,FALSE)*T136</f>
        <v>#N/A</v>
      </c>
      <c r="T149" s="1164"/>
      <c r="U149" s="1165"/>
      <c r="V149" s="1165" t="e">
        <f>S123*T136</f>
        <v>#N/A</v>
      </c>
      <c r="W149" s="1166"/>
      <c r="X149" s="1052" t="e">
        <f>((X123*X$13*AA136)+(Z136*X123*X$14)+((1-(Z136+AA136))*X123*X$15))*VLOOKUP(X122,spot_lenght_index,2,FALSE)*Y136</f>
        <v>#N/A</v>
      </c>
      <c r="Y149" s="916"/>
      <c r="Z149" s="917"/>
      <c r="AA149" s="917" t="e">
        <f>X123*Y136</f>
        <v>#N/A</v>
      </c>
      <c r="AB149" s="923"/>
      <c r="AC149" s="826"/>
      <c r="AD149" s="865" t="e">
        <f>((AD123*AD$13*AG136)+(AF136*AD123*AD$14)+((1-(AF136+AG136))*AD123*AD$15))*VLOOKUP(AD122,spot_lenght_index,2,FALSE)*AE136</f>
        <v>#N/A</v>
      </c>
      <c r="AE149" s="916"/>
      <c r="AF149" s="917"/>
      <c r="AG149" s="917" t="e">
        <f>AD123*AE136</f>
        <v>#N/A</v>
      </c>
      <c r="AH149" s="934"/>
      <c r="AI149" s="865" t="e">
        <f>((AI123*AI$13*AL136)+(AK136*AI123*AI$14)+((1-(AK136+AL136))*AI123*AI$15))*VLOOKUP(AI122,spot_lenght_index,2,FALSE)*AJ136</f>
        <v>#N/A</v>
      </c>
      <c r="AJ149" s="916"/>
      <c r="AK149" s="917"/>
      <c r="AL149" s="917" t="e">
        <f>AI123*AJ136</f>
        <v>#N/A</v>
      </c>
      <c r="AM149" s="851"/>
      <c r="AN149" s="865" t="e">
        <f>((AN123*AN$13*AQ136)+(AP136*AN123*AN$14)+((1-(AP136+AQ136))*AN123*AN$15))*VLOOKUP(AN122,spot_lenght_index,2,FALSE)*AO136</f>
        <v>#N/A</v>
      </c>
      <c r="AO149" s="916"/>
      <c r="AP149" s="917"/>
      <c r="AQ149" s="917" t="e">
        <f>AN123*AO136</f>
        <v>#N/A</v>
      </c>
      <c r="AR149" s="1227"/>
      <c r="AS149" s="1343" t="e">
        <f>((AS123*AS$13*AV136)+(AU136*AS123*AS$14)+((1-(AU136+AV136))*AS123*AS$15))*VLOOKUP(AS122,spot_lenght_index,2,FALSE)*AT136</f>
        <v>#N/A</v>
      </c>
      <c r="AT149" s="1344"/>
      <c r="AU149" s="1345"/>
      <c r="AV149" s="1345" t="e">
        <f>AS123*AT136</f>
        <v>#N/A</v>
      </c>
      <c r="AW149" s="1334"/>
      <c r="AX149" s="1253" t="e">
        <f>((AX123*AX$13*BA136)+(AZ136*AX123*AX$14)+((1-(AZ136+BA136))*AX123*AX$15))*VLOOKUP(AX122,spot_lenght_index,2,FALSE)*AY136</f>
        <v>#N/A</v>
      </c>
      <c r="AY149" s="916"/>
      <c r="AZ149" s="917"/>
      <c r="BA149" s="917" t="e">
        <f>AX123*AY136</f>
        <v>#N/A</v>
      </c>
      <c r="BB149" s="829"/>
      <c r="BC149" s="934"/>
      <c r="BD149" s="865" t="e">
        <f>((BD123*BD$13*BG136)+(BF136*BD123*BD$14)+((1-(BF136+BG136))*BD123*BD$15))*VLOOKUP(BD122,spot_lenght_index,2,FALSE)*BE136</f>
        <v>#N/A</v>
      </c>
      <c r="BE149" s="916"/>
      <c r="BF149" s="917"/>
      <c r="BG149" s="917" t="e">
        <f>BD123*BE136</f>
        <v>#N/A</v>
      </c>
      <c r="BH149" s="934"/>
      <c r="BI149" s="865" t="e">
        <f>((BI123*BI$13*BL136)+(BK136*BI123*BI$14)+((1-(BK136+BL136))*BI123*BI$15))*VLOOKUP(BI122,spot_lenght_index,2,FALSE)*BJ136</f>
        <v>#N/A</v>
      </c>
      <c r="BJ149" s="916"/>
      <c r="BK149" s="917"/>
      <c r="BL149" s="917" t="e">
        <f>BI123*BJ136</f>
        <v>#N/A</v>
      </c>
      <c r="BM149" s="942"/>
    </row>
    <row r="150" spans="1:65" hidden="1" outlineLevel="1">
      <c r="A150" s="151" t="s">
        <v>63</v>
      </c>
      <c r="B150" s="32"/>
      <c r="C150" s="48"/>
      <c r="D150" s="817" t="e">
        <f>((D123*D$16*F137)+((1-F137)*D123*D$17))*VLOOKUP(D122,spot_lenght_index,3,FALSE)*E137</f>
        <v>#N/A</v>
      </c>
      <c r="E150" s="916"/>
      <c r="F150" s="924"/>
      <c r="G150" s="917" t="e">
        <f>D123*E137</f>
        <v>#N/A</v>
      </c>
      <c r="H150" s="941"/>
      <c r="I150" s="865" t="e">
        <f>((I123*I$16*K137)+((1-K137)*I123*I$17))*VLOOKUP(I122,spot_lenght_index,3,FALSE)*J137</f>
        <v>#N/A</v>
      </c>
      <c r="J150" s="916"/>
      <c r="K150" s="924"/>
      <c r="L150" s="866" t="e">
        <f>I123*J137</f>
        <v>#N/A</v>
      </c>
      <c r="M150" s="941"/>
      <c r="N150" s="865" t="e">
        <f>((N123*N$16*P137)+((1-P137)*N123*N$17))*VLOOKUP(N122,spot_lenght_index,3,FALSE)*O137</f>
        <v>#N/A</v>
      </c>
      <c r="O150" s="916"/>
      <c r="P150" s="924"/>
      <c r="Q150" s="917" t="e">
        <f>N123*O137</f>
        <v>#N/A</v>
      </c>
      <c r="R150" s="1029"/>
      <c r="S150" s="1163" t="e">
        <f>((S123*S$16*U137)+((1-U137)*S123*S$17))*VLOOKUP(S122,spot_lenght_index,3,FALSE)*T137</f>
        <v>#N/A</v>
      </c>
      <c r="T150" s="1164"/>
      <c r="U150" s="1167"/>
      <c r="V150" s="1165" t="e">
        <f>S123*T137</f>
        <v>#N/A</v>
      </c>
      <c r="W150" s="1166"/>
      <c r="X150" s="1052" t="e">
        <f>((X123*X$16*Z137)+((1-Z137)*X123*X$17))*VLOOKUP(X122,spot_lenght_index,3,FALSE)*Y137</f>
        <v>#N/A</v>
      </c>
      <c r="Y150" s="916"/>
      <c r="Z150" s="924"/>
      <c r="AA150" s="917" t="e">
        <f>X123*Y137</f>
        <v>#N/A</v>
      </c>
      <c r="AB150" s="923"/>
      <c r="AC150" s="826"/>
      <c r="AD150" s="865" t="e">
        <f>((AD123*AD$16*AF137)+((1-AF137)*AD123*AD$17))*VLOOKUP(AD122,spot_lenght_index,3,FALSE)*AE137</f>
        <v>#N/A</v>
      </c>
      <c r="AE150" s="916"/>
      <c r="AF150" s="924"/>
      <c r="AG150" s="917" t="e">
        <f>AD123*AE137</f>
        <v>#N/A</v>
      </c>
      <c r="AH150" s="934"/>
      <c r="AI150" s="865" t="e">
        <f>((AI123*AI$16*AK137)+((1-AK137)*AI123*AI$17))*VLOOKUP(AI122,spot_lenght_index,3,FALSE)*AJ137</f>
        <v>#N/A</v>
      </c>
      <c r="AJ150" s="916"/>
      <c r="AK150" s="924"/>
      <c r="AL150" s="917" t="e">
        <f>AI123*AJ137</f>
        <v>#N/A</v>
      </c>
      <c r="AM150" s="851"/>
      <c r="AN150" s="865" t="e">
        <f>((AN123*AN$16*AP137)+((1-AP137)*AN123*AN$17))*VLOOKUP(AN122,spot_lenght_index,3,FALSE)*AO137</f>
        <v>#N/A</v>
      </c>
      <c r="AO150" s="916"/>
      <c r="AP150" s="924"/>
      <c r="AQ150" s="917" t="e">
        <f>AN123*AO137</f>
        <v>#N/A</v>
      </c>
      <c r="AR150" s="1227"/>
      <c r="AS150" s="1343" t="e">
        <f>((AS123*AS$16*AU137)+((1-AU137)*AS123*AS$17))*VLOOKUP(AS122,spot_lenght_index,3,FALSE)*AT137</f>
        <v>#N/A</v>
      </c>
      <c r="AT150" s="1344"/>
      <c r="AU150" s="1346"/>
      <c r="AV150" s="1345" t="e">
        <f>AS123*AT137</f>
        <v>#N/A</v>
      </c>
      <c r="AW150" s="1334"/>
      <c r="AX150" s="1253" t="e">
        <f>((AX123*AX$16*AZ137)+((1-AZ137)*AX123*AX$17))*VLOOKUP(AX122,spot_lenght_index,3,FALSE)*AY137</f>
        <v>#N/A</v>
      </c>
      <c r="AY150" s="916"/>
      <c r="AZ150" s="924"/>
      <c r="BA150" s="917" t="e">
        <f>AX123*AY137</f>
        <v>#N/A</v>
      </c>
      <c r="BB150" s="829"/>
      <c r="BC150" s="934"/>
      <c r="BD150" s="865" t="e">
        <f>((BD123*BD$16*BF137)+((1-BF137)*BD123*BD$17))*VLOOKUP(BD122,spot_lenght_index,3,FALSE)*BE137</f>
        <v>#N/A</v>
      </c>
      <c r="BE150" s="916"/>
      <c r="BF150" s="924"/>
      <c r="BG150" s="917" t="e">
        <f>BD123*BE137</f>
        <v>#N/A</v>
      </c>
      <c r="BH150" s="934"/>
      <c r="BI150" s="865" t="e">
        <f>((BI123*BI$16*BK137)+((1-BK137)*BI123*BI$17))*VLOOKUP(BI122,spot_lenght_index,3,FALSE)*BJ137</f>
        <v>#N/A</v>
      </c>
      <c r="BJ150" s="916"/>
      <c r="BK150" s="924"/>
      <c r="BL150" s="917" t="e">
        <f>BI123*BJ137</f>
        <v>#N/A</v>
      </c>
      <c r="BM150" s="942"/>
    </row>
    <row r="151" spans="1:65" hidden="1" outlineLevel="1">
      <c r="A151" s="151" t="s">
        <v>72</v>
      </c>
      <c r="B151" s="32"/>
      <c r="C151" s="48"/>
      <c r="D151" s="817" t="e">
        <f>((D123*D$16*F138)+((1-F138)*D123*D$17))*VLOOKUP(D122,spot_lenght_index,3,FALSE)*E138</f>
        <v>#N/A</v>
      </c>
      <c r="E151" s="916"/>
      <c r="F151" s="917"/>
      <c r="G151" s="917" t="e">
        <f>D123*E138</f>
        <v>#N/A</v>
      </c>
      <c r="H151" s="941"/>
      <c r="I151" s="865" t="e">
        <f>((I123*I$16*K138)+((1-K138)*I123*I$17))*VLOOKUP(I122,spot_lenght_index,3,FALSE)*J138</f>
        <v>#N/A</v>
      </c>
      <c r="J151" s="916"/>
      <c r="K151" s="917"/>
      <c r="L151" s="866" t="e">
        <f>I123*J138</f>
        <v>#N/A</v>
      </c>
      <c r="M151" s="941"/>
      <c r="N151" s="865" t="e">
        <f>((N123*N$16*P138)+((1-P138)*N123*N$17))*VLOOKUP(N122,spot_lenght_index,3,FALSE)*O138</f>
        <v>#N/A</v>
      </c>
      <c r="O151" s="916"/>
      <c r="P151" s="917"/>
      <c r="Q151" s="917" t="e">
        <f>N123*O138</f>
        <v>#N/A</v>
      </c>
      <c r="R151" s="1029"/>
      <c r="S151" s="1163" t="e">
        <f>((S123*S$16*U138)+((1-U138)*S123*S$17))*VLOOKUP(S122,spot_lenght_index,3,FALSE)*T138</f>
        <v>#N/A</v>
      </c>
      <c r="T151" s="1164"/>
      <c r="U151" s="1165"/>
      <c r="V151" s="1165" t="e">
        <f>S123*T138</f>
        <v>#N/A</v>
      </c>
      <c r="W151" s="1166"/>
      <c r="X151" s="1052" t="e">
        <f>((X123*X$16*Z138)+((1-Z138)*X123*X$17))*VLOOKUP(X122,spot_lenght_index,3,FALSE)*Y138</f>
        <v>#N/A</v>
      </c>
      <c r="Y151" s="916"/>
      <c r="Z151" s="917"/>
      <c r="AA151" s="917" t="e">
        <f>X123*Y138</f>
        <v>#N/A</v>
      </c>
      <c r="AB151" s="923"/>
      <c r="AC151" s="826"/>
      <c r="AD151" s="865" t="e">
        <f>((AD123*AD$16*AF138)+((1-AF138)*AD123*AD$17))*VLOOKUP(AD122,spot_lenght_index,3,FALSE)*AE138</f>
        <v>#N/A</v>
      </c>
      <c r="AE151" s="916"/>
      <c r="AF151" s="917"/>
      <c r="AG151" s="917" t="e">
        <f>AD123*AE138</f>
        <v>#N/A</v>
      </c>
      <c r="AH151" s="934"/>
      <c r="AI151" s="865" t="e">
        <f>((AI123*AI$16*AK138)+((1-AK138)*AI123*AI$17))*VLOOKUP(AI122,spot_lenght_index,3,FALSE)*AJ138</f>
        <v>#N/A</v>
      </c>
      <c r="AJ151" s="916"/>
      <c r="AK151" s="917"/>
      <c r="AL151" s="917" t="e">
        <f>AI123*AJ138</f>
        <v>#N/A</v>
      </c>
      <c r="AM151" s="851"/>
      <c r="AN151" s="865" t="e">
        <f>((AN123*AN$16*AP138)+((1-AP138)*AN123*AN$17))*VLOOKUP(AN122,spot_lenght_index,3,FALSE)*AO138</f>
        <v>#N/A</v>
      </c>
      <c r="AO151" s="916"/>
      <c r="AP151" s="917"/>
      <c r="AQ151" s="917" t="e">
        <f>AN123*AO138</f>
        <v>#N/A</v>
      </c>
      <c r="AR151" s="1227"/>
      <c r="AS151" s="1343" t="e">
        <f>((AS123*AS$16*AU138)+((1-AU138)*AS123*AS$17))*VLOOKUP(AS122,spot_lenght_index,3,FALSE)*AT138</f>
        <v>#N/A</v>
      </c>
      <c r="AT151" s="1344"/>
      <c r="AU151" s="1345"/>
      <c r="AV151" s="1345" t="e">
        <f>AS123*AT138</f>
        <v>#N/A</v>
      </c>
      <c r="AW151" s="1334"/>
      <c r="AX151" s="1253" t="e">
        <f>((AX123*AX$16*AZ138)+((1-AZ138)*AX123*AX$17))*VLOOKUP(AX122,spot_lenght_index,3,FALSE)*AY138</f>
        <v>#N/A</v>
      </c>
      <c r="AY151" s="916"/>
      <c r="AZ151" s="917"/>
      <c r="BA151" s="917" t="e">
        <f>AX123*AY138</f>
        <v>#N/A</v>
      </c>
      <c r="BB151" s="829"/>
      <c r="BC151" s="934"/>
      <c r="BD151" s="865" t="e">
        <f>((BD123*BD$16*BF138)+((1-BF138)*BD123*BD$17))*VLOOKUP(BD122,spot_lenght_index,3,FALSE)*BE138</f>
        <v>#N/A</v>
      </c>
      <c r="BE151" s="916"/>
      <c r="BF151" s="917"/>
      <c r="BG151" s="917" t="e">
        <f>BD123*BE138</f>
        <v>#N/A</v>
      </c>
      <c r="BH151" s="934"/>
      <c r="BI151" s="865" t="e">
        <f>((BI123*BI$16*BK138)+((1-BK138)*BI123*BI$17))*VLOOKUP(BI122,spot_lenght_index,3,FALSE)*BJ138</f>
        <v>#N/A</v>
      </c>
      <c r="BJ151" s="916"/>
      <c r="BK151" s="917"/>
      <c r="BL151" s="917" t="e">
        <f>BI123*BJ138</f>
        <v>#N/A</v>
      </c>
      <c r="BM151" s="942"/>
    </row>
    <row r="152" spans="1:65" hidden="1" outlineLevel="1">
      <c r="A152" s="151" t="s">
        <v>80</v>
      </c>
      <c r="B152" s="32"/>
      <c r="C152" s="48"/>
      <c r="D152" s="817" t="e">
        <f>((D123*D$16*F139)+((1-F139)*D123*D$17))*VLOOKUP(D122,spot_lenght_index,3,FALSE)*E139</f>
        <v>#N/A</v>
      </c>
      <c r="E152" s="916"/>
      <c r="F152" s="917"/>
      <c r="G152" s="917" t="e">
        <f>D123*E139</f>
        <v>#N/A</v>
      </c>
      <c r="H152" s="941"/>
      <c r="I152" s="865" t="e">
        <f>((I123*I$16*K139)+((1-K139)*I123*I$17))*VLOOKUP(I122,spot_lenght_index,3,FALSE)*J139</f>
        <v>#N/A</v>
      </c>
      <c r="J152" s="916"/>
      <c r="K152" s="917"/>
      <c r="L152" s="866" t="e">
        <f>I123*J139</f>
        <v>#N/A</v>
      </c>
      <c r="M152" s="941"/>
      <c r="N152" s="865" t="e">
        <f>((N123*N$16*P139)+((1-P139)*N123*N$17))*VLOOKUP(N122,spot_lenght_index,3,FALSE)*O139</f>
        <v>#N/A</v>
      </c>
      <c r="O152" s="916"/>
      <c r="P152" s="917"/>
      <c r="Q152" s="917" t="e">
        <f>N123*O139</f>
        <v>#N/A</v>
      </c>
      <c r="R152" s="1029"/>
      <c r="S152" s="1163" t="e">
        <f>((S123*S$16*U139)+((1-U139)*S123*S$17))*VLOOKUP(S122,spot_lenght_index,3,FALSE)*T139</f>
        <v>#N/A</v>
      </c>
      <c r="T152" s="1164"/>
      <c r="U152" s="1165"/>
      <c r="V152" s="1165" t="e">
        <f>S123*T139</f>
        <v>#N/A</v>
      </c>
      <c r="W152" s="1166"/>
      <c r="X152" s="1052" t="e">
        <f>((X123*X$16*Z139)+((1-Z139)*X123*X$17))*VLOOKUP(X122,spot_lenght_index,3,FALSE)*Y139</f>
        <v>#N/A</v>
      </c>
      <c r="Y152" s="916"/>
      <c r="Z152" s="917"/>
      <c r="AA152" s="917" t="e">
        <f>X123*Y139</f>
        <v>#N/A</v>
      </c>
      <c r="AB152" s="923"/>
      <c r="AC152" s="826"/>
      <c r="AD152" s="865" t="e">
        <f>((AD123*AD$16*AF139)+((1-AF139)*AD123*AD$17))*VLOOKUP(AD122,spot_lenght_index,3,FALSE)*AE139</f>
        <v>#N/A</v>
      </c>
      <c r="AE152" s="916"/>
      <c r="AF152" s="917"/>
      <c r="AG152" s="917" t="e">
        <f>AD123*AE139</f>
        <v>#N/A</v>
      </c>
      <c r="AH152" s="934"/>
      <c r="AI152" s="865" t="e">
        <f>((AI123*AI$16*AK139)+((1-AK139)*AI123*AI$17))*VLOOKUP(AI122,spot_lenght_index,3,FALSE)*AJ139</f>
        <v>#N/A</v>
      </c>
      <c r="AJ152" s="916"/>
      <c r="AK152" s="917"/>
      <c r="AL152" s="917" t="e">
        <f>AI123*AJ139</f>
        <v>#N/A</v>
      </c>
      <c r="AM152" s="851"/>
      <c r="AN152" s="865" t="e">
        <f>((AN123*AN$16*AP139)+((1-AP139)*AN123*AN$17))*VLOOKUP(AN122,spot_lenght_index,3,FALSE)*AO139</f>
        <v>#N/A</v>
      </c>
      <c r="AO152" s="916"/>
      <c r="AP152" s="917"/>
      <c r="AQ152" s="917" t="e">
        <f>AN123*AO139</f>
        <v>#N/A</v>
      </c>
      <c r="AR152" s="1227"/>
      <c r="AS152" s="1343" t="e">
        <f>((AS123*AS$16*AU139)+((1-AU139)*AS123*AS$17))*VLOOKUP(AS122,spot_lenght_index,3,FALSE)*AT139</f>
        <v>#N/A</v>
      </c>
      <c r="AT152" s="1344"/>
      <c r="AU152" s="1345"/>
      <c r="AV152" s="1345" t="e">
        <f>AS123*AT139</f>
        <v>#N/A</v>
      </c>
      <c r="AW152" s="1334"/>
      <c r="AX152" s="1253" t="e">
        <f>((AX123*AX$16*AZ139)+((1-AZ139)*AX123*AX$17))*VLOOKUP(AX122,spot_lenght_index,3,FALSE)*AY139</f>
        <v>#N/A</v>
      </c>
      <c r="AY152" s="916"/>
      <c r="AZ152" s="917"/>
      <c r="BA152" s="917" t="e">
        <f>AX123*AY139</f>
        <v>#N/A</v>
      </c>
      <c r="BB152" s="829"/>
      <c r="BC152" s="934"/>
      <c r="BD152" s="865" t="e">
        <f>((BD123*BD$16*BF139)+((1-BF139)*BD123*BD$17))*VLOOKUP(BD122,spot_lenght_index,3,FALSE)*BE139</f>
        <v>#N/A</v>
      </c>
      <c r="BE152" s="916"/>
      <c r="BF152" s="917"/>
      <c r="BG152" s="917" t="e">
        <f>BD123*BE139</f>
        <v>#N/A</v>
      </c>
      <c r="BH152" s="934"/>
      <c r="BI152" s="865" t="e">
        <f>((BI123*BI$16*BK139)+((1-BK139)*BI123*BI$17))*VLOOKUP(BI122,spot_lenght_index,3,FALSE)*BJ139</f>
        <v>#N/A</v>
      </c>
      <c r="BJ152" s="916"/>
      <c r="BK152" s="917"/>
      <c r="BL152" s="917" t="e">
        <f>BI123*BJ139</f>
        <v>#N/A</v>
      </c>
      <c r="BM152" s="942"/>
    </row>
    <row r="153" spans="1:65" hidden="1" outlineLevel="1">
      <c r="A153" s="151" t="s">
        <v>95</v>
      </c>
      <c r="B153" s="32"/>
      <c r="C153" s="51"/>
      <c r="D153" s="817" t="e">
        <f>((D123*D$16*F140)+((1-F140)*D123*D$17))*VLOOKUP(D122,spot_lenght_index,3,FALSE)*E140</f>
        <v>#N/A</v>
      </c>
      <c r="E153" s="554"/>
      <c r="F153" s="870"/>
      <c r="G153" s="917" t="e">
        <f>D123*E140</f>
        <v>#N/A</v>
      </c>
      <c r="H153" s="941"/>
      <c r="I153" s="865" t="e">
        <f>((I123*I$16*K140)+((1-K140)*I123*I$17))*VLOOKUP(I122,spot_lenght_index,3,FALSE)*J140</f>
        <v>#N/A</v>
      </c>
      <c r="J153" s="554"/>
      <c r="K153" s="870"/>
      <c r="L153" s="866" t="e">
        <f>I123*J140</f>
        <v>#N/A</v>
      </c>
      <c r="M153" s="941"/>
      <c r="N153" s="865" t="e">
        <f>((N123*N$16*P140)+((1-P140)*N123*N$17))*VLOOKUP(N122,spot_lenght_index,3,FALSE)*O140</f>
        <v>#N/A</v>
      </c>
      <c r="O153" s="554"/>
      <c r="P153" s="870"/>
      <c r="Q153" s="917" t="e">
        <f>N123*O140</f>
        <v>#N/A</v>
      </c>
      <c r="R153" s="1029"/>
      <c r="S153" s="1163" t="e">
        <f>((S123*S$16*U140)+((1-U140)*S123*S$17))*VLOOKUP(S122,spot_lenght_index,3,FALSE)*T140</f>
        <v>#N/A</v>
      </c>
      <c r="T153" s="1168"/>
      <c r="U153" s="1169"/>
      <c r="V153" s="1165" t="e">
        <f>S123*T140</f>
        <v>#N/A</v>
      </c>
      <c r="W153" s="1166"/>
      <c r="X153" s="1052" t="e">
        <f>((X123*X$16*Z140)+((1-Z140)*X123*X$17))*VLOOKUP(X122,spot_lenght_index,3,FALSE)*Y140</f>
        <v>#N/A</v>
      </c>
      <c r="Y153" s="554"/>
      <c r="Z153" s="870"/>
      <c r="AA153" s="917" t="e">
        <f>X123*Y140</f>
        <v>#N/A</v>
      </c>
      <c r="AB153" s="923"/>
      <c r="AC153" s="826"/>
      <c r="AD153" s="865" t="e">
        <f>((AD123*AD$16*AF140)+((1-AF140)*AD123*AD$17))*VLOOKUP(AD122,spot_lenght_index,3,FALSE)*AE140</f>
        <v>#N/A</v>
      </c>
      <c r="AE153" s="554"/>
      <c r="AF153" s="870"/>
      <c r="AG153" s="917" t="e">
        <f>AD123*AE140</f>
        <v>#N/A</v>
      </c>
      <c r="AH153" s="321"/>
      <c r="AI153" s="865" t="e">
        <f>((AI123*AI$16*AK140)+((1-AK140)*AI123*AI$17))*VLOOKUP(AI122,spot_lenght_index,3,FALSE)*AJ140</f>
        <v>#N/A</v>
      </c>
      <c r="AJ153" s="554"/>
      <c r="AK153" s="870"/>
      <c r="AL153" s="917" t="e">
        <f>AI123*AJ140</f>
        <v>#N/A</v>
      </c>
      <c r="AM153" s="322"/>
      <c r="AN153" s="865" t="e">
        <f>((AN123*AN$16*AP140)+((1-AP140)*AN123*AN$17))*VLOOKUP(AN122,spot_lenght_index,3,FALSE)*AO140</f>
        <v>#N/A</v>
      </c>
      <c r="AO153" s="554"/>
      <c r="AP153" s="870"/>
      <c r="AQ153" s="917" t="e">
        <f>AN123*AO140</f>
        <v>#N/A</v>
      </c>
      <c r="AR153" s="473"/>
      <c r="AS153" s="1343" t="e">
        <f>((AS123*AS$16*AU140)+((1-AU140)*AS123*AS$17))*VLOOKUP(AS122,spot_lenght_index,3,FALSE)*AT140</f>
        <v>#N/A</v>
      </c>
      <c r="AT153" s="1347"/>
      <c r="AU153" s="1348"/>
      <c r="AV153" s="1345" t="e">
        <f>AS123*AT140</f>
        <v>#N/A</v>
      </c>
      <c r="AW153" s="1349"/>
      <c r="AX153" s="1253" t="e">
        <f>((AX123*AX$16*AZ140)+((1-AZ140)*AX123*AX$17))*VLOOKUP(AX122,spot_lenght_index,3,FALSE)*AY140</f>
        <v>#N/A</v>
      </c>
      <c r="AY153" s="554"/>
      <c r="AZ153" s="870"/>
      <c r="BA153" s="917" t="e">
        <f>AX123*AY140</f>
        <v>#N/A</v>
      </c>
      <c r="BB153" s="473"/>
      <c r="BC153" s="337"/>
      <c r="BD153" s="865" t="e">
        <f>((BD123*BD$16*BF140)+((1-BF140)*BD123*BD$17))*VLOOKUP(BD122,spot_lenght_index,3,FALSE)*BE140</f>
        <v>#N/A</v>
      </c>
      <c r="BE153" s="554"/>
      <c r="BF153" s="870"/>
      <c r="BG153" s="917" t="e">
        <f>BD123*BE140</f>
        <v>#N/A</v>
      </c>
      <c r="BH153" s="337"/>
      <c r="BI153" s="865" t="e">
        <f>((BI123*BI$16*BK140)+((1-BK140)*BI123*BI$17))*VLOOKUP(BI122,spot_lenght_index,3,FALSE)*BJ140</f>
        <v>#N/A</v>
      </c>
      <c r="BJ153" s="554"/>
      <c r="BK153" s="870"/>
      <c r="BL153" s="917" t="e">
        <f>BI123*BJ140</f>
        <v>#N/A</v>
      </c>
      <c r="BM153" s="942"/>
    </row>
    <row r="154" spans="1:65" hidden="1" outlineLevel="1">
      <c r="A154" s="151"/>
      <c r="B154" s="32"/>
      <c r="C154" s="48"/>
      <c r="D154" s="817"/>
      <c r="E154" s="916"/>
      <c r="F154" s="917"/>
      <c r="G154" s="917"/>
      <c r="H154" s="941"/>
      <c r="I154" s="828"/>
      <c r="J154" s="918"/>
      <c r="K154" s="912"/>
      <c r="L154" s="823"/>
      <c r="M154" s="943"/>
      <c r="N154" s="828"/>
      <c r="O154" s="918"/>
      <c r="P154" s="912"/>
      <c r="Q154" s="912"/>
      <c r="R154" s="1023"/>
      <c r="S154" s="1153"/>
      <c r="T154" s="1154"/>
      <c r="U154" s="1154"/>
      <c r="V154" s="1154"/>
      <c r="W154" s="1155"/>
      <c r="X154" s="1049"/>
      <c r="Y154" s="912"/>
      <c r="Z154" s="912"/>
      <c r="AA154" s="912"/>
      <c r="AB154" s="828"/>
      <c r="AC154" s="826"/>
      <c r="AD154" s="909"/>
      <c r="AE154" s="912"/>
      <c r="AF154" s="912"/>
      <c r="AG154" s="912"/>
      <c r="AH154" s="829"/>
      <c r="AI154" s="909"/>
      <c r="AJ154" s="912"/>
      <c r="AK154" s="912"/>
      <c r="AL154" s="912"/>
      <c r="AM154" s="872"/>
      <c r="AN154" s="919"/>
      <c r="AO154" s="912"/>
      <c r="AP154" s="912"/>
      <c r="AQ154" s="912"/>
      <c r="AR154" s="1227"/>
      <c r="AS154" s="1300"/>
      <c r="AT154" s="1301"/>
      <c r="AU154" s="1350"/>
      <c r="AV154" s="1350"/>
      <c r="AW154" s="1334"/>
      <c r="AX154" s="1250"/>
      <c r="AY154" s="912"/>
      <c r="AZ154" s="912"/>
      <c r="BA154" s="912"/>
      <c r="BB154" s="873"/>
      <c r="BC154" s="944"/>
      <c r="BD154" s="919"/>
      <c r="BE154" s="912"/>
      <c r="BF154" s="912"/>
      <c r="BG154" s="912"/>
      <c r="BH154" s="944"/>
      <c r="BI154" s="875"/>
      <c r="BJ154" s="912"/>
      <c r="BK154" s="912"/>
      <c r="BL154" s="912"/>
      <c r="BM154" s="935"/>
    </row>
    <row r="155" spans="1:65" hidden="1" outlineLevel="1">
      <c r="A155" s="151"/>
      <c r="B155" s="32"/>
      <c r="C155" s="48"/>
      <c r="D155" s="817"/>
      <c r="E155" s="916"/>
      <c r="F155" s="917"/>
      <c r="G155" s="917"/>
      <c r="H155" s="705"/>
      <c r="I155" s="820"/>
      <c r="J155" s="918"/>
      <c r="K155" s="912"/>
      <c r="L155" s="823"/>
      <c r="M155" s="943"/>
      <c r="N155" s="828"/>
      <c r="O155" s="918"/>
      <c r="P155" s="912"/>
      <c r="Q155" s="912"/>
      <c r="R155" s="1023"/>
      <c r="S155" s="1153"/>
      <c r="T155" s="1154"/>
      <c r="U155" s="1154"/>
      <c r="V155" s="1154"/>
      <c r="W155" s="1155"/>
      <c r="X155" s="1049"/>
      <c r="Y155" s="912"/>
      <c r="Z155" s="912"/>
      <c r="AA155" s="912"/>
      <c r="AB155" s="828"/>
      <c r="AC155" s="826"/>
      <c r="AD155" s="909"/>
      <c r="AE155" s="912"/>
      <c r="AF155" s="912"/>
      <c r="AG155" s="912"/>
      <c r="AH155" s="829"/>
      <c r="AI155" s="909"/>
      <c r="AJ155" s="912"/>
      <c r="AK155" s="912"/>
      <c r="AL155" s="912"/>
      <c r="AM155" s="872"/>
      <c r="AN155" s="919"/>
      <c r="AO155" s="912"/>
      <c r="AP155" s="912"/>
      <c r="AQ155" s="912"/>
      <c r="AR155" s="1227"/>
      <c r="AS155" s="1300"/>
      <c r="AT155" s="1301"/>
      <c r="AU155" s="1350"/>
      <c r="AV155" s="1350"/>
      <c r="AW155" s="1334"/>
      <c r="AX155" s="1250"/>
      <c r="AY155" s="912"/>
      <c r="AZ155" s="912"/>
      <c r="BA155" s="912"/>
      <c r="BB155" s="873"/>
      <c r="BC155" s="944"/>
      <c r="BD155" s="919"/>
      <c r="BE155" s="912"/>
      <c r="BF155" s="912"/>
      <c r="BG155" s="912"/>
      <c r="BH155" s="944"/>
      <c r="BI155" s="875"/>
      <c r="BJ155" s="912"/>
      <c r="BK155" s="912"/>
      <c r="BL155" s="912"/>
      <c r="BM155" s="935"/>
    </row>
    <row r="156" spans="1:65" ht="1.5" hidden="1" customHeight="1" outlineLevel="1" thickBot="1">
      <c r="A156" s="50"/>
      <c r="B156" s="52"/>
      <c r="C156" s="153"/>
      <c r="D156" s="876"/>
      <c r="E156" s="877"/>
      <c r="F156" s="878"/>
      <c r="G156" s="878"/>
      <c r="H156" s="879"/>
      <c r="I156" s="880"/>
      <c r="J156" s="881"/>
      <c r="K156" s="882"/>
      <c r="L156" s="883"/>
      <c r="M156" s="882"/>
      <c r="N156" s="884"/>
      <c r="O156" s="881"/>
      <c r="P156" s="882"/>
      <c r="Q156" s="882"/>
      <c r="R156" s="883"/>
      <c r="S156" s="1170"/>
      <c r="T156" s="1171"/>
      <c r="U156" s="1171"/>
      <c r="V156" s="1171"/>
      <c r="W156" s="1172"/>
      <c r="X156" s="1053"/>
      <c r="Y156" s="882"/>
      <c r="Z156" s="882"/>
      <c r="AA156" s="882"/>
      <c r="AB156" s="887"/>
      <c r="AC156" s="886"/>
      <c r="AD156" s="885"/>
      <c r="AE156" s="882"/>
      <c r="AF156" s="882"/>
      <c r="AG156" s="882"/>
      <c r="AH156" s="888"/>
      <c r="AI156" s="885"/>
      <c r="AJ156" s="882"/>
      <c r="AK156" s="882"/>
      <c r="AL156" s="882"/>
      <c r="AM156" s="889"/>
      <c r="AN156" s="890"/>
      <c r="AO156" s="882"/>
      <c r="AP156" s="882"/>
      <c r="AQ156" s="882"/>
      <c r="AR156" s="1230"/>
      <c r="AS156" s="1351"/>
      <c r="AT156" s="1352"/>
      <c r="AU156" s="1353"/>
      <c r="AV156" s="1353"/>
      <c r="AW156" s="1354"/>
      <c r="AX156" s="1053"/>
      <c r="AY156" s="882"/>
      <c r="AZ156" s="882"/>
      <c r="BA156" s="882"/>
      <c r="BB156" s="891"/>
      <c r="BC156" s="892"/>
      <c r="BD156" s="890"/>
      <c r="BE156" s="882"/>
      <c r="BF156" s="882"/>
      <c r="BG156" s="882"/>
      <c r="BH156" s="893"/>
      <c r="BI156" s="890"/>
      <c r="BJ156" s="882"/>
      <c r="BK156" s="882"/>
      <c r="BL156" s="882"/>
      <c r="BM156" s="894"/>
    </row>
    <row r="157" spans="1:65" collapsed="1">
      <c r="A157" s="25" t="s">
        <v>98</v>
      </c>
      <c r="B157" s="29"/>
      <c r="C157" s="45"/>
      <c r="D157" s="342"/>
      <c r="E157" s="286"/>
      <c r="F157" s="286"/>
      <c r="G157" s="286"/>
      <c r="H157" s="298"/>
      <c r="I157" s="170"/>
      <c r="J157" s="168"/>
      <c r="K157" s="286"/>
      <c r="L157" s="468"/>
      <c r="M157" s="286"/>
      <c r="N157" s="462"/>
      <c r="O157" s="286"/>
      <c r="P157" s="286"/>
      <c r="Q157" s="168"/>
      <c r="R157" s="169"/>
      <c r="S157" s="1175"/>
      <c r="T157" s="286"/>
      <c r="U157" s="286"/>
      <c r="V157" s="296"/>
      <c r="W157" s="1176"/>
      <c r="X157" s="1054"/>
      <c r="Y157" s="372"/>
      <c r="Z157" s="411"/>
      <c r="AA157" s="372"/>
      <c r="AB157" s="284"/>
      <c r="AC157" s="334"/>
      <c r="AD157" s="228"/>
      <c r="AE157" s="331"/>
      <c r="AF157" s="373"/>
      <c r="AG157" s="331"/>
      <c r="AH157" s="298"/>
      <c r="AI157" s="287"/>
      <c r="AJ157" s="286"/>
      <c r="AK157" s="286"/>
      <c r="AL157" s="286"/>
      <c r="AM157" s="293"/>
      <c r="AN157" s="287"/>
      <c r="AO157" s="286"/>
      <c r="AP157" s="286"/>
      <c r="AQ157" s="286"/>
      <c r="AR157" s="218"/>
      <c r="AS157" s="1355"/>
      <c r="AT157" s="168"/>
      <c r="AU157" s="169"/>
      <c r="AV157" s="168"/>
      <c r="AW157" s="1356"/>
      <c r="AX157" s="314"/>
      <c r="AY157" s="286"/>
      <c r="AZ157" s="286"/>
      <c r="BA157" s="286"/>
      <c r="BB157" s="474"/>
      <c r="BC157" s="482"/>
      <c r="BD157" s="287"/>
      <c r="BE157" s="286"/>
      <c r="BF157" s="286"/>
      <c r="BG157" s="463"/>
      <c r="BH157" s="229"/>
      <c r="BI157" s="230"/>
      <c r="BJ157" s="168"/>
      <c r="BK157" s="168"/>
      <c r="BL157" s="168"/>
      <c r="BM157" s="945"/>
    </row>
    <row r="158" spans="1:65">
      <c r="A158" s="28" t="s">
        <v>5</v>
      </c>
      <c r="B158" s="29"/>
      <c r="C158" s="30"/>
      <c r="D158" s="946"/>
      <c r="E158" s="465"/>
      <c r="F158" s="465"/>
      <c r="G158" s="465"/>
      <c r="H158" s="475"/>
      <c r="I158" s="947"/>
      <c r="J158" s="465"/>
      <c r="K158" s="465"/>
      <c r="L158" s="375"/>
      <c r="M158" s="465"/>
      <c r="N158" s="948"/>
      <c r="O158" s="464"/>
      <c r="P158" s="464"/>
      <c r="Q158" s="465"/>
      <c r="R158" s="375"/>
      <c r="S158" s="1177"/>
      <c r="T158" s="1178"/>
      <c r="U158" s="1178"/>
      <c r="V158" s="1178"/>
      <c r="W158" s="1179"/>
      <c r="X158" s="1055"/>
      <c r="Y158" s="950"/>
      <c r="Z158" s="950"/>
      <c r="AA158" s="950"/>
      <c r="AB158" s="951"/>
      <c r="AC158" s="952"/>
      <c r="AD158" s="953"/>
      <c r="AE158" s="954"/>
      <c r="AF158" s="954"/>
      <c r="AG158" s="954"/>
      <c r="AH158" s="477"/>
      <c r="AI158" s="955"/>
      <c r="AJ158" s="465"/>
      <c r="AK158" s="465"/>
      <c r="AL158" s="465"/>
      <c r="AM158" s="374"/>
      <c r="AN158" s="949"/>
      <c r="AO158" s="464"/>
      <c r="AP158" s="464"/>
      <c r="AQ158" s="464"/>
      <c r="AR158" s="1231"/>
      <c r="AS158" s="170"/>
      <c r="AT158" s="1357"/>
      <c r="AU158" s="1358"/>
      <c r="AV158" s="1357"/>
      <c r="AW158" s="1359"/>
      <c r="AX158" s="1254"/>
      <c r="AY158" s="464"/>
      <c r="AZ158" s="464"/>
      <c r="BA158" s="464"/>
      <c r="BB158" s="475"/>
      <c r="BC158" s="483"/>
      <c r="BD158" s="955"/>
      <c r="BE158" s="464"/>
      <c r="BF158" s="464"/>
      <c r="BG158" s="464"/>
      <c r="BH158" s="377"/>
      <c r="BI158" s="956"/>
      <c r="BJ158" s="465"/>
      <c r="BK158" s="465"/>
      <c r="BL158" s="465"/>
      <c r="BM158" s="957"/>
    </row>
    <row r="159" spans="1:65">
      <c r="A159" s="28" t="s">
        <v>33</v>
      </c>
      <c r="B159" s="29"/>
      <c r="C159" s="30"/>
      <c r="D159" s="958"/>
      <c r="E159" s="464"/>
      <c r="F159" s="464"/>
      <c r="G159" s="464"/>
      <c r="H159" s="477"/>
      <c r="I159" s="947"/>
      <c r="J159" s="465"/>
      <c r="K159" s="464"/>
      <c r="L159" s="379"/>
      <c r="M159" s="464"/>
      <c r="N159" s="955"/>
      <c r="O159" s="464"/>
      <c r="P159" s="464"/>
      <c r="Q159" s="464"/>
      <c r="R159" s="379"/>
      <c r="S159" s="1180"/>
      <c r="T159" s="1178"/>
      <c r="U159" s="1178"/>
      <c r="V159" s="1178"/>
      <c r="W159" s="1181"/>
      <c r="X159" s="1056"/>
      <c r="Y159" s="954"/>
      <c r="Z159" s="954"/>
      <c r="AA159" s="954"/>
      <c r="AB159" s="951"/>
      <c r="AC159" s="952"/>
      <c r="AD159" s="953"/>
      <c r="AE159" s="954"/>
      <c r="AF159" s="954"/>
      <c r="AG159" s="954"/>
      <c r="AH159" s="477"/>
      <c r="AI159" s="955"/>
      <c r="AJ159" s="464"/>
      <c r="AK159" s="464"/>
      <c r="AL159" s="464"/>
      <c r="AM159" s="378"/>
      <c r="AN159" s="955"/>
      <c r="AO159" s="464"/>
      <c r="AP159" s="464"/>
      <c r="AQ159" s="464"/>
      <c r="AR159" s="1197"/>
      <c r="AS159" s="1360"/>
      <c r="AT159" s="1357"/>
      <c r="AU159" s="1358"/>
      <c r="AV159" s="1357"/>
      <c r="AW159" s="1359"/>
      <c r="AX159" s="1254"/>
      <c r="AY159" s="464"/>
      <c r="AZ159" s="464"/>
      <c r="BA159" s="464"/>
      <c r="BB159" s="475"/>
      <c r="BC159" s="483"/>
      <c r="BD159" s="955"/>
      <c r="BE159" s="464"/>
      <c r="BF159" s="464"/>
      <c r="BG159" s="464"/>
      <c r="BH159" s="377"/>
      <c r="BI159" s="956"/>
      <c r="BJ159" s="465"/>
      <c r="BK159" s="465"/>
      <c r="BL159" s="465"/>
      <c r="BM159" s="957"/>
    </row>
    <row r="160" spans="1:65" s="39" customFormat="1" ht="26.4" thickBot="1">
      <c r="A160" s="36" t="s">
        <v>51</v>
      </c>
      <c r="B160" s="37"/>
      <c r="C160" s="55">
        <f>SUM(D160:BM160)</f>
        <v>0</v>
      </c>
      <c r="D160" s="1533"/>
      <c r="E160" s="1435"/>
      <c r="F160" s="1435"/>
      <c r="G160" s="1435"/>
      <c r="H160" s="1534"/>
      <c r="I160" s="1434"/>
      <c r="J160" s="1435"/>
      <c r="K160" s="1435"/>
      <c r="L160" s="1435"/>
      <c r="M160" s="1436"/>
      <c r="N160" s="1535"/>
      <c r="O160" s="1435"/>
      <c r="P160" s="1435"/>
      <c r="Q160" s="1435"/>
      <c r="R160" s="1435"/>
      <c r="S160" s="1536"/>
      <c r="T160" s="1537"/>
      <c r="U160" s="1537"/>
      <c r="V160" s="1537"/>
      <c r="W160" s="1538"/>
      <c r="X160" s="1537"/>
      <c r="Y160" s="1435"/>
      <c r="Z160" s="1435"/>
      <c r="AA160" s="1435"/>
      <c r="AB160" s="1435"/>
      <c r="AC160" s="1539"/>
      <c r="AD160" s="1434"/>
      <c r="AE160" s="1435"/>
      <c r="AF160" s="1435"/>
      <c r="AG160" s="1435"/>
      <c r="AH160" s="1534"/>
      <c r="AI160" s="1434"/>
      <c r="AJ160" s="1435"/>
      <c r="AK160" s="1435"/>
      <c r="AL160" s="1435"/>
      <c r="AM160" s="1539"/>
      <c r="AN160" s="1535"/>
      <c r="AO160" s="1435"/>
      <c r="AP160" s="1435"/>
      <c r="AQ160" s="1435"/>
      <c r="AR160" s="1537"/>
      <c r="AS160" s="1540"/>
      <c r="AT160" s="1541"/>
      <c r="AU160" s="1541"/>
      <c r="AV160" s="1541"/>
      <c r="AW160" s="1542"/>
      <c r="AX160" s="1537"/>
      <c r="AY160" s="1435"/>
      <c r="AZ160" s="1435"/>
      <c r="BA160" s="1435"/>
      <c r="BB160" s="1541"/>
      <c r="BC160" s="1543"/>
      <c r="BD160" s="1535"/>
      <c r="BE160" s="1435"/>
      <c r="BF160" s="1435"/>
      <c r="BG160" s="1435"/>
      <c r="BH160" s="1435"/>
      <c r="BI160" s="1535"/>
      <c r="BJ160" s="1435"/>
      <c r="BK160" s="1435"/>
      <c r="BL160" s="1435"/>
      <c r="BM160" s="1544"/>
    </row>
    <row r="161" spans="1:66" s="39" customFormat="1" ht="19.5" customHeight="1" thickBot="1">
      <c r="A161" s="40" t="s">
        <v>88</v>
      </c>
      <c r="B161" s="41">
        <v>0</v>
      </c>
      <c r="C161" s="1466">
        <f>SUM(D161:BM161)</f>
        <v>0</v>
      </c>
      <c r="D161" s="1477">
        <f>D160*1.017</f>
        <v>0</v>
      </c>
      <c r="E161" s="1478"/>
      <c r="F161" s="1478"/>
      <c r="G161" s="1478"/>
      <c r="H161" s="1479"/>
      <c r="I161" s="1477">
        <f>I160*1.017</f>
        <v>0</v>
      </c>
      <c r="J161" s="1478"/>
      <c r="K161" s="1478"/>
      <c r="L161" s="1478"/>
      <c r="M161" s="1478"/>
      <c r="N161" s="1477">
        <f>N160*1.017</f>
        <v>0</v>
      </c>
      <c r="O161" s="1479"/>
      <c r="P161" s="1479"/>
      <c r="Q161" s="1479"/>
      <c r="R161" s="1479"/>
      <c r="S161" s="1477">
        <f>S160*1.017</f>
        <v>0</v>
      </c>
      <c r="T161" s="1478"/>
      <c r="U161" s="1478"/>
      <c r="V161" s="1478"/>
      <c r="W161" s="1480"/>
      <c r="X161" s="1477">
        <f>X160*1.017</f>
        <v>0</v>
      </c>
      <c r="Y161" s="1478"/>
      <c r="Z161" s="1478"/>
      <c r="AA161" s="1478"/>
      <c r="AB161" s="1481"/>
      <c r="AC161" s="1481"/>
      <c r="AD161" s="1477">
        <f>AD160*1.017</f>
        <v>0</v>
      </c>
      <c r="AE161" s="1478"/>
      <c r="AF161" s="1478"/>
      <c r="AG161" s="1478"/>
      <c r="AH161" s="1479"/>
      <c r="AI161" s="1477">
        <f>AI160*1.017</f>
        <v>0</v>
      </c>
      <c r="AJ161" s="1478"/>
      <c r="AK161" s="1478"/>
      <c r="AL161" s="1478"/>
      <c r="AM161" s="1481"/>
      <c r="AN161" s="1477">
        <f>AN160*1.017</f>
        <v>0</v>
      </c>
      <c r="AO161" s="1478"/>
      <c r="AP161" s="1478"/>
      <c r="AQ161" s="1478"/>
      <c r="AR161" s="1479"/>
      <c r="AS161" s="1477">
        <f>AS160*1.017</f>
        <v>0</v>
      </c>
      <c r="AT161" s="1478"/>
      <c r="AU161" s="1478"/>
      <c r="AV161" s="1482"/>
      <c r="AW161" s="1483"/>
      <c r="AX161" s="1477">
        <f>AX160*1.017</f>
        <v>0</v>
      </c>
      <c r="AY161" s="1478"/>
      <c r="AZ161" s="1478"/>
      <c r="BA161" s="1478"/>
      <c r="BB161" s="1479"/>
      <c r="BC161" s="1484"/>
      <c r="BD161" s="1477">
        <f>BD160*1.017</f>
        <v>0</v>
      </c>
      <c r="BE161" s="1478"/>
      <c r="BF161" s="1478"/>
      <c r="BG161" s="1478"/>
      <c r="BH161" s="1485"/>
      <c r="BI161" s="1477">
        <f>BI160*1.017</f>
        <v>0</v>
      </c>
      <c r="BJ161" s="1478"/>
      <c r="BK161" s="1478"/>
      <c r="BL161" s="1478"/>
      <c r="BM161" s="1486"/>
    </row>
    <row r="162" spans="1:66">
      <c r="A162" s="25" t="s">
        <v>98</v>
      </c>
      <c r="B162" s="29"/>
      <c r="C162" s="45"/>
      <c r="D162" s="342"/>
      <c r="E162" s="286"/>
      <c r="F162" s="286"/>
      <c r="G162" s="286"/>
      <c r="H162" s="298"/>
      <c r="I162" s="170"/>
      <c r="J162" s="168"/>
      <c r="K162" s="286"/>
      <c r="L162" s="468"/>
      <c r="M162" s="286"/>
      <c r="N162" s="287"/>
      <c r="O162" s="286"/>
      <c r="P162" s="286"/>
      <c r="Q162" s="168"/>
      <c r="R162" s="169"/>
      <c r="S162" s="1175"/>
      <c r="T162" s="286"/>
      <c r="U162" s="286"/>
      <c r="V162" s="296"/>
      <c r="W162" s="1176"/>
      <c r="X162" s="314"/>
      <c r="Y162" s="286"/>
      <c r="Z162" s="286"/>
      <c r="AA162" s="286"/>
      <c r="AB162" s="284"/>
      <c r="AC162" s="227"/>
      <c r="AD162" s="228"/>
      <c r="AE162" s="331"/>
      <c r="AF162" s="373"/>
      <c r="AG162" s="331"/>
      <c r="AH162" s="298"/>
      <c r="AI162" s="287"/>
      <c r="AJ162" s="286"/>
      <c r="AK162" s="286"/>
      <c r="AL162" s="286"/>
      <c r="AM162" s="293"/>
      <c r="AN162" s="287"/>
      <c r="AO162" s="286"/>
      <c r="AP162" s="286"/>
      <c r="AQ162" s="286"/>
      <c r="AR162" s="218"/>
      <c r="AS162" s="1355"/>
      <c r="AT162" s="168"/>
      <c r="AU162" s="169"/>
      <c r="AV162" s="168"/>
      <c r="AW162" s="1356"/>
      <c r="AX162" s="314"/>
      <c r="AY162" s="286"/>
      <c r="AZ162" s="286"/>
      <c r="BA162" s="286"/>
      <c r="BB162" s="474"/>
      <c r="BC162" s="482"/>
      <c r="BD162" s="287"/>
      <c r="BE162" s="286"/>
      <c r="BF162" s="286"/>
      <c r="BG162" s="286"/>
      <c r="BH162" s="229"/>
      <c r="BI162" s="230"/>
      <c r="BJ162" s="168"/>
      <c r="BK162" s="168"/>
      <c r="BL162" s="168"/>
      <c r="BM162" s="945"/>
      <c r="BN162" s="231"/>
    </row>
    <row r="163" spans="1:66">
      <c r="A163" s="28" t="s">
        <v>5</v>
      </c>
      <c r="B163" s="29"/>
      <c r="C163" s="30"/>
      <c r="D163" s="946"/>
      <c r="E163" s="465"/>
      <c r="F163" s="465"/>
      <c r="G163" s="465"/>
      <c r="H163" s="475"/>
      <c r="I163" s="947"/>
      <c r="J163" s="465"/>
      <c r="K163" s="465"/>
      <c r="L163" s="375"/>
      <c r="M163" s="465"/>
      <c r="N163" s="948"/>
      <c r="O163" s="464"/>
      <c r="P163" s="464"/>
      <c r="Q163" s="465"/>
      <c r="R163" s="375"/>
      <c r="S163" s="1177"/>
      <c r="T163" s="1178"/>
      <c r="U163" s="1178"/>
      <c r="V163" s="1178"/>
      <c r="W163" s="1179"/>
      <c r="X163" s="1058"/>
      <c r="Y163" s="464"/>
      <c r="Z163" s="464"/>
      <c r="AA163" s="464"/>
      <c r="AB163" s="465"/>
      <c r="AC163" s="374"/>
      <c r="AD163" s="953"/>
      <c r="AE163" s="954"/>
      <c r="AF163" s="954"/>
      <c r="AG163" s="954"/>
      <c r="AH163" s="477"/>
      <c r="AI163" s="955"/>
      <c r="AJ163" s="465"/>
      <c r="AK163" s="465"/>
      <c r="AL163" s="465"/>
      <c r="AM163" s="374"/>
      <c r="AN163" s="949"/>
      <c r="AO163" s="464"/>
      <c r="AP163" s="464"/>
      <c r="AQ163" s="464"/>
      <c r="AR163" s="1231"/>
      <c r="AS163" s="170"/>
      <c r="AT163" s="1357"/>
      <c r="AU163" s="1358"/>
      <c r="AV163" s="1357"/>
      <c r="AW163" s="1359"/>
      <c r="AX163" s="1254"/>
      <c r="AY163" s="464"/>
      <c r="AZ163" s="464"/>
      <c r="BA163" s="464"/>
      <c r="BB163" s="475"/>
      <c r="BC163" s="483"/>
      <c r="BD163" s="955"/>
      <c r="BE163" s="464"/>
      <c r="BF163" s="464"/>
      <c r="BG163" s="464"/>
      <c r="BH163" s="377"/>
      <c r="BI163" s="956"/>
      <c r="BJ163" s="465"/>
      <c r="BK163" s="465"/>
      <c r="BL163" s="465"/>
      <c r="BM163" s="957"/>
      <c r="BN163" s="231"/>
    </row>
    <row r="164" spans="1:66">
      <c r="A164" s="28" t="s">
        <v>33</v>
      </c>
      <c r="B164" s="29"/>
      <c r="C164" s="30"/>
      <c r="D164" s="958"/>
      <c r="E164" s="464"/>
      <c r="F164" s="464"/>
      <c r="G164" s="464"/>
      <c r="H164" s="477"/>
      <c r="I164" s="947"/>
      <c r="J164" s="465"/>
      <c r="K164" s="464"/>
      <c r="L164" s="379"/>
      <c r="M164" s="464"/>
      <c r="N164" s="955"/>
      <c r="O164" s="464"/>
      <c r="P164" s="464"/>
      <c r="Q164" s="464"/>
      <c r="R164" s="379"/>
      <c r="S164" s="1180"/>
      <c r="T164" s="1178"/>
      <c r="U164" s="1178"/>
      <c r="V164" s="1178"/>
      <c r="W164" s="1181"/>
      <c r="X164" s="1059"/>
      <c r="Y164" s="464"/>
      <c r="Z164" s="464"/>
      <c r="AA164" s="464"/>
      <c r="AB164" s="464"/>
      <c r="AC164" s="971"/>
      <c r="AD164" s="953"/>
      <c r="AE164" s="954"/>
      <c r="AF164" s="954"/>
      <c r="AG164" s="954"/>
      <c r="AH164" s="477"/>
      <c r="AI164" s="955"/>
      <c r="AJ164" s="464"/>
      <c r="AK164" s="464"/>
      <c r="AL164" s="464"/>
      <c r="AM164" s="378"/>
      <c r="AN164" s="955"/>
      <c r="AO164" s="464"/>
      <c r="AP164" s="464"/>
      <c r="AQ164" s="464"/>
      <c r="AR164" s="1197"/>
      <c r="AS164" s="1360"/>
      <c r="AT164" s="1357"/>
      <c r="AU164" s="1358"/>
      <c r="AV164" s="1357"/>
      <c r="AW164" s="1359"/>
      <c r="AX164" s="1254"/>
      <c r="AY164" s="464"/>
      <c r="AZ164" s="464"/>
      <c r="BA164" s="464"/>
      <c r="BB164" s="475"/>
      <c r="BC164" s="483"/>
      <c r="BD164" s="955"/>
      <c r="BE164" s="464"/>
      <c r="BF164" s="464"/>
      <c r="BG164" s="464"/>
      <c r="BH164" s="377"/>
      <c r="BI164" s="956"/>
      <c r="BJ164" s="465"/>
      <c r="BK164" s="465"/>
      <c r="BL164" s="465"/>
      <c r="BM164" s="957"/>
      <c r="BN164" s="231"/>
    </row>
    <row r="165" spans="1:66" s="39" customFormat="1" ht="26.4" thickBot="1">
      <c r="A165" s="36" t="s">
        <v>51</v>
      </c>
      <c r="B165" s="37"/>
      <c r="C165" s="55">
        <f>SUM(D165:BM165)</f>
        <v>0</v>
      </c>
      <c r="D165" s="1533"/>
      <c r="E165" s="1435"/>
      <c r="F165" s="1435"/>
      <c r="G165" s="1435"/>
      <c r="H165" s="1534"/>
      <c r="I165" s="1434"/>
      <c r="J165" s="1435"/>
      <c r="K165" s="1435"/>
      <c r="L165" s="1435"/>
      <c r="M165" s="1436"/>
      <c r="N165" s="1535"/>
      <c r="O165" s="1435"/>
      <c r="P165" s="1435"/>
      <c r="Q165" s="1435"/>
      <c r="R165" s="1435"/>
      <c r="S165" s="1536"/>
      <c r="T165" s="1537"/>
      <c r="U165" s="1537"/>
      <c r="V165" s="1537"/>
      <c r="W165" s="1538"/>
      <c r="X165" s="1537"/>
      <c r="Y165" s="1435"/>
      <c r="Z165" s="1435"/>
      <c r="AA165" s="1435"/>
      <c r="AB165" s="1435"/>
      <c r="AC165" s="1539"/>
      <c r="AD165" s="1434"/>
      <c r="AE165" s="1435"/>
      <c r="AF165" s="1435"/>
      <c r="AG165" s="1435"/>
      <c r="AH165" s="1534"/>
      <c r="AI165" s="1434"/>
      <c r="AJ165" s="1435"/>
      <c r="AK165" s="1435"/>
      <c r="AL165" s="1435"/>
      <c r="AM165" s="1539"/>
      <c r="AN165" s="1535"/>
      <c r="AO165" s="1435"/>
      <c r="AP165" s="1435"/>
      <c r="AQ165" s="1435"/>
      <c r="AR165" s="1537"/>
      <c r="AS165" s="1540"/>
      <c r="AT165" s="1541"/>
      <c r="AU165" s="1541"/>
      <c r="AV165" s="1541"/>
      <c r="AW165" s="1542"/>
      <c r="AX165" s="1537"/>
      <c r="AY165" s="1435"/>
      <c r="AZ165" s="1435"/>
      <c r="BA165" s="1435"/>
      <c r="BB165" s="1541"/>
      <c r="BC165" s="1543"/>
      <c r="BD165" s="1535"/>
      <c r="BE165" s="1435"/>
      <c r="BF165" s="1435"/>
      <c r="BG165" s="1435"/>
      <c r="BH165" s="1435"/>
      <c r="BI165" s="1535"/>
      <c r="BJ165" s="1435"/>
      <c r="BK165" s="1435"/>
      <c r="BL165" s="1435"/>
      <c r="BM165" s="1544"/>
      <c r="BN165" s="232"/>
    </row>
    <row r="166" spans="1:66" s="39" customFormat="1" ht="19.5" customHeight="1" thickBot="1">
      <c r="A166" s="40" t="s">
        <v>88</v>
      </c>
      <c r="B166" s="41">
        <v>0</v>
      </c>
      <c r="C166" s="1466">
        <f>SUM(D166:BM166)</f>
        <v>0</v>
      </c>
      <c r="D166" s="1477">
        <f>D165*1.017</f>
        <v>0</v>
      </c>
      <c r="E166" s="1478"/>
      <c r="F166" s="1478"/>
      <c r="G166" s="1478"/>
      <c r="H166" s="1479"/>
      <c r="I166" s="1477">
        <f>I165*1.017</f>
        <v>0</v>
      </c>
      <c r="J166" s="1478"/>
      <c r="K166" s="1478"/>
      <c r="L166" s="1478"/>
      <c r="M166" s="1478"/>
      <c r="N166" s="1477">
        <f>N165*1.017</f>
        <v>0</v>
      </c>
      <c r="O166" s="1479"/>
      <c r="P166" s="1479"/>
      <c r="Q166" s="1479"/>
      <c r="R166" s="1479"/>
      <c r="S166" s="1477">
        <f>S165*1.017</f>
        <v>0</v>
      </c>
      <c r="T166" s="1478"/>
      <c r="U166" s="1478"/>
      <c r="V166" s="1478"/>
      <c r="W166" s="1480"/>
      <c r="X166" s="1477">
        <f>X165*1.017</f>
        <v>0</v>
      </c>
      <c r="Y166" s="1478"/>
      <c r="Z166" s="1478"/>
      <c r="AA166" s="1478"/>
      <c r="AB166" s="1481"/>
      <c r="AC166" s="1481"/>
      <c r="AD166" s="1477">
        <f>AD165*1.017</f>
        <v>0</v>
      </c>
      <c r="AE166" s="1478"/>
      <c r="AF166" s="1478"/>
      <c r="AG166" s="1478"/>
      <c r="AH166" s="1479"/>
      <c r="AI166" s="1477">
        <f>AI165*1.017</f>
        <v>0</v>
      </c>
      <c r="AJ166" s="1478"/>
      <c r="AK166" s="1478"/>
      <c r="AL166" s="1478"/>
      <c r="AM166" s="1481"/>
      <c r="AN166" s="1477">
        <f>AN165*1.017</f>
        <v>0</v>
      </c>
      <c r="AO166" s="1478"/>
      <c r="AP166" s="1478"/>
      <c r="AQ166" s="1478"/>
      <c r="AR166" s="1479"/>
      <c r="AS166" s="1477">
        <f>AS165*1.017</f>
        <v>0</v>
      </c>
      <c r="AT166" s="1478"/>
      <c r="AU166" s="1478"/>
      <c r="AV166" s="1482"/>
      <c r="AW166" s="1483"/>
      <c r="AX166" s="1477">
        <f>AX165*1.017</f>
        <v>0</v>
      </c>
      <c r="AY166" s="1478"/>
      <c r="AZ166" s="1478"/>
      <c r="BA166" s="1478"/>
      <c r="BB166" s="1479"/>
      <c r="BC166" s="1484"/>
      <c r="BD166" s="1477">
        <f>BD165*1.017</f>
        <v>0</v>
      </c>
      <c r="BE166" s="1478"/>
      <c r="BF166" s="1478"/>
      <c r="BG166" s="1478"/>
      <c r="BH166" s="1485"/>
      <c r="BI166" s="1477">
        <f>BI165*1.017</f>
        <v>0</v>
      </c>
      <c r="BJ166" s="1478"/>
      <c r="BK166" s="1478"/>
      <c r="BL166" s="1478"/>
      <c r="BM166" s="1486"/>
      <c r="BN166" s="232"/>
    </row>
    <row r="167" spans="1:66">
      <c r="A167" s="43" t="s">
        <v>132</v>
      </c>
      <c r="B167" s="29"/>
      <c r="C167" s="54"/>
      <c r="D167" s="342"/>
      <c r="E167" s="286"/>
      <c r="F167" s="286"/>
      <c r="G167" s="286"/>
      <c r="H167" s="298"/>
      <c r="I167" s="170"/>
      <c r="J167" s="168"/>
      <c r="K167" s="286"/>
      <c r="L167" s="468"/>
      <c r="M167" s="286"/>
      <c r="N167" s="462"/>
      <c r="O167" s="286"/>
      <c r="P167" s="286"/>
      <c r="Q167" s="168"/>
      <c r="R167" s="169"/>
      <c r="S167" s="1175"/>
      <c r="T167" s="286"/>
      <c r="U167" s="286"/>
      <c r="V167" s="296"/>
      <c r="W167" s="1176"/>
      <c r="X167" s="314"/>
      <c r="Y167" s="286"/>
      <c r="Z167" s="411"/>
      <c r="AA167" s="286"/>
      <c r="AB167" s="284"/>
      <c r="AC167" s="227"/>
      <c r="AD167" s="228"/>
      <c r="AE167" s="331"/>
      <c r="AF167" s="373"/>
      <c r="AG167" s="331"/>
      <c r="AH167" s="298"/>
      <c r="AI167" s="287"/>
      <c r="AJ167" s="286"/>
      <c r="AK167" s="286"/>
      <c r="AL167" s="286"/>
      <c r="AM167" s="293"/>
      <c r="AN167" s="287"/>
      <c r="AO167" s="474"/>
      <c r="AP167" s="411"/>
      <c r="AQ167" s="286"/>
      <c r="AR167" s="1232"/>
      <c r="AS167" s="1355"/>
      <c r="AT167" s="168"/>
      <c r="AU167" s="169"/>
      <c r="AV167" s="168"/>
      <c r="AW167" s="1356"/>
      <c r="AX167" s="314"/>
      <c r="AY167" s="286"/>
      <c r="AZ167" s="286"/>
      <c r="BA167" s="286"/>
      <c r="BB167" s="474"/>
      <c r="BC167" s="482"/>
      <c r="BD167" s="287"/>
      <c r="BE167" s="286"/>
      <c r="BF167" s="286"/>
      <c r="BG167" s="286"/>
      <c r="BH167" s="1437"/>
      <c r="BI167" s="1438"/>
      <c r="BJ167" s="168"/>
      <c r="BK167" s="168"/>
      <c r="BL167" s="168"/>
      <c r="BM167" s="945"/>
      <c r="BN167" s="231"/>
    </row>
    <row r="168" spans="1:66">
      <c r="A168" s="28" t="s">
        <v>5</v>
      </c>
      <c r="B168" s="29"/>
      <c r="C168" s="30"/>
      <c r="D168" s="946"/>
      <c r="E168" s="465"/>
      <c r="F168" s="465"/>
      <c r="G168" s="465"/>
      <c r="H168" s="475"/>
      <c r="I168" s="947"/>
      <c r="J168" s="465"/>
      <c r="K168" s="465"/>
      <c r="L168" s="375"/>
      <c r="M168" s="465"/>
      <c r="N168" s="948"/>
      <c r="O168" s="464"/>
      <c r="P168" s="464"/>
      <c r="Q168" s="465"/>
      <c r="R168" s="375"/>
      <c r="S168" s="1177"/>
      <c r="T168" s="1178"/>
      <c r="U168" s="1178"/>
      <c r="V168" s="1178"/>
      <c r="W168" s="1179"/>
      <c r="X168" s="1058"/>
      <c r="Y168" s="464"/>
      <c r="Z168" s="464"/>
      <c r="AA168" s="464"/>
      <c r="AB168" s="465"/>
      <c r="AC168" s="374"/>
      <c r="AD168" s="953"/>
      <c r="AE168" s="954"/>
      <c r="AF168" s="954"/>
      <c r="AG168" s="954"/>
      <c r="AH168" s="477"/>
      <c r="AI168" s="955"/>
      <c r="AJ168" s="465"/>
      <c r="AK168" s="465"/>
      <c r="AL168" s="465"/>
      <c r="AM168" s="374"/>
      <c r="AN168" s="949"/>
      <c r="AO168" s="464"/>
      <c r="AP168" s="464"/>
      <c r="AQ168" s="464"/>
      <c r="AR168" s="1231"/>
      <c r="AS168" s="170"/>
      <c r="AT168" s="1357"/>
      <c r="AU168" s="1358"/>
      <c r="AV168" s="1357"/>
      <c r="AW168" s="1359"/>
      <c r="AX168" s="1254"/>
      <c r="AY168" s="464"/>
      <c r="AZ168" s="464"/>
      <c r="BA168" s="464"/>
      <c r="BB168" s="475"/>
      <c r="BC168" s="483"/>
      <c r="BD168" s="955"/>
      <c r="BE168" s="464"/>
      <c r="BF168" s="464"/>
      <c r="BG168" s="464"/>
      <c r="BH168" s="377"/>
      <c r="BI168" s="956"/>
      <c r="BJ168" s="465"/>
      <c r="BK168" s="465"/>
      <c r="BL168" s="465"/>
      <c r="BM168" s="957"/>
      <c r="BN168" s="231"/>
    </row>
    <row r="169" spans="1:66">
      <c r="A169" s="28" t="s">
        <v>33</v>
      </c>
      <c r="B169" s="29"/>
      <c r="C169" s="30"/>
      <c r="D169" s="958"/>
      <c r="E169" s="464"/>
      <c r="F169" s="464"/>
      <c r="G169" s="464"/>
      <c r="H169" s="477"/>
      <c r="I169" s="947"/>
      <c r="J169" s="465"/>
      <c r="K169" s="464"/>
      <c r="L169" s="379"/>
      <c r="M169" s="464"/>
      <c r="N169" s="955"/>
      <c r="O169" s="464"/>
      <c r="P169" s="464"/>
      <c r="Q169" s="464"/>
      <c r="R169" s="379"/>
      <c r="S169" s="1180"/>
      <c r="T169" s="1178"/>
      <c r="U169" s="1178"/>
      <c r="V169" s="1178"/>
      <c r="W169" s="1181"/>
      <c r="X169" s="1059"/>
      <c r="Y169" s="464"/>
      <c r="Z169" s="464"/>
      <c r="AA169" s="464"/>
      <c r="AB169" s="464"/>
      <c r="AC169" s="971"/>
      <c r="AD169" s="953"/>
      <c r="AE169" s="954"/>
      <c r="AF169" s="954"/>
      <c r="AG169" s="954"/>
      <c r="AH169" s="477"/>
      <c r="AI169" s="955"/>
      <c r="AJ169" s="464"/>
      <c r="AK169" s="464"/>
      <c r="AL169" s="464"/>
      <c r="AM169" s="378"/>
      <c r="AN169" s="955"/>
      <c r="AO169" s="464"/>
      <c r="AP169" s="464"/>
      <c r="AQ169" s="464"/>
      <c r="AR169" s="1197"/>
      <c r="AS169" s="1360"/>
      <c r="AT169" s="1357"/>
      <c r="AU169" s="1358"/>
      <c r="AV169" s="1357"/>
      <c r="AW169" s="1359"/>
      <c r="AX169" s="1254"/>
      <c r="AY169" s="464"/>
      <c r="AZ169" s="464"/>
      <c r="BA169" s="464"/>
      <c r="BB169" s="475"/>
      <c r="BC169" s="483"/>
      <c r="BD169" s="955"/>
      <c r="BE169" s="464"/>
      <c r="BF169" s="464"/>
      <c r="BG169" s="464"/>
      <c r="BH169" s="377"/>
      <c r="BI169" s="956"/>
      <c r="BJ169" s="465"/>
      <c r="BK169" s="465"/>
      <c r="BL169" s="465"/>
      <c r="BM169" s="957"/>
      <c r="BN169" s="231"/>
    </row>
    <row r="170" spans="1:66" s="39" customFormat="1" ht="26.4" thickBot="1">
      <c r="A170" s="36" t="s">
        <v>51</v>
      </c>
      <c r="B170" s="37"/>
      <c r="C170" s="55">
        <f>SUM(D170:BM170)</f>
        <v>0</v>
      </c>
      <c r="D170" s="1533"/>
      <c r="E170" s="1435"/>
      <c r="F170" s="1435"/>
      <c r="G170" s="1435"/>
      <c r="H170" s="1534"/>
      <c r="I170" s="1434"/>
      <c r="J170" s="1435"/>
      <c r="K170" s="1435"/>
      <c r="L170" s="1435"/>
      <c r="M170" s="1436"/>
      <c r="N170" s="1535"/>
      <c r="O170" s="1435"/>
      <c r="P170" s="1435"/>
      <c r="Q170" s="1435"/>
      <c r="R170" s="1435"/>
      <c r="S170" s="1536"/>
      <c r="T170" s="1537"/>
      <c r="U170" s="1537"/>
      <c r="V170" s="1537"/>
      <c r="W170" s="1538"/>
      <c r="X170" s="1537"/>
      <c r="Y170" s="1435"/>
      <c r="Z170" s="1435"/>
      <c r="AA170" s="1435"/>
      <c r="AB170" s="1435"/>
      <c r="AC170" s="1539"/>
      <c r="AD170" s="1434"/>
      <c r="AE170" s="1435"/>
      <c r="AF170" s="1435"/>
      <c r="AG170" s="1435"/>
      <c r="AH170" s="1534"/>
      <c r="AI170" s="1434"/>
      <c r="AJ170" s="1435"/>
      <c r="AK170" s="1435"/>
      <c r="AL170" s="1435"/>
      <c r="AM170" s="1539"/>
      <c r="AN170" s="1535"/>
      <c r="AO170" s="1435"/>
      <c r="AP170" s="1435"/>
      <c r="AQ170" s="1435"/>
      <c r="AR170" s="1537"/>
      <c r="AS170" s="1540"/>
      <c r="AT170" s="1541"/>
      <c r="AU170" s="1541"/>
      <c r="AV170" s="1541"/>
      <c r="AW170" s="1542"/>
      <c r="AX170" s="1537"/>
      <c r="AY170" s="1435"/>
      <c r="AZ170" s="1435"/>
      <c r="BA170" s="1435"/>
      <c r="BB170" s="1541"/>
      <c r="BC170" s="1543"/>
      <c r="BD170" s="1535"/>
      <c r="BE170" s="1435"/>
      <c r="BF170" s="1435"/>
      <c r="BG170" s="1435"/>
      <c r="BH170" s="1435"/>
      <c r="BI170" s="1535"/>
      <c r="BJ170" s="1435"/>
      <c r="BK170" s="1435"/>
      <c r="BL170" s="1435"/>
      <c r="BM170" s="1544"/>
      <c r="BN170" s="232"/>
    </row>
    <row r="171" spans="1:66" s="39" customFormat="1" ht="19.5" customHeight="1" thickBot="1">
      <c r="A171" s="40" t="s">
        <v>88</v>
      </c>
      <c r="B171" s="41"/>
      <c r="C171" s="1466">
        <f>SUM(D171:BM171)</f>
        <v>0</v>
      </c>
      <c r="D171" s="1477">
        <f>D170*1.017</f>
        <v>0</v>
      </c>
      <c r="E171" s="1478"/>
      <c r="F171" s="1478"/>
      <c r="G171" s="1478"/>
      <c r="H171" s="1479"/>
      <c r="I171" s="1477">
        <f>I170*1.017</f>
        <v>0</v>
      </c>
      <c r="J171" s="1478"/>
      <c r="K171" s="1478"/>
      <c r="L171" s="1478"/>
      <c r="M171" s="1478"/>
      <c r="N171" s="1477">
        <f>N170*1.017</f>
        <v>0</v>
      </c>
      <c r="O171" s="1479"/>
      <c r="P171" s="1479"/>
      <c r="Q171" s="1479"/>
      <c r="R171" s="1479"/>
      <c r="S171" s="1477">
        <f>S170*1.017</f>
        <v>0</v>
      </c>
      <c r="T171" s="1478"/>
      <c r="U171" s="1478"/>
      <c r="V171" s="1478"/>
      <c r="W171" s="1480"/>
      <c r="X171" s="1477">
        <f>X170*1.017</f>
        <v>0</v>
      </c>
      <c r="Y171" s="1478"/>
      <c r="Z171" s="1478"/>
      <c r="AA171" s="1478"/>
      <c r="AB171" s="1481"/>
      <c r="AC171" s="1481"/>
      <c r="AD171" s="1477">
        <f>AD170*1.017</f>
        <v>0</v>
      </c>
      <c r="AE171" s="1478"/>
      <c r="AF171" s="1478"/>
      <c r="AG171" s="1478"/>
      <c r="AH171" s="1479"/>
      <c r="AI171" s="1477">
        <f>AI170*1.017</f>
        <v>0</v>
      </c>
      <c r="AJ171" s="1478"/>
      <c r="AK171" s="1478"/>
      <c r="AL171" s="1478"/>
      <c r="AM171" s="1481"/>
      <c r="AN171" s="1477">
        <f>AN170*1.017</f>
        <v>0</v>
      </c>
      <c r="AO171" s="1478"/>
      <c r="AP171" s="1478"/>
      <c r="AQ171" s="1478"/>
      <c r="AR171" s="1479"/>
      <c r="AS171" s="1477">
        <f>AS170*1.017</f>
        <v>0</v>
      </c>
      <c r="AT171" s="1478"/>
      <c r="AU171" s="1478"/>
      <c r="AV171" s="1482"/>
      <c r="AW171" s="1483"/>
      <c r="AX171" s="1477">
        <f>AX170*1.017</f>
        <v>0</v>
      </c>
      <c r="AY171" s="1478"/>
      <c r="AZ171" s="1478"/>
      <c r="BA171" s="1478"/>
      <c r="BB171" s="1479"/>
      <c r="BC171" s="1484"/>
      <c r="BD171" s="1477">
        <f>BD170*1.017</f>
        <v>0</v>
      </c>
      <c r="BE171" s="1478"/>
      <c r="BF171" s="1478"/>
      <c r="BG171" s="1478"/>
      <c r="BH171" s="1485"/>
      <c r="BI171" s="1477">
        <f>BI170*1.017</f>
        <v>0</v>
      </c>
      <c r="BJ171" s="1478"/>
      <c r="BK171" s="1478"/>
      <c r="BL171" s="1478"/>
      <c r="BM171" s="1486"/>
      <c r="BN171" s="232"/>
    </row>
    <row r="172" spans="1:66">
      <c r="A172" s="43" t="s">
        <v>169</v>
      </c>
      <c r="B172" s="29"/>
      <c r="C172" s="54"/>
      <c r="D172" s="342"/>
      <c r="E172" s="286"/>
      <c r="F172" s="286"/>
      <c r="G172" s="286"/>
      <c r="H172" s="298"/>
      <c r="I172" s="170"/>
      <c r="J172" s="168"/>
      <c r="K172" s="286"/>
      <c r="L172" s="468"/>
      <c r="M172" s="286"/>
      <c r="N172" s="287"/>
      <c r="O172" s="286"/>
      <c r="P172" s="286"/>
      <c r="Q172" s="168"/>
      <c r="R172" s="169"/>
      <c r="S172" s="1175"/>
      <c r="T172" s="286"/>
      <c r="U172" s="286"/>
      <c r="V172" s="296"/>
      <c r="W172" s="1176"/>
      <c r="X172" s="314"/>
      <c r="Y172" s="286"/>
      <c r="Z172" s="286"/>
      <c r="AA172" s="286"/>
      <c r="AB172" s="284"/>
      <c r="AC172" s="227"/>
      <c r="AD172" s="228"/>
      <c r="AE172" s="331"/>
      <c r="AF172" s="373"/>
      <c r="AG172" s="331"/>
      <c r="AH172" s="298"/>
      <c r="AI172" s="287"/>
      <c r="AJ172" s="286"/>
      <c r="AK172" s="286"/>
      <c r="AL172" s="286"/>
      <c r="AM172" s="293"/>
      <c r="AN172" s="287"/>
      <c r="AO172" s="286"/>
      <c r="AP172" s="286"/>
      <c r="AQ172" s="286"/>
      <c r="AR172" s="218"/>
      <c r="AS172" s="1355"/>
      <c r="AT172" s="168"/>
      <c r="AU172" s="169"/>
      <c r="AV172" s="168"/>
      <c r="AW172" s="1356"/>
      <c r="AX172" s="314"/>
      <c r="AY172" s="286"/>
      <c r="AZ172" s="286"/>
      <c r="BA172" s="286"/>
      <c r="BB172" s="474"/>
      <c r="BC172" s="482"/>
      <c r="BD172" s="287"/>
      <c r="BE172" s="286"/>
      <c r="BF172" s="286"/>
      <c r="BG172" s="286"/>
      <c r="BH172" s="229"/>
      <c r="BI172" s="230"/>
      <c r="BJ172" s="168"/>
      <c r="BK172" s="168"/>
      <c r="BL172" s="168"/>
      <c r="BM172" s="945"/>
      <c r="BN172" s="231"/>
    </row>
    <row r="173" spans="1:66">
      <c r="A173" s="28" t="s">
        <v>5</v>
      </c>
      <c r="B173" s="29"/>
      <c r="C173" s="30"/>
      <c r="D173" s="946"/>
      <c r="E173" s="465"/>
      <c r="F173" s="465"/>
      <c r="G173" s="465"/>
      <c r="H173" s="475"/>
      <c r="I173" s="947"/>
      <c r="J173" s="465"/>
      <c r="K173" s="465"/>
      <c r="L173" s="375"/>
      <c r="M173" s="465"/>
      <c r="N173" s="948"/>
      <c r="O173" s="464"/>
      <c r="P173" s="464"/>
      <c r="Q173" s="465"/>
      <c r="R173" s="375"/>
      <c r="S173" s="1177"/>
      <c r="T173" s="1178"/>
      <c r="U173" s="1178"/>
      <c r="V173" s="1178"/>
      <c r="W173" s="1179"/>
      <c r="X173" s="1058"/>
      <c r="Y173" s="464"/>
      <c r="Z173" s="464"/>
      <c r="AA173" s="464"/>
      <c r="AB173" s="465"/>
      <c r="AC173" s="374"/>
      <c r="AD173" s="953"/>
      <c r="AE173" s="954"/>
      <c r="AF173" s="954"/>
      <c r="AG173" s="954"/>
      <c r="AH173" s="477"/>
      <c r="AI173" s="955"/>
      <c r="AJ173" s="465"/>
      <c r="AK173" s="465"/>
      <c r="AL173" s="465"/>
      <c r="AM173" s="374"/>
      <c r="AN173" s="949"/>
      <c r="AO173" s="464"/>
      <c r="AP173" s="464"/>
      <c r="AQ173" s="464"/>
      <c r="AR173" s="1231"/>
      <c r="AS173" s="170"/>
      <c r="AT173" s="1357"/>
      <c r="AU173" s="1358"/>
      <c r="AV173" s="1357"/>
      <c r="AW173" s="1359"/>
      <c r="AX173" s="1254"/>
      <c r="AY173" s="464"/>
      <c r="AZ173" s="464"/>
      <c r="BA173" s="464"/>
      <c r="BB173" s="475"/>
      <c r="BC173" s="483"/>
      <c r="BD173" s="955"/>
      <c r="BE173" s="464"/>
      <c r="BF173" s="464"/>
      <c r="BG173" s="464"/>
      <c r="BH173" s="377"/>
      <c r="BI173" s="956"/>
      <c r="BJ173" s="465"/>
      <c r="BK173" s="465"/>
      <c r="BL173" s="465"/>
      <c r="BM173" s="957"/>
      <c r="BN173" s="231"/>
    </row>
    <row r="174" spans="1:66">
      <c r="A174" s="28" t="s">
        <v>33</v>
      </c>
      <c r="B174" s="29"/>
      <c r="C174" s="30"/>
      <c r="D174" s="958"/>
      <c r="E174" s="464"/>
      <c r="F174" s="464"/>
      <c r="G174" s="464"/>
      <c r="H174" s="477"/>
      <c r="I174" s="947"/>
      <c r="J174" s="465"/>
      <c r="K174" s="464"/>
      <c r="L174" s="379"/>
      <c r="M174" s="464"/>
      <c r="N174" s="955"/>
      <c r="O174" s="464"/>
      <c r="P174" s="464"/>
      <c r="Q174" s="464"/>
      <c r="R174" s="379"/>
      <c r="S174" s="1180"/>
      <c r="T174" s="1178"/>
      <c r="U174" s="1178"/>
      <c r="V174" s="1178"/>
      <c r="W174" s="1181"/>
      <c r="X174" s="1059"/>
      <c r="Y174" s="464"/>
      <c r="Z174" s="464"/>
      <c r="AA174" s="464"/>
      <c r="AB174" s="464"/>
      <c r="AC174" s="971"/>
      <c r="AD174" s="953"/>
      <c r="AE174" s="954"/>
      <c r="AF174" s="954"/>
      <c r="AG174" s="954"/>
      <c r="AH174" s="477"/>
      <c r="AI174" s="955"/>
      <c r="AJ174" s="464"/>
      <c r="AK174" s="464"/>
      <c r="AL174" s="464"/>
      <c r="AM174" s="378"/>
      <c r="AN174" s="955"/>
      <c r="AO174" s="464"/>
      <c r="AP174" s="464"/>
      <c r="AQ174" s="464"/>
      <c r="AR174" s="1197"/>
      <c r="AS174" s="1360"/>
      <c r="AT174" s="1357"/>
      <c r="AU174" s="1358"/>
      <c r="AV174" s="1357"/>
      <c r="AW174" s="1359"/>
      <c r="AX174" s="1254"/>
      <c r="AY174" s="464"/>
      <c r="AZ174" s="464"/>
      <c r="BA174" s="464"/>
      <c r="BB174" s="475"/>
      <c r="BC174" s="483"/>
      <c r="BD174" s="955"/>
      <c r="BE174" s="464"/>
      <c r="BF174" s="464"/>
      <c r="BG174" s="464"/>
      <c r="BH174" s="377"/>
      <c r="BI174" s="956"/>
      <c r="BJ174" s="465"/>
      <c r="BK174" s="465"/>
      <c r="BL174" s="465"/>
      <c r="BM174" s="957"/>
      <c r="BN174" s="231"/>
    </row>
    <row r="175" spans="1:66" s="39" customFormat="1" ht="26.4" thickBot="1">
      <c r="A175" s="36" t="s">
        <v>51</v>
      </c>
      <c r="B175" s="37"/>
      <c r="C175" s="55">
        <f>SUM(D175:BM175)</f>
        <v>0</v>
      </c>
      <c r="D175" s="959"/>
      <c r="E175" s="960"/>
      <c r="F175" s="960"/>
      <c r="G175" s="960"/>
      <c r="H175" s="961"/>
      <c r="I175" s="962"/>
      <c r="J175" s="960"/>
      <c r="K175" s="960"/>
      <c r="L175" s="1362"/>
      <c r="M175" s="1362"/>
      <c r="N175" s="968"/>
      <c r="O175" s="960"/>
      <c r="P175" s="960"/>
      <c r="Q175" s="960"/>
      <c r="R175" s="960"/>
      <c r="S175" s="1182"/>
      <c r="T175" s="1060"/>
      <c r="U175" s="1060"/>
      <c r="V175" s="1060"/>
      <c r="W175" s="1183"/>
      <c r="X175" s="1060"/>
      <c r="Y175" s="960"/>
      <c r="Z175" s="960"/>
      <c r="AA175" s="960"/>
      <c r="AB175" s="960"/>
      <c r="AC175" s="967"/>
      <c r="AD175" s="962"/>
      <c r="AE175" s="960"/>
      <c r="AF175" s="960"/>
      <c r="AG175" s="960"/>
      <c r="AH175" s="961"/>
      <c r="AI175" s="962"/>
      <c r="AJ175" s="960"/>
      <c r="AK175" s="960"/>
      <c r="AL175" s="960"/>
      <c r="AM175" s="967"/>
      <c r="AN175" s="964"/>
      <c r="AO175" s="965"/>
      <c r="AP175" s="965"/>
      <c r="AQ175" s="965"/>
      <c r="AR175" s="1057"/>
      <c r="AS175" s="1361"/>
      <c r="AT175" s="1362"/>
      <c r="AU175" s="1362"/>
      <c r="AV175" s="1362"/>
      <c r="AW175" s="1363"/>
      <c r="AX175" s="1060"/>
      <c r="AY175" s="960"/>
      <c r="AZ175" s="960"/>
      <c r="BA175" s="960"/>
      <c r="BB175" s="960"/>
      <c r="BC175" s="1439"/>
      <c r="BD175" s="968"/>
      <c r="BE175" s="960"/>
      <c r="BF175" s="960"/>
      <c r="BG175" s="960"/>
      <c r="BH175" s="960"/>
      <c r="BI175" s="968"/>
      <c r="BJ175" s="960"/>
      <c r="BK175" s="960"/>
      <c r="BL175" s="960"/>
      <c r="BM175" s="972"/>
      <c r="BN175" s="232"/>
    </row>
    <row r="176" spans="1:66" s="39" customFormat="1" ht="19.5" customHeight="1" thickBot="1">
      <c r="A176" s="40" t="s">
        <v>88</v>
      </c>
      <c r="B176" s="41"/>
      <c r="C176" s="1466">
        <f>SUM(D176:BM176)</f>
        <v>0</v>
      </c>
      <c r="D176" s="1477">
        <f>D175*1.017</f>
        <v>0</v>
      </c>
      <c r="E176" s="1478"/>
      <c r="F176" s="1478"/>
      <c r="G176" s="1478"/>
      <c r="H176" s="1479"/>
      <c r="I176" s="1477">
        <f>I175*1.017</f>
        <v>0</v>
      </c>
      <c r="J176" s="1478"/>
      <c r="K176" s="1478"/>
      <c r="L176" s="1478"/>
      <c r="M176" s="1478"/>
      <c r="N176" s="1477">
        <f>N175*1.017</f>
        <v>0</v>
      </c>
      <c r="O176" s="1479"/>
      <c r="P176" s="1479"/>
      <c r="Q176" s="1479"/>
      <c r="R176" s="1479"/>
      <c r="S176" s="1477">
        <f>S175*1.017</f>
        <v>0</v>
      </c>
      <c r="T176" s="1478"/>
      <c r="U176" s="1478"/>
      <c r="V176" s="1478"/>
      <c r="W176" s="1480"/>
      <c r="X176" s="1477">
        <f>X175*1.017</f>
        <v>0</v>
      </c>
      <c r="Y176" s="1478"/>
      <c r="Z176" s="1478"/>
      <c r="AA176" s="1478"/>
      <c r="AB176" s="1481"/>
      <c r="AC176" s="1481"/>
      <c r="AD176" s="1477">
        <f>AD175*1.017</f>
        <v>0</v>
      </c>
      <c r="AE176" s="1478"/>
      <c r="AF176" s="1478"/>
      <c r="AG176" s="1478"/>
      <c r="AH176" s="1479"/>
      <c r="AI176" s="1477">
        <f>AI175*1.017</f>
        <v>0</v>
      </c>
      <c r="AJ176" s="1478"/>
      <c r="AK176" s="1478"/>
      <c r="AL176" s="1478"/>
      <c r="AM176" s="1481"/>
      <c r="AN176" s="1477">
        <f>AN175*1.017</f>
        <v>0</v>
      </c>
      <c r="AO176" s="1478"/>
      <c r="AP176" s="1478"/>
      <c r="AQ176" s="1478"/>
      <c r="AR176" s="1479"/>
      <c r="AS176" s="1477">
        <f>AS175*1.017</f>
        <v>0</v>
      </c>
      <c r="AT176" s="1478"/>
      <c r="AU176" s="1478"/>
      <c r="AV176" s="1482"/>
      <c r="AW176" s="1483"/>
      <c r="AX176" s="1477">
        <f>AX175*1.017</f>
        <v>0</v>
      </c>
      <c r="AY176" s="1478"/>
      <c r="AZ176" s="1478"/>
      <c r="BA176" s="1478"/>
      <c r="BB176" s="1479"/>
      <c r="BC176" s="1484"/>
      <c r="BD176" s="1477">
        <f>BD175*1.017</f>
        <v>0</v>
      </c>
      <c r="BE176" s="1478"/>
      <c r="BF176" s="1478"/>
      <c r="BG176" s="1478"/>
      <c r="BH176" s="1485"/>
      <c r="BI176" s="1477">
        <f>BI175*1.017</f>
        <v>0</v>
      </c>
      <c r="BJ176" s="1478"/>
      <c r="BK176" s="1478"/>
      <c r="BL176" s="1478"/>
      <c r="BM176" s="1486"/>
      <c r="BN176" s="232"/>
    </row>
    <row r="177" spans="1:66" hidden="1">
      <c r="A177" s="43" t="s">
        <v>132</v>
      </c>
      <c r="B177" s="29"/>
      <c r="C177" s="54"/>
      <c r="D177" s="342"/>
      <c r="E177" s="286"/>
      <c r="F177" s="286"/>
      <c r="G177" s="286"/>
      <c r="H177" s="298"/>
      <c r="I177" s="170"/>
      <c r="J177" s="168"/>
      <c r="K177" s="286"/>
      <c r="L177" s="286"/>
      <c r="M177" s="286"/>
      <c r="N177" s="287"/>
      <c r="O177" s="286"/>
      <c r="P177" s="286"/>
      <c r="Q177" s="168"/>
      <c r="R177" s="169"/>
      <c r="S177" s="1175"/>
      <c r="T177" s="286"/>
      <c r="U177" s="286"/>
      <c r="V177" s="296"/>
      <c r="W177" s="1176"/>
      <c r="X177" s="314"/>
      <c r="Y177" s="286"/>
      <c r="Z177" s="286"/>
      <c r="AA177" s="286"/>
      <c r="AB177" s="284"/>
      <c r="AC177" s="227"/>
      <c r="AD177" s="228"/>
      <c r="AE177" s="331"/>
      <c r="AF177" s="373"/>
      <c r="AG177" s="331"/>
      <c r="AH177" s="298"/>
      <c r="AI177" s="287"/>
      <c r="AJ177" s="286"/>
      <c r="AK177" s="286"/>
      <c r="AL177" s="286"/>
      <c r="AM177" s="293"/>
      <c r="AN177" s="287"/>
      <c r="AO177" s="286"/>
      <c r="AP177" s="286"/>
      <c r="AQ177" s="286"/>
      <c r="AR177" s="218"/>
      <c r="AS177" s="1355"/>
      <c r="AT177" s="168"/>
      <c r="AU177" s="169"/>
      <c r="AV177" s="168"/>
      <c r="AW177" s="1356"/>
      <c r="AX177" s="314"/>
      <c r="AY177" s="286"/>
      <c r="AZ177" s="286"/>
      <c r="BA177" s="286"/>
      <c r="BB177" s="474"/>
      <c r="BC177" s="482"/>
      <c r="BD177" s="287"/>
      <c r="BE177" s="286"/>
      <c r="BF177" s="286"/>
      <c r="BG177" s="286"/>
      <c r="BH177" s="229"/>
      <c r="BI177" s="230"/>
      <c r="BJ177" s="168"/>
      <c r="BK177" s="168"/>
      <c r="BL177" s="168"/>
      <c r="BM177" s="945"/>
      <c r="BN177" s="231"/>
    </row>
    <row r="178" spans="1:66" hidden="1">
      <c r="A178" s="28" t="s">
        <v>5</v>
      </c>
      <c r="B178" s="29"/>
      <c r="C178" s="30"/>
      <c r="D178" s="946"/>
      <c r="E178" s="465"/>
      <c r="F178" s="465"/>
      <c r="G178" s="465"/>
      <c r="H178" s="475"/>
      <c r="I178" s="947"/>
      <c r="J178" s="465"/>
      <c r="K178" s="465"/>
      <c r="L178" s="465"/>
      <c r="M178" s="465"/>
      <c r="N178" s="948"/>
      <c r="O178" s="464"/>
      <c r="P178" s="464"/>
      <c r="Q178" s="465"/>
      <c r="R178" s="375"/>
      <c r="S178" s="1177"/>
      <c r="T178" s="1178"/>
      <c r="U178" s="1178"/>
      <c r="V178" s="1178"/>
      <c r="W178" s="1179"/>
      <c r="X178" s="1058"/>
      <c r="Y178" s="464"/>
      <c r="Z178" s="464"/>
      <c r="AA178" s="464"/>
      <c r="AB178" s="465"/>
      <c r="AC178" s="374"/>
      <c r="AD178" s="953"/>
      <c r="AE178" s="954"/>
      <c r="AF178" s="954"/>
      <c r="AG178" s="954"/>
      <c r="AH178" s="477"/>
      <c r="AI178" s="955"/>
      <c r="AJ178" s="465"/>
      <c r="AK178" s="465"/>
      <c r="AL178" s="465"/>
      <c r="AM178" s="374"/>
      <c r="AN178" s="949"/>
      <c r="AO178" s="464"/>
      <c r="AP178" s="464"/>
      <c r="AQ178" s="464"/>
      <c r="AR178" s="1231"/>
      <c r="AS178" s="170"/>
      <c r="AT178" s="1357"/>
      <c r="AU178" s="1358"/>
      <c r="AV178" s="1357"/>
      <c r="AW178" s="1359"/>
      <c r="AX178" s="1254"/>
      <c r="AY178" s="464"/>
      <c r="AZ178" s="464"/>
      <c r="BA178" s="464"/>
      <c r="BB178" s="475"/>
      <c r="BC178" s="483"/>
      <c r="BD178" s="955"/>
      <c r="BE178" s="464"/>
      <c r="BF178" s="464"/>
      <c r="BG178" s="464"/>
      <c r="BH178" s="377"/>
      <c r="BI178" s="956"/>
      <c r="BJ178" s="465"/>
      <c r="BK178" s="465"/>
      <c r="BL178" s="465"/>
      <c r="BM178" s="957"/>
      <c r="BN178" s="231"/>
    </row>
    <row r="179" spans="1:66" hidden="1">
      <c r="A179" s="28" t="s">
        <v>33</v>
      </c>
      <c r="B179" s="29"/>
      <c r="C179" s="30"/>
      <c r="D179" s="958"/>
      <c r="E179" s="464"/>
      <c r="F179" s="464"/>
      <c r="G179" s="464"/>
      <c r="H179" s="477"/>
      <c r="I179" s="947"/>
      <c r="J179" s="465"/>
      <c r="K179" s="464"/>
      <c r="L179" s="464"/>
      <c r="M179" s="464"/>
      <c r="N179" s="955"/>
      <c r="O179" s="464"/>
      <c r="P179" s="464"/>
      <c r="Q179" s="464"/>
      <c r="R179" s="379"/>
      <c r="S179" s="1180"/>
      <c r="T179" s="1178"/>
      <c r="U179" s="1178"/>
      <c r="V179" s="1178"/>
      <c r="W179" s="1181"/>
      <c r="X179" s="1059"/>
      <c r="Y179" s="464"/>
      <c r="Z179" s="464"/>
      <c r="AA179" s="464"/>
      <c r="AB179" s="464"/>
      <c r="AC179" s="971"/>
      <c r="AD179" s="953"/>
      <c r="AE179" s="954"/>
      <c r="AF179" s="954"/>
      <c r="AG179" s="954"/>
      <c r="AH179" s="477"/>
      <c r="AI179" s="955"/>
      <c r="AJ179" s="464"/>
      <c r="AK179" s="464"/>
      <c r="AL179" s="464"/>
      <c r="AM179" s="378"/>
      <c r="AN179" s="955"/>
      <c r="AO179" s="464"/>
      <c r="AP179" s="464"/>
      <c r="AQ179" s="464"/>
      <c r="AR179" s="1197"/>
      <c r="AS179" s="1360"/>
      <c r="AT179" s="1357"/>
      <c r="AU179" s="1358"/>
      <c r="AV179" s="1357"/>
      <c r="AW179" s="1359"/>
      <c r="AX179" s="1254"/>
      <c r="AY179" s="464"/>
      <c r="AZ179" s="464"/>
      <c r="BA179" s="464"/>
      <c r="BB179" s="475"/>
      <c r="BC179" s="483"/>
      <c r="BD179" s="955"/>
      <c r="BE179" s="464"/>
      <c r="BF179" s="464"/>
      <c r="BG179" s="464"/>
      <c r="BH179" s="377"/>
      <c r="BI179" s="956"/>
      <c r="BJ179" s="465"/>
      <c r="BK179" s="465"/>
      <c r="BL179" s="465"/>
      <c r="BM179" s="957"/>
      <c r="BN179" s="231"/>
    </row>
    <row r="180" spans="1:66" s="39" customFormat="1" ht="26.4" hidden="1" thickBot="1">
      <c r="A180" s="36" t="s">
        <v>51</v>
      </c>
      <c r="B180" s="37"/>
      <c r="C180" s="55">
        <f>SUM(D180:BM180)</f>
        <v>0</v>
      </c>
      <c r="D180" s="959"/>
      <c r="E180" s="960"/>
      <c r="F180" s="960"/>
      <c r="G180" s="960"/>
      <c r="H180" s="961"/>
      <c r="I180" s="962"/>
      <c r="J180" s="960"/>
      <c r="K180" s="960"/>
      <c r="L180" s="960"/>
      <c r="M180" s="960"/>
      <c r="N180" s="968"/>
      <c r="O180" s="960"/>
      <c r="P180" s="960"/>
      <c r="Q180" s="960"/>
      <c r="R180" s="960"/>
      <c r="S180" s="1182"/>
      <c r="T180" s="1060"/>
      <c r="U180" s="1060"/>
      <c r="V180" s="1060"/>
      <c r="W180" s="1183"/>
      <c r="X180" s="1060"/>
      <c r="Y180" s="960"/>
      <c r="Z180" s="960"/>
      <c r="AA180" s="960"/>
      <c r="AB180" s="960"/>
      <c r="AC180" s="967"/>
      <c r="AD180" s="962"/>
      <c r="AE180" s="960"/>
      <c r="AF180" s="960"/>
      <c r="AG180" s="960"/>
      <c r="AH180" s="961"/>
      <c r="AI180" s="962"/>
      <c r="AJ180" s="960"/>
      <c r="AK180" s="960"/>
      <c r="AL180" s="960"/>
      <c r="AM180" s="967"/>
      <c r="AN180" s="968"/>
      <c r="AO180" s="960"/>
      <c r="AP180" s="960"/>
      <c r="AQ180" s="960"/>
      <c r="AR180" s="1060"/>
      <c r="AS180" s="1361"/>
      <c r="AT180" s="1362"/>
      <c r="AU180" s="1362"/>
      <c r="AV180" s="1362"/>
      <c r="AW180" s="1363"/>
      <c r="AX180" s="1060"/>
      <c r="AY180" s="960"/>
      <c r="AZ180" s="960"/>
      <c r="BA180" s="960"/>
      <c r="BB180" s="960"/>
      <c r="BC180" s="969"/>
      <c r="BD180" s="968"/>
      <c r="BE180" s="960"/>
      <c r="BF180" s="960"/>
      <c r="BG180" s="960"/>
      <c r="BH180" s="960"/>
      <c r="BI180" s="968"/>
      <c r="BJ180" s="960"/>
      <c r="BK180" s="960"/>
      <c r="BL180" s="960"/>
      <c r="BM180" s="972"/>
      <c r="BN180" s="232"/>
    </row>
    <row r="181" spans="1:66" s="39" customFormat="1" ht="19.5" hidden="1" customHeight="1" thickBot="1">
      <c r="A181" s="40" t="s">
        <v>88</v>
      </c>
      <c r="B181" s="41"/>
      <c r="C181" s="1466">
        <f>SUM(D181:BM181)</f>
        <v>0</v>
      </c>
      <c r="D181" s="1477">
        <f>D180*1.017</f>
        <v>0</v>
      </c>
      <c r="E181" s="1478"/>
      <c r="F181" s="1478"/>
      <c r="G181" s="1478"/>
      <c r="H181" s="1479"/>
      <c r="I181" s="1477">
        <f>I180*1.017</f>
        <v>0</v>
      </c>
      <c r="J181" s="1478"/>
      <c r="K181" s="1478"/>
      <c r="L181" s="1478"/>
      <c r="M181" s="1478"/>
      <c r="N181" s="1477">
        <f>N180*1.017</f>
        <v>0</v>
      </c>
      <c r="O181" s="1479"/>
      <c r="P181" s="1479"/>
      <c r="Q181" s="1479"/>
      <c r="R181" s="1479"/>
      <c r="S181" s="1477">
        <f>S180*1.017</f>
        <v>0</v>
      </c>
      <c r="T181" s="1478"/>
      <c r="U181" s="1478"/>
      <c r="V181" s="1478"/>
      <c r="W181" s="1480"/>
      <c r="X181" s="1477">
        <f>X180*1.017</f>
        <v>0</v>
      </c>
      <c r="Y181" s="1478"/>
      <c r="Z181" s="1478"/>
      <c r="AA181" s="1478"/>
      <c r="AB181" s="1481"/>
      <c r="AC181" s="1481"/>
      <c r="AD181" s="1477">
        <f>AD180*1.017</f>
        <v>0</v>
      </c>
      <c r="AE181" s="1478"/>
      <c r="AF181" s="1478"/>
      <c r="AG181" s="1478"/>
      <c r="AH181" s="1479"/>
      <c r="AI181" s="1477">
        <f>AI180*1.017</f>
        <v>0</v>
      </c>
      <c r="AJ181" s="1478"/>
      <c r="AK181" s="1478"/>
      <c r="AL181" s="1478"/>
      <c r="AM181" s="1481"/>
      <c r="AN181" s="1477">
        <f>AN180*1.017</f>
        <v>0</v>
      </c>
      <c r="AO181" s="1478"/>
      <c r="AP181" s="1478"/>
      <c r="AQ181" s="1478"/>
      <c r="AR181" s="1479"/>
      <c r="AS181" s="1477">
        <f>AS180*1.017</f>
        <v>0</v>
      </c>
      <c r="AT181" s="1478"/>
      <c r="AU181" s="1478"/>
      <c r="AV181" s="1482"/>
      <c r="AW181" s="1483"/>
      <c r="AX181" s="1477">
        <f>AX180*1.017</f>
        <v>0</v>
      </c>
      <c r="AY181" s="1478"/>
      <c r="AZ181" s="1478"/>
      <c r="BA181" s="1478"/>
      <c r="BB181" s="1479"/>
      <c r="BC181" s="1484"/>
      <c r="BD181" s="1477">
        <f>BD180*1.017</f>
        <v>0</v>
      </c>
      <c r="BE181" s="1478"/>
      <c r="BF181" s="1478"/>
      <c r="BG181" s="1478"/>
      <c r="BH181" s="1485"/>
      <c r="BI181" s="1477">
        <f>BI180*1.017</f>
        <v>0</v>
      </c>
      <c r="BJ181" s="1478"/>
      <c r="BK181" s="1478"/>
      <c r="BL181" s="1478"/>
      <c r="BM181" s="1486"/>
      <c r="BN181" s="232"/>
    </row>
    <row r="182" spans="1:66" hidden="1">
      <c r="A182" s="43" t="s">
        <v>132</v>
      </c>
      <c r="B182" s="29"/>
      <c r="C182" s="54"/>
      <c r="D182" s="342"/>
      <c r="E182" s="286"/>
      <c r="F182" s="286"/>
      <c r="G182" s="286"/>
      <c r="H182" s="298"/>
      <c r="I182" s="170"/>
      <c r="J182" s="168"/>
      <c r="K182" s="286"/>
      <c r="L182" s="286"/>
      <c r="M182" s="286"/>
      <c r="N182" s="287"/>
      <c r="O182" s="286"/>
      <c r="P182" s="286"/>
      <c r="Q182" s="168"/>
      <c r="R182" s="169"/>
      <c r="S182" s="1175"/>
      <c r="T182" s="286"/>
      <c r="U182" s="286"/>
      <c r="V182" s="296"/>
      <c r="W182" s="1176"/>
      <c r="X182" s="314"/>
      <c r="Y182" s="286"/>
      <c r="Z182" s="286"/>
      <c r="AA182" s="286"/>
      <c r="AB182" s="284"/>
      <c r="AC182" s="227"/>
      <c r="AD182" s="228"/>
      <c r="AE182" s="331"/>
      <c r="AF182" s="373"/>
      <c r="AG182" s="331"/>
      <c r="AH182" s="298"/>
      <c r="AI182" s="287"/>
      <c r="AJ182" s="286"/>
      <c r="AK182" s="286"/>
      <c r="AL182" s="286"/>
      <c r="AM182" s="293"/>
      <c r="AN182" s="287"/>
      <c r="AO182" s="286"/>
      <c r="AP182" s="286"/>
      <c r="AQ182" s="286"/>
      <c r="AR182" s="218"/>
      <c r="AS182" s="1355"/>
      <c r="AT182" s="168"/>
      <c r="AU182" s="169"/>
      <c r="AV182" s="168"/>
      <c r="AW182" s="1356"/>
      <c r="AX182" s="314"/>
      <c r="AY182" s="286"/>
      <c r="AZ182" s="286"/>
      <c r="BA182" s="286"/>
      <c r="BB182" s="474"/>
      <c r="BC182" s="482"/>
      <c r="BD182" s="287"/>
      <c r="BE182" s="286"/>
      <c r="BF182" s="286"/>
      <c r="BG182" s="286"/>
      <c r="BH182" s="229"/>
      <c r="BI182" s="230"/>
      <c r="BJ182" s="168"/>
      <c r="BK182" s="168"/>
      <c r="BL182" s="168"/>
      <c r="BM182" s="945"/>
      <c r="BN182" s="231"/>
    </row>
    <row r="183" spans="1:66" hidden="1">
      <c r="A183" s="28" t="s">
        <v>5</v>
      </c>
      <c r="B183" s="29"/>
      <c r="C183" s="30"/>
      <c r="D183" s="946"/>
      <c r="E183" s="465"/>
      <c r="F183" s="465"/>
      <c r="G183" s="465"/>
      <c r="H183" s="475"/>
      <c r="I183" s="947"/>
      <c r="J183" s="465"/>
      <c r="K183" s="465"/>
      <c r="L183" s="465"/>
      <c r="M183" s="465"/>
      <c r="N183" s="948"/>
      <c r="O183" s="464"/>
      <c r="P183" s="464"/>
      <c r="Q183" s="465"/>
      <c r="R183" s="375"/>
      <c r="S183" s="1177"/>
      <c r="T183" s="1178"/>
      <c r="U183" s="1178"/>
      <c r="V183" s="1178"/>
      <c r="W183" s="1179"/>
      <c r="X183" s="1058"/>
      <c r="Y183" s="464"/>
      <c r="Z183" s="464"/>
      <c r="AA183" s="464"/>
      <c r="AB183" s="465"/>
      <c r="AC183" s="374"/>
      <c r="AD183" s="953"/>
      <c r="AE183" s="954"/>
      <c r="AF183" s="954"/>
      <c r="AG183" s="954"/>
      <c r="AH183" s="477"/>
      <c r="AI183" s="955"/>
      <c r="AJ183" s="465"/>
      <c r="AK183" s="465"/>
      <c r="AL183" s="465"/>
      <c r="AM183" s="374"/>
      <c r="AN183" s="949"/>
      <c r="AO183" s="464"/>
      <c r="AP183" s="464"/>
      <c r="AQ183" s="464"/>
      <c r="AR183" s="1231"/>
      <c r="AS183" s="170"/>
      <c r="AT183" s="1357"/>
      <c r="AU183" s="1358"/>
      <c r="AV183" s="1357"/>
      <c r="AW183" s="1359"/>
      <c r="AX183" s="1254"/>
      <c r="AY183" s="464"/>
      <c r="AZ183" s="464"/>
      <c r="BA183" s="464"/>
      <c r="BB183" s="475"/>
      <c r="BC183" s="483"/>
      <c r="BD183" s="955"/>
      <c r="BE183" s="464"/>
      <c r="BF183" s="464"/>
      <c r="BG183" s="464"/>
      <c r="BH183" s="377"/>
      <c r="BI183" s="956"/>
      <c r="BJ183" s="465"/>
      <c r="BK183" s="465"/>
      <c r="BL183" s="465"/>
      <c r="BM183" s="957"/>
      <c r="BN183" s="231"/>
    </row>
    <row r="184" spans="1:66" hidden="1">
      <c r="A184" s="28" t="s">
        <v>33</v>
      </c>
      <c r="B184" s="29"/>
      <c r="C184" s="30"/>
      <c r="D184" s="958"/>
      <c r="E184" s="464"/>
      <c r="F184" s="464"/>
      <c r="G184" s="464"/>
      <c r="H184" s="477"/>
      <c r="I184" s="947"/>
      <c r="J184" s="465"/>
      <c r="K184" s="464"/>
      <c r="L184" s="464"/>
      <c r="M184" s="464"/>
      <c r="N184" s="955"/>
      <c r="O184" s="464"/>
      <c r="P184" s="464"/>
      <c r="Q184" s="464"/>
      <c r="R184" s="379"/>
      <c r="S184" s="1180"/>
      <c r="T184" s="1178"/>
      <c r="U184" s="1178"/>
      <c r="V184" s="1178"/>
      <c r="W184" s="1181"/>
      <c r="X184" s="1059"/>
      <c r="Y184" s="464"/>
      <c r="Z184" s="464"/>
      <c r="AA184" s="464"/>
      <c r="AB184" s="464"/>
      <c r="AC184" s="971"/>
      <c r="AD184" s="953"/>
      <c r="AE184" s="954"/>
      <c r="AF184" s="954"/>
      <c r="AG184" s="954"/>
      <c r="AH184" s="477"/>
      <c r="AI184" s="955"/>
      <c r="AJ184" s="464"/>
      <c r="AK184" s="464"/>
      <c r="AL184" s="464"/>
      <c r="AM184" s="378"/>
      <c r="AN184" s="955"/>
      <c r="AO184" s="464"/>
      <c r="AP184" s="464"/>
      <c r="AQ184" s="464"/>
      <c r="AR184" s="1197"/>
      <c r="AS184" s="1360"/>
      <c r="AT184" s="1357"/>
      <c r="AU184" s="1358"/>
      <c r="AV184" s="1357"/>
      <c r="AW184" s="1359"/>
      <c r="AX184" s="1254"/>
      <c r="AY184" s="464"/>
      <c r="AZ184" s="464"/>
      <c r="BA184" s="464"/>
      <c r="BB184" s="475"/>
      <c r="BC184" s="483"/>
      <c r="BD184" s="955"/>
      <c r="BE184" s="464"/>
      <c r="BF184" s="464"/>
      <c r="BG184" s="464"/>
      <c r="BH184" s="377"/>
      <c r="BI184" s="956"/>
      <c r="BJ184" s="465"/>
      <c r="BK184" s="465"/>
      <c r="BL184" s="465"/>
      <c r="BM184" s="957"/>
      <c r="BN184" s="231"/>
    </row>
    <row r="185" spans="1:66" s="39" customFormat="1" ht="26.4" hidden="1" thickBot="1">
      <c r="A185" s="36" t="s">
        <v>51</v>
      </c>
      <c r="B185" s="37"/>
      <c r="C185" s="38">
        <f>SUM(D185:BM185)</f>
        <v>0</v>
      </c>
      <c r="D185" s="959"/>
      <c r="E185" s="960"/>
      <c r="F185" s="960"/>
      <c r="G185" s="960"/>
      <c r="H185" s="961"/>
      <c r="I185" s="962"/>
      <c r="J185" s="960"/>
      <c r="K185" s="960"/>
      <c r="L185" s="960"/>
      <c r="M185" s="960"/>
      <c r="N185" s="968"/>
      <c r="O185" s="960"/>
      <c r="P185" s="960"/>
      <c r="Q185" s="960"/>
      <c r="R185" s="960"/>
      <c r="S185" s="1182"/>
      <c r="T185" s="1060"/>
      <c r="U185" s="1060"/>
      <c r="V185" s="1060"/>
      <c r="W185" s="1183"/>
      <c r="X185" s="1060"/>
      <c r="Y185" s="960"/>
      <c r="Z185" s="960"/>
      <c r="AA185" s="960"/>
      <c r="AB185" s="960"/>
      <c r="AC185" s="967"/>
      <c r="AD185" s="962"/>
      <c r="AE185" s="960"/>
      <c r="AF185" s="960"/>
      <c r="AG185" s="960"/>
      <c r="AH185" s="961"/>
      <c r="AI185" s="962"/>
      <c r="AJ185" s="960"/>
      <c r="AK185" s="960"/>
      <c r="AL185" s="960"/>
      <c r="AM185" s="967"/>
      <c r="AN185" s="968"/>
      <c r="AO185" s="960"/>
      <c r="AP185" s="960"/>
      <c r="AQ185" s="960"/>
      <c r="AR185" s="1060"/>
      <c r="AS185" s="1361"/>
      <c r="AT185" s="1362"/>
      <c r="AU185" s="1362"/>
      <c r="AV185" s="1362"/>
      <c r="AW185" s="1363"/>
      <c r="AX185" s="1060"/>
      <c r="AY185" s="960"/>
      <c r="AZ185" s="960"/>
      <c r="BA185" s="960"/>
      <c r="BB185" s="960"/>
      <c r="BC185" s="969"/>
      <c r="BD185" s="968"/>
      <c r="BE185" s="960"/>
      <c r="BF185" s="960"/>
      <c r="BG185" s="960"/>
      <c r="BH185" s="960"/>
      <c r="BI185" s="968"/>
      <c r="BJ185" s="960"/>
      <c r="BK185" s="960"/>
      <c r="BL185" s="960"/>
      <c r="BM185" s="972"/>
      <c r="BN185" s="232"/>
    </row>
    <row r="186" spans="1:66" s="39" customFormat="1" ht="19.5" hidden="1" customHeight="1" thickBot="1">
      <c r="A186" s="40" t="s">
        <v>88</v>
      </c>
      <c r="B186" s="41"/>
      <c r="C186" s="1466">
        <f>SUM(D186:BM186)</f>
        <v>0</v>
      </c>
      <c r="D186" s="1477">
        <f>D185*1.017</f>
        <v>0</v>
      </c>
      <c r="E186" s="1478"/>
      <c r="F186" s="1478"/>
      <c r="G186" s="1478"/>
      <c r="H186" s="1479"/>
      <c r="I186" s="1477">
        <f>I185*1.017</f>
        <v>0</v>
      </c>
      <c r="J186" s="1478"/>
      <c r="K186" s="1478"/>
      <c r="L186" s="1478"/>
      <c r="M186" s="1478"/>
      <c r="N186" s="1477">
        <f>N185*1.017</f>
        <v>0</v>
      </c>
      <c r="O186" s="1479"/>
      <c r="P186" s="1479"/>
      <c r="Q186" s="1479"/>
      <c r="R186" s="1479"/>
      <c r="S186" s="1477">
        <f>S185*1.017</f>
        <v>0</v>
      </c>
      <c r="T186" s="1478"/>
      <c r="U186" s="1478"/>
      <c r="V186" s="1478"/>
      <c r="W186" s="1480"/>
      <c r="X186" s="1477">
        <f>X185*1.017</f>
        <v>0</v>
      </c>
      <c r="Y186" s="1478"/>
      <c r="Z186" s="1478"/>
      <c r="AA186" s="1478"/>
      <c r="AB186" s="1481"/>
      <c r="AC186" s="1481"/>
      <c r="AD186" s="1477">
        <f>AD185*1.017</f>
        <v>0</v>
      </c>
      <c r="AE186" s="1478"/>
      <c r="AF186" s="1478"/>
      <c r="AG186" s="1478"/>
      <c r="AH186" s="1479"/>
      <c r="AI186" s="1477">
        <f>AI185*1.017</f>
        <v>0</v>
      </c>
      <c r="AJ186" s="1478"/>
      <c r="AK186" s="1478"/>
      <c r="AL186" s="1478"/>
      <c r="AM186" s="1481"/>
      <c r="AN186" s="1477">
        <f>AN185*1.017</f>
        <v>0</v>
      </c>
      <c r="AO186" s="1478"/>
      <c r="AP186" s="1478"/>
      <c r="AQ186" s="1478"/>
      <c r="AR186" s="1479"/>
      <c r="AS186" s="1477">
        <f>AS185*1.017</f>
        <v>0</v>
      </c>
      <c r="AT186" s="1478"/>
      <c r="AU186" s="1478"/>
      <c r="AV186" s="1482"/>
      <c r="AW186" s="1483"/>
      <c r="AX186" s="1477">
        <f>AX185*1.017</f>
        <v>0</v>
      </c>
      <c r="AY186" s="1478"/>
      <c r="AZ186" s="1478"/>
      <c r="BA186" s="1478"/>
      <c r="BB186" s="1479"/>
      <c r="BC186" s="1484"/>
      <c r="BD186" s="1477">
        <f>BD185*1.017</f>
        <v>0</v>
      </c>
      <c r="BE186" s="1478"/>
      <c r="BF186" s="1478"/>
      <c r="BG186" s="1478"/>
      <c r="BH186" s="1485"/>
      <c r="BI186" s="1477">
        <f>BI185*1.017</f>
        <v>0</v>
      </c>
      <c r="BJ186" s="1478"/>
      <c r="BK186" s="1478"/>
      <c r="BL186" s="1478"/>
      <c r="BM186" s="1486"/>
      <c r="BN186" s="232"/>
    </row>
    <row r="187" spans="1:66">
      <c r="A187" s="25" t="s">
        <v>29</v>
      </c>
      <c r="B187" s="29"/>
      <c r="C187" s="57"/>
      <c r="D187" s="946"/>
      <c r="E187" s="465"/>
      <c r="F187" s="465"/>
      <c r="G187" s="465"/>
      <c r="H187" s="475"/>
      <c r="I187" s="947"/>
      <c r="J187" s="465"/>
      <c r="K187" s="465"/>
      <c r="L187" s="465"/>
      <c r="M187" s="465"/>
      <c r="N187" s="462"/>
      <c r="O187" s="465"/>
      <c r="P187" s="465"/>
      <c r="Q187" s="465"/>
      <c r="R187" s="375"/>
      <c r="S187" s="1180"/>
      <c r="T187" s="1178"/>
      <c r="U187" s="1178"/>
      <c r="V187" s="1178"/>
      <c r="W187" s="1188"/>
      <c r="X187" s="1058"/>
      <c r="Y187" s="465"/>
      <c r="Z187" s="465"/>
      <c r="AA187" s="465"/>
      <c r="AB187" s="951"/>
      <c r="AC187" s="375"/>
      <c r="AD187" s="949"/>
      <c r="AE187" s="382"/>
      <c r="AF187" s="465"/>
      <c r="AG187" s="385"/>
      <c r="AH187" s="475"/>
      <c r="AI187" s="955"/>
      <c r="AJ187" s="464"/>
      <c r="AK187" s="464"/>
      <c r="AL187" s="464"/>
      <c r="AM187" s="378"/>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c r="A188" s="28" t="s">
        <v>5</v>
      </c>
      <c r="B188" s="29"/>
      <c r="C188" s="58"/>
      <c r="D188" s="946"/>
      <c r="E188" s="465"/>
      <c r="F188" s="465"/>
      <c r="G188" s="465"/>
      <c r="H188" s="475"/>
      <c r="I188" s="947"/>
      <c r="J188" s="465"/>
      <c r="K188" s="465"/>
      <c r="L188" s="465"/>
      <c r="M188" s="465"/>
      <c r="N188" s="949"/>
      <c r="O188" s="465"/>
      <c r="P188" s="465"/>
      <c r="Q188" s="465"/>
      <c r="R188" s="375"/>
      <c r="S188" s="1177"/>
      <c r="T188" s="1189"/>
      <c r="U188" s="1189"/>
      <c r="V188" s="1189"/>
      <c r="W188" s="1181"/>
      <c r="X188" s="1058"/>
      <c r="Y188" s="465"/>
      <c r="Z188" s="465"/>
      <c r="AA188" s="465"/>
      <c r="AB188" s="951"/>
      <c r="AC188" s="375"/>
      <c r="AD188" s="953"/>
      <c r="AE188" s="382"/>
      <c r="AF188" s="465"/>
      <c r="AG188" s="465"/>
      <c r="AH188" s="973"/>
      <c r="AI188" s="974"/>
      <c r="AJ188" s="950"/>
      <c r="AK188" s="950"/>
      <c r="AL188" s="950"/>
      <c r="AM188" s="378"/>
      <c r="AN188" s="949"/>
      <c r="AO188" s="465"/>
      <c r="AP188" s="465"/>
      <c r="AQ188" s="465"/>
      <c r="AR188" s="1233"/>
      <c r="AS188" s="1360"/>
      <c r="AT188" s="1357"/>
      <c r="AU188" s="1357"/>
      <c r="AV188" s="1357"/>
      <c r="AW188" s="1192"/>
      <c r="AX188" s="1255"/>
      <c r="AY188" s="465"/>
      <c r="AZ188" s="465"/>
      <c r="BA188" s="465"/>
      <c r="BB188" s="475"/>
      <c r="BC188" s="483"/>
      <c r="BD188" s="949"/>
      <c r="BE188" s="465"/>
      <c r="BF188" s="465"/>
      <c r="BG188" s="465"/>
      <c r="BH188" s="951"/>
      <c r="BI188" s="949"/>
      <c r="BJ188" s="465"/>
      <c r="BK188" s="465"/>
      <c r="BL188" s="465"/>
      <c r="BM188" s="957"/>
      <c r="BN188" s="231"/>
    </row>
    <row r="189" spans="1:66">
      <c r="A189" s="28" t="s">
        <v>6</v>
      </c>
      <c r="B189" s="29"/>
      <c r="C189" s="58"/>
      <c r="D189" s="946"/>
      <c r="E189" s="465"/>
      <c r="F189" s="465"/>
      <c r="G189" s="465"/>
      <c r="H189" s="475"/>
      <c r="I189" s="947"/>
      <c r="J189" s="465"/>
      <c r="K189" s="465"/>
      <c r="L189" s="465"/>
      <c r="M189" s="465"/>
      <c r="N189" s="949"/>
      <c r="O189" s="465"/>
      <c r="P189" s="465"/>
      <c r="Q189" s="465"/>
      <c r="R189" s="375"/>
      <c r="S189" s="1177"/>
      <c r="T189" s="1189"/>
      <c r="U189" s="1189"/>
      <c r="V189" s="1189"/>
      <c r="W189" s="1188"/>
      <c r="X189" s="1058"/>
      <c r="Y189" s="465"/>
      <c r="Z189" s="465"/>
      <c r="AA189" s="465"/>
      <c r="AB189" s="951"/>
      <c r="AC189" s="975"/>
      <c r="AD189" s="949"/>
      <c r="AE189" s="465"/>
      <c r="AF189" s="465"/>
      <c r="AG189" s="465"/>
      <c r="AH189" s="976"/>
      <c r="AI189" s="977"/>
      <c r="AJ189" s="978"/>
      <c r="AK189" s="978"/>
      <c r="AL189" s="978"/>
      <c r="AM189" s="384"/>
      <c r="AN189" s="949"/>
      <c r="AO189" s="465"/>
      <c r="AP189" s="465"/>
      <c r="AQ189" s="465"/>
      <c r="AR189" s="1233"/>
      <c r="AS189" s="1360"/>
      <c r="AT189" s="1357"/>
      <c r="AU189" s="1357"/>
      <c r="AV189" s="1357"/>
      <c r="AW189" s="1192"/>
      <c r="AX189" s="1255"/>
      <c r="AY189" s="465"/>
      <c r="AZ189" s="465"/>
      <c r="BA189" s="465"/>
      <c r="BB189" s="475"/>
      <c r="BC189" s="483"/>
      <c r="BD189" s="949"/>
      <c r="BE189" s="465"/>
      <c r="BF189" s="465"/>
      <c r="BG189" s="465"/>
      <c r="BH189" s="951"/>
      <c r="BI189" s="949"/>
      <c r="BJ189" s="465"/>
      <c r="BK189" s="465"/>
      <c r="BL189" s="465"/>
      <c r="BM189" s="957"/>
      <c r="BN189" s="231"/>
    </row>
    <row r="190" spans="1:66" s="39" customFormat="1" ht="26.4" thickBot="1">
      <c r="A190" s="36" t="s">
        <v>51</v>
      </c>
      <c r="B190" s="37"/>
      <c r="C190" s="55">
        <f>SUM(D190:BM190)</f>
        <v>0</v>
      </c>
      <c r="D190" s="1533"/>
      <c r="E190" s="1435"/>
      <c r="F190" s="1435"/>
      <c r="G190" s="1435"/>
      <c r="H190" s="1534"/>
      <c r="I190" s="1434"/>
      <c r="J190" s="1435"/>
      <c r="K190" s="1435"/>
      <c r="L190" s="1435"/>
      <c r="M190" s="1436"/>
      <c r="N190" s="1535"/>
      <c r="O190" s="1435"/>
      <c r="P190" s="1435"/>
      <c r="Q190" s="1435"/>
      <c r="R190" s="1435"/>
      <c r="S190" s="1536"/>
      <c r="T190" s="1537"/>
      <c r="U190" s="1537"/>
      <c r="V190" s="1537"/>
      <c r="W190" s="1538"/>
      <c r="X190" s="1537"/>
      <c r="Y190" s="1435"/>
      <c r="Z190" s="1435"/>
      <c r="AA190" s="1435"/>
      <c r="AB190" s="1435"/>
      <c r="AC190" s="1539"/>
      <c r="AD190" s="1434"/>
      <c r="AE190" s="1435"/>
      <c r="AF190" s="1435"/>
      <c r="AG190" s="1435"/>
      <c r="AH190" s="1534"/>
      <c r="AI190" s="1434"/>
      <c r="AJ190" s="1435"/>
      <c r="AK190" s="1435"/>
      <c r="AL190" s="1435"/>
      <c r="AM190" s="1539"/>
      <c r="AN190" s="1535"/>
      <c r="AO190" s="1435"/>
      <c r="AP190" s="1435"/>
      <c r="AQ190" s="1435"/>
      <c r="AR190" s="1537"/>
      <c r="AS190" s="1540"/>
      <c r="AT190" s="1541"/>
      <c r="AU190" s="1541"/>
      <c r="AV190" s="1541"/>
      <c r="AW190" s="1542"/>
      <c r="AX190" s="1537"/>
      <c r="AY190" s="1435"/>
      <c r="AZ190" s="1435"/>
      <c r="BA190" s="1435"/>
      <c r="BB190" s="1541"/>
      <c r="BC190" s="1543"/>
      <c r="BD190" s="1535"/>
      <c r="BE190" s="1435"/>
      <c r="BF190" s="1435"/>
      <c r="BG190" s="1435"/>
      <c r="BH190" s="1435"/>
      <c r="BI190" s="1535"/>
      <c r="BJ190" s="1435"/>
      <c r="BK190" s="1435"/>
      <c r="BL190" s="1435"/>
      <c r="BM190" s="1544"/>
      <c r="BN190" s="232"/>
    </row>
    <row r="191" spans="1:66" s="39" customFormat="1" ht="19.5" customHeight="1" thickBot="1">
      <c r="A191" s="40" t="s">
        <v>88</v>
      </c>
      <c r="B191" s="41"/>
      <c r="C191" s="1466">
        <f>SUM(D191:BM191)</f>
        <v>0</v>
      </c>
      <c r="D191" s="1477">
        <f>D190*1.017</f>
        <v>0</v>
      </c>
      <c r="E191" s="1478"/>
      <c r="F191" s="1478"/>
      <c r="G191" s="1478"/>
      <c r="H191" s="1479"/>
      <c r="I191" s="1477">
        <f>I190*1.017</f>
        <v>0</v>
      </c>
      <c r="J191" s="1478"/>
      <c r="K191" s="1478"/>
      <c r="L191" s="1478"/>
      <c r="M191" s="1478"/>
      <c r="N191" s="1477">
        <f>N190*1.017</f>
        <v>0</v>
      </c>
      <c r="O191" s="1479"/>
      <c r="P191" s="1479"/>
      <c r="Q191" s="1479"/>
      <c r="R191" s="1479"/>
      <c r="S191" s="1477">
        <f>S190*1.017</f>
        <v>0</v>
      </c>
      <c r="T191" s="1478"/>
      <c r="U191" s="1478"/>
      <c r="V191" s="1478"/>
      <c r="W191" s="1480"/>
      <c r="X191" s="1477">
        <f>X190*1.017</f>
        <v>0</v>
      </c>
      <c r="Y191" s="1478"/>
      <c r="Z191" s="1478"/>
      <c r="AA191" s="1478"/>
      <c r="AB191" s="1481"/>
      <c r="AC191" s="1481"/>
      <c r="AD191" s="1477">
        <f>AD190*1.017</f>
        <v>0</v>
      </c>
      <c r="AE191" s="1478"/>
      <c r="AF191" s="1478"/>
      <c r="AG191" s="1478"/>
      <c r="AH191" s="1479"/>
      <c r="AI191" s="1477">
        <f>AI190*1.017</f>
        <v>0</v>
      </c>
      <c r="AJ191" s="1478"/>
      <c r="AK191" s="1478"/>
      <c r="AL191" s="1478"/>
      <c r="AM191" s="1481"/>
      <c r="AN191" s="1477">
        <f>AN190*1.017</f>
        <v>0</v>
      </c>
      <c r="AO191" s="1478"/>
      <c r="AP191" s="1478"/>
      <c r="AQ191" s="1478"/>
      <c r="AR191" s="1479"/>
      <c r="AS191" s="1477">
        <f>AS190*1.017</f>
        <v>0</v>
      </c>
      <c r="AT191" s="1478"/>
      <c r="AU191" s="1478"/>
      <c r="AV191" s="1482"/>
      <c r="AW191" s="1483"/>
      <c r="AX191" s="1477">
        <f>AX190*1.017</f>
        <v>0</v>
      </c>
      <c r="AY191" s="1478"/>
      <c r="AZ191" s="1478"/>
      <c r="BA191" s="1478"/>
      <c r="BB191" s="1479"/>
      <c r="BC191" s="1484"/>
      <c r="BD191" s="1477">
        <f>BD190*1.017</f>
        <v>0</v>
      </c>
      <c r="BE191" s="1478"/>
      <c r="BF191" s="1478"/>
      <c r="BG191" s="1478"/>
      <c r="BH191" s="1485"/>
      <c r="BI191" s="1477">
        <f>BI190*1.017</f>
        <v>0</v>
      </c>
      <c r="BJ191" s="1478"/>
      <c r="BK191" s="1478"/>
      <c r="BL191" s="1478"/>
      <c r="BM191" s="1486"/>
      <c r="BN191" s="232"/>
    </row>
    <row r="192" spans="1:66" ht="18.600000000000001" hidden="1" thickBot="1">
      <c r="A192" s="25" t="s">
        <v>29</v>
      </c>
      <c r="B192" s="26"/>
      <c r="C192" s="59"/>
      <c r="D192" s="946"/>
      <c r="E192" s="465"/>
      <c r="F192" s="465"/>
      <c r="G192" s="465"/>
      <c r="H192" s="475"/>
      <c r="I192" s="947"/>
      <c r="J192" s="465"/>
      <c r="K192" s="465"/>
      <c r="L192" s="465"/>
      <c r="M192" s="465"/>
      <c r="N192" s="949"/>
      <c r="O192" s="465"/>
      <c r="P192" s="465"/>
      <c r="Q192" s="465"/>
      <c r="R192" s="375"/>
      <c r="S192" s="1180"/>
      <c r="T192" s="1178"/>
      <c r="U192" s="1178"/>
      <c r="V192" s="1178"/>
      <c r="W192" s="1192"/>
      <c r="X192" s="1058"/>
      <c r="Y192" s="465"/>
      <c r="Z192" s="465"/>
      <c r="AA192" s="465"/>
      <c r="AB192" s="951"/>
      <c r="AC192" s="375"/>
      <c r="AD192" s="955"/>
      <c r="AE192" s="464"/>
      <c r="AF192" s="464"/>
      <c r="AG192" s="464"/>
      <c r="AH192" s="475"/>
      <c r="AI192" s="955"/>
      <c r="AJ192" s="464"/>
      <c r="AK192" s="464"/>
      <c r="AL192" s="464"/>
      <c r="AM192" s="378"/>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ht="18.600000000000001" hidden="1" thickBot="1">
      <c r="A193" s="28" t="s">
        <v>5</v>
      </c>
      <c r="B193" s="29"/>
      <c r="C193" s="58"/>
      <c r="D193" s="946"/>
      <c r="E193" s="465"/>
      <c r="F193" s="465"/>
      <c r="G193" s="465"/>
      <c r="H193" s="475"/>
      <c r="I193" s="947"/>
      <c r="J193" s="465"/>
      <c r="K193" s="465"/>
      <c r="L193" s="465"/>
      <c r="M193" s="465"/>
      <c r="N193" s="949"/>
      <c r="O193" s="465"/>
      <c r="P193" s="465"/>
      <c r="Q193" s="465"/>
      <c r="R193" s="375"/>
      <c r="S193" s="1177"/>
      <c r="T193" s="1189"/>
      <c r="U193" s="1189"/>
      <c r="V193" s="1189"/>
      <c r="W193" s="1192"/>
      <c r="X193" s="1058"/>
      <c r="Y193" s="465"/>
      <c r="Z193" s="465"/>
      <c r="AA193" s="465"/>
      <c r="AB193" s="951"/>
      <c r="AC193" s="375"/>
      <c r="AD193" s="955"/>
      <c r="AE193" s="464"/>
      <c r="AF193" s="464"/>
      <c r="AG193" s="464"/>
      <c r="AH193" s="973"/>
      <c r="AI193" s="974"/>
      <c r="AJ193" s="950"/>
      <c r="AK193" s="950"/>
      <c r="AL193" s="950"/>
      <c r="AM193" s="378"/>
      <c r="AN193" s="949"/>
      <c r="AO193" s="465"/>
      <c r="AP193" s="465"/>
      <c r="AQ193" s="465"/>
      <c r="AR193" s="1233"/>
      <c r="AS193" s="1360"/>
      <c r="AT193" s="1357"/>
      <c r="AU193" s="1357"/>
      <c r="AV193" s="1357"/>
      <c r="AW193" s="1192"/>
      <c r="AX193" s="1255"/>
      <c r="AY193" s="465"/>
      <c r="AZ193" s="465"/>
      <c r="BA193" s="465"/>
      <c r="BB193" s="475"/>
      <c r="BC193" s="483"/>
      <c r="BD193" s="949"/>
      <c r="BE193" s="465"/>
      <c r="BF193" s="465"/>
      <c r="BG193" s="465"/>
      <c r="BH193" s="951"/>
      <c r="BI193" s="949"/>
      <c r="BJ193" s="465"/>
      <c r="BK193" s="465"/>
      <c r="BL193" s="465"/>
      <c r="BM193" s="957"/>
      <c r="BN193" s="231"/>
    </row>
    <row r="194" spans="1:66" ht="18.600000000000001" hidden="1" thickBot="1">
      <c r="A194" s="28" t="s">
        <v>6</v>
      </c>
      <c r="B194" s="29"/>
      <c r="C194" s="58"/>
      <c r="D194" s="946"/>
      <c r="E194" s="465"/>
      <c r="F194" s="465"/>
      <c r="G194" s="465"/>
      <c r="H194" s="475"/>
      <c r="I194" s="947"/>
      <c r="J194" s="465"/>
      <c r="K194" s="465"/>
      <c r="L194" s="465"/>
      <c r="M194" s="465"/>
      <c r="N194" s="949"/>
      <c r="O194" s="465"/>
      <c r="P194" s="465"/>
      <c r="Q194" s="465"/>
      <c r="R194" s="375"/>
      <c r="S194" s="1177"/>
      <c r="T194" s="1189"/>
      <c r="U194" s="1189"/>
      <c r="V194" s="1189"/>
      <c r="W194" s="1192"/>
      <c r="X194" s="1058"/>
      <c r="Y194" s="465"/>
      <c r="Z194" s="465"/>
      <c r="AA194" s="465"/>
      <c r="AB194" s="951"/>
      <c r="AC194" s="975"/>
      <c r="AD194" s="955"/>
      <c r="AE194" s="464"/>
      <c r="AF194" s="464"/>
      <c r="AG194" s="464"/>
      <c r="AH194" s="990"/>
      <c r="AI194" s="977"/>
      <c r="AJ194" s="978"/>
      <c r="AK194" s="978"/>
      <c r="AL194" s="978"/>
      <c r="AM194" s="384"/>
      <c r="AN194" s="949"/>
      <c r="AO194" s="465"/>
      <c r="AP194" s="465"/>
      <c r="AQ194" s="465"/>
      <c r="AR194" s="1233"/>
      <c r="AS194" s="1360"/>
      <c r="AT194" s="1357"/>
      <c r="AU194" s="1357"/>
      <c r="AV194" s="1357"/>
      <c r="AW194" s="1192"/>
      <c r="AX194" s="1255"/>
      <c r="AY194" s="465"/>
      <c r="AZ194" s="465"/>
      <c r="BA194" s="465"/>
      <c r="BB194" s="475"/>
      <c r="BC194" s="483"/>
      <c r="BD194" s="949"/>
      <c r="BE194" s="465"/>
      <c r="BF194" s="465"/>
      <c r="BG194" s="465"/>
      <c r="BH194" s="951"/>
      <c r="BI194" s="949"/>
      <c r="BJ194" s="465"/>
      <c r="BK194" s="465"/>
      <c r="BL194" s="465"/>
      <c r="BM194" s="957"/>
      <c r="BN194" s="231"/>
    </row>
    <row r="195" spans="1:66" s="39" customFormat="1" ht="26.4" hidden="1" thickBot="1">
      <c r="A195" s="36" t="s">
        <v>51</v>
      </c>
      <c r="B195" s="37"/>
      <c r="C195" s="55">
        <f>SUM(D195:BM195)</f>
        <v>0</v>
      </c>
      <c r="D195" s="959"/>
      <c r="E195" s="960"/>
      <c r="F195" s="960"/>
      <c r="G195" s="960"/>
      <c r="H195" s="961"/>
      <c r="I195" s="962"/>
      <c r="J195" s="960"/>
      <c r="K195" s="960"/>
      <c r="L195" s="960"/>
      <c r="M195" s="960"/>
      <c r="N195" s="968"/>
      <c r="O195" s="960"/>
      <c r="P195" s="960"/>
      <c r="Q195" s="960"/>
      <c r="R195" s="960"/>
      <c r="S195" s="1182"/>
      <c r="T195" s="1060"/>
      <c r="U195" s="1060"/>
      <c r="V195" s="1060"/>
      <c r="W195" s="1183"/>
      <c r="X195" s="1060"/>
      <c r="Y195" s="960"/>
      <c r="Z195" s="960"/>
      <c r="AA195" s="960"/>
      <c r="AB195" s="960"/>
      <c r="AC195" s="967"/>
      <c r="AD195" s="962"/>
      <c r="AE195" s="960"/>
      <c r="AF195" s="960"/>
      <c r="AG195" s="960"/>
      <c r="AH195" s="961"/>
      <c r="AI195" s="962"/>
      <c r="AJ195" s="960"/>
      <c r="AK195" s="960"/>
      <c r="AL195" s="960"/>
      <c r="AM195" s="967"/>
      <c r="AN195" s="968"/>
      <c r="AO195" s="960"/>
      <c r="AP195" s="960"/>
      <c r="AQ195" s="960"/>
      <c r="AR195" s="1060"/>
      <c r="AS195" s="1361"/>
      <c r="AT195" s="1362"/>
      <c r="AU195" s="1362"/>
      <c r="AV195" s="1362"/>
      <c r="AW195" s="1363"/>
      <c r="AX195" s="1060"/>
      <c r="AY195" s="960"/>
      <c r="AZ195" s="960"/>
      <c r="BA195" s="960"/>
      <c r="BB195" s="960"/>
      <c r="BC195" s="969"/>
      <c r="BD195" s="968"/>
      <c r="BE195" s="960"/>
      <c r="BF195" s="960"/>
      <c r="BG195" s="960"/>
      <c r="BH195" s="960"/>
      <c r="BI195" s="968"/>
      <c r="BJ195" s="960"/>
      <c r="BK195" s="960"/>
      <c r="BL195" s="960"/>
      <c r="BM195" s="972"/>
      <c r="BN195" s="232"/>
    </row>
    <row r="196" spans="1:66" s="39" customFormat="1" ht="19.5" hidden="1" customHeight="1" thickBot="1">
      <c r="A196" s="40" t="s">
        <v>88</v>
      </c>
      <c r="B196" s="41"/>
      <c r="C196" s="1466">
        <f>SUM(D196:BM196)</f>
        <v>0</v>
      </c>
      <c r="D196" s="1477">
        <f>D195*1.017</f>
        <v>0</v>
      </c>
      <c r="E196" s="1478"/>
      <c r="F196" s="1478"/>
      <c r="G196" s="1478"/>
      <c r="H196" s="1479"/>
      <c r="I196" s="1477">
        <f>I195*1.017</f>
        <v>0</v>
      </c>
      <c r="J196" s="1478"/>
      <c r="K196" s="1478"/>
      <c r="L196" s="1478"/>
      <c r="M196" s="1478"/>
      <c r="N196" s="1477">
        <f>N195*1.017</f>
        <v>0</v>
      </c>
      <c r="O196" s="1479"/>
      <c r="P196" s="1479"/>
      <c r="Q196" s="1479"/>
      <c r="R196" s="1479"/>
      <c r="S196" s="1477">
        <f>S195*1.017</f>
        <v>0</v>
      </c>
      <c r="T196" s="1478"/>
      <c r="U196" s="1478"/>
      <c r="V196" s="1478"/>
      <c r="W196" s="1480"/>
      <c r="X196" s="1477">
        <f>X195*1.017</f>
        <v>0</v>
      </c>
      <c r="Y196" s="1478"/>
      <c r="Z196" s="1478"/>
      <c r="AA196" s="1478"/>
      <c r="AB196" s="1481"/>
      <c r="AC196" s="1481"/>
      <c r="AD196" s="1477">
        <f>AD195*1.017</f>
        <v>0</v>
      </c>
      <c r="AE196" s="1478"/>
      <c r="AF196" s="1478"/>
      <c r="AG196" s="1478"/>
      <c r="AH196" s="1479"/>
      <c r="AI196" s="1477">
        <f>AI195*1.017</f>
        <v>0</v>
      </c>
      <c r="AJ196" s="1478"/>
      <c r="AK196" s="1478"/>
      <c r="AL196" s="1478"/>
      <c r="AM196" s="1481"/>
      <c r="AN196" s="1477">
        <f>AN195*1.017</f>
        <v>0</v>
      </c>
      <c r="AO196" s="1478"/>
      <c r="AP196" s="1478"/>
      <c r="AQ196" s="1478"/>
      <c r="AR196" s="1479"/>
      <c r="AS196" s="1477">
        <f>AS195*1.017</f>
        <v>0</v>
      </c>
      <c r="AT196" s="1478"/>
      <c r="AU196" s="1478"/>
      <c r="AV196" s="1482"/>
      <c r="AW196" s="1483"/>
      <c r="AX196" s="1477">
        <f>AX195*1.017</f>
        <v>0</v>
      </c>
      <c r="AY196" s="1478"/>
      <c r="AZ196" s="1478"/>
      <c r="BA196" s="1478"/>
      <c r="BB196" s="1479"/>
      <c r="BC196" s="1484"/>
      <c r="BD196" s="1477">
        <f>BD195*1.017</f>
        <v>0</v>
      </c>
      <c r="BE196" s="1478"/>
      <c r="BF196" s="1478"/>
      <c r="BG196" s="1478"/>
      <c r="BH196" s="1485"/>
      <c r="BI196" s="1477">
        <f>BI195*1.017</f>
        <v>0</v>
      </c>
      <c r="BJ196" s="1478"/>
      <c r="BK196" s="1478"/>
      <c r="BL196" s="1478"/>
      <c r="BM196" s="1486"/>
      <c r="BN196" s="232"/>
    </row>
    <row r="197" spans="1:66" ht="18.600000000000001" hidden="1" thickBot="1">
      <c r="A197" s="43" t="s">
        <v>29</v>
      </c>
      <c r="B197" s="29"/>
      <c r="C197" s="58"/>
      <c r="D197" s="386"/>
      <c r="E197" s="465"/>
      <c r="F197" s="465"/>
      <c r="G197" s="465"/>
      <c r="H197" s="475"/>
      <c r="I197" s="947"/>
      <c r="J197" s="465"/>
      <c r="K197" s="465"/>
      <c r="L197" s="465"/>
      <c r="M197" s="465"/>
      <c r="N197" s="953"/>
      <c r="O197" s="950"/>
      <c r="P197" s="950"/>
      <c r="Q197" s="950"/>
      <c r="R197" s="1030"/>
      <c r="S197" s="1194"/>
      <c r="T197" s="1189"/>
      <c r="U197" s="1189"/>
      <c r="V197" s="385"/>
      <c r="W197" s="1192"/>
      <c r="X197" s="1058"/>
      <c r="Y197" s="465"/>
      <c r="Z197" s="465"/>
      <c r="AA197" s="465"/>
      <c r="AB197" s="951"/>
      <c r="AC197" s="375"/>
      <c r="AD197" s="949"/>
      <c r="AE197" s="465"/>
      <c r="AF197" s="465"/>
      <c r="AG197" s="172"/>
      <c r="AH197" s="475"/>
      <c r="AI197" s="955"/>
      <c r="AJ197" s="464"/>
      <c r="AK197" s="464"/>
      <c r="AL197" s="464"/>
      <c r="AM197" s="378"/>
      <c r="AN197" s="949"/>
      <c r="AO197" s="465"/>
      <c r="AP197" s="465"/>
      <c r="AQ197" s="465"/>
      <c r="AR197" s="1233"/>
      <c r="AS197" s="1360"/>
      <c r="AT197" s="1357"/>
      <c r="AU197" s="1357"/>
      <c r="AV197" s="1371"/>
      <c r="AW197" s="1192"/>
      <c r="AX197" s="1255"/>
      <c r="AY197" s="465"/>
      <c r="AZ197" s="465"/>
      <c r="BA197" s="465"/>
      <c r="BB197" s="475"/>
      <c r="BC197" s="483"/>
      <c r="BD197" s="949"/>
      <c r="BE197" s="465"/>
      <c r="BF197" s="465"/>
      <c r="BG197" s="465"/>
      <c r="BH197" s="951"/>
      <c r="BI197" s="949"/>
      <c r="BJ197" s="465"/>
      <c r="BK197" s="465"/>
      <c r="BL197" s="465"/>
      <c r="BM197" s="957"/>
      <c r="BN197" s="231"/>
    </row>
    <row r="198" spans="1:66" ht="18.600000000000001" hidden="1" thickBot="1">
      <c r="A198" s="28" t="s">
        <v>5</v>
      </c>
      <c r="B198" s="29"/>
      <c r="C198" s="58"/>
      <c r="D198" s="946"/>
      <c r="E198" s="465"/>
      <c r="F198" s="465"/>
      <c r="G198" s="465"/>
      <c r="H198" s="475"/>
      <c r="I198" s="947"/>
      <c r="J198" s="465"/>
      <c r="K198" s="465"/>
      <c r="L198" s="465"/>
      <c r="M198" s="465"/>
      <c r="N198" s="949"/>
      <c r="O198" s="465"/>
      <c r="P198" s="465"/>
      <c r="Q198" s="465"/>
      <c r="R198" s="375"/>
      <c r="S198" s="1177"/>
      <c r="T198" s="1189"/>
      <c r="U198" s="1189"/>
      <c r="V198" s="1195"/>
      <c r="W198" s="1192"/>
      <c r="X198" s="1058"/>
      <c r="Y198" s="465"/>
      <c r="Z198" s="465"/>
      <c r="AA198" s="465"/>
      <c r="AB198" s="951"/>
      <c r="AC198" s="975"/>
      <c r="AD198" s="949"/>
      <c r="AE198" s="465"/>
      <c r="AF198" s="465"/>
      <c r="AG198" s="465"/>
      <c r="AH198" s="973"/>
      <c r="AI198" s="974"/>
      <c r="AJ198" s="950"/>
      <c r="AK198" s="950"/>
      <c r="AL198" s="950"/>
      <c r="AM198" s="378"/>
      <c r="AN198" s="949"/>
      <c r="AO198" s="465"/>
      <c r="AP198" s="465"/>
      <c r="AQ198" s="465"/>
      <c r="AR198" s="1233"/>
      <c r="AS198" s="1360"/>
      <c r="AT198" s="1357"/>
      <c r="AU198" s="1357"/>
      <c r="AV198" s="1357"/>
      <c r="AW198" s="1192"/>
      <c r="AX198" s="1255"/>
      <c r="AY198" s="465"/>
      <c r="AZ198" s="465"/>
      <c r="BA198" s="465"/>
      <c r="BB198" s="475"/>
      <c r="BC198" s="483"/>
      <c r="BD198" s="949"/>
      <c r="BE198" s="465"/>
      <c r="BF198" s="465"/>
      <c r="BG198" s="465"/>
      <c r="BH198" s="951"/>
      <c r="BI198" s="949"/>
      <c r="BJ198" s="465"/>
      <c r="BK198" s="465"/>
      <c r="BL198" s="465"/>
      <c r="BM198" s="957"/>
      <c r="BN198" s="231"/>
    </row>
    <row r="199" spans="1:66" s="39" customFormat="1" ht="26.4" hidden="1" thickBot="1">
      <c r="A199" s="36" t="s">
        <v>51</v>
      </c>
      <c r="B199" s="37"/>
      <c r="C199" s="55">
        <f>SUM(D199:BM199)</f>
        <v>0</v>
      </c>
      <c r="D199" s="959"/>
      <c r="E199" s="960"/>
      <c r="F199" s="960"/>
      <c r="G199" s="960"/>
      <c r="H199" s="961"/>
      <c r="I199" s="962"/>
      <c r="J199" s="960"/>
      <c r="K199" s="960"/>
      <c r="L199" s="960"/>
      <c r="M199" s="960"/>
      <c r="N199" s="968"/>
      <c r="O199" s="960"/>
      <c r="P199" s="960"/>
      <c r="Q199" s="960"/>
      <c r="R199" s="960"/>
      <c r="S199" s="1182"/>
      <c r="T199" s="1060"/>
      <c r="U199" s="1060"/>
      <c r="V199" s="1060"/>
      <c r="W199" s="1183"/>
      <c r="X199" s="1060"/>
      <c r="Y199" s="960"/>
      <c r="Z199" s="960"/>
      <c r="AA199" s="960"/>
      <c r="AB199" s="960"/>
      <c r="AC199" s="967"/>
      <c r="AD199" s="962"/>
      <c r="AE199" s="960"/>
      <c r="AF199" s="960"/>
      <c r="AG199" s="960"/>
      <c r="AH199" s="961"/>
      <c r="AI199" s="962"/>
      <c r="AJ199" s="960"/>
      <c r="AK199" s="960"/>
      <c r="AL199" s="960"/>
      <c r="AM199" s="967"/>
      <c r="AN199" s="968"/>
      <c r="AO199" s="960"/>
      <c r="AP199" s="960"/>
      <c r="AQ199" s="960"/>
      <c r="AR199" s="1060"/>
      <c r="AS199" s="1361"/>
      <c r="AT199" s="1362"/>
      <c r="AU199" s="1362"/>
      <c r="AV199" s="1362"/>
      <c r="AW199" s="1363"/>
      <c r="AX199" s="1060"/>
      <c r="AY199" s="960"/>
      <c r="AZ199" s="960"/>
      <c r="BA199" s="960"/>
      <c r="BB199" s="960"/>
      <c r="BC199" s="969"/>
      <c r="BD199" s="968"/>
      <c r="BE199" s="960"/>
      <c r="BF199" s="960"/>
      <c r="BG199" s="960"/>
      <c r="BH199" s="960"/>
      <c r="BI199" s="968"/>
      <c r="BJ199" s="960"/>
      <c r="BK199" s="960"/>
      <c r="BL199" s="960"/>
      <c r="BM199" s="972"/>
      <c r="BN199" s="232"/>
    </row>
    <row r="200" spans="1:66" s="39" customFormat="1" ht="19.5" hidden="1" customHeight="1" thickBot="1">
      <c r="A200" s="40" t="s">
        <v>88</v>
      </c>
      <c r="B200" s="41"/>
      <c r="C200" s="1466">
        <f>SUM(D200:BM200)</f>
        <v>0</v>
      </c>
      <c r="D200" s="1477">
        <f>D199*1.017</f>
        <v>0</v>
      </c>
      <c r="E200" s="1478"/>
      <c r="F200" s="1478"/>
      <c r="G200" s="1478"/>
      <c r="H200" s="1479"/>
      <c r="I200" s="1477">
        <f>I199*1.017</f>
        <v>0</v>
      </c>
      <c r="J200" s="1478"/>
      <c r="K200" s="1478"/>
      <c r="L200" s="1478"/>
      <c r="M200" s="1478"/>
      <c r="N200" s="1477">
        <f>N199*1.017</f>
        <v>0</v>
      </c>
      <c r="O200" s="1479"/>
      <c r="P200" s="1479"/>
      <c r="Q200" s="1479"/>
      <c r="R200" s="1479"/>
      <c r="S200" s="1477">
        <f>S199*1.017</f>
        <v>0</v>
      </c>
      <c r="T200" s="1478"/>
      <c r="U200" s="1478"/>
      <c r="V200" s="1478"/>
      <c r="W200" s="1480"/>
      <c r="X200" s="1477">
        <f>X199*1.017</f>
        <v>0</v>
      </c>
      <c r="Y200" s="1478"/>
      <c r="Z200" s="1478"/>
      <c r="AA200" s="1478"/>
      <c r="AB200" s="1481"/>
      <c r="AC200" s="1481"/>
      <c r="AD200" s="1477">
        <f>AD199*1.017</f>
        <v>0</v>
      </c>
      <c r="AE200" s="1478"/>
      <c r="AF200" s="1478"/>
      <c r="AG200" s="1478"/>
      <c r="AH200" s="1479"/>
      <c r="AI200" s="1477">
        <f>AI199*1.017</f>
        <v>0</v>
      </c>
      <c r="AJ200" s="1478"/>
      <c r="AK200" s="1478"/>
      <c r="AL200" s="1478"/>
      <c r="AM200" s="1481"/>
      <c r="AN200" s="1477">
        <f>AN199*1.017</f>
        <v>0</v>
      </c>
      <c r="AO200" s="1478"/>
      <c r="AP200" s="1478"/>
      <c r="AQ200" s="1478"/>
      <c r="AR200" s="1479"/>
      <c r="AS200" s="1477">
        <f>AS199*1.017</f>
        <v>0</v>
      </c>
      <c r="AT200" s="1478"/>
      <c r="AU200" s="1478"/>
      <c r="AV200" s="1482"/>
      <c r="AW200" s="1483"/>
      <c r="AX200" s="1477">
        <f>AX199*1.017</f>
        <v>0</v>
      </c>
      <c r="AY200" s="1478"/>
      <c r="AZ200" s="1478"/>
      <c r="BA200" s="1478"/>
      <c r="BB200" s="1479"/>
      <c r="BC200" s="1484"/>
      <c r="BD200" s="1477">
        <f>BD199*1.017</f>
        <v>0</v>
      </c>
      <c r="BE200" s="1478"/>
      <c r="BF200" s="1478"/>
      <c r="BG200" s="1478"/>
      <c r="BH200" s="1485"/>
      <c r="BI200" s="1477">
        <f>BI199*1.017</f>
        <v>0</v>
      </c>
      <c r="BJ200" s="1478"/>
      <c r="BK200" s="1478"/>
      <c r="BL200" s="1478"/>
      <c r="BM200" s="1486"/>
      <c r="BN200" s="232"/>
    </row>
    <row r="201" spans="1:66" ht="18.600000000000001" hidden="1" thickBot="1">
      <c r="A201" s="25" t="s">
        <v>134</v>
      </c>
      <c r="B201" s="29"/>
      <c r="C201" s="45"/>
      <c r="D201" s="958"/>
      <c r="E201" s="464"/>
      <c r="F201" s="464"/>
      <c r="G201" s="464"/>
      <c r="H201" s="477"/>
      <c r="I201" s="992"/>
      <c r="J201" s="464"/>
      <c r="K201" s="464"/>
      <c r="L201" s="464"/>
      <c r="M201" s="464"/>
      <c r="N201" s="955"/>
      <c r="O201" s="950"/>
      <c r="P201" s="286"/>
      <c r="Q201" s="464"/>
      <c r="R201" s="379"/>
      <c r="S201" s="1180"/>
      <c r="T201" s="1178"/>
      <c r="U201" s="1178"/>
      <c r="V201" s="1197"/>
      <c r="W201" s="1198"/>
      <c r="X201" s="1059"/>
      <c r="Y201" s="464"/>
      <c r="Z201" s="464"/>
      <c r="AA201" s="464"/>
      <c r="AB201" s="380"/>
      <c r="AC201" s="381"/>
      <c r="AD201" s="955"/>
      <c r="AE201" s="376"/>
      <c r="AF201" s="464"/>
      <c r="AG201" s="464"/>
      <c r="AH201" s="993"/>
      <c r="AI201" s="955"/>
      <c r="AJ201" s="994"/>
      <c r="AK201" s="464"/>
      <c r="AL201" s="464"/>
      <c r="AM201" s="378"/>
      <c r="AN201" s="955"/>
      <c r="AO201" s="464"/>
      <c r="AP201" s="464"/>
      <c r="AQ201" s="464"/>
      <c r="AR201" s="1235"/>
      <c r="AS201" s="1372"/>
      <c r="AT201" s="1373"/>
      <c r="AU201" s="1373"/>
      <c r="AV201" s="1373"/>
      <c r="AW201" s="1188"/>
      <c r="AX201" s="1254"/>
      <c r="AY201" s="464"/>
      <c r="AZ201" s="464"/>
      <c r="BA201" s="464"/>
      <c r="BB201" s="477"/>
      <c r="BC201" s="484"/>
      <c r="BD201" s="955"/>
      <c r="BE201" s="464"/>
      <c r="BF201" s="464"/>
      <c r="BG201" s="464"/>
      <c r="BH201" s="380"/>
      <c r="BI201" s="995"/>
      <c r="BJ201" s="464"/>
      <c r="BK201" s="464"/>
      <c r="BL201" s="464"/>
      <c r="BM201" s="996"/>
      <c r="BN201" s="231"/>
    </row>
    <row r="202" spans="1:66" ht="18.600000000000001" hidden="1" thickBot="1">
      <c r="A202" s="28" t="s">
        <v>5</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383"/>
      <c r="AD202" s="949"/>
      <c r="AE202" s="382"/>
      <c r="AF202" s="465"/>
      <c r="AG202" s="465"/>
      <c r="AH202" s="475"/>
      <c r="AI202" s="949"/>
      <c r="AJ202" s="465"/>
      <c r="AK202" s="465"/>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ht="18.600000000000001" hidden="1" thickBot="1">
      <c r="A203" s="28" t="s">
        <v>33</v>
      </c>
      <c r="B203" s="29"/>
      <c r="C203" s="30"/>
      <c r="D203" s="946"/>
      <c r="E203" s="465"/>
      <c r="F203" s="465"/>
      <c r="G203" s="465"/>
      <c r="H203" s="475"/>
      <c r="I203" s="947"/>
      <c r="J203" s="465"/>
      <c r="K203" s="464"/>
      <c r="L203" s="465"/>
      <c r="M203" s="465"/>
      <c r="N203" s="949"/>
      <c r="O203" s="465"/>
      <c r="P203" s="465"/>
      <c r="Q203" s="465"/>
      <c r="R203" s="375"/>
      <c r="S203" s="1180"/>
      <c r="T203" s="1178"/>
      <c r="U203" s="1178"/>
      <c r="V203" s="1178"/>
      <c r="W203" s="1188"/>
      <c r="X203" s="1058"/>
      <c r="Y203" s="465"/>
      <c r="Z203" s="465"/>
      <c r="AA203" s="465"/>
      <c r="AB203" s="377"/>
      <c r="AC203" s="383"/>
      <c r="AD203" s="955"/>
      <c r="AE203" s="376"/>
      <c r="AF203" s="464"/>
      <c r="AG203" s="464"/>
      <c r="AH203" s="993"/>
      <c r="AI203" s="955"/>
      <c r="AJ203" s="994"/>
      <c r="AK203" s="464"/>
      <c r="AL203" s="465"/>
      <c r="AM203" s="374"/>
      <c r="AN203" s="949"/>
      <c r="AO203" s="465"/>
      <c r="AP203" s="465"/>
      <c r="AQ203" s="465"/>
      <c r="AR203" s="1236"/>
      <c r="AS203" s="1374"/>
      <c r="AT203" s="1357"/>
      <c r="AU203" s="1357"/>
      <c r="AV203" s="1357"/>
      <c r="AW203" s="1192"/>
      <c r="AX203" s="1255"/>
      <c r="AY203" s="465"/>
      <c r="AZ203" s="465"/>
      <c r="BA203" s="465"/>
      <c r="BB203" s="475"/>
      <c r="BC203" s="483"/>
      <c r="BD203" s="949"/>
      <c r="BE203" s="465"/>
      <c r="BF203" s="465"/>
      <c r="BG203" s="465"/>
      <c r="BH203" s="377"/>
      <c r="BI203" s="956"/>
      <c r="BJ203" s="465"/>
      <c r="BK203" s="465"/>
      <c r="BL203" s="465"/>
      <c r="BM203" s="957"/>
      <c r="BN203" s="231"/>
    </row>
    <row r="204" spans="1:66" ht="18.600000000000001" hidden="1" thickBot="1">
      <c r="A204" s="28" t="s">
        <v>91</v>
      </c>
      <c r="B204" s="29"/>
      <c r="C204" s="30"/>
      <c r="D204" s="946"/>
      <c r="E204" s="465"/>
      <c r="F204" s="465"/>
      <c r="G204" s="465"/>
      <c r="H204" s="475"/>
      <c r="I204" s="947"/>
      <c r="J204" s="465"/>
      <c r="K204" s="465"/>
      <c r="L204" s="465"/>
      <c r="M204" s="465"/>
      <c r="N204" s="949"/>
      <c r="O204" s="465"/>
      <c r="P204" s="465"/>
      <c r="Q204" s="465"/>
      <c r="R204" s="375"/>
      <c r="S204" s="1177"/>
      <c r="T204" s="1189"/>
      <c r="U204" s="1189"/>
      <c r="V204" s="1189"/>
      <c r="W204" s="1192"/>
      <c r="X204" s="1058"/>
      <c r="Y204" s="465"/>
      <c r="Z204" s="465"/>
      <c r="AA204" s="465"/>
      <c r="AB204" s="377"/>
      <c r="AC204" s="975"/>
      <c r="AD204" s="949"/>
      <c r="AE204" s="382"/>
      <c r="AF204" s="465"/>
      <c r="AG204" s="465"/>
      <c r="AH204" s="475"/>
      <c r="AI204" s="955"/>
      <c r="AJ204" s="464"/>
      <c r="AK204" s="464"/>
      <c r="AL204" s="465"/>
      <c r="AM204" s="374"/>
      <c r="AN204" s="949"/>
      <c r="AO204" s="465"/>
      <c r="AP204" s="465"/>
      <c r="AQ204" s="465"/>
      <c r="AR204" s="1236"/>
      <c r="AS204" s="1374"/>
      <c r="AT204" s="1357"/>
      <c r="AU204" s="1357"/>
      <c r="AV204" s="1357"/>
      <c r="AW204" s="1192"/>
      <c r="AX204" s="1255"/>
      <c r="AY204" s="465"/>
      <c r="AZ204" s="465"/>
      <c r="BA204" s="465"/>
      <c r="BB204" s="475"/>
      <c r="BC204" s="483"/>
      <c r="BD204" s="949"/>
      <c r="BE204" s="465"/>
      <c r="BF204" s="465"/>
      <c r="BG204" s="465"/>
      <c r="BH204" s="377"/>
      <c r="BI204" s="956"/>
      <c r="BJ204" s="465"/>
      <c r="BK204" s="465"/>
      <c r="BL204" s="465"/>
      <c r="BM204" s="957"/>
      <c r="BN204" s="231"/>
    </row>
    <row r="205" spans="1:66" s="39" customFormat="1" ht="26.4" hidden="1" thickBot="1">
      <c r="A205" s="36" t="s">
        <v>51</v>
      </c>
      <c r="B205" s="37"/>
      <c r="C205" s="38">
        <f>SUM(D205:BM205)</f>
        <v>0</v>
      </c>
      <c r="D205" s="959"/>
      <c r="E205" s="960"/>
      <c r="F205" s="960"/>
      <c r="G205" s="960"/>
      <c r="H205" s="961"/>
      <c r="I205" s="962"/>
      <c r="J205" s="960"/>
      <c r="K205" s="960"/>
      <c r="L205" s="960"/>
      <c r="M205" s="960"/>
      <c r="N205" s="968"/>
      <c r="O205" s="960"/>
      <c r="P205" s="960"/>
      <c r="Q205" s="960"/>
      <c r="R205" s="960"/>
      <c r="S205" s="1182"/>
      <c r="T205" s="1060"/>
      <c r="U205" s="1060"/>
      <c r="V205" s="1060"/>
      <c r="W205" s="1183"/>
      <c r="X205" s="1060"/>
      <c r="Y205" s="960"/>
      <c r="Z205" s="960"/>
      <c r="AA205" s="960"/>
      <c r="AB205" s="960"/>
      <c r="AC205" s="967"/>
      <c r="AD205" s="962"/>
      <c r="AE205" s="960"/>
      <c r="AF205" s="960"/>
      <c r="AG205" s="960"/>
      <c r="AH205" s="961"/>
      <c r="AI205" s="962"/>
      <c r="AJ205" s="960"/>
      <c r="AK205" s="960"/>
      <c r="AL205" s="960"/>
      <c r="AM205" s="967"/>
      <c r="AN205" s="968"/>
      <c r="AO205" s="960"/>
      <c r="AP205" s="960"/>
      <c r="AQ205" s="960"/>
      <c r="AR205" s="1060"/>
      <c r="AS205" s="1361"/>
      <c r="AT205" s="1362"/>
      <c r="AU205" s="1362"/>
      <c r="AV205" s="1362"/>
      <c r="AW205" s="1363"/>
      <c r="AX205" s="1060"/>
      <c r="AY205" s="960"/>
      <c r="AZ205" s="960"/>
      <c r="BA205" s="960"/>
      <c r="BB205" s="960"/>
      <c r="BC205" s="969"/>
      <c r="BD205" s="968"/>
      <c r="BE205" s="960"/>
      <c r="BF205" s="960"/>
      <c r="BG205" s="960"/>
      <c r="BH205" s="960"/>
      <c r="BI205" s="968"/>
      <c r="BJ205" s="960"/>
      <c r="BK205" s="960"/>
      <c r="BL205" s="960"/>
      <c r="BM205" s="972"/>
      <c r="BN205" s="232"/>
    </row>
    <row r="206" spans="1:66" s="39" customFormat="1" ht="19.5" hidden="1" customHeight="1" thickBot="1">
      <c r="A206" s="40" t="s">
        <v>88</v>
      </c>
      <c r="B206" s="41"/>
      <c r="C206" s="1466">
        <f>SUM(D206:BM206)</f>
        <v>0</v>
      </c>
      <c r="D206" s="1477">
        <f>D205*1.017</f>
        <v>0</v>
      </c>
      <c r="E206" s="1478"/>
      <c r="F206" s="1478"/>
      <c r="G206" s="1478"/>
      <c r="H206" s="1479"/>
      <c r="I206" s="1477">
        <f>I205*1.017</f>
        <v>0</v>
      </c>
      <c r="J206" s="1478"/>
      <c r="K206" s="1478"/>
      <c r="L206" s="1478"/>
      <c r="M206" s="1478"/>
      <c r="N206" s="1477">
        <f>N205*1.017</f>
        <v>0</v>
      </c>
      <c r="O206" s="1479"/>
      <c r="P206" s="1479"/>
      <c r="Q206" s="1479"/>
      <c r="R206" s="1479"/>
      <c r="S206" s="1477">
        <f>S205*1.017</f>
        <v>0</v>
      </c>
      <c r="T206" s="1478"/>
      <c r="U206" s="1478"/>
      <c r="V206" s="1478"/>
      <c r="W206" s="1480"/>
      <c r="X206" s="1477">
        <f>X205*1.017</f>
        <v>0</v>
      </c>
      <c r="Y206" s="1478"/>
      <c r="Z206" s="1478"/>
      <c r="AA206" s="1478"/>
      <c r="AB206" s="1481"/>
      <c r="AC206" s="1481"/>
      <c r="AD206" s="1477">
        <f>AD205*1.017</f>
        <v>0</v>
      </c>
      <c r="AE206" s="1478"/>
      <c r="AF206" s="1478"/>
      <c r="AG206" s="1478"/>
      <c r="AH206" s="1479"/>
      <c r="AI206" s="1477">
        <f>AI205*1.017</f>
        <v>0</v>
      </c>
      <c r="AJ206" s="1478"/>
      <c r="AK206" s="1478"/>
      <c r="AL206" s="1478"/>
      <c r="AM206" s="1481"/>
      <c r="AN206" s="1477">
        <f>AN205*1.017</f>
        <v>0</v>
      </c>
      <c r="AO206" s="1478"/>
      <c r="AP206" s="1478"/>
      <c r="AQ206" s="1478"/>
      <c r="AR206" s="1479"/>
      <c r="AS206" s="1477">
        <f>AS205*1.017</f>
        <v>0</v>
      </c>
      <c r="AT206" s="1478"/>
      <c r="AU206" s="1478"/>
      <c r="AV206" s="1482"/>
      <c r="AW206" s="1483"/>
      <c r="AX206" s="1477">
        <f>AX205*1.017</f>
        <v>0</v>
      </c>
      <c r="AY206" s="1478"/>
      <c r="AZ206" s="1478"/>
      <c r="BA206" s="1478"/>
      <c r="BB206" s="1479"/>
      <c r="BC206" s="1484"/>
      <c r="BD206" s="1477">
        <f>BD205*1.017</f>
        <v>0</v>
      </c>
      <c r="BE206" s="1478"/>
      <c r="BF206" s="1478"/>
      <c r="BG206" s="1478"/>
      <c r="BH206" s="1485"/>
      <c r="BI206" s="1477">
        <f>BI205*1.017</f>
        <v>0</v>
      </c>
      <c r="BJ206" s="1478"/>
      <c r="BK206" s="1478"/>
      <c r="BL206" s="1478"/>
      <c r="BM206" s="1486"/>
      <c r="BN206" s="232"/>
    </row>
    <row r="207" spans="1:66" ht="18.600000000000001" hidden="1" thickBot="1">
      <c r="A207" s="25" t="s">
        <v>134</v>
      </c>
      <c r="B207" s="29"/>
      <c r="C207" s="45"/>
      <c r="D207" s="958"/>
      <c r="E207" s="464"/>
      <c r="F207" s="464"/>
      <c r="G207" s="464"/>
      <c r="H207" s="477"/>
      <c r="I207" s="992"/>
      <c r="J207" s="464"/>
      <c r="K207" s="464"/>
      <c r="L207" s="464"/>
      <c r="M207" s="464"/>
      <c r="N207" s="955"/>
      <c r="O207" s="950"/>
      <c r="P207" s="286"/>
      <c r="Q207" s="464"/>
      <c r="R207" s="379"/>
      <c r="S207" s="1180"/>
      <c r="T207" s="1178"/>
      <c r="U207" s="1178"/>
      <c r="V207" s="1178"/>
      <c r="W207" s="1188"/>
      <c r="X207" s="1059"/>
      <c r="Y207" s="464"/>
      <c r="Z207" s="994"/>
      <c r="AA207" s="464"/>
      <c r="AB207" s="380"/>
      <c r="AC207" s="381"/>
      <c r="AD207" s="955"/>
      <c r="AE207" s="376"/>
      <c r="AF207" s="464"/>
      <c r="AG207" s="464"/>
      <c r="AH207" s="477"/>
      <c r="AI207" s="955"/>
      <c r="AJ207" s="464"/>
      <c r="AK207" s="464"/>
      <c r="AL207" s="464"/>
      <c r="AM207" s="378"/>
      <c r="AN207" s="955"/>
      <c r="AO207" s="464"/>
      <c r="AP207" s="994"/>
      <c r="AQ207" s="464"/>
      <c r="AR207" s="1235"/>
      <c r="AS207" s="1372"/>
      <c r="AT207" s="1373"/>
      <c r="AU207" s="1373"/>
      <c r="AV207" s="1373"/>
      <c r="AW207" s="1188"/>
      <c r="AX207" s="1254"/>
      <c r="AY207" s="464"/>
      <c r="AZ207" s="464"/>
      <c r="BA207" s="464"/>
      <c r="BB207" s="477"/>
      <c r="BC207" s="484"/>
      <c r="BD207" s="955"/>
      <c r="BE207" s="464"/>
      <c r="BF207" s="464"/>
      <c r="BG207" s="464"/>
      <c r="BH207" s="380"/>
      <c r="BI207" s="995"/>
      <c r="BJ207" s="464"/>
      <c r="BK207" s="464"/>
      <c r="BL207" s="464"/>
      <c r="BM207" s="996"/>
      <c r="BN207" s="231"/>
    </row>
    <row r="208" spans="1:66" ht="18.600000000000001" hidden="1" thickBot="1">
      <c r="A208" s="28" t="s">
        <v>5</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383"/>
      <c r="AD208" s="949"/>
      <c r="AE208" s="382"/>
      <c r="AF208" s="465"/>
      <c r="AG208" s="465"/>
      <c r="AH208" s="475"/>
      <c r="AI208" s="949"/>
      <c r="AJ208" s="465"/>
      <c r="AK208" s="465"/>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ht="18.600000000000001" hidden="1" thickBot="1">
      <c r="A209" s="28" t="s">
        <v>33</v>
      </c>
      <c r="B209" s="29"/>
      <c r="C209" s="30"/>
      <c r="D209" s="946"/>
      <c r="E209" s="465"/>
      <c r="F209" s="465"/>
      <c r="G209" s="465"/>
      <c r="H209" s="475"/>
      <c r="I209" s="947"/>
      <c r="J209" s="465"/>
      <c r="K209" s="464"/>
      <c r="L209" s="465"/>
      <c r="M209" s="465"/>
      <c r="N209" s="949"/>
      <c r="O209" s="465"/>
      <c r="P209" s="465"/>
      <c r="Q209" s="465"/>
      <c r="R209" s="375"/>
      <c r="S209" s="1180"/>
      <c r="T209" s="1178"/>
      <c r="U209" s="1178"/>
      <c r="V209" s="1178"/>
      <c r="W209" s="1188"/>
      <c r="X209" s="1059"/>
      <c r="Y209" s="464"/>
      <c r="Z209" s="994"/>
      <c r="AA209" s="464"/>
      <c r="AB209" s="377"/>
      <c r="AC209" s="383"/>
      <c r="AD209" s="955"/>
      <c r="AE209" s="376"/>
      <c r="AF209" s="464"/>
      <c r="AG209" s="464"/>
      <c r="AH209" s="477"/>
      <c r="AI209" s="955"/>
      <c r="AJ209" s="464"/>
      <c r="AK209" s="464"/>
      <c r="AL209" s="464"/>
      <c r="AM209" s="378"/>
      <c r="AN209" s="955"/>
      <c r="AO209" s="464"/>
      <c r="AP209" s="994"/>
      <c r="AQ209" s="464"/>
      <c r="AR209" s="1236"/>
      <c r="AS209" s="1374"/>
      <c r="AT209" s="1357"/>
      <c r="AU209" s="1357"/>
      <c r="AV209" s="1357"/>
      <c r="AW209" s="1192"/>
      <c r="AX209" s="1255"/>
      <c r="AY209" s="465"/>
      <c r="AZ209" s="465"/>
      <c r="BA209" s="465"/>
      <c r="BB209" s="475"/>
      <c r="BC209" s="483"/>
      <c r="BD209" s="949"/>
      <c r="BE209" s="465"/>
      <c r="BF209" s="465"/>
      <c r="BG209" s="465"/>
      <c r="BH209" s="377"/>
      <c r="BI209" s="956"/>
      <c r="BJ209" s="465"/>
      <c r="BK209" s="465"/>
      <c r="BL209" s="465"/>
      <c r="BM209" s="957"/>
      <c r="BN209" s="231"/>
    </row>
    <row r="210" spans="1:66" ht="18.600000000000001" hidden="1" thickBot="1">
      <c r="A210" s="28" t="s">
        <v>91</v>
      </c>
      <c r="B210" s="29"/>
      <c r="C210" s="30"/>
      <c r="D210" s="946"/>
      <c r="E210" s="465"/>
      <c r="F210" s="465"/>
      <c r="G210" s="465"/>
      <c r="H210" s="475"/>
      <c r="I210" s="947"/>
      <c r="J210" s="465"/>
      <c r="K210" s="465"/>
      <c r="L210" s="465"/>
      <c r="M210" s="465"/>
      <c r="N210" s="949"/>
      <c r="O210" s="465"/>
      <c r="P210" s="465"/>
      <c r="Q210" s="465"/>
      <c r="R210" s="375"/>
      <c r="S210" s="1177"/>
      <c r="T210" s="1189"/>
      <c r="U210" s="1189"/>
      <c r="V210" s="1189"/>
      <c r="W210" s="1192"/>
      <c r="X210" s="1058"/>
      <c r="Y210" s="465"/>
      <c r="Z210" s="465"/>
      <c r="AA210" s="465"/>
      <c r="AB210" s="377"/>
      <c r="AC210" s="975"/>
      <c r="AD210" s="949"/>
      <c r="AE210" s="382"/>
      <c r="AF210" s="465"/>
      <c r="AG210" s="465"/>
      <c r="AH210" s="475"/>
      <c r="AI210" s="955"/>
      <c r="AJ210" s="464"/>
      <c r="AK210" s="464"/>
      <c r="AL210" s="465"/>
      <c r="AM210" s="374"/>
      <c r="AN210" s="949"/>
      <c r="AO210" s="465"/>
      <c r="AP210" s="465"/>
      <c r="AQ210" s="465"/>
      <c r="AR210" s="1236"/>
      <c r="AS210" s="1374"/>
      <c r="AT210" s="1357"/>
      <c r="AU210" s="1357"/>
      <c r="AV210" s="1357"/>
      <c r="AW210" s="1192"/>
      <c r="AX210" s="1255"/>
      <c r="AY210" s="465"/>
      <c r="AZ210" s="465"/>
      <c r="BA210" s="465"/>
      <c r="BB210" s="475"/>
      <c r="BC210" s="483"/>
      <c r="BD210" s="949"/>
      <c r="BE210" s="465"/>
      <c r="BF210" s="465"/>
      <c r="BG210" s="465"/>
      <c r="BH210" s="377"/>
      <c r="BI210" s="956"/>
      <c r="BJ210" s="465"/>
      <c r="BK210" s="465"/>
      <c r="BL210" s="465"/>
      <c r="BM210" s="957"/>
      <c r="BN210" s="231"/>
    </row>
    <row r="211" spans="1:66" s="39" customFormat="1" ht="26.4" hidden="1" thickBot="1">
      <c r="A211" s="36" t="s">
        <v>51</v>
      </c>
      <c r="B211" s="37"/>
      <c r="C211" s="38">
        <f>SUM(D211:BM211)</f>
        <v>0</v>
      </c>
      <c r="D211" s="959"/>
      <c r="E211" s="960"/>
      <c r="F211" s="960"/>
      <c r="G211" s="960"/>
      <c r="H211" s="961"/>
      <c r="I211" s="962"/>
      <c r="J211" s="960"/>
      <c r="K211" s="960"/>
      <c r="L211" s="960"/>
      <c r="M211" s="960"/>
      <c r="N211" s="968"/>
      <c r="O211" s="960"/>
      <c r="P211" s="960"/>
      <c r="Q211" s="960"/>
      <c r="R211" s="960"/>
      <c r="S211" s="1182"/>
      <c r="T211" s="1060"/>
      <c r="U211" s="1060"/>
      <c r="V211" s="1060"/>
      <c r="W211" s="1183"/>
      <c r="X211" s="1060"/>
      <c r="Y211" s="960"/>
      <c r="Z211" s="960"/>
      <c r="AA211" s="960"/>
      <c r="AB211" s="960"/>
      <c r="AC211" s="967"/>
      <c r="AD211" s="962"/>
      <c r="AE211" s="960"/>
      <c r="AF211" s="960"/>
      <c r="AG211" s="960"/>
      <c r="AH211" s="961"/>
      <c r="AI211" s="962"/>
      <c r="AJ211" s="960"/>
      <c r="AK211" s="960"/>
      <c r="AL211" s="960"/>
      <c r="AM211" s="967"/>
      <c r="AN211" s="968"/>
      <c r="AO211" s="960"/>
      <c r="AP211" s="960"/>
      <c r="AQ211" s="960"/>
      <c r="AR211" s="1060"/>
      <c r="AS211" s="1361"/>
      <c r="AT211" s="1362"/>
      <c r="AU211" s="1362"/>
      <c r="AV211" s="1362"/>
      <c r="AW211" s="1363"/>
      <c r="AX211" s="1060"/>
      <c r="AY211" s="960"/>
      <c r="AZ211" s="960"/>
      <c r="BA211" s="960"/>
      <c r="BB211" s="960"/>
      <c r="BC211" s="969"/>
      <c r="BD211" s="968"/>
      <c r="BE211" s="960"/>
      <c r="BF211" s="960"/>
      <c r="BG211" s="960"/>
      <c r="BH211" s="960"/>
      <c r="BI211" s="968"/>
      <c r="BJ211" s="960"/>
      <c r="BK211" s="960"/>
      <c r="BL211" s="960"/>
      <c r="BM211" s="972"/>
      <c r="BN211" s="232"/>
    </row>
    <row r="212" spans="1:66" s="39" customFormat="1" ht="19.5" hidden="1" customHeight="1" thickBot="1">
      <c r="A212" s="40" t="s">
        <v>88</v>
      </c>
      <c r="B212" s="41"/>
      <c r="C212" s="1466">
        <f>SUM(D212:BM212)</f>
        <v>0</v>
      </c>
      <c r="D212" s="1477">
        <f>D211*1.017</f>
        <v>0</v>
      </c>
      <c r="E212" s="1478"/>
      <c r="F212" s="1478"/>
      <c r="G212" s="1478"/>
      <c r="H212" s="1479"/>
      <c r="I212" s="1477">
        <f>I211*1.017</f>
        <v>0</v>
      </c>
      <c r="J212" s="1478"/>
      <c r="K212" s="1478"/>
      <c r="L212" s="1478"/>
      <c r="M212" s="1478"/>
      <c r="N212" s="1477">
        <f>N211*1.017</f>
        <v>0</v>
      </c>
      <c r="O212" s="1479"/>
      <c r="P212" s="1479"/>
      <c r="Q212" s="1479"/>
      <c r="R212" s="1479"/>
      <c r="S212" s="1477">
        <f>S211*1.017</f>
        <v>0</v>
      </c>
      <c r="T212" s="1478"/>
      <c r="U212" s="1478"/>
      <c r="V212" s="1478"/>
      <c r="W212" s="1480"/>
      <c r="X212" s="1477">
        <f>X211*1.017</f>
        <v>0</v>
      </c>
      <c r="Y212" s="1478"/>
      <c r="Z212" s="1478"/>
      <c r="AA212" s="1478"/>
      <c r="AB212" s="1481"/>
      <c r="AC212" s="1481"/>
      <c r="AD212" s="1477">
        <f>AD211*1.017</f>
        <v>0</v>
      </c>
      <c r="AE212" s="1478"/>
      <c r="AF212" s="1478"/>
      <c r="AG212" s="1478"/>
      <c r="AH212" s="1479"/>
      <c r="AI212" s="1477">
        <f>AI211*1.017</f>
        <v>0</v>
      </c>
      <c r="AJ212" s="1478"/>
      <c r="AK212" s="1478"/>
      <c r="AL212" s="1478"/>
      <c r="AM212" s="1481"/>
      <c r="AN212" s="1477">
        <f>AN211*1.017</f>
        <v>0</v>
      </c>
      <c r="AO212" s="1478"/>
      <c r="AP212" s="1478"/>
      <c r="AQ212" s="1478"/>
      <c r="AR212" s="1479"/>
      <c r="AS212" s="1477">
        <f>AS211*1.017</f>
        <v>0</v>
      </c>
      <c r="AT212" s="1478"/>
      <c r="AU212" s="1478"/>
      <c r="AV212" s="1482"/>
      <c r="AW212" s="1483"/>
      <c r="AX212" s="1477">
        <f>AX211*1.017</f>
        <v>0</v>
      </c>
      <c r="AY212" s="1478"/>
      <c r="AZ212" s="1478"/>
      <c r="BA212" s="1478"/>
      <c r="BB212" s="1479"/>
      <c r="BC212" s="1484"/>
      <c r="BD212" s="1477">
        <f>BD211*1.017</f>
        <v>0</v>
      </c>
      <c r="BE212" s="1478"/>
      <c r="BF212" s="1478"/>
      <c r="BG212" s="1478"/>
      <c r="BH212" s="1485"/>
      <c r="BI212" s="1477">
        <f>BI211*1.017</f>
        <v>0</v>
      </c>
      <c r="BJ212" s="1478"/>
      <c r="BK212" s="1478"/>
      <c r="BL212" s="1478"/>
      <c r="BM212" s="1486"/>
      <c r="BN212" s="232"/>
    </row>
    <row r="213" spans="1:66" ht="18.600000000000001" hidden="1" thickBot="1">
      <c r="A213" s="25" t="s">
        <v>52</v>
      </c>
      <c r="B213" s="26"/>
      <c r="C213" s="27"/>
      <c r="D213" s="958"/>
      <c r="E213" s="464"/>
      <c r="F213" s="464"/>
      <c r="G213" s="464"/>
      <c r="H213" s="477"/>
      <c r="I213" s="992"/>
      <c r="J213" s="464"/>
      <c r="K213" s="464"/>
      <c r="L213" s="464"/>
      <c r="M213" s="464"/>
      <c r="N213" s="955"/>
      <c r="O213" s="950"/>
      <c r="P213" s="286"/>
      <c r="Q213" s="464"/>
      <c r="R213" s="379"/>
      <c r="S213" s="1180"/>
      <c r="T213" s="1178"/>
      <c r="U213" s="1178"/>
      <c r="V213" s="1178"/>
      <c r="W213" s="1188"/>
      <c r="X213" s="1059"/>
      <c r="Y213" s="464"/>
      <c r="Z213" s="464"/>
      <c r="AA213" s="464"/>
      <c r="AB213" s="380"/>
      <c r="AC213" s="381"/>
      <c r="AD213" s="955"/>
      <c r="AE213" s="376"/>
      <c r="AF213" s="464"/>
      <c r="AG213" s="379"/>
      <c r="AH213" s="335"/>
      <c r="AI213" s="955"/>
      <c r="AJ213" s="464"/>
      <c r="AK213" s="464"/>
      <c r="AL213" s="464"/>
      <c r="AM213" s="378"/>
      <c r="AN213" s="955"/>
      <c r="AO213" s="464"/>
      <c r="AP213" s="464"/>
      <c r="AQ213" s="464"/>
      <c r="AR213" s="1235"/>
      <c r="AS213" s="1372"/>
      <c r="AT213" s="1373"/>
      <c r="AU213" s="1373"/>
      <c r="AV213" s="1377"/>
      <c r="AW213" s="1188"/>
      <c r="AX213" s="1254"/>
      <c r="AY213" s="464"/>
      <c r="AZ213" s="464"/>
      <c r="BA213" s="464"/>
      <c r="BB213" s="477"/>
      <c r="BC213" s="484"/>
      <c r="BD213" s="955"/>
      <c r="BE213" s="464"/>
      <c r="BF213" s="464"/>
      <c r="BG213" s="464"/>
      <c r="BH213" s="380"/>
      <c r="BI213" s="995"/>
      <c r="BJ213" s="464"/>
      <c r="BK213" s="464"/>
      <c r="BL213" s="464"/>
      <c r="BM213" s="996"/>
      <c r="BN213" s="231"/>
    </row>
    <row r="214" spans="1:66" ht="18.600000000000001" hidden="1" thickBot="1">
      <c r="A214" s="28" t="s">
        <v>5</v>
      </c>
      <c r="B214" s="29"/>
      <c r="C214" s="30"/>
      <c r="D214" s="946"/>
      <c r="E214" s="465"/>
      <c r="F214" s="465"/>
      <c r="G214" s="465"/>
      <c r="H214" s="475"/>
      <c r="I214" s="947"/>
      <c r="J214" s="465"/>
      <c r="K214" s="465"/>
      <c r="L214" s="465"/>
      <c r="M214" s="465"/>
      <c r="N214" s="949"/>
      <c r="O214" s="465"/>
      <c r="P214" s="465"/>
      <c r="Q214" s="465"/>
      <c r="R214" s="375"/>
      <c r="S214" s="1177"/>
      <c r="T214" s="1189"/>
      <c r="U214" s="1189"/>
      <c r="V214" s="1189"/>
      <c r="W214" s="1192"/>
      <c r="X214" s="1058"/>
      <c r="Y214" s="465"/>
      <c r="Z214" s="465"/>
      <c r="AA214" s="465"/>
      <c r="AB214" s="377"/>
      <c r="AC214" s="383"/>
      <c r="AD214" s="949"/>
      <c r="AE214" s="382"/>
      <c r="AF214" s="465"/>
      <c r="AG214" s="465"/>
      <c r="AH214" s="475"/>
      <c r="AI214" s="949"/>
      <c r="AJ214" s="465"/>
      <c r="AK214" s="465"/>
      <c r="AL214" s="465"/>
      <c r="AM214" s="374"/>
      <c r="AN214" s="949"/>
      <c r="AO214" s="465"/>
      <c r="AP214" s="465"/>
      <c r="AQ214" s="465"/>
      <c r="AR214" s="1236"/>
      <c r="AS214" s="1374"/>
      <c r="AT214" s="1357"/>
      <c r="AU214" s="1357"/>
      <c r="AV214" s="1357"/>
      <c r="AW214" s="1192"/>
      <c r="AX214" s="1255"/>
      <c r="AY214" s="465"/>
      <c r="AZ214" s="465"/>
      <c r="BA214" s="465"/>
      <c r="BB214" s="475"/>
      <c r="BC214" s="483"/>
      <c r="BD214" s="949"/>
      <c r="BE214" s="465"/>
      <c r="BF214" s="465"/>
      <c r="BG214" s="465"/>
      <c r="BH214" s="377"/>
      <c r="BI214" s="956"/>
      <c r="BJ214" s="465"/>
      <c r="BK214" s="465"/>
      <c r="BL214" s="465"/>
      <c r="BM214" s="957"/>
      <c r="BN214" s="231"/>
    </row>
    <row r="215" spans="1:66" ht="18.600000000000001" hidden="1" thickBot="1">
      <c r="A215" s="28" t="s">
        <v>33</v>
      </c>
      <c r="B215" s="29"/>
      <c r="C215" s="30"/>
      <c r="D215" s="958"/>
      <c r="E215" s="464"/>
      <c r="F215" s="464"/>
      <c r="G215" s="464"/>
      <c r="H215" s="477"/>
      <c r="I215" s="992"/>
      <c r="J215" s="464"/>
      <c r="K215" s="464"/>
      <c r="L215" s="464"/>
      <c r="M215" s="464"/>
      <c r="N215" s="955"/>
      <c r="O215" s="464"/>
      <c r="P215" s="464"/>
      <c r="Q215" s="464"/>
      <c r="R215" s="379"/>
      <c r="S215" s="1180"/>
      <c r="T215" s="1178"/>
      <c r="U215" s="1178"/>
      <c r="V215" s="1178"/>
      <c r="W215" s="1188"/>
      <c r="X215" s="1059"/>
      <c r="Y215" s="464"/>
      <c r="Z215" s="464"/>
      <c r="AA215" s="464"/>
      <c r="AB215" s="380"/>
      <c r="AC215" s="975"/>
      <c r="AD215" s="955"/>
      <c r="AE215" s="376"/>
      <c r="AF215" s="464"/>
      <c r="AG215" s="464"/>
      <c r="AH215" s="477"/>
      <c r="AI215" s="955"/>
      <c r="AJ215" s="464"/>
      <c r="AK215" s="464"/>
      <c r="AL215" s="464"/>
      <c r="AM215" s="378"/>
      <c r="AN215" s="955"/>
      <c r="AO215" s="464"/>
      <c r="AP215" s="464"/>
      <c r="AQ215" s="464"/>
      <c r="AR215" s="1235"/>
      <c r="AS215" s="1372"/>
      <c r="AT215" s="1373"/>
      <c r="AU215" s="1373"/>
      <c r="AV215" s="1373"/>
      <c r="AW215" s="1188"/>
      <c r="AX215" s="1254"/>
      <c r="AY215" s="464"/>
      <c r="AZ215" s="464"/>
      <c r="BA215" s="464"/>
      <c r="BB215" s="477"/>
      <c r="BC215" s="484"/>
      <c r="BD215" s="955"/>
      <c r="BE215" s="464"/>
      <c r="BF215" s="464"/>
      <c r="BG215" s="464"/>
      <c r="BH215" s="380"/>
      <c r="BI215" s="995"/>
      <c r="BJ215" s="464"/>
      <c r="BK215" s="464"/>
      <c r="BL215" s="464"/>
      <c r="BM215" s="996"/>
      <c r="BN215" s="231"/>
    </row>
    <row r="216" spans="1:66" s="39" customFormat="1" ht="26.4" hidden="1" thickBot="1">
      <c r="A216" s="36" t="s">
        <v>51</v>
      </c>
      <c r="B216" s="37"/>
      <c r="C216" s="164">
        <f>SUM(D216:BM216)</f>
        <v>0</v>
      </c>
      <c r="D216" s="959"/>
      <c r="E216" s="960"/>
      <c r="F216" s="960"/>
      <c r="G216" s="960"/>
      <c r="H216" s="961"/>
      <c r="I216" s="962"/>
      <c r="J216" s="960"/>
      <c r="K216" s="960"/>
      <c r="L216" s="960"/>
      <c r="M216" s="960"/>
      <c r="N216" s="968"/>
      <c r="O216" s="960"/>
      <c r="P216" s="960"/>
      <c r="Q216" s="960"/>
      <c r="R216" s="960"/>
      <c r="S216" s="1182"/>
      <c r="T216" s="1060"/>
      <c r="U216" s="1060"/>
      <c r="V216" s="1060"/>
      <c r="W216" s="1183"/>
      <c r="X216" s="1060"/>
      <c r="Y216" s="960"/>
      <c r="Z216" s="960"/>
      <c r="AA216" s="960"/>
      <c r="AB216" s="960"/>
      <c r="AC216" s="967"/>
      <c r="AD216" s="962"/>
      <c r="AE216" s="960"/>
      <c r="AF216" s="960"/>
      <c r="AG216" s="960"/>
      <c r="AH216" s="961"/>
      <c r="AI216" s="962"/>
      <c r="AJ216" s="960"/>
      <c r="AK216" s="960"/>
      <c r="AL216" s="960"/>
      <c r="AM216" s="967"/>
      <c r="AN216" s="968"/>
      <c r="AO216" s="960"/>
      <c r="AP216" s="960"/>
      <c r="AQ216" s="960"/>
      <c r="AR216" s="1060"/>
      <c r="AS216" s="1361"/>
      <c r="AT216" s="1362"/>
      <c r="AU216" s="1362"/>
      <c r="AV216" s="1362"/>
      <c r="AW216" s="1363"/>
      <c r="AX216" s="1060"/>
      <c r="AY216" s="960"/>
      <c r="AZ216" s="960"/>
      <c r="BA216" s="960"/>
      <c r="BB216" s="960"/>
      <c r="BC216" s="969"/>
      <c r="BD216" s="968"/>
      <c r="BE216" s="960"/>
      <c r="BF216" s="960"/>
      <c r="BG216" s="960"/>
      <c r="BH216" s="960"/>
      <c r="BI216" s="968"/>
      <c r="BJ216" s="960"/>
      <c r="BK216" s="960"/>
      <c r="BL216" s="960"/>
      <c r="BM216" s="972"/>
      <c r="BN216" s="232"/>
    </row>
    <row r="217" spans="1:66" s="39" customFormat="1" ht="19.5" hidden="1" customHeight="1" thickBot="1">
      <c r="A217" s="40" t="s">
        <v>88</v>
      </c>
      <c r="B217" s="41"/>
      <c r="C217" s="1466">
        <f>SUM(D217:BM217)</f>
        <v>0</v>
      </c>
      <c r="D217" s="1477">
        <f>D216*1.017</f>
        <v>0</v>
      </c>
      <c r="E217" s="1478"/>
      <c r="F217" s="1478"/>
      <c r="G217" s="1478"/>
      <c r="H217" s="1479"/>
      <c r="I217" s="1477">
        <f>I216*1.017</f>
        <v>0</v>
      </c>
      <c r="J217" s="1478"/>
      <c r="K217" s="1478"/>
      <c r="L217" s="1478"/>
      <c r="M217" s="1478"/>
      <c r="N217" s="1477">
        <f>N216*1.017</f>
        <v>0</v>
      </c>
      <c r="O217" s="1479"/>
      <c r="P217" s="1479"/>
      <c r="Q217" s="1479"/>
      <c r="R217" s="1479"/>
      <c r="S217" s="1477">
        <f>S216*1.017</f>
        <v>0</v>
      </c>
      <c r="T217" s="1478"/>
      <c r="U217" s="1478"/>
      <c r="V217" s="1478"/>
      <c r="W217" s="1480"/>
      <c r="X217" s="1477">
        <f>X216*1.017</f>
        <v>0</v>
      </c>
      <c r="Y217" s="1478"/>
      <c r="Z217" s="1478"/>
      <c r="AA217" s="1478"/>
      <c r="AB217" s="1481"/>
      <c r="AC217" s="1481"/>
      <c r="AD217" s="1477">
        <f>AD216*1.017</f>
        <v>0</v>
      </c>
      <c r="AE217" s="1478"/>
      <c r="AF217" s="1478"/>
      <c r="AG217" s="1478"/>
      <c r="AH217" s="1479"/>
      <c r="AI217" s="1477">
        <f>AI216*1.017</f>
        <v>0</v>
      </c>
      <c r="AJ217" s="1478"/>
      <c r="AK217" s="1478"/>
      <c r="AL217" s="1478"/>
      <c r="AM217" s="1481"/>
      <c r="AN217" s="1477">
        <f>AN216*1.017</f>
        <v>0</v>
      </c>
      <c r="AO217" s="1478"/>
      <c r="AP217" s="1478"/>
      <c r="AQ217" s="1478"/>
      <c r="AR217" s="1479"/>
      <c r="AS217" s="1477">
        <f>AS216*1.017</f>
        <v>0</v>
      </c>
      <c r="AT217" s="1478"/>
      <c r="AU217" s="1478"/>
      <c r="AV217" s="1482"/>
      <c r="AW217" s="1483"/>
      <c r="AX217" s="1477">
        <f>AX216*1.017</f>
        <v>0</v>
      </c>
      <c r="AY217" s="1478"/>
      <c r="AZ217" s="1478"/>
      <c r="BA217" s="1478"/>
      <c r="BB217" s="1479"/>
      <c r="BC217" s="1484"/>
      <c r="BD217" s="1477">
        <f>BD216*1.017</f>
        <v>0</v>
      </c>
      <c r="BE217" s="1478"/>
      <c r="BF217" s="1478"/>
      <c r="BG217" s="1478"/>
      <c r="BH217" s="1485"/>
      <c r="BI217" s="1477">
        <f>BI216*1.017</f>
        <v>0</v>
      </c>
      <c r="BJ217" s="1478"/>
      <c r="BK217" s="1478"/>
      <c r="BL217" s="1478"/>
      <c r="BM217" s="1486"/>
      <c r="BN217" s="232"/>
    </row>
    <row r="218" spans="1:66" ht="18.600000000000001" hidden="1" thickBot="1">
      <c r="A218" s="43" t="s">
        <v>133</v>
      </c>
      <c r="B218" s="29"/>
      <c r="C218" s="57"/>
      <c r="D218" s="946"/>
      <c r="E218" s="465"/>
      <c r="F218" s="465"/>
      <c r="G218" s="465"/>
      <c r="H218" s="475"/>
      <c r="I218" s="947"/>
      <c r="J218" s="465"/>
      <c r="K218" s="465"/>
      <c r="L218" s="465"/>
      <c r="M218" s="465"/>
      <c r="N218" s="949"/>
      <c r="O218" s="465"/>
      <c r="P218" s="465"/>
      <c r="Q218" s="465"/>
      <c r="R218" s="375"/>
      <c r="S218" s="1177"/>
      <c r="T218" s="1189"/>
      <c r="U218" s="1189"/>
      <c r="V218" s="1189"/>
      <c r="W218" s="1188"/>
      <c r="X218" s="1059"/>
      <c r="Y218" s="464"/>
      <c r="Z218" s="465"/>
      <c r="AA218" s="465"/>
      <c r="AB218" s="376"/>
      <c r="AC218" s="379"/>
      <c r="AD218" s="949"/>
      <c r="AE218" s="382"/>
      <c r="AF218" s="464"/>
      <c r="AG218" s="950"/>
      <c r="AH218" s="477"/>
      <c r="AI218" s="1001"/>
      <c r="AJ218" s="994"/>
      <c r="AK218" s="464"/>
      <c r="AL218" s="464"/>
      <c r="AM218" s="378"/>
      <c r="AN218" s="955"/>
      <c r="AO218" s="464"/>
      <c r="AP218" s="465"/>
      <c r="AQ218" s="465"/>
      <c r="AR218" s="477"/>
      <c r="AS218" s="1378"/>
      <c r="AT218" s="1379"/>
      <c r="AU218" s="1379"/>
      <c r="AV218" s="1380"/>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5</v>
      </c>
      <c r="B219" s="29"/>
      <c r="C219" s="58"/>
      <c r="D219" s="946"/>
      <c r="E219" s="465"/>
      <c r="F219" s="465"/>
      <c r="G219" s="465"/>
      <c r="H219" s="475"/>
      <c r="I219" s="947"/>
      <c r="J219" s="465"/>
      <c r="K219" s="465"/>
      <c r="L219" s="465"/>
      <c r="M219" s="465"/>
      <c r="N219" s="949"/>
      <c r="O219" s="465"/>
      <c r="P219" s="465"/>
      <c r="Q219" s="465"/>
      <c r="R219" s="375"/>
      <c r="S219" s="1177"/>
      <c r="T219" s="1189"/>
      <c r="U219" s="1189"/>
      <c r="V219" s="1189"/>
      <c r="W219" s="1181"/>
      <c r="X219" s="1058"/>
      <c r="Y219" s="465"/>
      <c r="Z219" s="465"/>
      <c r="AA219" s="465"/>
      <c r="AB219" s="951"/>
      <c r="AC219" s="975"/>
      <c r="AD219" s="953"/>
      <c r="AE219" s="382"/>
      <c r="AF219" s="975"/>
      <c r="AG219" s="975"/>
      <c r="AH219" s="975"/>
      <c r="AI219" s="949"/>
      <c r="AJ219" s="465"/>
      <c r="AK219" s="465"/>
      <c r="AL219" s="465"/>
      <c r="AM219" s="374"/>
      <c r="AN219" s="949"/>
      <c r="AO219" s="465"/>
      <c r="AP219" s="465"/>
      <c r="AQ219" s="465"/>
      <c r="AR219" s="1233"/>
      <c r="AS219" s="1360"/>
      <c r="AT219" s="1357"/>
      <c r="AU219" s="1357"/>
      <c r="AV219" s="1357"/>
      <c r="AW219" s="1192"/>
      <c r="AX219" s="1255"/>
      <c r="AY219" s="465"/>
      <c r="AZ219" s="465"/>
      <c r="BA219" s="465"/>
      <c r="BB219" s="475"/>
      <c r="BC219" s="483"/>
      <c r="BD219" s="949"/>
      <c r="BE219" s="465"/>
      <c r="BF219" s="465"/>
      <c r="BG219" s="465"/>
      <c r="BH219" s="377"/>
      <c r="BI219" s="956"/>
      <c r="BJ219" s="465"/>
      <c r="BK219" s="465"/>
      <c r="BL219" s="465"/>
      <c r="BM219" s="957"/>
      <c r="BN219" s="231"/>
    </row>
    <row r="220" spans="1:66" ht="18.600000000000001" hidden="1" thickBot="1">
      <c r="A220" s="28" t="s">
        <v>33</v>
      </c>
      <c r="B220" s="29"/>
      <c r="C220" s="58"/>
      <c r="D220" s="946"/>
      <c r="E220" s="465"/>
      <c r="F220" s="465"/>
      <c r="G220" s="465"/>
      <c r="H220" s="475"/>
      <c r="I220" s="947"/>
      <c r="J220" s="465"/>
      <c r="K220" s="465"/>
      <c r="L220" s="465"/>
      <c r="M220" s="465"/>
      <c r="N220" s="949"/>
      <c r="O220" s="465"/>
      <c r="P220" s="465"/>
      <c r="Q220" s="465"/>
      <c r="R220" s="375"/>
      <c r="S220" s="1177"/>
      <c r="T220" s="1189"/>
      <c r="U220" s="1189"/>
      <c r="V220" s="1189"/>
      <c r="W220" s="1188"/>
      <c r="X220" s="1058"/>
      <c r="Y220" s="465"/>
      <c r="Z220" s="465"/>
      <c r="AA220" s="465"/>
      <c r="AB220" s="376"/>
      <c r="AC220" s="379"/>
      <c r="AD220" s="949"/>
      <c r="AE220" s="465"/>
      <c r="AF220" s="465"/>
      <c r="AG220" s="465"/>
      <c r="AH220" s="475"/>
      <c r="AI220" s="949"/>
      <c r="AJ220" s="465"/>
      <c r="AK220" s="465"/>
      <c r="AL220" s="465"/>
      <c r="AM220" s="374"/>
      <c r="AN220" s="949"/>
      <c r="AO220" s="465"/>
      <c r="AP220" s="465"/>
      <c r="AQ220" s="465"/>
      <c r="AR220" s="477"/>
      <c r="AS220" s="1381"/>
      <c r="AT220" s="1373"/>
      <c r="AU220" s="1373"/>
      <c r="AV220" s="1373"/>
      <c r="AW220" s="1192"/>
      <c r="AX220" s="1255"/>
      <c r="AY220" s="465"/>
      <c r="AZ220" s="465"/>
      <c r="BA220" s="465"/>
      <c r="BB220" s="475"/>
      <c r="BC220" s="483"/>
      <c r="BD220" s="949"/>
      <c r="BE220" s="465"/>
      <c r="BF220" s="465"/>
      <c r="BG220" s="465"/>
      <c r="BH220" s="377"/>
      <c r="BI220" s="956"/>
      <c r="BJ220" s="465"/>
      <c r="BK220" s="465"/>
      <c r="BL220" s="465"/>
      <c r="BM220" s="957"/>
      <c r="BN220" s="231"/>
    </row>
    <row r="221" spans="1:66" ht="18.600000000000001" hidden="1" thickBot="1">
      <c r="A221" s="28" t="s">
        <v>91</v>
      </c>
      <c r="B221" s="29"/>
      <c r="C221" s="58"/>
      <c r="D221" s="946"/>
      <c r="E221" s="465"/>
      <c r="F221" s="465"/>
      <c r="G221" s="465"/>
      <c r="H221" s="1002"/>
      <c r="I221" s="382"/>
      <c r="J221" s="465"/>
      <c r="K221" s="465"/>
      <c r="L221" s="465"/>
      <c r="M221" s="465"/>
      <c r="N221" s="949"/>
      <c r="O221" s="465"/>
      <c r="P221" s="465"/>
      <c r="Q221" s="465"/>
      <c r="R221" s="375"/>
      <c r="S221" s="1177"/>
      <c r="T221" s="1189"/>
      <c r="U221" s="1189"/>
      <c r="V221" s="1189"/>
      <c r="W221" s="1188"/>
      <c r="X221" s="1058"/>
      <c r="Y221" s="465"/>
      <c r="Z221" s="465"/>
      <c r="AA221" s="465"/>
      <c r="AB221" s="376"/>
      <c r="AC221" s="975"/>
      <c r="AD221" s="949"/>
      <c r="AE221" s="465"/>
      <c r="AF221" s="465"/>
      <c r="AG221" s="954"/>
      <c r="AH221" s="475"/>
      <c r="AI221" s="949"/>
      <c r="AJ221" s="465"/>
      <c r="AK221" s="465"/>
      <c r="AL221" s="954"/>
      <c r="AM221" s="374"/>
      <c r="AN221" s="949"/>
      <c r="AO221" s="465"/>
      <c r="AP221" s="465"/>
      <c r="AQ221" s="465"/>
      <c r="AR221" s="477"/>
      <c r="AS221" s="1381"/>
      <c r="AT221" s="1373"/>
      <c r="AU221" s="1373"/>
      <c r="AV221" s="1377"/>
      <c r="AW221" s="1192"/>
      <c r="AX221" s="1255"/>
      <c r="AY221" s="465"/>
      <c r="AZ221" s="465"/>
      <c r="BA221" s="954"/>
      <c r="BB221" s="475"/>
      <c r="BC221" s="483"/>
      <c r="BD221" s="949"/>
      <c r="BE221" s="465"/>
      <c r="BF221" s="465"/>
      <c r="BG221" s="465"/>
      <c r="BH221" s="377"/>
      <c r="BI221" s="956"/>
      <c r="BJ221" s="465"/>
      <c r="BK221" s="465"/>
      <c r="BL221" s="465"/>
      <c r="BM221" s="957"/>
      <c r="BN221" s="231"/>
    </row>
    <row r="222" spans="1:66" s="39" customFormat="1" ht="26.4" hidden="1" thickBot="1">
      <c r="A222" s="36" t="s">
        <v>51</v>
      </c>
      <c r="B222" s="37"/>
      <c r="C222" s="38">
        <f>SUM(D222:BM222)</f>
        <v>0</v>
      </c>
      <c r="D222" s="959"/>
      <c r="E222" s="960"/>
      <c r="F222" s="960"/>
      <c r="G222" s="960"/>
      <c r="H222" s="961"/>
      <c r="I222" s="962"/>
      <c r="J222" s="960"/>
      <c r="K222" s="960"/>
      <c r="L222" s="960"/>
      <c r="M222" s="960"/>
      <c r="N222" s="968"/>
      <c r="O222" s="960"/>
      <c r="P222" s="960"/>
      <c r="Q222" s="960"/>
      <c r="R222" s="960"/>
      <c r="S222" s="1182"/>
      <c r="T222" s="1060"/>
      <c r="U222" s="1060"/>
      <c r="V222" s="1060"/>
      <c r="W222" s="1183"/>
      <c r="X222" s="1060"/>
      <c r="Y222" s="960"/>
      <c r="Z222" s="960"/>
      <c r="AA222" s="960"/>
      <c r="AB222" s="960"/>
      <c r="AC222" s="967"/>
      <c r="AD222" s="962"/>
      <c r="AE222" s="960"/>
      <c r="AF222" s="960"/>
      <c r="AG222" s="960"/>
      <c r="AH222" s="961"/>
      <c r="AI222" s="962"/>
      <c r="AJ222" s="960"/>
      <c r="AK222" s="960"/>
      <c r="AL222" s="960"/>
      <c r="AM222" s="967"/>
      <c r="AN222" s="968"/>
      <c r="AO222" s="960"/>
      <c r="AP222" s="960"/>
      <c r="AQ222" s="960"/>
      <c r="AR222" s="1060"/>
      <c r="AS222" s="1361"/>
      <c r="AT222" s="1362"/>
      <c r="AU222" s="1362"/>
      <c r="AV222" s="1362"/>
      <c r="AW222" s="1363"/>
      <c r="AX222" s="1060"/>
      <c r="AY222" s="960"/>
      <c r="AZ222" s="960"/>
      <c r="BA222" s="960"/>
      <c r="BB222" s="960"/>
      <c r="BC222" s="969"/>
      <c r="BD222" s="968"/>
      <c r="BE222" s="960"/>
      <c r="BF222" s="960"/>
      <c r="BG222" s="960"/>
      <c r="BH222" s="960"/>
      <c r="BI222" s="968"/>
      <c r="BJ222" s="960"/>
      <c r="BK222" s="960"/>
      <c r="BL222" s="960"/>
      <c r="BM222" s="972"/>
      <c r="BN222" s="232"/>
    </row>
    <row r="223" spans="1:66" s="39" customFormat="1" ht="19.5" hidden="1" customHeight="1" thickBot="1">
      <c r="A223" s="40" t="s">
        <v>88</v>
      </c>
      <c r="B223" s="41"/>
      <c r="C223" s="1466">
        <f>SUM(D223:BM223)</f>
        <v>0</v>
      </c>
      <c r="D223" s="1477">
        <f>D222*1.017</f>
        <v>0</v>
      </c>
      <c r="E223" s="1478"/>
      <c r="F223" s="1478"/>
      <c r="G223" s="1478"/>
      <c r="H223" s="1479"/>
      <c r="I223" s="1477">
        <f>I222*1.017</f>
        <v>0</v>
      </c>
      <c r="J223" s="1478"/>
      <c r="K223" s="1478"/>
      <c r="L223" s="1478"/>
      <c r="M223" s="1478"/>
      <c r="N223" s="1477">
        <f>N222*1.017</f>
        <v>0</v>
      </c>
      <c r="O223" s="1479"/>
      <c r="P223" s="1479"/>
      <c r="Q223" s="1479"/>
      <c r="R223" s="1479"/>
      <c r="S223" s="1477">
        <f>S222*1.017</f>
        <v>0</v>
      </c>
      <c r="T223" s="1478"/>
      <c r="U223" s="1478"/>
      <c r="V223" s="1478"/>
      <c r="W223" s="1480"/>
      <c r="X223" s="1477">
        <f>X222*1.017</f>
        <v>0</v>
      </c>
      <c r="Y223" s="1478"/>
      <c r="Z223" s="1478"/>
      <c r="AA223" s="1478"/>
      <c r="AB223" s="1481"/>
      <c r="AC223" s="1481"/>
      <c r="AD223" s="1477">
        <f>AD222*1.017</f>
        <v>0</v>
      </c>
      <c r="AE223" s="1478"/>
      <c r="AF223" s="1478"/>
      <c r="AG223" s="1478"/>
      <c r="AH223" s="1479"/>
      <c r="AI223" s="1477">
        <f>AI222*1.017</f>
        <v>0</v>
      </c>
      <c r="AJ223" s="1478"/>
      <c r="AK223" s="1478"/>
      <c r="AL223" s="1478"/>
      <c r="AM223" s="1481"/>
      <c r="AN223" s="1477">
        <f>AN222*1.017</f>
        <v>0</v>
      </c>
      <c r="AO223" s="1478"/>
      <c r="AP223" s="1478"/>
      <c r="AQ223" s="1478"/>
      <c r="AR223" s="1479"/>
      <c r="AS223" s="1477">
        <f>AS222*1.017</f>
        <v>0</v>
      </c>
      <c r="AT223" s="1478"/>
      <c r="AU223" s="1478"/>
      <c r="AV223" s="1482"/>
      <c r="AW223" s="1483"/>
      <c r="AX223" s="1477">
        <f>AX222*1.017</f>
        <v>0</v>
      </c>
      <c r="AY223" s="1478"/>
      <c r="AZ223" s="1478"/>
      <c r="BA223" s="1478"/>
      <c r="BB223" s="1479"/>
      <c r="BC223" s="1484"/>
      <c r="BD223" s="1477">
        <f>BD222*1.017</f>
        <v>0</v>
      </c>
      <c r="BE223" s="1478"/>
      <c r="BF223" s="1478"/>
      <c r="BG223" s="1478"/>
      <c r="BH223" s="1485"/>
      <c r="BI223" s="1477">
        <f>BI222*1.017</f>
        <v>0</v>
      </c>
      <c r="BJ223" s="1478"/>
      <c r="BK223" s="1478"/>
      <c r="BL223" s="1478"/>
      <c r="BM223" s="1486"/>
      <c r="BN223" s="232"/>
    </row>
    <row r="224" spans="1:66" ht="18.600000000000001" hidden="1" thickBot="1">
      <c r="A224" s="25" t="s">
        <v>47</v>
      </c>
      <c r="B224" s="26"/>
      <c r="C224" s="59"/>
      <c r="D224" s="238"/>
      <c r="E224" s="172"/>
      <c r="F224" s="172"/>
      <c r="G224" s="172"/>
      <c r="H224" s="233"/>
      <c r="I224" s="239"/>
      <c r="J224" s="172"/>
      <c r="K224" s="172"/>
      <c r="L224" s="172"/>
      <c r="M224" s="172"/>
      <c r="N224" s="234"/>
      <c r="O224" s="172"/>
      <c r="P224" s="172"/>
      <c r="Q224" s="172"/>
      <c r="R224" s="235"/>
      <c r="S224" s="239"/>
      <c r="T224" s="172"/>
      <c r="U224" s="172"/>
      <c r="V224" s="172"/>
      <c r="W224" s="1200"/>
      <c r="X224" s="236"/>
      <c r="Y224" s="172"/>
      <c r="Z224" s="172"/>
      <c r="AA224" s="172"/>
      <c r="AB224" s="294"/>
      <c r="AC224" s="235"/>
      <c r="AD224" s="234"/>
      <c r="AE224" s="172"/>
      <c r="AF224" s="172"/>
      <c r="AG224" s="172"/>
      <c r="AH224" s="312"/>
      <c r="AI224" s="295"/>
      <c r="AJ224" s="296"/>
      <c r="AK224" s="296"/>
      <c r="AL224" s="296"/>
      <c r="AM224" s="297"/>
      <c r="AN224" s="234"/>
      <c r="AO224" s="172"/>
      <c r="AP224" s="172"/>
      <c r="AQ224" s="172"/>
      <c r="AR224" s="1238"/>
      <c r="AS224" s="239"/>
      <c r="AT224" s="172"/>
      <c r="AU224" s="172"/>
      <c r="AV224" s="172"/>
      <c r="AW224" s="1200"/>
      <c r="AX224" s="236"/>
      <c r="AY224" s="172"/>
      <c r="AZ224" s="172"/>
      <c r="BA224" s="172"/>
      <c r="BB224" s="233"/>
      <c r="BC224" s="485"/>
      <c r="BD224" s="234"/>
      <c r="BE224" s="172"/>
      <c r="BF224" s="172"/>
      <c r="BG224" s="172"/>
      <c r="BH224" s="294"/>
      <c r="BI224" s="234"/>
      <c r="BJ224" s="172"/>
      <c r="BK224" s="172"/>
      <c r="BL224" s="172"/>
      <c r="BM224" s="1003"/>
      <c r="BN224" s="231"/>
    </row>
    <row r="225" spans="1:66" ht="18.600000000000001" hidden="1" thickBot="1">
      <c r="A225" s="28" t="s">
        <v>5</v>
      </c>
      <c r="B225" s="29"/>
      <c r="C225" s="58"/>
      <c r="D225" s="946"/>
      <c r="E225" s="465"/>
      <c r="F225" s="465"/>
      <c r="G225" s="465"/>
      <c r="H225" s="475"/>
      <c r="I225" s="947"/>
      <c r="J225" s="465"/>
      <c r="K225" s="465"/>
      <c r="L225" s="465"/>
      <c r="M225" s="465"/>
      <c r="N225" s="949"/>
      <c r="O225" s="465"/>
      <c r="P225" s="465"/>
      <c r="Q225" s="465"/>
      <c r="R225" s="375"/>
      <c r="S225" s="1177"/>
      <c r="T225" s="1189"/>
      <c r="U225" s="1189"/>
      <c r="V225" s="1189"/>
      <c r="W225" s="1192"/>
      <c r="X225" s="1058"/>
      <c r="Y225" s="465"/>
      <c r="Z225" s="465"/>
      <c r="AA225" s="465"/>
      <c r="AB225" s="951"/>
      <c r="AC225" s="375"/>
      <c r="AD225" s="949"/>
      <c r="AE225" s="465"/>
      <c r="AF225" s="465"/>
      <c r="AG225" s="465"/>
      <c r="AH225" s="973"/>
      <c r="AI225" s="974"/>
      <c r="AJ225" s="950"/>
      <c r="AK225" s="950"/>
      <c r="AL225" s="950"/>
      <c r="AM225" s="378"/>
      <c r="AN225" s="949"/>
      <c r="AO225" s="465"/>
      <c r="AP225" s="465"/>
      <c r="AQ225" s="465"/>
      <c r="AR225" s="1233"/>
      <c r="AS225" s="1360"/>
      <c r="AT225" s="1357"/>
      <c r="AU225" s="1357"/>
      <c r="AV225" s="1357"/>
      <c r="AW225" s="1192"/>
      <c r="AX225" s="1255"/>
      <c r="AY225" s="465"/>
      <c r="AZ225" s="465"/>
      <c r="BA225" s="465"/>
      <c r="BB225" s="475"/>
      <c r="BC225" s="483"/>
      <c r="BD225" s="949"/>
      <c r="BE225" s="465"/>
      <c r="BF225" s="465"/>
      <c r="BG225" s="465"/>
      <c r="BH225" s="951"/>
      <c r="BI225" s="949"/>
      <c r="BJ225" s="465"/>
      <c r="BK225" s="465"/>
      <c r="BL225" s="465"/>
      <c r="BM225" s="957"/>
      <c r="BN225" s="231"/>
    </row>
    <row r="226" spans="1:66" ht="18.600000000000001" hidden="1" thickBot="1">
      <c r="A226" s="28" t="s">
        <v>6</v>
      </c>
      <c r="B226" s="29"/>
      <c r="C226" s="58"/>
      <c r="D226" s="946"/>
      <c r="E226" s="465"/>
      <c r="F226" s="465"/>
      <c r="G226" s="465"/>
      <c r="H226" s="475"/>
      <c r="I226" s="947"/>
      <c r="J226" s="465"/>
      <c r="K226" s="465"/>
      <c r="L226" s="465"/>
      <c r="M226" s="465"/>
      <c r="N226" s="949"/>
      <c r="O226" s="465"/>
      <c r="P226" s="465"/>
      <c r="Q226" s="465"/>
      <c r="R226" s="375"/>
      <c r="S226" s="1177"/>
      <c r="T226" s="1189"/>
      <c r="U226" s="1189"/>
      <c r="V226" s="1189"/>
      <c r="W226" s="1192"/>
      <c r="X226" s="1058"/>
      <c r="Y226" s="465"/>
      <c r="Z226" s="465"/>
      <c r="AA226" s="465"/>
      <c r="AB226" s="951"/>
      <c r="AC226" s="975"/>
      <c r="AD226" s="949"/>
      <c r="AE226" s="465"/>
      <c r="AF226" s="465"/>
      <c r="AG226" s="465"/>
      <c r="AH226" s="976"/>
      <c r="AI226" s="977"/>
      <c r="AJ226" s="978"/>
      <c r="AK226" s="978"/>
      <c r="AL226" s="978"/>
      <c r="AM226" s="384"/>
      <c r="AN226" s="949"/>
      <c r="AO226" s="465"/>
      <c r="AP226" s="465"/>
      <c r="AQ226" s="465"/>
      <c r="AR226" s="1233"/>
      <c r="AS226" s="1360"/>
      <c r="AT226" s="1357"/>
      <c r="AU226" s="1357"/>
      <c r="AV226" s="1357"/>
      <c r="AW226" s="1192"/>
      <c r="AX226" s="1255"/>
      <c r="AY226" s="465"/>
      <c r="AZ226" s="465"/>
      <c r="BA226" s="465"/>
      <c r="BB226" s="475"/>
      <c r="BC226" s="483"/>
      <c r="BD226" s="949"/>
      <c r="BE226" s="465"/>
      <c r="BF226" s="465"/>
      <c r="BG226" s="465"/>
      <c r="BH226" s="951"/>
      <c r="BI226" s="949"/>
      <c r="BJ226" s="465"/>
      <c r="BK226" s="465"/>
      <c r="BL226" s="465"/>
      <c r="BM226" s="957"/>
      <c r="BN226" s="231"/>
    </row>
    <row r="227" spans="1:66" s="39" customFormat="1" ht="26.4" hidden="1" thickBot="1">
      <c r="A227" s="36" t="s">
        <v>51</v>
      </c>
      <c r="B227" s="37"/>
      <c r="C227" s="55">
        <f>SUM(D227:BM227)</f>
        <v>0</v>
      </c>
      <c r="D227" s="959"/>
      <c r="E227" s="960"/>
      <c r="F227" s="960"/>
      <c r="G227" s="960"/>
      <c r="H227" s="961"/>
      <c r="I227" s="962"/>
      <c r="J227" s="960"/>
      <c r="K227" s="960"/>
      <c r="L227" s="960"/>
      <c r="M227" s="960"/>
      <c r="N227" s="968"/>
      <c r="O227" s="960"/>
      <c r="P227" s="960"/>
      <c r="Q227" s="960"/>
      <c r="R227" s="960"/>
      <c r="S227" s="1182"/>
      <c r="T227" s="1060"/>
      <c r="U227" s="1060"/>
      <c r="V227" s="1060"/>
      <c r="W227" s="1183"/>
      <c r="X227" s="1060"/>
      <c r="Y227" s="960"/>
      <c r="Z227" s="960"/>
      <c r="AA227" s="960"/>
      <c r="AB227" s="960"/>
      <c r="AC227" s="967"/>
      <c r="AD227" s="962"/>
      <c r="AE227" s="960"/>
      <c r="AF227" s="960"/>
      <c r="AG227" s="960"/>
      <c r="AH227" s="961"/>
      <c r="AI227" s="962"/>
      <c r="AJ227" s="960"/>
      <c r="AK227" s="960"/>
      <c r="AL227" s="960"/>
      <c r="AM227" s="967"/>
      <c r="AN227" s="968"/>
      <c r="AO227" s="960"/>
      <c r="AP227" s="960"/>
      <c r="AQ227" s="960"/>
      <c r="AR227" s="1060"/>
      <c r="AS227" s="1361"/>
      <c r="AT227" s="1362"/>
      <c r="AU227" s="1362"/>
      <c r="AV227" s="1362"/>
      <c r="AW227" s="1363"/>
      <c r="AX227" s="1060"/>
      <c r="AY227" s="960"/>
      <c r="AZ227" s="960"/>
      <c r="BA227" s="960"/>
      <c r="BB227" s="960"/>
      <c r="BC227" s="969"/>
      <c r="BD227" s="968"/>
      <c r="BE227" s="960"/>
      <c r="BF227" s="960"/>
      <c r="BG227" s="960"/>
      <c r="BH227" s="960"/>
      <c r="BI227" s="968"/>
      <c r="BJ227" s="960"/>
      <c r="BK227" s="960"/>
      <c r="BL227" s="960"/>
      <c r="BM227" s="972"/>
      <c r="BN227" s="232"/>
    </row>
    <row r="228" spans="1:66" s="39" customFormat="1" ht="19.5" hidden="1" customHeight="1" thickBot="1">
      <c r="A228" s="40" t="s">
        <v>88</v>
      </c>
      <c r="B228" s="41"/>
      <c r="C228" s="1466">
        <f>SUM(D228:BM228)</f>
        <v>0</v>
      </c>
      <c r="D228" s="1477">
        <f>D227*1.017</f>
        <v>0</v>
      </c>
      <c r="E228" s="1478"/>
      <c r="F228" s="1478"/>
      <c r="G228" s="1478"/>
      <c r="H228" s="1479"/>
      <c r="I228" s="1477">
        <f>I227*1.017</f>
        <v>0</v>
      </c>
      <c r="J228" s="1478"/>
      <c r="K228" s="1478"/>
      <c r="L228" s="1478"/>
      <c r="M228" s="1478"/>
      <c r="N228" s="1477">
        <f>N227*1.017</f>
        <v>0</v>
      </c>
      <c r="O228" s="1479"/>
      <c r="P228" s="1479"/>
      <c r="Q228" s="1479"/>
      <c r="R228" s="1479"/>
      <c r="S228" s="1477">
        <f>S227*1.017</f>
        <v>0</v>
      </c>
      <c r="T228" s="1478"/>
      <c r="U228" s="1478"/>
      <c r="V228" s="1478"/>
      <c r="W228" s="1480"/>
      <c r="X228" s="1477">
        <f>X227*1.017</f>
        <v>0</v>
      </c>
      <c r="Y228" s="1478"/>
      <c r="Z228" s="1478"/>
      <c r="AA228" s="1478"/>
      <c r="AB228" s="1481"/>
      <c r="AC228" s="1481"/>
      <c r="AD228" s="1477">
        <f>AD227*1.017</f>
        <v>0</v>
      </c>
      <c r="AE228" s="1478"/>
      <c r="AF228" s="1478"/>
      <c r="AG228" s="1478"/>
      <c r="AH228" s="1479"/>
      <c r="AI228" s="1477">
        <f>AI227*1.017</f>
        <v>0</v>
      </c>
      <c r="AJ228" s="1478"/>
      <c r="AK228" s="1478"/>
      <c r="AL228" s="1478"/>
      <c r="AM228" s="1481"/>
      <c r="AN228" s="1477">
        <f>AN227*1.017</f>
        <v>0</v>
      </c>
      <c r="AO228" s="1478"/>
      <c r="AP228" s="1478"/>
      <c r="AQ228" s="1478"/>
      <c r="AR228" s="1479"/>
      <c r="AS228" s="1477">
        <f>AS227*1.017</f>
        <v>0</v>
      </c>
      <c r="AT228" s="1478"/>
      <c r="AU228" s="1478"/>
      <c r="AV228" s="1482"/>
      <c r="AW228" s="1483"/>
      <c r="AX228" s="1477">
        <f>AX227*1.017</f>
        <v>0</v>
      </c>
      <c r="AY228" s="1478"/>
      <c r="AZ228" s="1478"/>
      <c r="BA228" s="1478"/>
      <c r="BB228" s="1479"/>
      <c r="BC228" s="1484"/>
      <c r="BD228" s="1477">
        <f>BD227*1.017</f>
        <v>0</v>
      </c>
      <c r="BE228" s="1478"/>
      <c r="BF228" s="1478"/>
      <c r="BG228" s="1478"/>
      <c r="BH228" s="1485"/>
      <c r="BI228" s="1477">
        <f>BI227*1.017</f>
        <v>0</v>
      </c>
      <c r="BJ228" s="1478"/>
      <c r="BK228" s="1478"/>
      <c r="BL228" s="1478"/>
      <c r="BM228" s="1486"/>
      <c r="BN228" s="232"/>
    </row>
    <row r="229" spans="1:66" ht="18.600000000000001" hidden="1" thickBot="1">
      <c r="A229" s="43" t="s">
        <v>115</v>
      </c>
      <c r="B229" s="29"/>
      <c r="C229" s="58"/>
      <c r="D229" s="386"/>
      <c r="E229" s="465"/>
      <c r="F229" s="465"/>
      <c r="G229" s="465"/>
      <c r="H229" s="475"/>
      <c r="I229" s="947"/>
      <c r="J229" s="465"/>
      <c r="K229" s="465"/>
      <c r="L229" s="465"/>
      <c r="M229" s="465"/>
      <c r="N229" s="953"/>
      <c r="O229" s="950"/>
      <c r="P229" s="950"/>
      <c r="Q229" s="950"/>
      <c r="R229" s="1030"/>
      <c r="S229" s="1194"/>
      <c r="T229" s="1189"/>
      <c r="U229" s="1189"/>
      <c r="V229" s="385"/>
      <c r="W229" s="1176"/>
      <c r="X229" s="1058"/>
      <c r="Y229" s="465"/>
      <c r="Z229" s="465"/>
      <c r="AA229" s="465"/>
      <c r="AB229" s="951"/>
      <c r="AC229" s="375"/>
      <c r="AD229" s="949"/>
      <c r="AE229" s="465"/>
      <c r="AF229" s="465"/>
      <c r="AG229" s="172"/>
      <c r="AH229" s="475"/>
      <c r="AI229" s="955"/>
      <c r="AJ229" s="464"/>
      <c r="AK229" s="464"/>
      <c r="AL229" s="464"/>
      <c r="AM229" s="378"/>
      <c r="AN229" s="949"/>
      <c r="AO229" s="465"/>
      <c r="AP229" s="465"/>
      <c r="AQ229" s="465"/>
      <c r="AR229" s="1233"/>
      <c r="AS229" s="1360"/>
      <c r="AT229" s="1357"/>
      <c r="AU229" s="1357"/>
      <c r="AV229" s="1357"/>
      <c r="AW229" s="1192"/>
      <c r="AX229" s="1255"/>
      <c r="AY229" s="465"/>
      <c r="AZ229" s="465"/>
      <c r="BA229" s="465"/>
      <c r="BB229" s="475"/>
      <c r="BC229" s="483"/>
      <c r="BD229" s="949"/>
      <c r="BE229" s="465"/>
      <c r="BF229" s="465"/>
      <c r="BG229" s="465"/>
      <c r="BH229" s="951"/>
      <c r="BI229" s="949"/>
      <c r="BJ229" s="465"/>
      <c r="BK229" s="465"/>
      <c r="BL229" s="465"/>
      <c r="BM229" s="957"/>
      <c r="BN229" s="231"/>
    </row>
    <row r="230" spans="1:66" ht="18.600000000000001" hidden="1" thickBot="1">
      <c r="A230" s="28" t="s">
        <v>5</v>
      </c>
      <c r="B230" s="29"/>
      <c r="C230" s="58"/>
      <c r="D230" s="946"/>
      <c r="E230" s="465"/>
      <c r="F230" s="465"/>
      <c r="G230" s="465"/>
      <c r="H230" s="475"/>
      <c r="I230" s="947"/>
      <c r="J230" s="465"/>
      <c r="K230" s="465"/>
      <c r="L230" s="465"/>
      <c r="M230" s="465"/>
      <c r="N230" s="949"/>
      <c r="O230" s="465"/>
      <c r="P230" s="465"/>
      <c r="Q230" s="465"/>
      <c r="R230" s="375"/>
      <c r="S230" s="1177"/>
      <c r="T230" s="1189"/>
      <c r="U230" s="1189"/>
      <c r="V230" s="1195"/>
      <c r="W230" s="1201"/>
      <c r="X230" s="1058"/>
      <c r="Y230" s="465"/>
      <c r="Z230" s="465"/>
      <c r="AA230" s="465"/>
      <c r="AB230" s="951"/>
      <c r="AC230" s="975"/>
      <c r="AD230" s="949"/>
      <c r="AE230" s="465"/>
      <c r="AF230" s="465"/>
      <c r="AG230" s="465"/>
      <c r="AH230" s="973"/>
      <c r="AI230" s="974"/>
      <c r="AJ230" s="950"/>
      <c r="AK230" s="950"/>
      <c r="AL230" s="950"/>
      <c r="AM230" s="378"/>
      <c r="AN230" s="949"/>
      <c r="AO230" s="465"/>
      <c r="AP230" s="465"/>
      <c r="AQ230" s="465"/>
      <c r="AR230" s="1233"/>
      <c r="AS230" s="1360"/>
      <c r="AT230" s="1357"/>
      <c r="AU230" s="1357"/>
      <c r="AV230" s="1357"/>
      <c r="AW230" s="1192"/>
      <c r="AX230" s="1255"/>
      <c r="AY230" s="465"/>
      <c r="AZ230" s="465"/>
      <c r="BA230" s="465"/>
      <c r="BB230" s="475"/>
      <c r="BC230" s="483"/>
      <c r="BD230" s="949"/>
      <c r="BE230" s="465"/>
      <c r="BF230" s="465"/>
      <c r="BG230" s="465"/>
      <c r="BH230" s="951"/>
      <c r="BI230" s="949"/>
      <c r="BJ230" s="465"/>
      <c r="BK230" s="465"/>
      <c r="BL230" s="465"/>
      <c r="BM230" s="957"/>
      <c r="BN230" s="231"/>
    </row>
    <row r="231" spans="1:66" s="39" customFormat="1" ht="26.4" hidden="1" thickBot="1">
      <c r="A231" s="36" t="s">
        <v>51</v>
      </c>
      <c r="B231" s="37"/>
      <c r="C231" s="55">
        <f>SUM(D231:BM231)</f>
        <v>0</v>
      </c>
      <c r="D231" s="959"/>
      <c r="E231" s="960"/>
      <c r="F231" s="960"/>
      <c r="G231" s="960"/>
      <c r="H231" s="961"/>
      <c r="I231" s="962"/>
      <c r="J231" s="960"/>
      <c r="K231" s="960"/>
      <c r="L231" s="960"/>
      <c r="M231" s="960"/>
      <c r="N231" s="968"/>
      <c r="O231" s="960"/>
      <c r="P231" s="960"/>
      <c r="Q231" s="960"/>
      <c r="R231" s="960"/>
      <c r="S231" s="1182"/>
      <c r="T231" s="1060"/>
      <c r="U231" s="1060"/>
      <c r="V231" s="1060"/>
      <c r="W231" s="1183"/>
      <c r="X231" s="1060"/>
      <c r="Y231" s="960"/>
      <c r="Z231" s="960"/>
      <c r="AA231" s="960"/>
      <c r="AB231" s="960"/>
      <c r="AC231" s="967"/>
      <c r="AD231" s="962"/>
      <c r="AE231" s="960"/>
      <c r="AF231" s="960"/>
      <c r="AG231" s="960"/>
      <c r="AH231" s="961"/>
      <c r="AI231" s="962"/>
      <c r="AJ231" s="960"/>
      <c r="AK231" s="960"/>
      <c r="AL231" s="960"/>
      <c r="AM231" s="967"/>
      <c r="AN231" s="968"/>
      <c r="AO231" s="960"/>
      <c r="AP231" s="960"/>
      <c r="AQ231" s="960"/>
      <c r="AR231" s="1060"/>
      <c r="AS231" s="1361"/>
      <c r="AT231" s="1362"/>
      <c r="AU231" s="1362"/>
      <c r="AV231" s="1362"/>
      <c r="AW231" s="1363"/>
      <c r="AX231" s="1060"/>
      <c r="AY231" s="960"/>
      <c r="AZ231" s="960"/>
      <c r="BA231" s="960"/>
      <c r="BB231" s="960"/>
      <c r="BC231" s="969"/>
      <c r="BD231" s="968"/>
      <c r="BE231" s="960"/>
      <c r="BF231" s="960"/>
      <c r="BG231" s="960"/>
      <c r="BH231" s="960"/>
      <c r="BI231" s="968"/>
      <c r="BJ231" s="960"/>
      <c r="BK231" s="960"/>
      <c r="BL231" s="960"/>
      <c r="BM231" s="972"/>
      <c r="BN231" s="232"/>
    </row>
    <row r="232" spans="1:66" s="39" customFormat="1" ht="19.5" hidden="1" customHeight="1" thickBot="1">
      <c r="A232" s="40" t="s">
        <v>88</v>
      </c>
      <c r="B232" s="41"/>
      <c r="C232" s="1466">
        <f>SUM(D232:BM232)</f>
        <v>0</v>
      </c>
      <c r="D232" s="1477">
        <f>D231*1.017</f>
        <v>0</v>
      </c>
      <c r="E232" s="1478"/>
      <c r="F232" s="1478"/>
      <c r="G232" s="1478"/>
      <c r="H232" s="1479"/>
      <c r="I232" s="1477">
        <f>I231*1.017</f>
        <v>0</v>
      </c>
      <c r="J232" s="1478"/>
      <c r="K232" s="1478"/>
      <c r="L232" s="1478"/>
      <c r="M232" s="1478"/>
      <c r="N232" s="1477">
        <f>N231*1.017</f>
        <v>0</v>
      </c>
      <c r="O232" s="1479"/>
      <c r="P232" s="1479"/>
      <c r="Q232" s="1479"/>
      <c r="R232" s="1479"/>
      <c r="S232" s="1477">
        <f>S231*1.017</f>
        <v>0</v>
      </c>
      <c r="T232" s="1478"/>
      <c r="U232" s="1478"/>
      <c r="V232" s="1478"/>
      <c r="W232" s="1480"/>
      <c r="X232" s="1477">
        <f>X231*1.017</f>
        <v>0</v>
      </c>
      <c r="Y232" s="1478"/>
      <c r="Z232" s="1478"/>
      <c r="AA232" s="1478"/>
      <c r="AB232" s="1481"/>
      <c r="AC232" s="1481"/>
      <c r="AD232" s="1477">
        <f>AD231*1.017</f>
        <v>0</v>
      </c>
      <c r="AE232" s="1478"/>
      <c r="AF232" s="1478"/>
      <c r="AG232" s="1478"/>
      <c r="AH232" s="1479"/>
      <c r="AI232" s="1477">
        <f>AI231*1.017</f>
        <v>0</v>
      </c>
      <c r="AJ232" s="1478"/>
      <c r="AK232" s="1478"/>
      <c r="AL232" s="1478"/>
      <c r="AM232" s="1481"/>
      <c r="AN232" s="1477">
        <f>AN231*1.017</f>
        <v>0</v>
      </c>
      <c r="AO232" s="1478"/>
      <c r="AP232" s="1478"/>
      <c r="AQ232" s="1478"/>
      <c r="AR232" s="1479"/>
      <c r="AS232" s="1477">
        <f>AS231*1.017</f>
        <v>0</v>
      </c>
      <c r="AT232" s="1478"/>
      <c r="AU232" s="1478"/>
      <c r="AV232" s="1482"/>
      <c r="AW232" s="1483"/>
      <c r="AX232" s="1477">
        <f>AX231*1.017</f>
        <v>0</v>
      </c>
      <c r="AY232" s="1478"/>
      <c r="AZ232" s="1478"/>
      <c r="BA232" s="1478"/>
      <c r="BB232" s="1479"/>
      <c r="BC232" s="1484"/>
      <c r="BD232" s="1477">
        <f>BD231*1.017</f>
        <v>0</v>
      </c>
      <c r="BE232" s="1478"/>
      <c r="BF232" s="1478"/>
      <c r="BG232" s="1478"/>
      <c r="BH232" s="1485"/>
      <c r="BI232" s="1477">
        <f>BI231*1.017</f>
        <v>0</v>
      </c>
      <c r="BJ232" s="1478"/>
      <c r="BK232" s="1478"/>
      <c r="BL232" s="1478"/>
      <c r="BM232" s="1486"/>
      <c r="BN232" s="232"/>
    </row>
    <row r="233" spans="1:66" ht="18.600000000000001" hidden="1" thickBot="1">
      <c r="A233" s="43" t="s">
        <v>115</v>
      </c>
      <c r="B233" s="29"/>
      <c r="C233" s="58"/>
      <c r="D233" s="386"/>
      <c r="E233" s="465"/>
      <c r="F233" s="465"/>
      <c r="G233" s="465"/>
      <c r="H233" s="475"/>
      <c r="I233" s="947"/>
      <c r="J233" s="465"/>
      <c r="K233" s="465"/>
      <c r="L233" s="465"/>
      <c r="M233" s="465"/>
      <c r="N233" s="953"/>
      <c r="O233" s="950"/>
      <c r="P233" s="950"/>
      <c r="Q233" s="950"/>
      <c r="R233" s="1030"/>
      <c r="S233" s="1194"/>
      <c r="T233" s="1189"/>
      <c r="U233" s="1189"/>
      <c r="V233" s="385"/>
      <c r="W233" s="1176"/>
      <c r="X233" s="1058"/>
      <c r="Y233" s="465"/>
      <c r="Z233" s="465"/>
      <c r="AA233" s="465"/>
      <c r="AB233" s="951"/>
      <c r="AC233" s="375"/>
      <c r="AD233" s="949"/>
      <c r="AE233" s="465"/>
      <c r="AF233" s="465"/>
      <c r="AG233" s="385"/>
      <c r="AH233" s="475"/>
      <c r="AI233" s="955"/>
      <c r="AJ233" s="464"/>
      <c r="AK233" s="464"/>
      <c r="AL233" s="464"/>
      <c r="AM233" s="378"/>
      <c r="AN233" s="949"/>
      <c r="AO233" s="465"/>
      <c r="AP233" s="465"/>
      <c r="AQ233" s="465"/>
      <c r="AR233" s="1233"/>
      <c r="AS233" s="1360"/>
      <c r="AT233" s="1357"/>
      <c r="AU233" s="1357"/>
      <c r="AV233" s="1357"/>
      <c r="AW233" s="1192"/>
      <c r="AX233" s="1255"/>
      <c r="AY233" s="465"/>
      <c r="AZ233" s="465"/>
      <c r="BA233" s="465"/>
      <c r="BB233" s="475"/>
      <c r="BC233" s="483"/>
      <c r="BD233" s="949"/>
      <c r="BE233" s="465"/>
      <c r="BF233" s="465"/>
      <c r="BG233" s="465"/>
      <c r="BH233" s="951"/>
      <c r="BI233" s="949"/>
      <c r="BJ233" s="465"/>
      <c r="BK233" s="465"/>
      <c r="BL233" s="465"/>
      <c r="BM233" s="957"/>
      <c r="BN233" s="231"/>
    </row>
    <row r="234" spans="1:66" ht="18.600000000000001" hidden="1" thickBot="1">
      <c r="A234" s="28" t="s">
        <v>5</v>
      </c>
      <c r="B234" s="29"/>
      <c r="C234" s="58"/>
      <c r="D234" s="946"/>
      <c r="E234" s="465"/>
      <c r="F234" s="465"/>
      <c r="G234" s="465"/>
      <c r="H234" s="475"/>
      <c r="I234" s="947"/>
      <c r="J234" s="465"/>
      <c r="K234" s="465"/>
      <c r="L234" s="465"/>
      <c r="M234" s="465"/>
      <c r="N234" s="949"/>
      <c r="O234" s="465"/>
      <c r="P234" s="465"/>
      <c r="Q234" s="465"/>
      <c r="R234" s="375"/>
      <c r="S234" s="1177"/>
      <c r="T234" s="1189"/>
      <c r="U234" s="1189"/>
      <c r="V234" s="1195"/>
      <c r="W234" s="1202"/>
      <c r="X234" s="1058"/>
      <c r="Y234" s="465"/>
      <c r="Z234" s="465"/>
      <c r="AA234" s="465"/>
      <c r="AB234" s="951"/>
      <c r="AC234" s="975"/>
      <c r="AD234" s="949"/>
      <c r="AE234" s="465"/>
      <c r="AF234" s="465"/>
      <c r="AG234" s="465"/>
      <c r="AH234" s="973"/>
      <c r="AI234" s="974"/>
      <c r="AJ234" s="950"/>
      <c r="AK234" s="950"/>
      <c r="AL234" s="950"/>
      <c r="AM234" s="378"/>
      <c r="AN234" s="949"/>
      <c r="AO234" s="465"/>
      <c r="AP234" s="465"/>
      <c r="AQ234" s="465"/>
      <c r="AR234" s="1233"/>
      <c r="AS234" s="1360"/>
      <c r="AT234" s="1357"/>
      <c r="AU234" s="1357"/>
      <c r="AV234" s="1357"/>
      <c r="AW234" s="1192"/>
      <c r="AX234" s="1255"/>
      <c r="AY234" s="465"/>
      <c r="AZ234" s="465"/>
      <c r="BA234" s="465"/>
      <c r="BB234" s="475"/>
      <c r="BC234" s="483"/>
      <c r="BD234" s="949"/>
      <c r="BE234" s="465"/>
      <c r="BF234" s="465"/>
      <c r="BG234" s="465"/>
      <c r="BH234" s="951"/>
      <c r="BI234" s="949"/>
      <c r="BJ234" s="465"/>
      <c r="BK234" s="465"/>
      <c r="BL234" s="465"/>
      <c r="BM234" s="957"/>
      <c r="BN234" s="231"/>
    </row>
    <row r="235" spans="1:66" s="39" customFormat="1" ht="26.4" hidden="1" thickBot="1">
      <c r="A235" s="36" t="s">
        <v>51</v>
      </c>
      <c r="B235" s="37"/>
      <c r="C235" s="55">
        <f>SUM(D235:BM235)</f>
        <v>0</v>
      </c>
      <c r="D235" s="959"/>
      <c r="E235" s="960"/>
      <c r="F235" s="960"/>
      <c r="G235" s="960"/>
      <c r="H235" s="961"/>
      <c r="I235" s="962"/>
      <c r="J235" s="960"/>
      <c r="K235" s="960"/>
      <c r="L235" s="960"/>
      <c r="M235" s="960"/>
      <c r="N235" s="968"/>
      <c r="O235" s="960"/>
      <c r="P235" s="960"/>
      <c r="Q235" s="960"/>
      <c r="R235" s="960"/>
      <c r="S235" s="1182"/>
      <c r="T235" s="1060"/>
      <c r="U235" s="1060"/>
      <c r="V235" s="1060"/>
      <c r="W235" s="1183"/>
      <c r="X235" s="1060"/>
      <c r="Y235" s="960"/>
      <c r="Z235" s="960"/>
      <c r="AA235" s="960"/>
      <c r="AB235" s="960"/>
      <c r="AC235" s="967"/>
      <c r="AD235" s="962"/>
      <c r="AE235" s="960"/>
      <c r="AF235" s="960"/>
      <c r="AG235" s="960"/>
      <c r="AH235" s="961"/>
      <c r="AI235" s="962"/>
      <c r="AJ235" s="960"/>
      <c r="AK235" s="960"/>
      <c r="AL235" s="960"/>
      <c r="AM235" s="967"/>
      <c r="AN235" s="968"/>
      <c r="AO235" s="960"/>
      <c r="AP235" s="960"/>
      <c r="AQ235" s="960"/>
      <c r="AR235" s="1060"/>
      <c r="AS235" s="1361"/>
      <c r="AT235" s="1362"/>
      <c r="AU235" s="1362"/>
      <c r="AV235" s="1362"/>
      <c r="AW235" s="1363"/>
      <c r="AX235" s="1060"/>
      <c r="AY235" s="960"/>
      <c r="AZ235" s="960"/>
      <c r="BA235" s="960"/>
      <c r="BB235" s="960"/>
      <c r="BC235" s="969"/>
      <c r="BD235" s="968"/>
      <c r="BE235" s="960"/>
      <c r="BF235" s="960"/>
      <c r="BG235" s="960"/>
      <c r="BH235" s="960"/>
      <c r="BI235" s="968"/>
      <c r="BJ235" s="960"/>
      <c r="BK235" s="960"/>
      <c r="BL235" s="960"/>
      <c r="BM235" s="972"/>
      <c r="BN235" s="232"/>
    </row>
    <row r="236" spans="1:66" s="39" customFormat="1" ht="19.5" hidden="1" customHeight="1" thickBot="1">
      <c r="A236" s="40" t="s">
        <v>88</v>
      </c>
      <c r="B236" s="41"/>
      <c r="C236" s="1466">
        <f>SUM(D236:BM236)</f>
        <v>0</v>
      </c>
      <c r="D236" s="1477">
        <f>D235*1.017</f>
        <v>0</v>
      </c>
      <c r="E236" s="1478"/>
      <c r="F236" s="1478"/>
      <c r="G236" s="1478"/>
      <c r="H236" s="1479"/>
      <c r="I236" s="1477">
        <f>I235*1.017</f>
        <v>0</v>
      </c>
      <c r="J236" s="1478"/>
      <c r="K236" s="1478"/>
      <c r="L236" s="1478"/>
      <c r="M236" s="1478"/>
      <c r="N236" s="1477">
        <f>N235*1.017</f>
        <v>0</v>
      </c>
      <c r="O236" s="1479"/>
      <c r="P236" s="1479"/>
      <c r="Q236" s="1479"/>
      <c r="R236" s="1479"/>
      <c r="S236" s="1477">
        <f>S235*1.017</f>
        <v>0</v>
      </c>
      <c r="T236" s="1478"/>
      <c r="U236" s="1478"/>
      <c r="V236" s="1478"/>
      <c r="W236" s="1480"/>
      <c r="X236" s="1477">
        <f>X235*1.017</f>
        <v>0</v>
      </c>
      <c r="Y236" s="1478"/>
      <c r="Z236" s="1478"/>
      <c r="AA236" s="1478"/>
      <c r="AB236" s="1481"/>
      <c r="AC236" s="1481"/>
      <c r="AD236" s="1477">
        <f>AD235*1.017</f>
        <v>0</v>
      </c>
      <c r="AE236" s="1478"/>
      <c r="AF236" s="1478"/>
      <c r="AG236" s="1478"/>
      <c r="AH236" s="1479"/>
      <c r="AI236" s="1477">
        <f>AI235*1.017</f>
        <v>0</v>
      </c>
      <c r="AJ236" s="1478"/>
      <c r="AK236" s="1478"/>
      <c r="AL236" s="1478"/>
      <c r="AM236" s="1481"/>
      <c r="AN236" s="1477">
        <f>AN235*1.017</f>
        <v>0</v>
      </c>
      <c r="AO236" s="1478"/>
      <c r="AP236" s="1478"/>
      <c r="AQ236" s="1478"/>
      <c r="AR236" s="1479"/>
      <c r="AS236" s="1477">
        <f>AS235*1.017</f>
        <v>0</v>
      </c>
      <c r="AT236" s="1478"/>
      <c r="AU236" s="1478"/>
      <c r="AV236" s="1482"/>
      <c r="AW236" s="1483"/>
      <c r="AX236" s="1477">
        <f>AX235*1.017</f>
        <v>0</v>
      </c>
      <c r="AY236" s="1478"/>
      <c r="AZ236" s="1478"/>
      <c r="BA236" s="1478"/>
      <c r="BB236" s="1479"/>
      <c r="BC236" s="1484"/>
      <c r="BD236" s="1477">
        <f>BD235*1.017</f>
        <v>0</v>
      </c>
      <c r="BE236" s="1478"/>
      <c r="BF236" s="1478"/>
      <c r="BG236" s="1478"/>
      <c r="BH236" s="1485"/>
      <c r="BI236" s="1477">
        <f>BI235*1.017</f>
        <v>0</v>
      </c>
      <c r="BJ236" s="1478"/>
      <c r="BK236" s="1478"/>
      <c r="BL236" s="1478"/>
      <c r="BM236" s="1486"/>
      <c r="BN236" s="232"/>
    </row>
    <row r="237" spans="1:66" ht="18.600000000000001" hidden="1" thickBot="1">
      <c r="A237" s="43" t="s">
        <v>115</v>
      </c>
      <c r="B237" s="29"/>
      <c r="C237" s="58"/>
      <c r="D237" s="386"/>
      <c r="E237" s="465"/>
      <c r="F237" s="465"/>
      <c r="G237" s="465"/>
      <c r="H237" s="475"/>
      <c r="I237" s="947"/>
      <c r="J237" s="465"/>
      <c r="K237" s="465"/>
      <c r="L237" s="465"/>
      <c r="M237" s="465"/>
      <c r="N237" s="953"/>
      <c r="O237" s="950"/>
      <c r="P237" s="950"/>
      <c r="Q237" s="950"/>
      <c r="R237" s="1030"/>
      <c r="S237" s="1194"/>
      <c r="T237" s="1189"/>
      <c r="U237" s="1189"/>
      <c r="V237" s="385"/>
      <c r="W237" s="1200"/>
      <c r="X237" s="1058"/>
      <c r="Y237" s="465"/>
      <c r="Z237" s="465"/>
      <c r="AA237" s="465"/>
      <c r="AB237" s="951"/>
      <c r="AC237" s="375"/>
      <c r="AD237" s="949"/>
      <c r="AE237" s="465"/>
      <c r="AF237" s="465"/>
      <c r="AG237" s="172"/>
      <c r="AH237" s="475"/>
      <c r="AI237" s="955"/>
      <c r="AJ237" s="464"/>
      <c r="AK237" s="464"/>
      <c r="AL237" s="464"/>
      <c r="AM237" s="378"/>
      <c r="AN237" s="949"/>
      <c r="AO237" s="465"/>
      <c r="AP237" s="465"/>
      <c r="AQ237" s="465"/>
      <c r="AR237" s="1233"/>
      <c r="AS237" s="1360"/>
      <c r="AT237" s="1357"/>
      <c r="AU237" s="1357"/>
      <c r="AV237" s="1357"/>
      <c r="AW237" s="1192"/>
      <c r="AX237" s="1255"/>
      <c r="AY237" s="465"/>
      <c r="AZ237" s="465"/>
      <c r="BA237" s="465"/>
      <c r="BB237" s="475"/>
      <c r="BC237" s="483"/>
      <c r="BD237" s="949"/>
      <c r="BE237" s="465"/>
      <c r="BF237" s="465"/>
      <c r="BG237" s="465"/>
      <c r="BH237" s="951"/>
      <c r="BI237" s="949"/>
      <c r="BJ237" s="465"/>
      <c r="BK237" s="465"/>
      <c r="BL237" s="465"/>
      <c r="BM237" s="957"/>
      <c r="BN237" s="231"/>
    </row>
    <row r="238" spans="1:66" ht="18.600000000000001" hidden="1" thickBot="1">
      <c r="A238" s="28" t="s">
        <v>5</v>
      </c>
      <c r="B238" s="29"/>
      <c r="C238" s="58">
        <f>SUM(D238:BM238)</f>
        <v>0</v>
      </c>
      <c r="D238" s="946"/>
      <c r="E238" s="465"/>
      <c r="F238" s="465"/>
      <c r="G238" s="465"/>
      <c r="H238" s="475"/>
      <c r="I238" s="947"/>
      <c r="J238" s="465"/>
      <c r="K238" s="465"/>
      <c r="L238" s="465"/>
      <c r="M238" s="465"/>
      <c r="N238" s="949"/>
      <c r="O238" s="465"/>
      <c r="P238" s="465"/>
      <c r="Q238" s="465"/>
      <c r="R238" s="375"/>
      <c r="S238" s="1177"/>
      <c r="T238" s="1189"/>
      <c r="U238" s="1189"/>
      <c r="V238" s="1195"/>
      <c r="W238" s="1192"/>
      <c r="X238" s="1058"/>
      <c r="Y238" s="465"/>
      <c r="Z238" s="465"/>
      <c r="AA238" s="465"/>
      <c r="AB238" s="951"/>
      <c r="AC238" s="975"/>
      <c r="AD238" s="949"/>
      <c r="AE238" s="465"/>
      <c r="AF238" s="465"/>
      <c r="AG238" s="465"/>
      <c r="AH238" s="973"/>
      <c r="AI238" s="974"/>
      <c r="AJ238" s="950"/>
      <c r="AK238" s="950"/>
      <c r="AL238" s="950"/>
      <c r="AM238" s="378"/>
      <c r="AN238" s="949"/>
      <c r="AO238" s="465"/>
      <c r="AP238" s="465"/>
      <c r="AQ238" s="465"/>
      <c r="AR238" s="1233"/>
      <c r="AS238" s="1360"/>
      <c r="AT238" s="1357"/>
      <c r="AU238" s="1357"/>
      <c r="AV238" s="1357"/>
      <c r="AW238" s="1192"/>
      <c r="AX238" s="1255"/>
      <c r="AY238" s="465"/>
      <c r="AZ238" s="465"/>
      <c r="BA238" s="465"/>
      <c r="BB238" s="475"/>
      <c r="BC238" s="483"/>
      <c r="BD238" s="949"/>
      <c r="BE238" s="465"/>
      <c r="BF238" s="465"/>
      <c r="BG238" s="465"/>
      <c r="BH238" s="951"/>
      <c r="BI238" s="949"/>
      <c r="BJ238" s="465"/>
      <c r="BK238" s="465"/>
      <c r="BL238" s="954"/>
      <c r="BM238" s="1004"/>
      <c r="BN238" s="231"/>
    </row>
    <row r="239" spans="1:66" s="39" customFormat="1" ht="26.4" hidden="1" thickBot="1">
      <c r="A239" s="36" t="s">
        <v>51</v>
      </c>
      <c r="B239" s="37"/>
      <c r="C239" s="38">
        <f>SUM(D239:BM239)</f>
        <v>0</v>
      </c>
      <c r="D239" s="959"/>
      <c r="E239" s="960"/>
      <c r="F239" s="960"/>
      <c r="G239" s="960"/>
      <c r="H239" s="961"/>
      <c r="I239" s="962"/>
      <c r="J239" s="960"/>
      <c r="K239" s="960"/>
      <c r="L239" s="960"/>
      <c r="M239" s="960"/>
      <c r="N239" s="968"/>
      <c r="O239" s="960"/>
      <c r="P239" s="960"/>
      <c r="Q239" s="960"/>
      <c r="R239" s="960"/>
      <c r="S239" s="1182"/>
      <c r="T239" s="1060"/>
      <c r="U239" s="1060"/>
      <c r="V239" s="1060"/>
      <c r="W239" s="1183"/>
      <c r="X239" s="1060"/>
      <c r="Y239" s="960"/>
      <c r="Z239" s="960"/>
      <c r="AA239" s="960"/>
      <c r="AB239" s="960"/>
      <c r="AC239" s="967"/>
      <c r="AD239" s="962"/>
      <c r="AE239" s="960"/>
      <c r="AF239" s="960"/>
      <c r="AG239" s="960"/>
      <c r="AH239" s="961"/>
      <c r="AI239" s="962"/>
      <c r="AJ239" s="960"/>
      <c r="AK239" s="960"/>
      <c r="AL239" s="960"/>
      <c r="AM239" s="967"/>
      <c r="AN239" s="968"/>
      <c r="AO239" s="960"/>
      <c r="AP239" s="960"/>
      <c r="AQ239" s="960"/>
      <c r="AR239" s="1060"/>
      <c r="AS239" s="1361"/>
      <c r="AT239" s="1362"/>
      <c r="AU239" s="1362"/>
      <c r="AV239" s="1362"/>
      <c r="AW239" s="1363"/>
      <c r="AX239" s="1060"/>
      <c r="AY239" s="960"/>
      <c r="AZ239" s="960"/>
      <c r="BA239" s="960"/>
      <c r="BB239" s="960"/>
      <c r="BC239" s="969"/>
      <c r="BD239" s="968"/>
      <c r="BE239" s="960"/>
      <c r="BF239" s="960"/>
      <c r="BG239" s="960"/>
      <c r="BH239" s="960"/>
      <c r="BI239" s="968"/>
      <c r="BJ239" s="960"/>
      <c r="BK239" s="960"/>
      <c r="BL239" s="960"/>
      <c r="BM239" s="972"/>
      <c r="BN239" s="232"/>
    </row>
    <row r="240" spans="1:66" s="39" customFormat="1" ht="19.5" hidden="1" customHeight="1" thickBot="1">
      <c r="A240" s="40" t="s">
        <v>88</v>
      </c>
      <c r="B240" s="41"/>
      <c r="C240" s="1466">
        <f>SUM(D240:BM240)</f>
        <v>0</v>
      </c>
      <c r="D240" s="1477">
        <f>D239*1.017</f>
        <v>0</v>
      </c>
      <c r="E240" s="1478"/>
      <c r="F240" s="1478"/>
      <c r="G240" s="1478"/>
      <c r="H240" s="1479"/>
      <c r="I240" s="1477">
        <f>I239*1.017</f>
        <v>0</v>
      </c>
      <c r="J240" s="1478"/>
      <c r="K240" s="1478"/>
      <c r="L240" s="1478"/>
      <c r="M240" s="1478"/>
      <c r="N240" s="1477">
        <f>N239*1.017</f>
        <v>0</v>
      </c>
      <c r="O240" s="1479"/>
      <c r="P240" s="1479"/>
      <c r="Q240" s="1479"/>
      <c r="R240" s="1479"/>
      <c r="S240" s="1477">
        <f>S239*1.017</f>
        <v>0</v>
      </c>
      <c r="T240" s="1478"/>
      <c r="U240" s="1478"/>
      <c r="V240" s="1478"/>
      <c r="W240" s="1480"/>
      <c r="X240" s="1477">
        <f>X239*1.017</f>
        <v>0</v>
      </c>
      <c r="Y240" s="1478"/>
      <c r="Z240" s="1478"/>
      <c r="AA240" s="1478"/>
      <c r="AB240" s="1481"/>
      <c r="AC240" s="1481"/>
      <c r="AD240" s="1477">
        <f>AD239*1.017</f>
        <v>0</v>
      </c>
      <c r="AE240" s="1478"/>
      <c r="AF240" s="1478"/>
      <c r="AG240" s="1478"/>
      <c r="AH240" s="1479"/>
      <c r="AI240" s="1477">
        <f>AI239*1.017</f>
        <v>0</v>
      </c>
      <c r="AJ240" s="1478"/>
      <c r="AK240" s="1478"/>
      <c r="AL240" s="1478"/>
      <c r="AM240" s="1481"/>
      <c r="AN240" s="1477">
        <f>AN239*1.017</f>
        <v>0</v>
      </c>
      <c r="AO240" s="1478"/>
      <c r="AP240" s="1478"/>
      <c r="AQ240" s="1478"/>
      <c r="AR240" s="1479"/>
      <c r="AS240" s="1477">
        <f>AS239*1.017</f>
        <v>0</v>
      </c>
      <c r="AT240" s="1478"/>
      <c r="AU240" s="1478"/>
      <c r="AV240" s="1482"/>
      <c r="AW240" s="1483"/>
      <c r="AX240" s="1477">
        <f>AX239*1.017</f>
        <v>0</v>
      </c>
      <c r="AY240" s="1478"/>
      <c r="AZ240" s="1478"/>
      <c r="BA240" s="1478"/>
      <c r="BB240" s="1479"/>
      <c r="BC240" s="1484"/>
      <c r="BD240" s="1477">
        <f>BD239*1.017</f>
        <v>0</v>
      </c>
      <c r="BE240" s="1478"/>
      <c r="BF240" s="1478"/>
      <c r="BG240" s="1478"/>
      <c r="BH240" s="1485"/>
      <c r="BI240" s="1477">
        <f>BI239*1.017</f>
        <v>0</v>
      </c>
      <c r="BJ240" s="1478"/>
      <c r="BK240" s="1478"/>
      <c r="BL240" s="1478"/>
      <c r="BM240" s="1486"/>
    </row>
    <row r="241" spans="1:65" ht="18.600000000000001" thickBot="1">
      <c r="A241" s="60" t="s">
        <v>89</v>
      </c>
      <c r="B241" s="61"/>
      <c r="C241" s="240"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7"/>
      <c r="J243" s="327"/>
      <c r="K243" s="3"/>
      <c r="L243" s="328"/>
      <c r="M243" s="328"/>
      <c r="N243" s="327"/>
      <c r="O243" s="327"/>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8"/>
      <c r="J245" s="65"/>
      <c r="K245" s="70"/>
      <c r="L245" s="328"/>
      <c r="M245" s="328"/>
      <c r="N245" s="328"/>
      <c r="O245" s="328"/>
      <c r="P245" s="66"/>
      <c r="Q245" s="66"/>
      <c r="R245" s="66"/>
    </row>
    <row r="246" spans="1:65">
      <c r="C246" s="22"/>
      <c r="D246" s="71"/>
      <c r="E246" s="72"/>
      <c r="F246" s="68"/>
      <c r="G246" s="73"/>
      <c r="H246" s="67"/>
      <c r="I246" s="328"/>
      <c r="J246" s="3"/>
      <c r="K246" s="327"/>
      <c r="L246" s="327"/>
      <c r="M246" s="327"/>
      <c r="N246" s="327"/>
      <c r="O246" s="327"/>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42" t="s">
        <v>48</v>
      </c>
      <c r="B248" s="242" t="s">
        <v>59</v>
      </c>
      <c r="C248" s="243" t="s">
        <v>59</v>
      </c>
      <c r="D248" s="1423">
        <v>44562</v>
      </c>
      <c r="E248" s="487"/>
      <c r="F248" s="487"/>
      <c r="G248" s="1208"/>
      <c r="H248" s="1210"/>
      <c r="I248" s="486">
        <v>44593</v>
      </c>
      <c r="J248" s="487"/>
      <c r="K248" s="487"/>
      <c r="L248" s="487"/>
      <c r="M248" s="487"/>
      <c r="N248" s="486">
        <v>44621</v>
      </c>
      <c r="O248" s="487"/>
      <c r="P248" s="487"/>
      <c r="Q248" s="487"/>
      <c r="R248" s="487"/>
      <c r="S248" s="486">
        <v>44652</v>
      </c>
      <c r="T248" s="487"/>
      <c r="U248" s="487"/>
      <c r="V248" s="487"/>
      <c r="W248" s="487"/>
      <c r="X248" s="486">
        <v>44682</v>
      </c>
      <c r="Y248" s="487"/>
      <c r="Z248" s="487"/>
      <c r="AA248" s="487"/>
      <c r="AB248" s="1209"/>
      <c r="AC248" s="1210"/>
      <c r="AD248" s="486">
        <v>44713</v>
      </c>
      <c r="AE248" s="487"/>
      <c r="AF248" s="487"/>
      <c r="AG248" s="487"/>
      <c r="AH248" s="1209"/>
      <c r="AI248" s="486">
        <v>44743</v>
      </c>
      <c r="AJ248" s="487"/>
      <c r="AK248" s="487"/>
      <c r="AL248" s="487"/>
      <c r="AM248" s="487"/>
      <c r="AN248" s="486">
        <v>44774</v>
      </c>
      <c r="AO248" s="487"/>
      <c r="AP248" s="487"/>
      <c r="AQ248" s="487"/>
      <c r="AR248" s="487"/>
      <c r="AS248" s="486">
        <v>44805</v>
      </c>
      <c r="AT248" s="487"/>
      <c r="AU248" s="487"/>
      <c r="AV248" s="1208"/>
      <c r="AW248" s="1209"/>
      <c r="AX248" s="486">
        <v>44835</v>
      </c>
      <c r="AY248" s="487"/>
      <c r="AZ248" s="487"/>
      <c r="BA248" s="487"/>
      <c r="BB248" s="1209"/>
      <c r="BC248" s="1209"/>
      <c r="BD248" s="486">
        <v>44866</v>
      </c>
      <c r="BE248" s="487"/>
      <c r="BF248" s="487"/>
      <c r="BG248" s="487"/>
      <c r="BH248" s="1208"/>
      <c r="BI248" s="1423">
        <v>44896</v>
      </c>
      <c r="BJ248" s="487"/>
      <c r="BK248" s="487"/>
      <c r="BL248" s="1208"/>
      <c r="BM248" s="1433"/>
    </row>
    <row r="249" spans="1:65">
      <c r="A249" s="74" t="s">
        <v>56</v>
      </c>
      <c r="B249" s="75" t="e">
        <f>SUM(D249:BL249)</f>
        <v>#N/A</v>
      </c>
      <c r="C249" s="264" t="e">
        <f>SUM(D249:BM249)</f>
        <v>#N/A</v>
      </c>
      <c r="D249" s="1424" t="e">
        <f>D68+D106+D144</f>
        <v>#N/A</v>
      </c>
      <c r="E249" s="1425"/>
      <c r="F249" s="1425"/>
      <c r="G249" s="1425"/>
      <c r="H249" s="1426"/>
      <c r="I249" s="1424" t="e">
        <f>I68+I106+I144</f>
        <v>#N/A</v>
      </c>
      <c r="J249" s="1425"/>
      <c r="K249" s="1425"/>
      <c r="L249" s="1425"/>
      <c r="M249" s="1425"/>
      <c r="N249" s="1424" t="e">
        <f>N68+N106+N144</f>
        <v>#N/A</v>
      </c>
      <c r="O249" s="1425"/>
      <c r="P249" s="1425"/>
      <c r="Q249" s="1425"/>
      <c r="R249" s="1425"/>
      <c r="S249" s="1424" t="e">
        <f>S68+S106+S144</f>
        <v>#N/A</v>
      </c>
      <c r="T249" s="1425"/>
      <c r="U249" s="1425"/>
      <c r="V249" s="1425"/>
      <c r="W249" s="1426"/>
      <c r="X249" s="1424" t="e">
        <f>X68+X106+X144</f>
        <v>#N/A</v>
      </c>
      <c r="Y249" s="1425"/>
      <c r="Z249" s="1425"/>
      <c r="AA249" s="1425"/>
      <c r="AB249" s="1425"/>
      <c r="AC249" s="1426"/>
      <c r="AD249" s="1424" t="e">
        <f>AD68+AD106+AD144</f>
        <v>#N/A</v>
      </c>
      <c r="AE249" s="1425"/>
      <c r="AF249" s="1425"/>
      <c r="AG249" s="1425"/>
      <c r="AH249" s="1426"/>
      <c r="AI249" s="1424" t="e">
        <f>AI68+AI106+AI144</f>
        <v>#N/A</v>
      </c>
      <c r="AJ249" s="1425"/>
      <c r="AK249" s="1425"/>
      <c r="AL249" s="1425"/>
      <c r="AM249" s="1426"/>
      <c r="AN249" s="1424" t="e">
        <f>AN68+AN106+AN144</f>
        <v>#N/A</v>
      </c>
      <c r="AO249" s="1425"/>
      <c r="AP249" s="1425"/>
      <c r="AQ249" s="1425"/>
      <c r="AR249" s="1425"/>
      <c r="AS249" s="1424" t="e">
        <f>AS68+AS106+AS144</f>
        <v>#N/A</v>
      </c>
      <c r="AT249" s="1425"/>
      <c r="AU249" s="1425"/>
      <c r="AV249" s="1425"/>
      <c r="AW249" s="1426"/>
      <c r="AX249" s="1425" t="e">
        <f>AX68+AX106+AX144</f>
        <v>#N/A</v>
      </c>
      <c r="AY249" s="1425"/>
      <c r="AZ249" s="1425"/>
      <c r="BA249" s="1425"/>
      <c r="BB249" s="1425"/>
      <c r="BC249" s="1425"/>
      <c r="BD249" s="1424" t="e">
        <f>BD68+BD106+BD144</f>
        <v>#N/A</v>
      </c>
      <c r="BE249" s="1425"/>
      <c r="BF249" s="1425"/>
      <c r="BG249" s="1425"/>
      <c r="BH249" s="1425"/>
      <c r="BI249" s="1424" t="e">
        <f>BI68+BI106+BI144</f>
        <v>#N/A</v>
      </c>
      <c r="BJ249" s="1425"/>
      <c r="BK249" s="1425"/>
      <c r="BL249" s="1425"/>
      <c r="BM249" s="1426"/>
    </row>
    <row r="250" spans="1:65" ht="18.600000000000001" thickBot="1">
      <c r="A250" s="74" t="s">
        <v>57</v>
      </c>
      <c r="B250" s="75" t="e">
        <f>SUM(D250:BL250)</f>
        <v>#N/A</v>
      </c>
      <c r="C250" s="241" t="e">
        <f>SUM(D250:BM250)</f>
        <v>#N/A</v>
      </c>
      <c r="D250" s="1427" t="e">
        <f>D69+D107+D145</f>
        <v>#N/A</v>
      </c>
      <c r="E250" s="1428"/>
      <c r="F250" s="1428"/>
      <c r="G250" s="1428"/>
      <c r="H250" s="1429"/>
      <c r="I250" s="1427" t="e">
        <f>I69+I107+I145</f>
        <v>#N/A</v>
      </c>
      <c r="J250" s="1428"/>
      <c r="K250" s="1428"/>
      <c r="L250" s="1428"/>
      <c r="M250" s="1428"/>
      <c r="N250" s="1427" t="e">
        <f>N69+N107+N145</f>
        <v>#N/A</v>
      </c>
      <c r="O250" s="1428"/>
      <c r="P250" s="1428"/>
      <c r="Q250" s="1428"/>
      <c r="R250" s="1428"/>
      <c r="S250" s="1427" t="e">
        <f>S69+S107+S145</f>
        <v>#N/A</v>
      </c>
      <c r="T250" s="1428"/>
      <c r="U250" s="1428"/>
      <c r="V250" s="1428"/>
      <c r="W250" s="1429"/>
      <c r="X250" s="1427" t="e">
        <f>X69+X107+X145</f>
        <v>#N/A</v>
      </c>
      <c r="Y250" s="1428"/>
      <c r="Z250" s="1428"/>
      <c r="AA250" s="1428"/>
      <c r="AB250" s="1428"/>
      <c r="AC250" s="1429"/>
      <c r="AD250" s="1427" t="e">
        <f>AD69+AD107+AD145</f>
        <v>#N/A</v>
      </c>
      <c r="AE250" s="1428"/>
      <c r="AF250" s="1428"/>
      <c r="AG250" s="1428"/>
      <c r="AH250" s="1429"/>
      <c r="AI250" s="1427" t="e">
        <f>AI69+AI107+AI145</f>
        <v>#N/A</v>
      </c>
      <c r="AJ250" s="1428"/>
      <c r="AK250" s="1428"/>
      <c r="AL250" s="1428"/>
      <c r="AM250" s="1429"/>
      <c r="AN250" s="1427" t="e">
        <f>AN69+AN107+AN145</f>
        <v>#N/A</v>
      </c>
      <c r="AO250" s="1428"/>
      <c r="AP250" s="1428"/>
      <c r="AQ250" s="1428"/>
      <c r="AR250" s="1428"/>
      <c r="AS250" s="1427" t="e">
        <f>AS69+AS107+AS145</f>
        <v>#N/A</v>
      </c>
      <c r="AT250" s="1428"/>
      <c r="AU250" s="1428"/>
      <c r="AV250" s="1428"/>
      <c r="AW250" s="1429"/>
      <c r="AX250" s="1428" t="e">
        <f>AX69+AX107+AX145</f>
        <v>#N/A</v>
      </c>
      <c r="AY250" s="1428"/>
      <c r="AZ250" s="1428"/>
      <c r="BA250" s="1428"/>
      <c r="BB250" s="1428"/>
      <c r="BC250" s="1428"/>
      <c r="BD250" s="1427" t="e">
        <f>BD69+BD107+BD145</f>
        <v>#N/A</v>
      </c>
      <c r="BE250" s="1428"/>
      <c r="BF250" s="1428"/>
      <c r="BG250" s="1428"/>
      <c r="BH250" s="1428"/>
      <c r="BI250" s="1427" t="e">
        <f>BI69+BI107+BI145</f>
        <v>#N/A</v>
      </c>
      <c r="BJ250" s="1428"/>
      <c r="BK250" s="1428"/>
      <c r="BL250" s="1428"/>
      <c r="BM250" s="1429"/>
    </row>
    <row r="251" spans="1:65" ht="18.600000000000001" thickBot="1">
      <c r="B251" s="244" t="e">
        <f>SUM(B249:B250)</f>
        <v>#N/A</v>
      </c>
      <c r="C251" s="245" t="e">
        <f>SUM(C249:C250)</f>
        <v>#N/A</v>
      </c>
      <c r="D251" s="1430" t="e">
        <f>D249+D250</f>
        <v>#N/A</v>
      </c>
      <c r="E251" s="1431"/>
      <c r="F251" s="1431"/>
      <c r="G251" s="1431"/>
      <c r="H251" s="1432"/>
      <c r="I251" s="1430" t="e">
        <f>I249+I250</f>
        <v>#N/A</v>
      </c>
      <c r="J251" s="1431"/>
      <c r="K251" s="1431"/>
      <c r="L251" s="1431"/>
      <c r="M251" s="1431"/>
      <c r="N251" s="1430" t="e">
        <f>N249+N250</f>
        <v>#N/A</v>
      </c>
      <c r="O251" s="1431"/>
      <c r="P251" s="1431"/>
      <c r="Q251" s="1431"/>
      <c r="R251" s="1431"/>
      <c r="S251" s="1430" t="e">
        <f>S249+S250</f>
        <v>#N/A</v>
      </c>
      <c r="T251" s="1431"/>
      <c r="U251" s="1431"/>
      <c r="V251" s="1431"/>
      <c r="W251" s="1432"/>
      <c r="X251" s="1430" t="e">
        <f>X249+X250</f>
        <v>#N/A</v>
      </c>
      <c r="Y251" s="1431"/>
      <c r="Z251" s="1431"/>
      <c r="AA251" s="1431"/>
      <c r="AB251" s="1431"/>
      <c r="AC251" s="1432"/>
      <c r="AD251" s="1430" t="e">
        <f>AD249+AD250</f>
        <v>#N/A</v>
      </c>
      <c r="AE251" s="1431"/>
      <c r="AF251" s="1431"/>
      <c r="AG251" s="1431"/>
      <c r="AH251" s="1432"/>
      <c r="AI251" s="1430" t="e">
        <f>AI249+AI250</f>
        <v>#N/A</v>
      </c>
      <c r="AJ251" s="1431"/>
      <c r="AK251" s="1431"/>
      <c r="AL251" s="1431"/>
      <c r="AM251" s="1432"/>
      <c r="AN251" s="1430" t="e">
        <f>AN249+AN250</f>
        <v>#N/A</v>
      </c>
      <c r="AO251" s="1431"/>
      <c r="AP251" s="1431"/>
      <c r="AQ251" s="1431"/>
      <c r="AR251" s="1431"/>
      <c r="AS251" s="1430" t="e">
        <f>AS249+AS250</f>
        <v>#N/A</v>
      </c>
      <c r="AT251" s="1431"/>
      <c r="AU251" s="1431"/>
      <c r="AV251" s="1431"/>
      <c r="AW251" s="1432"/>
      <c r="AX251" s="1431" t="e">
        <f>AX249+AX250</f>
        <v>#N/A</v>
      </c>
      <c r="AY251" s="1431"/>
      <c r="AZ251" s="1431"/>
      <c r="BA251" s="1431"/>
      <c r="BB251" s="1431"/>
      <c r="BC251" s="1431"/>
      <c r="BD251" s="1430" t="e">
        <f>BD249+BD250</f>
        <v>#N/A</v>
      </c>
      <c r="BE251" s="1431"/>
      <c r="BF251" s="1431"/>
      <c r="BG251" s="1431"/>
      <c r="BH251" s="1431"/>
      <c r="BI251" s="1430" t="e">
        <f>BI249+BI250</f>
        <v>#N/A</v>
      </c>
      <c r="BJ251" s="1431"/>
      <c r="BK251" s="1431"/>
      <c r="BL251" s="1431"/>
      <c r="BM251" s="1432"/>
    </row>
    <row r="253" spans="1:65" ht="25.8">
      <c r="D253" s="76"/>
    </row>
  </sheetData>
  <mergeCells count="26">
    <mergeCell ref="J8:K8"/>
    <mergeCell ref="E8:F8"/>
    <mergeCell ref="D81:H81"/>
    <mergeCell ref="I81:M81"/>
    <mergeCell ref="N81:R81"/>
    <mergeCell ref="S81:W81"/>
    <mergeCell ref="X81:AC81"/>
    <mergeCell ref="AD81:AH81"/>
    <mergeCell ref="AI81:AM81"/>
    <mergeCell ref="AN81:AR81"/>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s>
  <conditionalFormatting sqref="D24:L24 S24:AC24">
    <cfRule type="cellIs" dxfId="452" priority="95" operator="between">
      <formula>0.1</formula>
      <formula>100000</formula>
    </cfRule>
  </conditionalFormatting>
  <conditionalFormatting sqref="AI24:AM24">
    <cfRule type="cellIs" dxfId="451" priority="91" operator="between">
      <formula>0.1</formula>
      <formula>100000</formula>
    </cfRule>
  </conditionalFormatting>
  <conditionalFormatting sqref="D49:L49 AE49:BB49 AD87:AG87 BD87:BF87 BD49:BM49 S87:V87 S49:AB49 D87:H87 AI87:AL87 AN87:AQ87 AS87:AV87">
    <cfRule type="cellIs" dxfId="450" priority="94" operator="greaterThan">
      <formula>0</formula>
    </cfRule>
  </conditionalFormatting>
  <conditionalFormatting sqref="AC49">
    <cfRule type="cellIs" dxfId="449" priority="93" operator="greaterThan">
      <formula>0</formula>
    </cfRule>
  </conditionalFormatting>
  <conditionalFormatting sqref="AD24:AH24">
    <cfRule type="cellIs" dxfId="448" priority="92" operator="between">
      <formula>0.1</formula>
      <formula>100000</formula>
    </cfRule>
  </conditionalFormatting>
  <conditionalFormatting sqref="BI24:BL24">
    <cfRule type="cellIs" dxfId="447" priority="87" operator="between">
      <formula>0.1</formula>
      <formula>100000</formula>
    </cfRule>
  </conditionalFormatting>
  <conditionalFormatting sqref="AS24:AW24">
    <cfRule type="cellIs" dxfId="446" priority="90" operator="between">
      <formula>0.1</formula>
      <formula>100000</formula>
    </cfRule>
  </conditionalFormatting>
  <conditionalFormatting sqref="AX24:BB24">
    <cfRule type="cellIs" dxfId="445" priority="89" operator="between">
      <formula>0.1</formula>
      <formula>100000</formula>
    </cfRule>
  </conditionalFormatting>
  <conditionalFormatting sqref="BD24:BH24">
    <cfRule type="cellIs" dxfId="444" priority="88" operator="between">
      <formula>0.1</formula>
      <formula>100000</formula>
    </cfRule>
  </conditionalFormatting>
  <conditionalFormatting sqref="BM87">
    <cfRule type="cellIs" dxfId="443" priority="86" operator="greaterThan">
      <formula>0</formula>
    </cfRule>
  </conditionalFormatting>
  <conditionalFormatting sqref="BG87 BI87:BL87">
    <cfRule type="cellIs" dxfId="442" priority="85" operator="greaterThan">
      <formula>0</formula>
    </cfRule>
  </conditionalFormatting>
  <conditionalFormatting sqref="AD49">
    <cfRule type="cellIs" dxfId="441" priority="84" operator="greaterThan">
      <formula>0</formula>
    </cfRule>
  </conditionalFormatting>
  <conditionalFormatting sqref="M49">
    <cfRule type="cellIs" dxfId="440" priority="82" operator="greaterThan">
      <formula>0</formula>
    </cfRule>
  </conditionalFormatting>
  <conditionalFormatting sqref="M24">
    <cfRule type="cellIs" dxfId="439" priority="83" operator="between">
      <formula>0.1</formula>
      <formula>100000</formula>
    </cfRule>
  </conditionalFormatting>
  <conditionalFormatting sqref="BC49">
    <cfRule type="cellIs" dxfId="438" priority="81" operator="greaterThan">
      <formula>0</formula>
    </cfRule>
  </conditionalFormatting>
  <conditionalFormatting sqref="BC24">
    <cfRule type="cellIs" dxfId="437" priority="80" operator="between">
      <formula>0.1</formula>
      <formula>100000</formula>
    </cfRule>
  </conditionalFormatting>
  <conditionalFormatting sqref="BM24">
    <cfRule type="cellIs" dxfId="436" priority="79" operator="between">
      <formula>0.1</formula>
      <formula>100000</formula>
    </cfRule>
  </conditionalFormatting>
  <conditionalFormatting sqref="BM87">
    <cfRule type="cellIs" dxfId="435" priority="78" operator="greaterThan">
      <formula>0</formula>
    </cfRule>
  </conditionalFormatting>
  <conditionalFormatting sqref="I87:L87">
    <cfRule type="cellIs" dxfId="434" priority="77" operator="greaterThan">
      <formula>0</formula>
    </cfRule>
  </conditionalFormatting>
  <conditionalFormatting sqref="M87">
    <cfRule type="cellIs" dxfId="433" priority="76" operator="greaterThan">
      <formula>0</formula>
    </cfRule>
  </conditionalFormatting>
  <conditionalFormatting sqref="N87:O87">
    <cfRule type="cellIs" dxfId="432" priority="71" operator="greaterThan">
      <formula>0</formula>
    </cfRule>
  </conditionalFormatting>
  <conditionalFormatting sqref="P87:Q87">
    <cfRule type="cellIs" dxfId="431" priority="70" operator="greaterThan">
      <formula>0</formula>
    </cfRule>
  </conditionalFormatting>
  <conditionalFormatting sqref="N49:O49">
    <cfRule type="cellIs" dxfId="430" priority="68" operator="greaterThan">
      <formula>0</formula>
    </cfRule>
  </conditionalFormatting>
  <conditionalFormatting sqref="P49:Q49">
    <cfRule type="cellIs" dxfId="429" priority="67" operator="greaterThan">
      <formula>0</formula>
    </cfRule>
  </conditionalFormatting>
  <conditionalFormatting sqref="R49">
    <cfRule type="cellIs" dxfId="428" priority="66" operator="greaterThan">
      <formula>0</formula>
    </cfRule>
  </conditionalFormatting>
  <conditionalFormatting sqref="X87:AB87">
    <cfRule type="cellIs" dxfId="427" priority="65" operator="greaterThan">
      <formula>0</formula>
    </cfRule>
  </conditionalFormatting>
  <conditionalFormatting sqref="AX87:BB87">
    <cfRule type="cellIs" dxfId="426" priority="61" operator="greaterThan">
      <formula>0</formula>
    </cfRule>
  </conditionalFormatting>
  <conditionalFormatting sqref="N24:Q24">
    <cfRule type="cellIs" dxfId="425" priority="57" operator="between">
      <formula>0.1</formula>
      <formula>100000</formula>
    </cfRule>
  </conditionalFormatting>
  <conditionalFormatting sqref="R24">
    <cfRule type="cellIs" dxfId="424" priority="56" operator="between">
      <formula>0.1</formula>
      <formula>100000</formula>
    </cfRule>
  </conditionalFormatting>
  <conditionalFormatting sqref="AN24:AR24">
    <cfRule type="cellIs" dxfId="423" priority="55" operator="between">
      <formula>0.1</formula>
      <formula>100000</formula>
    </cfRule>
  </conditionalFormatting>
  <conditionalFormatting sqref="D31:L31 S31:AC31">
    <cfRule type="cellIs" dxfId="422" priority="54" operator="between">
      <formula>0.1</formula>
      <formula>100000</formula>
    </cfRule>
  </conditionalFormatting>
  <conditionalFormatting sqref="AI31:AM31">
    <cfRule type="cellIs" dxfId="421" priority="52" operator="between">
      <formula>0.1</formula>
      <formula>100000</formula>
    </cfRule>
  </conditionalFormatting>
  <conditionalFormatting sqref="AD31:AH31">
    <cfRule type="cellIs" dxfId="420" priority="53" operator="between">
      <formula>0.1</formula>
      <formula>100000</formula>
    </cfRule>
  </conditionalFormatting>
  <conditionalFormatting sqref="BI31:BL31">
    <cfRule type="cellIs" dxfId="419" priority="48" operator="between">
      <formula>0.1</formula>
      <formula>100000</formula>
    </cfRule>
  </conditionalFormatting>
  <conditionalFormatting sqref="AS31:AW31">
    <cfRule type="cellIs" dxfId="418" priority="51" operator="between">
      <formula>0.1</formula>
      <formula>100000</formula>
    </cfRule>
  </conditionalFormatting>
  <conditionalFormatting sqref="AX31:BB31">
    <cfRule type="cellIs" dxfId="417" priority="50" operator="between">
      <formula>0.1</formula>
      <formula>100000</formula>
    </cfRule>
  </conditionalFormatting>
  <conditionalFormatting sqref="BD31:BH31">
    <cfRule type="cellIs" dxfId="416" priority="49" operator="between">
      <formula>0.1</formula>
      <formula>100000</formula>
    </cfRule>
  </conditionalFormatting>
  <conditionalFormatting sqref="M31">
    <cfRule type="cellIs" dxfId="415" priority="47" operator="between">
      <formula>0.1</formula>
      <formula>100000</formula>
    </cfRule>
  </conditionalFormatting>
  <conditionalFormatting sqref="BC31">
    <cfRule type="cellIs" dxfId="414" priority="46" operator="between">
      <formula>0.1</formula>
      <formula>100000</formula>
    </cfRule>
  </conditionalFormatting>
  <conditionalFormatting sqref="BM31">
    <cfRule type="cellIs" dxfId="413" priority="45" operator="between">
      <formula>0.1</formula>
      <formula>100000</formula>
    </cfRule>
  </conditionalFormatting>
  <conditionalFormatting sqref="N31:Q31">
    <cfRule type="cellIs" dxfId="412" priority="44" operator="between">
      <formula>0.1</formula>
      <formula>100000</formula>
    </cfRule>
  </conditionalFormatting>
  <conditionalFormatting sqref="R31">
    <cfRule type="cellIs" dxfId="411" priority="43" operator="between">
      <formula>0.1</formula>
      <formula>100000</formula>
    </cfRule>
  </conditionalFormatting>
  <conditionalFormatting sqref="AN31:AR31">
    <cfRule type="cellIs" dxfId="410" priority="42" operator="between">
      <formula>0.1</formula>
      <formula>100000</formula>
    </cfRule>
  </conditionalFormatting>
  <conditionalFormatting sqref="D38:L38 S38:AC38">
    <cfRule type="cellIs" dxfId="409" priority="41" operator="between">
      <formula>0.1</formula>
      <formula>100000</formula>
    </cfRule>
  </conditionalFormatting>
  <conditionalFormatting sqref="AI38:AM38">
    <cfRule type="cellIs" dxfId="408" priority="39" operator="between">
      <formula>0.1</formula>
      <formula>100000</formula>
    </cfRule>
  </conditionalFormatting>
  <conditionalFormatting sqref="AD38:AH38">
    <cfRule type="cellIs" dxfId="407" priority="40" operator="between">
      <formula>0.1</formula>
      <formula>100000</formula>
    </cfRule>
  </conditionalFormatting>
  <conditionalFormatting sqref="BI38:BL38">
    <cfRule type="cellIs" dxfId="406" priority="35" operator="between">
      <formula>0.1</formula>
      <formula>100000</formula>
    </cfRule>
  </conditionalFormatting>
  <conditionalFormatting sqref="AS38:AW38">
    <cfRule type="cellIs" dxfId="405" priority="38" operator="between">
      <formula>0.1</formula>
      <formula>100000</formula>
    </cfRule>
  </conditionalFormatting>
  <conditionalFormatting sqref="AX38:BB38">
    <cfRule type="cellIs" dxfId="404" priority="37" operator="between">
      <formula>0.1</formula>
      <formula>100000</formula>
    </cfRule>
  </conditionalFormatting>
  <conditionalFormatting sqref="BD38:BH38">
    <cfRule type="cellIs" dxfId="403" priority="36" operator="between">
      <formula>0.1</formula>
      <formula>100000</formula>
    </cfRule>
  </conditionalFormatting>
  <conditionalFormatting sqref="M38">
    <cfRule type="cellIs" dxfId="402" priority="34" operator="between">
      <formula>0.1</formula>
      <formula>100000</formula>
    </cfRule>
  </conditionalFormatting>
  <conditionalFormatting sqref="BC38">
    <cfRule type="cellIs" dxfId="401" priority="33" operator="between">
      <formula>0.1</formula>
      <formula>100000</formula>
    </cfRule>
  </conditionalFormatting>
  <conditionalFormatting sqref="BM38">
    <cfRule type="cellIs" dxfId="400" priority="32" operator="between">
      <formula>0.1</formula>
      <formula>100000</formula>
    </cfRule>
  </conditionalFormatting>
  <conditionalFormatting sqref="N38:Q38">
    <cfRule type="cellIs" dxfId="399" priority="31" operator="between">
      <formula>0.1</formula>
      <formula>100000</formula>
    </cfRule>
  </conditionalFormatting>
  <conditionalFormatting sqref="R38">
    <cfRule type="cellIs" dxfId="398" priority="30" operator="between">
      <formula>0.1</formula>
      <formula>100000</formula>
    </cfRule>
  </conditionalFormatting>
  <conditionalFormatting sqref="AN38:AR38">
    <cfRule type="cellIs" dxfId="397" priority="29" operator="between">
      <formula>0.1</formula>
      <formula>100000</formula>
    </cfRule>
  </conditionalFormatting>
  <conditionalFormatting sqref="R87">
    <cfRule type="cellIs" dxfId="396" priority="28" operator="greaterThan">
      <formula>0</formula>
    </cfRule>
  </conditionalFormatting>
  <conditionalFormatting sqref="W87">
    <cfRule type="cellIs" dxfId="395" priority="27" operator="greaterThan">
      <formula>0</formula>
    </cfRule>
  </conditionalFormatting>
  <conditionalFormatting sqref="AC87">
    <cfRule type="cellIs" dxfId="394" priority="26" operator="greaterThan">
      <formula>0</formula>
    </cfRule>
  </conditionalFormatting>
  <conditionalFormatting sqref="AH87">
    <cfRule type="cellIs" dxfId="393" priority="25" operator="greaterThan">
      <formula>0</formula>
    </cfRule>
  </conditionalFormatting>
  <conditionalFormatting sqref="AM87">
    <cfRule type="cellIs" dxfId="392" priority="24" operator="greaterThan">
      <formula>0</formula>
    </cfRule>
  </conditionalFormatting>
  <conditionalFormatting sqref="AR87">
    <cfRule type="cellIs" dxfId="391" priority="23" operator="greaterThan">
      <formula>0</formula>
    </cfRule>
  </conditionalFormatting>
  <conditionalFormatting sqref="AW87">
    <cfRule type="cellIs" dxfId="390" priority="22" operator="greaterThan">
      <formula>0</formula>
    </cfRule>
  </conditionalFormatting>
  <conditionalFormatting sqref="BC87">
    <cfRule type="cellIs" dxfId="389" priority="21" operator="greaterThan">
      <formula>0</formula>
    </cfRule>
  </conditionalFormatting>
  <conditionalFormatting sqref="BH87">
    <cfRule type="cellIs" dxfId="388" priority="20" operator="greaterThan">
      <formula>0</formula>
    </cfRule>
  </conditionalFormatting>
  <conditionalFormatting sqref="AD125:AG125 BD125:BF125 S125:V125 D125:H125 AI125:AL125 AN125:AQ125 AS125:AV125">
    <cfRule type="cellIs" dxfId="387" priority="19" operator="greaterThan">
      <formula>0</formula>
    </cfRule>
  </conditionalFormatting>
  <conditionalFormatting sqref="BM125">
    <cfRule type="cellIs" dxfId="386" priority="18" operator="greaterThan">
      <formula>0</formula>
    </cfRule>
  </conditionalFormatting>
  <conditionalFormatting sqref="BG125 BI125:BL125">
    <cfRule type="cellIs" dxfId="385" priority="17" operator="greaterThan">
      <formula>0</formula>
    </cfRule>
  </conditionalFormatting>
  <conditionalFormatting sqref="BM125">
    <cfRule type="cellIs" dxfId="384" priority="16" operator="greaterThan">
      <formula>0</formula>
    </cfRule>
  </conditionalFormatting>
  <conditionalFormatting sqref="I125:L125">
    <cfRule type="cellIs" dxfId="383" priority="15" operator="greaterThan">
      <formula>0</formula>
    </cfRule>
  </conditionalFormatting>
  <conditionalFormatting sqref="M125">
    <cfRule type="cellIs" dxfId="382" priority="14" operator="greaterThan">
      <formula>0</formula>
    </cfRule>
  </conditionalFormatting>
  <conditionalFormatting sqref="N125:O125">
    <cfRule type="cellIs" dxfId="381" priority="13" operator="greaterThan">
      <formula>0</formula>
    </cfRule>
  </conditionalFormatting>
  <conditionalFormatting sqref="P125:Q125">
    <cfRule type="cellIs" dxfId="380" priority="12" operator="greaterThan">
      <formula>0</formula>
    </cfRule>
  </conditionalFormatting>
  <conditionalFormatting sqref="X125:AB125">
    <cfRule type="cellIs" dxfId="379" priority="11" operator="greaterThan">
      <formula>0</formula>
    </cfRule>
  </conditionalFormatting>
  <conditionalFormatting sqref="AX125:BB125">
    <cfRule type="cellIs" dxfId="378" priority="10" operator="greaterThan">
      <formula>0</formula>
    </cfRule>
  </conditionalFormatting>
  <conditionalFormatting sqref="R125">
    <cfRule type="cellIs" dxfId="377" priority="9" operator="greaterThan">
      <formula>0</formula>
    </cfRule>
  </conditionalFormatting>
  <conditionalFormatting sqref="W125">
    <cfRule type="cellIs" dxfId="376" priority="8" operator="greaterThan">
      <formula>0</formula>
    </cfRule>
  </conditionalFormatting>
  <conditionalFormatting sqref="AC125">
    <cfRule type="cellIs" dxfId="375" priority="7" operator="greaterThan">
      <formula>0</formula>
    </cfRule>
  </conditionalFormatting>
  <conditionalFormatting sqref="AH125">
    <cfRule type="cellIs" dxfId="374" priority="6" operator="greaterThan">
      <formula>0</formula>
    </cfRule>
  </conditionalFormatting>
  <conditionalFormatting sqref="AM125">
    <cfRule type="cellIs" dxfId="373" priority="5" operator="greaterThan">
      <formula>0</formula>
    </cfRule>
  </conditionalFormatting>
  <conditionalFormatting sqref="AR125">
    <cfRule type="cellIs" dxfId="372" priority="4" operator="greaterThan">
      <formula>0</formula>
    </cfRule>
  </conditionalFormatting>
  <conditionalFormatting sqref="AW125">
    <cfRule type="cellIs" dxfId="371" priority="3" operator="greaterThan">
      <formula>0</formula>
    </cfRule>
  </conditionalFormatting>
  <conditionalFormatting sqref="BC125">
    <cfRule type="cellIs" dxfId="370" priority="2" operator="greaterThan">
      <formula>0</formula>
    </cfRule>
  </conditionalFormatting>
  <conditionalFormatting sqref="BH125">
    <cfRule type="cellIs" dxfId="369" priority="1" operator="greaterThan">
      <formula>0</formula>
    </cfRule>
  </conditionalFormatting>
  <dataValidations count="5">
    <dataValidation type="list" allowBlank="1" showInputMessage="1" showErrorMessage="1" sqref="D43 AD81 AX43 X43 AI81 S43 I43 N43 AS81 BI81 BD81 AD43 AI43 AS43 BI43 BD43 AN43 AN81 D81 AX81 X81 S81 I81 N81 AD119 AI119 AS119 BI119 BD119 AN119 D119 AX119 X119 S119 I119 N119" xr:uid="{2B470879-1B58-4B92-B7D1-B94F25870C35}">
      <formula1>TG</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59CE32DE-62C6-4A52-9EE5-8B45E5E3A86F}">
      <formula1>spot_lenght</formula1>
    </dataValidation>
    <dataValidation type="list" showInputMessage="1" showErrorMessage="1" sqref="B74" xr:uid="{699E6889-4456-434D-B372-C07E5ADBB05F}">
      <formula1>GroupM_deal</formula1>
    </dataValidation>
    <dataValidation type="list" allowBlank="1" showErrorMessage="1" sqref="F74 K74 P74 F150 K150 P150 F112 K112 P112 U74 Z74 AF74 AK74 AP74 AU74 AZ74 BF74 BK74 U112 Z112 AF112 AK112 AP112 AU112 AZ112 BF112 BK112 U150 Z150 AF150 AK150 AP150 AU150 AZ150 BF150 BK150" xr:uid="{6095024B-6996-4E04-ADC6-1F01B67D42C6}">
      <formula1>Groupm</formula1>
    </dataValidation>
    <dataValidation type="list" allowBlank="1" showInputMessage="1" showErrorMessage="1" promptTitle="POZOR!" prompt="PREPISE CS VO VSETKYCH MESIACOCH!" sqref="C44 C82 C120" xr:uid="{8D8E7441-94BB-43B9-B62D-892A1B7BC08E}">
      <formula1>TG</formula1>
    </dataValidation>
  </dataValidations>
  <pageMargins left="0.23622047244094491" right="0.23622047244094491" top="0.74803149606299213" bottom="0.74803149606299213" header="0.31496062992125984" footer="0.31496062992125984"/>
  <pageSetup paperSize="9" scale="30" orientation="landscape" cellComments="asDisplayed"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fitToPage="1"/>
  </sheetPr>
  <dimension ref="A1:CC253"/>
  <sheetViews>
    <sheetView showGridLines="0" showZeros="0" zoomScale="55" zoomScaleNormal="55" zoomScaleSheetLayoutView="50"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173</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Poland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170</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D46</f>
        <v>30"</v>
      </c>
      <c r="E23" s="548"/>
      <c r="F23" s="549"/>
      <c r="G23" s="548"/>
      <c r="H23" s="548"/>
      <c r="I23" s="550" t="str">
        <f>I46</f>
        <v>30"</v>
      </c>
      <c r="J23" s="548"/>
      <c r="K23" s="549"/>
      <c r="L23" s="548"/>
      <c r="M23" s="548"/>
      <c r="N23" s="551" t="str">
        <f>N46</f>
        <v>30"</v>
      </c>
      <c r="O23" s="548"/>
      <c r="P23" s="549"/>
      <c r="Q23" s="548"/>
      <c r="R23" s="1018"/>
      <c r="S23" s="1066" t="str">
        <f>S46</f>
        <v>30"</v>
      </c>
      <c r="T23" s="1067"/>
      <c r="U23" s="1018"/>
      <c r="V23" s="1067"/>
      <c r="W23" s="1068"/>
      <c r="X23" s="1033" t="str">
        <f>X46</f>
        <v>30"</v>
      </c>
      <c r="Y23" s="548"/>
      <c r="Z23" s="549"/>
      <c r="AA23" s="548"/>
      <c r="AB23" s="548"/>
      <c r="AC23" s="552"/>
      <c r="AD23" s="550" t="str">
        <f>AD46</f>
        <v>30"</v>
      </c>
      <c r="AE23" s="548"/>
      <c r="AF23" s="549"/>
      <c r="AG23" s="548"/>
      <c r="AH23" s="549"/>
      <c r="AI23" s="550" t="str">
        <f>AI46</f>
        <v>30"</v>
      </c>
      <c r="AJ23" s="548"/>
      <c r="AK23" s="549"/>
      <c r="AL23" s="548"/>
      <c r="AM23" s="549"/>
      <c r="AN23" s="550" t="str">
        <f>AN46</f>
        <v>30"</v>
      </c>
      <c r="AO23" s="548"/>
      <c r="AP23" s="549"/>
      <c r="AQ23" s="548"/>
      <c r="AR23" s="1214"/>
      <c r="AS23" s="1257" t="str">
        <f>AS46</f>
        <v>30"</v>
      </c>
      <c r="AT23" s="1117"/>
      <c r="AU23" s="1214"/>
      <c r="AV23" s="1117"/>
      <c r="AW23" s="1258"/>
      <c r="AX23" s="1239" t="str">
        <f>AX46</f>
        <v>30"</v>
      </c>
      <c r="AY23" s="548"/>
      <c r="AZ23" s="549"/>
      <c r="BA23" s="548"/>
      <c r="BB23" s="549"/>
      <c r="BC23" s="549"/>
      <c r="BD23" s="550" t="str">
        <f>BD46</f>
        <v>30"</v>
      </c>
      <c r="BE23" s="548"/>
      <c r="BF23" s="549"/>
      <c r="BG23" s="548"/>
      <c r="BH23" s="549"/>
      <c r="BI23" s="550" t="str">
        <f>BI46</f>
        <v>30"</v>
      </c>
      <c r="BJ23" s="548"/>
      <c r="BK23" s="549"/>
      <c r="BL23" s="548"/>
      <c r="BM23" s="553"/>
    </row>
    <row r="24" spans="1:66" s="12" customFormat="1">
      <c r="A24" s="31" t="s">
        <v>49</v>
      </c>
      <c r="B24" s="32"/>
      <c r="C24" s="33">
        <f>SUM(D24:BM24)</f>
        <v>0</v>
      </c>
      <c r="D24" s="1393">
        <f t="shared" ref="D24:BM24" si="0">D49</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46" t="e">
        <f>SUM(D27:BM27)</f>
        <v>#N/A</v>
      </c>
      <c r="D27" s="1467" t="e">
        <f>D66</f>
        <v>#N/A</v>
      </c>
      <c r="E27" s="1468"/>
      <c r="F27" s="1468"/>
      <c r="G27" s="1468"/>
      <c r="H27" s="1469"/>
      <c r="I27" s="1470" t="e">
        <f>I66</f>
        <v>#N/A</v>
      </c>
      <c r="J27" s="1468"/>
      <c r="K27" s="1468"/>
      <c r="L27" s="1468"/>
      <c r="M27" s="1468"/>
      <c r="N27" s="1470" t="e">
        <f>N66</f>
        <v>#N/A</v>
      </c>
      <c r="O27" s="1468"/>
      <c r="P27" s="1468"/>
      <c r="Q27" s="1468"/>
      <c r="R27" s="1471"/>
      <c r="S27" s="1470" t="e">
        <f>S66</f>
        <v>#N/A</v>
      </c>
      <c r="T27" s="1468"/>
      <c r="U27" s="1468"/>
      <c r="V27" s="1468"/>
      <c r="W27" s="1472"/>
      <c r="X27" s="1473" t="e">
        <f>X66</f>
        <v>#N/A</v>
      </c>
      <c r="Y27" s="1468"/>
      <c r="Z27" s="1468"/>
      <c r="AA27" s="1468"/>
      <c r="AB27" s="1468"/>
      <c r="AC27" s="1474"/>
      <c r="AD27" s="1470" t="e">
        <f>AD66</f>
        <v>#N/A</v>
      </c>
      <c r="AE27" s="1468"/>
      <c r="AF27" s="1468"/>
      <c r="AG27" s="1468"/>
      <c r="AH27" s="1475"/>
      <c r="AI27" s="1470" t="e">
        <f>AI66</f>
        <v>#N/A</v>
      </c>
      <c r="AJ27" s="1468"/>
      <c r="AK27" s="1468"/>
      <c r="AL27" s="1468"/>
      <c r="AM27" s="1475"/>
      <c r="AN27" s="1470" t="e">
        <f>AN66</f>
        <v>#N/A</v>
      </c>
      <c r="AO27" s="1468"/>
      <c r="AP27" s="1468"/>
      <c r="AQ27" s="1468"/>
      <c r="AR27" s="1471"/>
      <c r="AS27" s="1470" t="e">
        <f>AS66</f>
        <v>#N/A</v>
      </c>
      <c r="AT27" s="1468"/>
      <c r="AU27" s="1468"/>
      <c r="AV27" s="1468"/>
      <c r="AW27" s="1472"/>
      <c r="AX27" s="1473" t="e">
        <f>AX66</f>
        <v>#N/A</v>
      </c>
      <c r="AY27" s="1468"/>
      <c r="AZ27" s="1468"/>
      <c r="BA27" s="1468"/>
      <c r="BB27" s="1471"/>
      <c r="BC27" s="1475"/>
      <c r="BD27" s="1470" t="e">
        <f>BD66</f>
        <v>#N/A</v>
      </c>
      <c r="BE27" s="1468"/>
      <c r="BF27" s="1468"/>
      <c r="BG27" s="1468"/>
      <c r="BH27" s="1475"/>
      <c r="BI27" s="1470" t="e">
        <f>BI66</f>
        <v>#N/A</v>
      </c>
      <c r="BJ27" s="1468"/>
      <c r="BK27" s="1468"/>
      <c r="BL27" s="1468"/>
      <c r="BM27" s="1476"/>
    </row>
    <row r="28" spans="1:66" s="39" customFormat="1" ht="19.5" customHeight="1" thickBot="1">
      <c r="A28" s="40" t="s">
        <v>88</v>
      </c>
      <c r="B28" s="41"/>
      <c r="C28" s="1466" t="e">
        <f>SUM(D28:BM28)</f>
        <v>#N/A</v>
      </c>
      <c r="D28" s="1477" t="e">
        <f>D27*1.017</f>
        <v>#N/A</v>
      </c>
      <c r="E28" s="1478"/>
      <c r="F28" s="1478"/>
      <c r="G28" s="1478"/>
      <c r="H28" s="1479"/>
      <c r="I28" s="1477" t="e">
        <f>I27*1.017</f>
        <v>#N/A</v>
      </c>
      <c r="J28" s="1478"/>
      <c r="K28" s="1478"/>
      <c r="L28" s="1478"/>
      <c r="M28" s="1478"/>
      <c r="N28" s="1477" t="e">
        <f>N27*1.017</f>
        <v>#N/A</v>
      </c>
      <c r="O28" s="1479"/>
      <c r="P28" s="1479"/>
      <c r="Q28" s="1479"/>
      <c r="R28" s="1479"/>
      <c r="S28" s="1477" t="e">
        <f>S27*1.017</f>
        <v>#N/A</v>
      </c>
      <c r="T28" s="1478"/>
      <c r="U28" s="1478"/>
      <c r="V28" s="1478"/>
      <c r="W28" s="1480"/>
      <c r="X28" s="1477" t="e">
        <f>X27*1.017</f>
        <v>#N/A</v>
      </c>
      <c r="Y28" s="1478"/>
      <c r="Z28" s="1478"/>
      <c r="AA28" s="1478"/>
      <c r="AB28" s="1481"/>
      <c r="AC28" s="1481"/>
      <c r="AD28" s="1477" t="e">
        <f>AD27*1.017</f>
        <v>#N/A</v>
      </c>
      <c r="AE28" s="1478"/>
      <c r="AF28" s="1478"/>
      <c r="AG28" s="1478"/>
      <c r="AH28" s="1479"/>
      <c r="AI28" s="1477" t="e">
        <f>AI27*1.017</f>
        <v>#N/A</v>
      </c>
      <c r="AJ28" s="1478"/>
      <c r="AK28" s="1478"/>
      <c r="AL28" s="1478"/>
      <c r="AM28" s="1481"/>
      <c r="AN28" s="1477" t="e">
        <f>AN27*1.017</f>
        <v>#N/A</v>
      </c>
      <c r="AO28" s="1478"/>
      <c r="AP28" s="1478"/>
      <c r="AQ28" s="1478"/>
      <c r="AR28" s="1479"/>
      <c r="AS28" s="1477" t="e">
        <f>AS27*1.017</f>
        <v>#N/A</v>
      </c>
      <c r="AT28" s="1478"/>
      <c r="AU28" s="1478"/>
      <c r="AV28" s="1482"/>
      <c r="AW28" s="1483"/>
      <c r="AX28" s="1477" t="e">
        <f>AX27*1.017</f>
        <v>#N/A</v>
      </c>
      <c r="AY28" s="1478"/>
      <c r="AZ28" s="1478"/>
      <c r="BA28" s="1478"/>
      <c r="BB28" s="1479"/>
      <c r="BC28" s="1484"/>
      <c r="BD28" s="1477" t="e">
        <f>BD27*1.017</f>
        <v>#N/A</v>
      </c>
      <c r="BE28" s="1478"/>
      <c r="BF28" s="1478"/>
      <c r="BG28" s="1478"/>
      <c r="BH28" s="1485"/>
      <c r="BI28" s="1477" t="e">
        <f>BI27*1.017</f>
        <v>#N/A</v>
      </c>
      <c r="BJ28" s="1478"/>
      <c r="BK28" s="1478"/>
      <c r="BL28" s="1478"/>
      <c r="BM28" s="1486"/>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D84</f>
        <v>30"</v>
      </c>
      <c r="E30" s="609"/>
      <c r="F30" s="610"/>
      <c r="G30" s="609"/>
      <c r="H30" s="609"/>
      <c r="I30" s="611" t="str">
        <f>I84</f>
        <v>30"</v>
      </c>
      <c r="J30" s="609"/>
      <c r="K30" s="610"/>
      <c r="L30" s="609"/>
      <c r="M30" s="609"/>
      <c r="N30" s="612" t="str">
        <f>N84</f>
        <v>30"</v>
      </c>
      <c r="O30" s="609"/>
      <c r="P30" s="610"/>
      <c r="Q30" s="609"/>
      <c r="R30" s="1018"/>
      <c r="S30" s="1086" t="str">
        <f>S84</f>
        <v>30"</v>
      </c>
      <c r="T30" s="1087"/>
      <c r="U30" s="1088"/>
      <c r="V30" s="1087"/>
      <c r="W30" s="1089"/>
      <c r="X30" s="1033" t="str">
        <f>X84</f>
        <v>30"</v>
      </c>
      <c r="Y30" s="609"/>
      <c r="Z30" s="610"/>
      <c r="AA30" s="609"/>
      <c r="AB30" s="609"/>
      <c r="AC30" s="470"/>
      <c r="AD30" s="611" t="str">
        <f>AD84</f>
        <v>30"</v>
      </c>
      <c r="AE30" s="609"/>
      <c r="AF30" s="610"/>
      <c r="AG30" s="609"/>
      <c r="AH30" s="610"/>
      <c r="AI30" s="611" t="str">
        <f>AI84</f>
        <v>30"</v>
      </c>
      <c r="AJ30" s="609"/>
      <c r="AK30" s="610"/>
      <c r="AL30" s="609"/>
      <c r="AM30" s="610"/>
      <c r="AN30" s="611" t="str">
        <f>AN84</f>
        <v>30"</v>
      </c>
      <c r="AO30" s="609"/>
      <c r="AP30" s="610"/>
      <c r="AQ30" s="609"/>
      <c r="AR30" s="1214"/>
      <c r="AS30" s="1274" t="str">
        <f>AS84</f>
        <v>30"</v>
      </c>
      <c r="AT30" s="1275"/>
      <c r="AU30" s="1276"/>
      <c r="AV30" s="1275"/>
      <c r="AW30" s="1277"/>
      <c r="AX30" s="1239" t="str">
        <f>AX84</f>
        <v>30"</v>
      </c>
      <c r="AY30" s="609"/>
      <c r="AZ30" s="610"/>
      <c r="BA30" s="609"/>
      <c r="BB30" s="610"/>
      <c r="BC30" s="610"/>
      <c r="BD30" s="611" t="str">
        <f>BD84</f>
        <v>30"</v>
      </c>
      <c r="BE30" s="609"/>
      <c r="BF30" s="610"/>
      <c r="BG30" s="609"/>
      <c r="BH30" s="610"/>
      <c r="BI30" s="611" t="str">
        <f>BI84</f>
        <v>30"</v>
      </c>
      <c r="BJ30" s="609"/>
      <c r="BK30" s="610"/>
      <c r="BL30" s="609"/>
      <c r="BM30" s="613"/>
    </row>
    <row r="31" spans="1:66">
      <c r="A31" s="28" t="s">
        <v>49</v>
      </c>
      <c r="B31" s="29"/>
      <c r="C31" s="33">
        <f>SUM(D31:BM31)</f>
        <v>0</v>
      </c>
      <c r="D31" s="1393">
        <f t="shared" ref="D31:BM31" si="1">D87</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65"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65" s="119" customFormat="1" ht="21.9" customHeight="1" thickBot="1">
      <c r="A34" s="116" t="s">
        <v>51</v>
      </c>
      <c r="B34" s="117"/>
      <c r="C34" s="146" t="e">
        <f>SUM(D34:BM34)</f>
        <v>#N/A</v>
      </c>
      <c r="D34" s="1467" t="e">
        <f>D104</f>
        <v>#N/A</v>
      </c>
      <c r="E34" s="1468"/>
      <c r="F34" s="1468"/>
      <c r="G34" s="1468"/>
      <c r="H34" s="1469"/>
      <c r="I34" s="1470" t="e">
        <f>I104</f>
        <v>#N/A</v>
      </c>
      <c r="J34" s="1468"/>
      <c r="K34" s="1468"/>
      <c r="L34" s="1468"/>
      <c r="M34" s="1468"/>
      <c r="N34" s="1470" t="e">
        <f>N104</f>
        <v>#N/A</v>
      </c>
      <c r="O34" s="1468"/>
      <c r="P34" s="1468"/>
      <c r="Q34" s="1468"/>
      <c r="R34" s="1471"/>
      <c r="S34" s="1470" t="e">
        <f>S104</f>
        <v>#N/A</v>
      </c>
      <c r="T34" s="1468"/>
      <c r="U34" s="1468"/>
      <c r="V34" s="1468"/>
      <c r="W34" s="1472"/>
      <c r="X34" s="1473" t="e">
        <f>X104</f>
        <v>#N/A</v>
      </c>
      <c r="Y34" s="1468"/>
      <c r="Z34" s="1468"/>
      <c r="AA34" s="1468"/>
      <c r="AB34" s="1468"/>
      <c r="AC34" s="1474"/>
      <c r="AD34" s="1470" t="e">
        <f>AD104</f>
        <v>#N/A</v>
      </c>
      <c r="AE34" s="1468"/>
      <c r="AF34" s="1468"/>
      <c r="AG34" s="1468"/>
      <c r="AH34" s="1475"/>
      <c r="AI34" s="1470" t="e">
        <f>AI104</f>
        <v>#N/A</v>
      </c>
      <c r="AJ34" s="1468"/>
      <c r="AK34" s="1468"/>
      <c r="AL34" s="1468"/>
      <c r="AM34" s="1475"/>
      <c r="AN34" s="1470" t="e">
        <f>AN104</f>
        <v>#N/A</v>
      </c>
      <c r="AO34" s="1468"/>
      <c r="AP34" s="1468"/>
      <c r="AQ34" s="1468"/>
      <c r="AR34" s="1471"/>
      <c r="AS34" s="1470" t="e">
        <f>AS104</f>
        <v>#N/A</v>
      </c>
      <c r="AT34" s="1468"/>
      <c r="AU34" s="1468"/>
      <c r="AV34" s="1468"/>
      <c r="AW34" s="1472"/>
      <c r="AX34" s="1473" t="e">
        <f>AX104</f>
        <v>#N/A</v>
      </c>
      <c r="AY34" s="1468"/>
      <c r="AZ34" s="1468"/>
      <c r="BA34" s="1468"/>
      <c r="BB34" s="1471"/>
      <c r="BC34" s="1475"/>
      <c r="BD34" s="1470" t="e">
        <f>BD104</f>
        <v>#N/A</v>
      </c>
      <c r="BE34" s="1468"/>
      <c r="BF34" s="1468"/>
      <c r="BG34" s="1468"/>
      <c r="BH34" s="1475"/>
      <c r="BI34" s="1470" t="e">
        <f>BI104</f>
        <v>#N/A</v>
      </c>
      <c r="BJ34" s="1468"/>
      <c r="BK34" s="1468"/>
      <c r="BL34" s="1468"/>
      <c r="BM34" s="1476"/>
    </row>
    <row r="35" spans="1:65" s="39" customFormat="1" ht="19.5" customHeight="1" thickBot="1">
      <c r="A35" s="40" t="s">
        <v>88</v>
      </c>
      <c r="B35" s="41"/>
      <c r="C35" s="1466" t="e">
        <f>SUM(D35:BM35)</f>
        <v>#N/A</v>
      </c>
      <c r="D35" s="1477" t="e">
        <f>D34*1.017</f>
        <v>#N/A</v>
      </c>
      <c r="E35" s="1478"/>
      <c r="F35" s="1478"/>
      <c r="G35" s="1478"/>
      <c r="H35" s="1479"/>
      <c r="I35" s="1477" t="e">
        <f>I34*1.017</f>
        <v>#N/A</v>
      </c>
      <c r="J35" s="1478"/>
      <c r="K35" s="1478"/>
      <c r="L35" s="1478"/>
      <c r="M35" s="1478"/>
      <c r="N35" s="1477" t="e">
        <f>N34*1.017</f>
        <v>#N/A</v>
      </c>
      <c r="O35" s="1479"/>
      <c r="P35" s="1479"/>
      <c r="Q35" s="1479"/>
      <c r="R35" s="1479"/>
      <c r="S35" s="1477" t="e">
        <f>S34*1.017</f>
        <v>#N/A</v>
      </c>
      <c r="T35" s="1478"/>
      <c r="U35" s="1478"/>
      <c r="V35" s="1478"/>
      <c r="W35" s="1480"/>
      <c r="X35" s="1477" t="e">
        <f>X34*1.017</f>
        <v>#N/A</v>
      </c>
      <c r="Y35" s="1478"/>
      <c r="Z35" s="1478"/>
      <c r="AA35" s="1478"/>
      <c r="AB35" s="1481"/>
      <c r="AC35" s="1481"/>
      <c r="AD35" s="1477" t="e">
        <f>AD34*1.017</f>
        <v>#N/A</v>
      </c>
      <c r="AE35" s="1478"/>
      <c r="AF35" s="1478"/>
      <c r="AG35" s="1478"/>
      <c r="AH35" s="1479"/>
      <c r="AI35" s="1477" t="e">
        <f>AI34*1.017</f>
        <v>#N/A</v>
      </c>
      <c r="AJ35" s="1478"/>
      <c r="AK35" s="1478"/>
      <c r="AL35" s="1478"/>
      <c r="AM35" s="1481"/>
      <c r="AN35" s="1477" t="e">
        <f>AN34*1.017</f>
        <v>#N/A</v>
      </c>
      <c r="AO35" s="1478"/>
      <c r="AP35" s="1478"/>
      <c r="AQ35" s="1478"/>
      <c r="AR35" s="1479"/>
      <c r="AS35" s="1477" t="e">
        <f>AS34*1.017</f>
        <v>#N/A</v>
      </c>
      <c r="AT35" s="1478"/>
      <c r="AU35" s="1478"/>
      <c r="AV35" s="1482"/>
      <c r="AW35" s="1483"/>
      <c r="AX35" s="1477" t="e">
        <f>AX34*1.017</f>
        <v>#N/A</v>
      </c>
      <c r="AY35" s="1478"/>
      <c r="AZ35" s="1478"/>
      <c r="BA35" s="1478"/>
      <c r="BB35" s="1479"/>
      <c r="BC35" s="1484"/>
      <c r="BD35" s="1477" t="e">
        <f>BD34*1.017</f>
        <v>#N/A</v>
      </c>
      <c r="BE35" s="1478"/>
      <c r="BF35" s="1478"/>
      <c r="BG35" s="1478"/>
      <c r="BH35" s="1485"/>
      <c r="BI35" s="1477" t="e">
        <f>BI34*1.017</f>
        <v>#N/A</v>
      </c>
      <c r="BJ35" s="1478"/>
      <c r="BK35" s="1478"/>
      <c r="BL35" s="1478"/>
      <c r="BM35" s="1486"/>
    </row>
    <row r="36" spans="1:65">
      <c r="A36" s="43" t="s">
        <v>128</v>
      </c>
      <c r="B36" s="26"/>
      <c r="C36" s="27"/>
      <c r="D36" s="341"/>
      <c r="E36" s="144"/>
      <c r="F36" s="145"/>
      <c r="G36" s="145"/>
      <c r="H36" s="289"/>
      <c r="I36" s="44"/>
      <c r="J36" s="290"/>
      <c r="K36" s="291"/>
      <c r="L36" s="290"/>
      <c r="M36" s="290"/>
      <c r="N36" s="210"/>
      <c r="O36" s="605"/>
      <c r="P36" s="606"/>
      <c r="Q36" s="605"/>
      <c r="R36" s="1022"/>
      <c r="S36" s="1084"/>
      <c r="T36" s="162"/>
      <c r="U36" s="162"/>
      <c r="V36" s="299"/>
      <c r="W36" s="1085"/>
      <c r="X36" s="1038"/>
      <c r="Y36" s="162"/>
      <c r="Z36" s="163"/>
      <c r="AA36" s="200"/>
      <c r="AB36" s="330"/>
      <c r="AC36" s="201"/>
      <c r="AD36" s="352"/>
      <c r="AE36" s="162"/>
      <c r="AF36" s="162"/>
      <c r="AG36" s="299"/>
      <c r="AH36" s="292"/>
      <c r="AI36" s="352"/>
      <c r="AJ36" s="162"/>
      <c r="AK36" s="162"/>
      <c r="AL36" s="299"/>
      <c r="AM36" s="292"/>
      <c r="AN36" s="352"/>
      <c r="AO36" s="162"/>
      <c r="AP36" s="163"/>
      <c r="AQ36" s="200"/>
      <c r="AR36" s="1218"/>
      <c r="AS36" s="1084"/>
      <c r="AT36" s="162"/>
      <c r="AU36" s="162"/>
      <c r="AV36" s="299"/>
      <c r="AW36" s="1085"/>
      <c r="AX36" s="1038"/>
      <c r="AY36" s="162"/>
      <c r="AZ36" s="162"/>
      <c r="BA36" s="299"/>
      <c r="BB36" s="469"/>
      <c r="BC36" s="479"/>
      <c r="BD36" s="352"/>
      <c r="BE36" s="162"/>
      <c r="BF36" s="162"/>
      <c r="BG36" s="299"/>
      <c r="BH36" s="292"/>
      <c r="BI36" s="352"/>
      <c r="BJ36" s="162"/>
      <c r="BK36" s="163"/>
      <c r="BL36" s="200"/>
      <c r="BM36" s="607"/>
    </row>
    <row r="37" spans="1:65">
      <c r="A37" s="28" t="s">
        <v>6</v>
      </c>
      <c r="B37" s="29"/>
      <c r="C37" s="30"/>
      <c r="D37" s="653" t="str">
        <f>D122</f>
        <v>30"</v>
      </c>
      <c r="E37" s="654"/>
      <c r="F37" s="655"/>
      <c r="G37" s="654"/>
      <c r="H37" s="654"/>
      <c r="I37" s="656" t="str">
        <f>I122</f>
        <v>30"</v>
      </c>
      <c r="J37" s="654"/>
      <c r="K37" s="655"/>
      <c r="L37" s="654"/>
      <c r="M37" s="654"/>
      <c r="N37" s="657" t="str">
        <f>N122</f>
        <v>30"</v>
      </c>
      <c r="O37" s="654"/>
      <c r="P37" s="655"/>
      <c r="Q37" s="654"/>
      <c r="R37" s="1018"/>
      <c r="S37" s="1086" t="str">
        <f>S122</f>
        <v>30"</v>
      </c>
      <c r="T37" s="1087"/>
      <c r="U37" s="1088"/>
      <c r="V37" s="1087"/>
      <c r="W37" s="1089"/>
      <c r="X37" s="1033" t="str">
        <f>X122</f>
        <v>30"</v>
      </c>
      <c r="Y37" s="654"/>
      <c r="Z37" s="655"/>
      <c r="AA37" s="654"/>
      <c r="AB37" s="654"/>
      <c r="AC37" s="658"/>
      <c r="AD37" s="656" t="str">
        <f>AD122</f>
        <v>30"</v>
      </c>
      <c r="AE37" s="654"/>
      <c r="AF37" s="655"/>
      <c r="AG37" s="654"/>
      <c r="AH37" s="655"/>
      <c r="AI37" s="656" t="str">
        <f>AI122</f>
        <v>30"</v>
      </c>
      <c r="AJ37" s="654"/>
      <c r="AK37" s="655"/>
      <c r="AL37" s="654"/>
      <c r="AM37" s="655"/>
      <c r="AN37" s="656" t="str">
        <f>AN122</f>
        <v>30"</v>
      </c>
      <c r="AO37" s="654"/>
      <c r="AP37" s="655"/>
      <c r="AQ37" s="654"/>
      <c r="AR37" s="1214"/>
      <c r="AS37" s="1274" t="str">
        <f>AS122</f>
        <v>30"</v>
      </c>
      <c r="AT37" s="1275"/>
      <c r="AU37" s="1276"/>
      <c r="AV37" s="1275"/>
      <c r="AW37" s="1277"/>
      <c r="AX37" s="1239" t="str">
        <f>AX122</f>
        <v>30"</v>
      </c>
      <c r="AY37" s="654"/>
      <c r="AZ37" s="655"/>
      <c r="BA37" s="654"/>
      <c r="BB37" s="655"/>
      <c r="BC37" s="655"/>
      <c r="BD37" s="656" t="str">
        <f>BD122</f>
        <v>30"</v>
      </c>
      <c r="BE37" s="654"/>
      <c r="BF37" s="655"/>
      <c r="BG37" s="654"/>
      <c r="BH37" s="655"/>
      <c r="BI37" s="656" t="str">
        <f>BI122</f>
        <v>30"</v>
      </c>
      <c r="BJ37" s="654"/>
      <c r="BK37" s="655"/>
      <c r="BL37" s="654"/>
      <c r="BM37" s="659"/>
    </row>
    <row r="38" spans="1:65">
      <c r="A38" s="28" t="s">
        <v>49</v>
      </c>
      <c r="B38" s="29"/>
      <c r="C38" s="33">
        <f>SUM(D38:BM38)</f>
        <v>0</v>
      </c>
      <c r="D38" s="1393">
        <f t="shared" ref="D38:BM38" si="2">D125</f>
        <v>0</v>
      </c>
      <c r="E38" s="1394">
        <f t="shared" si="2"/>
        <v>0</v>
      </c>
      <c r="F38" s="1395">
        <f t="shared" si="2"/>
        <v>0</v>
      </c>
      <c r="G38" s="1395">
        <f t="shared" si="2"/>
        <v>0</v>
      </c>
      <c r="H38" s="1396">
        <f t="shared" si="2"/>
        <v>0</v>
      </c>
      <c r="I38" s="1397">
        <f t="shared" si="2"/>
        <v>0</v>
      </c>
      <c r="J38" s="1394">
        <f t="shared" si="2"/>
        <v>0</v>
      </c>
      <c r="K38" s="1395">
        <f t="shared" si="2"/>
        <v>0</v>
      </c>
      <c r="L38" s="1394">
        <f t="shared" si="2"/>
        <v>0</v>
      </c>
      <c r="M38" s="1394">
        <f t="shared" si="2"/>
        <v>0</v>
      </c>
      <c r="N38" s="1397">
        <f t="shared" si="2"/>
        <v>0</v>
      </c>
      <c r="O38" s="1394">
        <f t="shared" si="2"/>
        <v>0</v>
      </c>
      <c r="P38" s="1395">
        <f t="shared" si="2"/>
        <v>0</v>
      </c>
      <c r="Q38" s="1394">
        <f t="shared" si="2"/>
        <v>0</v>
      </c>
      <c r="R38" s="1394">
        <f t="shared" si="2"/>
        <v>0</v>
      </c>
      <c r="S38" s="1398">
        <f t="shared" si="2"/>
        <v>0</v>
      </c>
      <c r="T38" s="1399">
        <f t="shared" si="2"/>
        <v>0</v>
      </c>
      <c r="U38" s="1399">
        <f t="shared" si="2"/>
        <v>0</v>
      </c>
      <c r="V38" s="1400">
        <f t="shared" si="2"/>
        <v>0</v>
      </c>
      <c r="W38" s="1401">
        <f t="shared" si="2"/>
        <v>0</v>
      </c>
      <c r="X38" s="1402">
        <f t="shared" si="2"/>
        <v>0</v>
      </c>
      <c r="Y38" s="1403">
        <f t="shared" si="2"/>
        <v>0</v>
      </c>
      <c r="Z38" s="1403">
        <f t="shared" si="2"/>
        <v>0</v>
      </c>
      <c r="AA38" s="1403">
        <f t="shared" si="2"/>
        <v>0</v>
      </c>
      <c r="AB38" s="1403">
        <f t="shared" si="2"/>
        <v>0</v>
      </c>
      <c r="AC38" s="1403">
        <f t="shared" si="2"/>
        <v>0</v>
      </c>
      <c r="AD38" s="1404">
        <f t="shared" si="2"/>
        <v>0</v>
      </c>
      <c r="AE38" s="1403">
        <f t="shared" si="2"/>
        <v>0</v>
      </c>
      <c r="AF38" s="1403">
        <f t="shared" si="2"/>
        <v>0</v>
      </c>
      <c r="AG38" s="1405">
        <f t="shared" si="2"/>
        <v>0</v>
      </c>
      <c r="AH38" s="1406">
        <f t="shared" si="2"/>
        <v>0</v>
      </c>
      <c r="AI38" s="1407">
        <f t="shared" si="2"/>
        <v>0</v>
      </c>
      <c r="AJ38" s="1408">
        <f t="shared" si="2"/>
        <v>0</v>
      </c>
      <c r="AK38" s="1408">
        <f t="shared" si="2"/>
        <v>0</v>
      </c>
      <c r="AL38" s="1409">
        <f t="shared" si="2"/>
        <v>0</v>
      </c>
      <c r="AM38" s="1406">
        <f t="shared" si="2"/>
        <v>0</v>
      </c>
      <c r="AN38" s="1407">
        <f t="shared" si="2"/>
        <v>0</v>
      </c>
      <c r="AO38" s="1408">
        <f t="shared" si="2"/>
        <v>0</v>
      </c>
      <c r="AP38" s="1408">
        <f t="shared" si="2"/>
        <v>0</v>
      </c>
      <c r="AQ38" s="1409">
        <f t="shared" si="2"/>
        <v>0</v>
      </c>
      <c r="AR38" s="1406">
        <f t="shared" si="2"/>
        <v>0</v>
      </c>
      <c r="AS38" s="1410">
        <f t="shared" si="2"/>
        <v>0</v>
      </c>
      <c r="AT38" s="1411">
        <f t="shared" si="2"/>
        <v>0</v>
      </c>
      <c r="AU38" s="1411">
        <f t="shared" si="2"/>
        <v>0</v>
      </c>
      <c r="AV38" s="1412">
        <f t="shared" si="2"/>
        <v>0</v>
      </c>
      <c r="AW38" s="1413">
        <f t="shared" si="2"/>
        <v>0</v>
      </c>
      <c r="AX38" s="1414">
        <f t="shared" si="2"/>
        <v>0</v>
      </c>
      <c r="AY38" s="1415">
        <f t="shared" si="2"/>
        <v>0</v>
      </c>
      <c r="AZ38" s="1415">
        <f t="shared" si="2"/>
        <v>0</v>
      </c>
      <c r="BA38" s="1416">
        <f t="shared" si="2"/>
        <v>0</v>
      </c>
      <c r="BB38" s="1417">
        <f t="shared" si="2"/>
        <v>0</v>
      </c>
      <c r="BC38" s="1418">
        <f t="shared" si="2"/>
        <v>0</v>
      </c>
      <c r="BD38" s="1407">
        <f t="shared" si="2"/>
        <v>0</v>
      </c>
      <c r="BE38" s="1408">
        <f t="shared" si="2"/>
        <v>0</v>
      </c>
      <c r="BF38" s="1408">
        <f t="shared" si="2"/>
        <v>0</v>
      </c>
      <c r="BG38" s="1409">
        <f t="shared" si="2"/>
        <v>0</v>
      </c>
      <c r="BH38" s="1406">
        <f t="shared" si="2"/>
        <v>0</v>
      </c>
      <c r="BI38" s="1419">
        <f t="shared" si="2"/>
        <v>0</v>
      </c>
      <c r="BJ38" s="1415">
        <f t="shared" si="2"/>
        <v>0</v>
      </c>
      <c r="BK38" s="1415">
        <f t="shared" si="2"/>
        <v>0</v>
      </c>
      <c r="BL38" s="1415">
        <f t="shared" si="2"/>
        <v>0</v>
      </c>
      <c r="BM38" s="1420">
        <f t="shared" si="2"/>
        <v>0</v>
      </c>
    </row>
    <row r="39" spans="1:65">
      <c r="A39" s="28" t="s">
        <v>50</v>
      </c>
      <c r="B39" s="29"/>
      <c r="C39" s="34">
        <f>SUM(D39:BM39)</f>
        <v>0</v>
      </c>
      <c r="D39" s="660">
        <f>SUM(D38:H38)</f>
        <v>0</v>
      </c>
      <c r="E39" s="661"/>
      <c r="F39" s="662"/>
      <c r="G39" s="662"/>
      <c r="H39" s="663"/>
      <c r="I39" s="557">
        <f>SUM(I38:M38)</f>
        <v>0</v>
      </c>
      <c r="J39" s="661"/>
      <c r="K39" s="662"/>
      <c r="L39" s="661"/>
      <c r="M39" s="661"/>
      <c r="N39" s="558">
        <f>SUM(N38:R38)</f>
        <v>0</v>
      </c>
      <c r="O39" s="664"/>
      <c r="P39" s="664"/>
      <c r="Q39" s="665"/>
      <c r="R39" s="1019"/>
      <c r="S39" s="1101">
        <f>SUM(S38:W38)</f>
        <v>0</v>
      </c>
      <c r="T39" s="1102"/>
      <c r="U39" s="1103"/>
      <c r="V39" s="1104"/>
      <c r="W39" s="1073"/>
      <c r="X39" s="1039">
        <f>SUM(X38:AC38)</f>
        <v>0</v>
      </c>
      <c r="Y39" s="666"/>
      <c r="Z39" s="667"/>
      <c r="AA39" s="668"/>
      <c r="AB39" s="664"/>
      <c r="AC39" s="669"/>
      <c r="AD39" s="670">
        <f>SUM(AD38:AH38)</f>
        <v>0</v>
      </c>
      <c r="AE39" s="671"/>
      <c r="AF39" s="672"/>
      <c r="AG39" s="673"/>
      <c r="AH39" s="191"/>
      <c r="AI39" s="670">
        <f>SUM(AI38:AM38)</f>
        <v>0</v>
      </c>
      <c r="AJ39" s="671"/>
      <c r="AK39" s="672"/>
      <c r="AL39" s="673"/>
      <c r="AM39" s="191"/>
      <c r="AN39" s="674">
        <f>SUM(AN38:AR38)</f>
        <v>0</v>
      </c>
      <c r="AO39" s="675"/>
      <c r="AP39" s="676"/>
      <c r="AQ39" s="677"/>
      <c r="AR39" s="1215"/>
      <c r="AS39" s="1259">
        <f>SUM(AS38:AW38)</f>
        <v>0</v>
      </c>
      <c r="AT39" s="1289"/>
      <c r="AU39" s="1290"/>
      <c r="AV39" s="1291"/>
      <c r="AW39" s="1073"/>
      <c r="AX39" s="1240">
        <f>SUM(AX38:BC38)</f>
        <v>0</v>
      </c>
      <c r="AY39" s="671"/>
      <c r="AZ39" s="672"/>
      <c r="BA39" s="673"/>
      <c r="BB39" s="194"/>
      <c r="BC39" s="480"/>
      <c r="BD39" s="670">
        <f>SUM(BD38:BH38)</f>
        <v>0</v>
      </c>
      <c r="BE39" s="671"/>
      <c r="BF39" s="672"/>
      <c r="BG39" s="673"/>
      <c r="BH39" s="191"/>
      <c r="BI39" s="674">
        <f>SUM(BI38:BM38)</f>
        <v>0</v>
      </c>
      <c r="BJ39" s="675"/>
      <c r="BK39" s="676"/>
      <c r="BL39" s="677"/>
      <c r="BM39" s="678"/>
    </row>
    <row r="40" spans="1:65" ht="25.8">
      <c r="A40" s="28" t="s">
        <v>9</v>
      </c>
      <c r="B40" s="35"/>
      <c r="C40" s="34"/>
      <c r="D40" s="679"/>
      <c r="E40" s="680"/>
      <c r="F40" s="681"/>
      <c r="G40" s="681"/>
      <c r="H40" s="682"/>
      <c r="I40" s="683"/>
      <c r="J40" s="680"/>
      <c r="K40" s="681"/>
      <c r="L40" s="680"/>
      <c r="M40" s="680"/>
      <c r="N40" s="684"/>
      <c r="O40" s="680"/>
      <c r="P40" s="681"/>
      <c r="Q40" s="680"/>
      <c r="R40" s="1020"/>
      <c r="S40" s="1105"/>
      <c r="T40" s="1106"/>
      <c r="U40" s="1106"/>
      <c r="V40" s="1107"/>
      <c r="W40" s="1108"/>
      <c r="X40" s="1040"/>
      <c r="Y40" s="686"/>
      <c r="Z40" s="686"/>
      <c r="AA40" s="689"/>
      <c r="AB40" s="680"/>
      <c r="AC40" s="690"/>
      <c r="AD40" s="685"/>
      <c r="AE40" s="686"/>
      <c r="AF40" s="686"/>
      <c r="AG40" s="687"/>
      <c r="AH40" s="688"/>
      <c r="AI40" s="685"/>
      <c r="AJ40" s="686"/>
      <c r="AK40" s="686"/>
      <c r="AL40" s="687"/>
      <c r="AM40" s="688"/>
      <c r="AN40" s="685"/>
      <c r="AO40" s="686"/>
      <c r="AP40" s="686"/>
      <c r="AQ40" s="689"/>
      <c r="AR40" s="1216"/>
      <c r="AS40" s="1292"/>
      <c r="AT40" s="1293"/>
      <c r="AU40" s="1293"/>
      <c r="AV40" s="1294"/>
      <c r="AW40" s="1295"/>
      <c r="AX40" s="1241"/>
      <c r="AY40" s="686"/>
      <c r="AZ40" s="686"/>
      <c r="BA40" s="687"/>
      <c r="BB40" s="691"/>
      <c r="BC40" s="692"/>
      <c r="BD40" s="685"/>
      <c r="BE40" s="686"/>
      <c r="BF40" s="686"/>
      <c r="BG40" s="687"/>
      <c r="BH40" s="688"/>
      <c r="BI40" s="685"/>
      <c r="BJ40" s="686"/>
      <c r="BK40" s="686"/>
      <c r="BL40" s="689"/>
      <c r="BM40" s="693"/>
    </row>
    <row r="41" spans="1:65" s="119" customFormat="1" ht="21.9" customHeight="1" thickBot="1">
      <c r="A41" s="116" t="s">
        <v>51</v>
      </c>
      <c r="B41" s="117"/>
      <c r="C41" s="146" t="e">
        <f>SUM(D41:BM41)</f>
        <v>#N/A</v>
      </c>
      <c r="D41" s="1467" t="e">
        <f>D142</f>
        <v>#N/A</v>
      </c>
      <c r="E41" s="1468"/>
      <c r="F41" s="1468"/>
      <c r="G41" s="1468"/>
      <c r="H41" s="1469"/>
      <c r="I41" s="1470" t="e">
        <f>I142</f>
        <v>#N/A</v>
      </c>
      <c r="J41" s="1468"/>
      <c r="K41" s="1468"/>
      <c r="L41" s="1468"/>
      <c r="M41" s="1468"/>
      <c r="N41" s="1470" t="e">
        <f>N142</f>
        <v>#N/A</v>
      </c>
      <c r="O41" s="1468"/>
      <c r="P41" s="1468"/>
      <c r="Q41" s="1468"/>
      <c r="R41" s="1471"/>
      <c r="S41" s="1470" t="e">
        <f>S142</f>
        <v>#N/A</v>
      </c>
      <c r="T41" s="1468"/>
      <c r="U41" s="1468"/>
      <c r="V41" s="1468"/>
      <c r="W41" s="1472"/>
      <c r="X41" s="1473" t="e">
        <f>X142</f>
        <v>#N/A</v>
      </c>
      <c r="Y41" s="1468"/>
      <c r="Z41" s="1468"/>
      <c r="AA41" s="1468"/>
      <c r="AB41" s="1468"/>
      <c r="AC41" s="1474"/>
      <c r="AD41" s="1470" t="e">
        <f>AD142</f>
        <v>#N/A</v>
      </c>
      <c r="AE41" s="1468"/>
      <c r="AF41" s="1468"/>
      <c r="AG41" s="1468"/>
      <c r="AH41" s="1475"/>
      <c r="AI41" s="1470" t="e">
        <f>AI142</f>
        <v>#N/A</v>
      </c>
      <c r="AJ41" s="1468"/>
      <c r="AK41" s="1468"/>
      <c r="AL41" s="1468"/>
      <c r="AM41" s="1475"/>
      <c r="AN41" s="1470" t="e">
        <f>AN142</f>
        <v>#N/A</v>
      </c>
      <c r="AO41" s="1468"/>
      <c r="AP41" s="1468"/>
      <c r="AQ41" s="1468"/>
      <c r="AR41" s="1471"/>
      <c r="AS41" s="1470" t="e">
        <f>AS142</f>
        <v>#N/A</v>
      </c>
      <c r="AT41" s="1468"/>
      <c r="AU41" s="1468"/>
      <c r="AV41" s="1468"/>
      <c r="AW41" s="1472"/>
      <c r="AX41" s="1473" t="e">
        <f>AX142</f>
        <v>#N/A</v>
      </c>
      <c r="AY41" s="1468"/>
      <c r="AZ41" s="1468"/>
      <c r="BA41" s="1468"/>
      <c r="BB41" s="1471"/>
      <c r="BC41" s="1475"/>
      <c r="BD41" s="1470" t="e">
        <f>BD142</f>
        <v>#N/A</v>
      </c>
      <c r="BE41" s="1468"/>
      <c r="BF41" s="1468"/>
      <c r="BG41" s="1468"/>
      <c r="BH41" s="1475"/>
      <c r="BI41" s="1470" t="e">
        <f>BI142</f>
        <v>#N/A</v>
      </c>
      <c r="BJ41" s="1468"/>
      <c r="BK41" s="1468"/>
      <c r="BL41" s="1468"/>
      <c r="BM41" s="1476"/>
    </row>
    <row r="42" spans="1:65" s="119" customFormat="1" ht="21.9" customHeight="1" thickBot="1">
      <c r="A42" s="40" t="s">
        <v>88</v>
      </c>
      <c r="B42" s="117"/>
      <c r="C42" s="1466" t="e">
        <f>SUM(D42:BM42)</f>
        <v>#N/A</v>
      </c>
      <c r="D42" s="1477" t="e">
        <f>D41*1.017</f>
        <v>#N/A</v>
      </c>
      <c r="E42" s="1478"/>
      <c r="F42" s="1478"/>
      <c r="G42" s="1478"/>
      <c r="H42" s="1479"/>
      <c r="I42" s="1477" t="e">
        <f>I41*1.017</f>
        <v>#N/A</v>
      </c>
      <c r="J42" s="1478"/>
      <c r="K42" s="1478"/>
      <c r="L42" s="1478"/>
      <c r="M42" s="1478"/>
      <c r="N42" s="1477" t="e">
        <f>N41*1.017</f>
        <v>#N/A</v>
      </c>
      <c r="O42" s="1479"/>
      <c r="P42" s="1479"/>
      <c r="Q42" s="1479"/>
      <c r="R42" s="1479"/>
      <c r="S42" s="1477" t="e">
        <f>S41*1.017</f>
        <v>#N/A</v>
      </c>
      <c r="T42" s="1478"/>
      <c r="U42" s="1478"/>
      <c r="V42" s="1478"/>
      <c r="W42" s="1480"/>
      <c r="X42" s="1477" t="e">
        <f>X41*1.017</f>
        <v>#N/A</v>
      </c>
      <c r="Y42" s="1478"/>
      <c r="Z42" s="1478"/>
      <c r="AA42" s="1478"/>
      <c r="AB42" s="1481"/>
      <c r="AC42" s="1481"/>
      <c r="AD42" s="1477" t="e">
        <f>AD41*1.017</f>
        <v>#N/A</v>
      </c>
      <c r="AE42" s="1478"/>
      <c r="AF42" s="1478"/>
      <c r="AG42" s="1478"/>
      <c r="AH42" s="1479"/>
      <c r="AI42" s="1477" t="e">
        <f>AI41*1.017</f>
        <v>#N/A</v>
      </c>
      <c r="AJ42" s="1478"/>
      <c r="AK42" s="1478"/>
      <c r="AL42" s="1478"/>
      <c r="AM42" s="1481"/>
      <c r="AN42" s="1477" t="e">
        <f>AN41*1.017</f>
        <v>#N/A</v>
      </c>
      <c r="AO42" s="1478"/>
      <c r="AP42" s="1478"/>
      <c r="AQ42" s="1478"/>
      <c r="AR42" s="1479"/>
      <c r="AS42" s="1477" t="e">
        <f>AS41*1.017</f>
        <v>#N/A</v>
      </c>
      <c r="AT42" s="1478"/>
      <c r="AU42" s="1478"/>
      <c r="AV42" s="1482"/>
      <c r="AW42" s="1483"/>
      <c r="AX42" s="1477" t="e">
        <f>AX41*1.017</f>
        <v>#N/A</v>
      </c>
      <c r="AY42" s="1478"/>
      <c r="AZ42" s="1478"/>
      <c r="BA42" s="1478"/>
      <c r="BB42" s="1479"/>
      <c r="BC42" s="1484"/>
      <c r="BD42" s="1477" t="e">
        <f>BD41*1.017</f>
        <v>#N/A</v>
      </c>
      <c r="BE42" s="1478"/>
      <c r="BF42" s="1478"/>
      <c r="BG42" s="1478"/>
      <c r="BH42" s="1485"/>
      <c r="BI42" s="1477" t="e">
        <f>BI41*1.017</f>
        <v>#N/A</v>
      </c>
      <c r="BJ42" s="1478"/>
      <c r="BK42" s="1478"/>
      <c r="BL42" s="1478"/>
      <c r="BM42" s="1486"/>
    </row>
    <row r="43" spans="1:65" s="39" customFormat="1" ht="18.600000000000001" hidden="1" outlineLevel="1" thickBot="1">
      <c r="A43" s="211" t="s">
        <v>124</v>
      </c>
      <c r="B43" s="212">
        <v>0</v>
      </c>
      <c r="C43" s="213"/>
      <c r="D43" s="1487" t="str">
        <f>C44</f>
        <v>W 35/55</v>
      </c>
      <c r="E43" s="1488"/>
      <c r="F43" s="1488"/>
      <c r="G43" s="1488"/>
      <c r="H43" s="1489"/>
      <c r="I43" s="1487" t="str">
        <f>C44</f>
        <v>W 35/55</v>
      </c>
      <c r="J43" s="1488"/>
      <c r="K43" s="1488"/>
      <c r="L43" s="1488"/>
      <c r="M43" s="1489"/>
      <c r="N43" s="1487" t="str">
        <f>C44</f>
        <v>W 35/55</v>
      </c>
      <c r="O43" s="1488"/>
      <c r="P43" s="1488"/>
      <c r="Q43" s="1488"/>
      <c r="R43" s="1488"/>
      <c r="S43" s="1490" t="str">
        <f>C44</f>
        <v>W 35/55</v>
      </c>
      <c r="T43" s="1488"/>
      <c r="U43" s="1488"/>
      <c r="V43" s="1488"/>
      <c r="W43" s="1491"/>
      <c r="X43" s="1488" t="str">
        <f>C44</f>
        <v>W 35/55</v>
      </c>
      <c r="Y43" s="1488"/>
      <c r="Z43" s="1488"/>
      <c r="AA43" s="1488"/>
      <c r="AB43" s="1488"/>
      <c r="AC43" s="1489"/>
      <c r="AD43" s="1487" t="str">
        <f>C44</f>
        <v>W 35/55</v>
      </c>
      <c r="AE43" s="1488"/>
      <c r="AF43" s="1488"/>
      <c r="AG43" s="1488"/>
      <c r="AH43" s="1489"/>
      <c r="AI43" s="1487" t="str">
        <f>C44</f>
        <v>W 35/55</v>
      </c>
      <c r="AJ43" s="1488"/>
      <c r="AK43" s="1488"/>
      <c r="AL43" s="1488"/>
      <c r="AM43" s="1489"/>
      <c r="AN43" s="1487" t="str">
        <f>C44</f>
        <v>W 35/55</v>
      </c>
      <c r="AO43" s="1488"/>
      <c r="AP43" s="1488"/>
      <c r="AQ43" s="1488"/>
      <c r="AR43" s="1488"/>
      <c r="AS43" s="1490" t="str">
        <f>C44</f>
        <v>W 35/55</v>
      </c>
      <c r="AT43" s="1488"/>
      <c r="AU43" s="1488"/>
      <c r="AV43" s="1488"/>
      <c r="AW43" s="1491"/>
      <c r="AX43" s="1488" t="str">
        <f>C44</f>
        <v>W 35/55</v>
      </c>
      <c r="AY43" s="1488"/>
      <c r="AZ43" s="1488"/>
      <c r="BA43" s="1488"/>
      <c r="BB43" s="1488"/>
      <c r="BC43" s="1489"/>
      <c r="BD43" s="1487" t="str">
        <f>C44</f>
        <v>W 35/55</v>
      </c>
      <c r="BE43" s="1488"/>
      <c r="BF43" s="1488"/>
      <c r="BG43" s="1488"/>
      <c r="BH43" s="1489"/>
      <c r="BI43" s="1487" t="str">
        <f>C44</f>
        <v>W 35/55</v>
      </c>
      <c r="BJ43" s="1488"/>
      <c r="BK43" s="1488"/>
      <c r="BL43" s="1488"/>
      <c r="BM43" s="1489"/>
    </row>
    <row r="44" spans="1:65" ht="18.600000000000001" hidden="1" outlineLevel="1" thickBot="1">
      <c r="A44" s="43" t="s">
        <v>120</v>
      </c>
      <c r="C44" s="407" t="s">
        <v>145</v>
      </c>
      <c r="D44" s="1492" t="e">
        <f>HLOOKUP(D43,TV_affinity,2,0)</f>
        <v>#N/A</v>
      </c>
      <c r="E44" s="1493"/>
      <c r="F44" s="1494"/>
      <c r="G44" s="1494"/>
      <c r="H44" s="1495"/>
      <c r="I44" s="1496" t="e">
        <f>HLOOKUP(I43,TV_affinity,2,0)</f>
        <v>#N/A</v>
      </c>
      <c r="J44" s="1493"/>
      <c r="K44" s="1493"/>
      <c r="L44" s="1493"/>
      <c r="M44" s="1493"/>
      <c r="N44" s="1496" t="e">
        <f>HLOOKUP(N43,TV_affinity,2,0)</f>
        <v>#N/A</v>
      </c>
      <c r="O44" s="1493"/>
      <c r="P44" s="1493"/>
      <c r="Q44" s="1493"/>
      <c r="R44" s="1497"/>
      <c r="S44" s="1498" t="e">
        <f>HLOOKUP(S43,TV_affinity,2,0)</f>
        <v>#N/A</v>
      </c>
      <c r="T44" s="1493"/>
      <c r="U44" s="1493"/>
      <c r="V44" s="1493"/>
      <c r="W44" s="1499"/>
      <c r="X44" s="1500" t="e">
        <f>HLOOKUP(X43,TV_affinity,2,0)</f>
        <v>#N/A</v>
      </c>
      <c r="Y44" s="1493"/>
      <c r="Z44" s="1493"/>
      <c r="AA44" s="1493"/>
      <c r="AB44" s="1493"/>
      <c r="AC44" s="1501"/>
      <c r="AD44" s="1496" t="e">
        <f>HLOOKUP(AD43,TV_affinity,2,0)</f>
        <v>#N/A</v>
      </c>
      <c r="AE44" s="1493"/>
      <c r="AF44" s="1493"/>
      <c r="AG44" s="1493"/>
      <c r="AH44" s="1502"/>
      <c r="AI44" s="1496" t="e">
        <f>HLOOKUP(AI43,TV_affinity,2,0)</f>
        <v>#N/A</v>
      </c>
      <c r="AJ44" s="1493"/>
      <c r="AK44" s="1493"/>
      <c r="AL44" s="1493"/>
      <c r="AM44" s="1501"/>
      <c r="AN44" s="1496" t="e">
        <f>HLOOKUP(AN43,TV_affinity,2,0)</f>
        <v>#N/A</v>
      </c>
      <c r="AO44" s="1493"/>
      <c r="AP44" s="1493"/>
      <c r="AQ44" s="1493"/>
      <c r="AR44" s="1497"/>
      <c r="AS44" s="1498" t="e">
        <f>HLOOKUP(AS43,TV_affinity,2,0)</f>
        <v>#N/A</v>
      </c>
      <c r="AT44" s="1493"/>
      <c r="AU44" s="1493"/>
      <c r="AV44" s="1493"/>
      <c r="AW44" s="1503"/>
      <c r="AX44" s="1500" t="e">
        <f>HLOOKUP(AX43,TV_affinity,2,0)</f>
        <v>#N/A</v>
      </c>
      <c r="AY44" s="1493"/>
      <c r="AZ44" s="1493"/>
      <c r="BA44" s="1493"/>
      <c r="BB44" s="1502"/>
      <c r="BC44" s="1504"/>
      <c r="BD44" s="1496" t="e">
        <f>HLOOKUP(BD43,TV_affinity,2,0)</f>
        <v>#N/A</v>
      </c>
      <c r="BE44" s="1493"/>
      <c r="BF44" s="1493"/>
      <c r="BG44" s="1493"/>
      <c r="BH44" s="1493"/>
      <c r="BI44" s="1496" t="e">
        <f>HLOOKUP(BI43,TV_affinity,2,0)</f>
        <v>#N/A</v>
      </c>
      <c r="BJ44" s="1493"/>
      <c r="BK44" s="1493"/>
      <c r="BL44" s="1493"/>
      <c r="BM44" s="1505"/>
    </row>
    <row r="45" spans="1:65" hidden="1" outlineLevel="1">
      <c r="A45" s="28" t="s">
        <v>5</v>
      </c>
      <c r="B45" s="29"/>
      <c r="C45" s="30"/>
      <c r="D45" s="703"/>
      <c r="E45" s="704"/>
      <c r="F45" s="704"/>
      <c r="G45" s="704"/>
      <c r="H45" s="705"/>
      <c r="I45" s="706"/>
      <c r="J45" s="707"/>
      <c r="K45" s="707"/>
      <c r="L45" s="708"/>
      <c r="M45" s="707"/>
      <c r="N45" s="709"/>
      <c r="O45" s="707"/>
      <c r="P45" s="707"/>
      <c r="Q45" s="707"/>
      <c r="R45" s="1023"/>
      <c r="S45" s="1113"/>
      <c r="T45" s="1114"/>
      <c r="U45" s="1114"/>
      <c r="V45" s="1114"/>
      <c r="W45" s="1115"/>
      <c r="X45" s="1043"/>
      <c r="Y45" s="707"/>
      <c r="Z45" s="707"/>
      <c r="AA45" s="707"/>
      <c r="AB45" s="707"/>
      <c r="AC45" s="710"/>
      <c r="AD45" s="709"/>
      <c r="AE45" s="707"/>
      <c r="AF45" s="707"/>
      <c r="AG45" s="707"/>
      <c r="AH45" s="710"/>
      <c r="AI45" s="709"/>
      <c r="AJ45" s="707"/>
      <c r="AK45" s="707"/>
      <c r="AL45" s="707"/>
      <c r="AM45" s="710"/>
      <c r="AN45" s="709"/>
      <c r="AO45" s="707"/>
      <c r="AP45" s="707"/>
      <c r="AQ45" s="707"/>
      <c r="AR45" s="1219"/>
      <c r="AS45" s="1300"/>
      <c r="AT45" s="1301"/>
      <c r="AU45" s="1301"/>
      <c r="AV45" s="1301"/>
      <c r="AW45" s="1302"/>
      <c r="AX45" s="1244"/>
      <c r="AY45" s="707"/>
      <c r="AZ45" s="707"/>
      <c r="BA45" s="707"/>
      <c r="BB45" s="711"/>
      <c r="BC45" s="712"/>
      <c r="BD45" s="709"/>
      <c r="BE45" s="707"/>
      <c r="BF45" s="707"/>
      <c r="BG45" s="707"/>
      <c r="BH45" s="707"/>
      <c r="BI45" s="709"/>
      <c r="BJ45" s="707"/>
      <c r="BK45" s="707"/>
      <c r="BL45" s="707"/>
      <c r="BM45" s="713"/>
    </row>
    <row r="46" spans="1:65" hidden="1" outlineLevel="1">
      <c r="A46" s="28" t="s">
        <v>6</v>
      </c>
      <c r="B46" s="29"/>
      <c r="C46" s="30"/>
      <c r="D46" s="1506" t="s">
        <v>19</v>
      </c>
      <c r="E46" s="1507"/>
      <c r="F46" s="1507"/>
      <c r="G46" s="1507"/>
      <c r="H46" s="1508"/>
      <c r="I46" s="1509" t="s">
        <v>19</v>
      </c>
      <c r="J46" s="1510"/>
      <c r="K46" s="1510"/>
      <c r="L46" s="1511"/>
      <c r="M46" s="1510"/>
      <c r="N46" s="1512" t="s">
        <v>19</v>
      </c>
      <c r="O46" s="1510"/>
      <c r="P46" s="1511"/>
      <c r="Q46" s="1510"/>
      <c r="R46" s="1513"/>
      <c r="S46" s="1514" t="s">
        <v>19</v>
      </c>
      <c r="T46" s="1515"/>
      <c r="U46" s="1515"/>
      <c r="V46" s="1515"/>
      <c r="W46" s="1516"/>
      <c r="X46" s="1517" t="s">
        <v>19</v>
      </c>
      <c r="Y46" s="1510"/>
      <c r="Z46" s="1510"/>
      <c r="AA46" s="1510"/>
      <c r="AB46" s="1510"/>
      <c r="AC46" s="1517"/>
      <c r="AD46" s="1517" t="s">
        <v>19</v>
      </c>
      <c r="AE46" s="1510"/>
      <c r="AF46" s="1510"/>
      <c r="AG46" s="1510"/>
      <c r="AH46" s="1517"/>
      <c r="AI46" s="1517" t="s">
        <v>19</v>
      </c>
      <c r="AJ46" s="1510"/>
      <c r="AK46" s="1510"/>
      <c r="AL46" s="1510"/>
      <c r="AM46" s="1517"/>
      <c r="AN46" s="1512" t="s">
        <v>19</v>
      </c>
      <c r="AO46" s="1510"/>
      <c r="AP46" s="1518"/>
      <c r="AQ46" s="1510"/>
      <c r="AR46" s="1519"/>
      <c r="AS46" s="1520" t="s">
        <v>19</v>
      </c>
      <c r="AT46" s="1521"/>
      <c r="AU46" s="1521"/>
      <c r="AV46" s="1521"/>
      <c r="AW46" s="1522"/>
      <c r="AX46" s="1523" t="s">
        <v>19</v>
      </c>
      <c r="AY46" s="1510"/>
      <c r="AZ46" s="1510"/>
      <c r="BA46" s="1510"/>
      <c r="BB46" s="1524"/>
      <c r="BC46" s="1525"/>
      <c r="BD46" s="1512" t="s">
        <v>19</v>
      </c>
      <c r="BE46" s="1510"/>
      <c r="BF46" s="1518"/>
      <c r="BG46" s="1510"/>
      <c r="BH46" s="1525"/>
      <c r="BI46" s="1517" t="s">
        <v>19</v>
      </c>
      <c r="BJ46" s="1510"/>
      <c r="BK46" s="1510"/>
      <c r="BL46" s="1510"/>
      <c r="BM46" s="1526"/>
    </row>
    <row r="47" spans="1:65" hidden="1" outlineLevel="1">
      <c r="A47" s="28" t="s">
        <v>32</v>
      </c>
      <c r="B47" s="29"/>
      <c r="C47" s="34" t="e">
        <f>SUM(D47:BM47)</f>
        <v>#N/A</v>
      </c>
      <c r="D47" s="725" t="e">
        <f>IF(D44=0,0,D48/D44)</f>
        <v>#N/A</v>
      </c>
      <c r="E47" s="664"/>
      <c r="F47" s="664"/>
      <c r="G47" s="664"/>
      <c r="H47" s="726"/>
      <c r="I47" s="727" t="e">
        <f>IF(I44=0,0,I48/I44)</f>
        <v>#N/A</v>
      </c>
      <c r="J47" s="728"/>
      <c r="K47" s="728"/>
      <c r="L47" s="729"/>
      <c r="M47" s="728"/>
      <c r="N47" s="730" t="e">
        <f>IF(N44=0,0,N48/N44)</f>
        <v>#N/A</v>
      </c>
      <c r="O47" s="728"/>
      <c r="P47" s="728"/>
      <c r="Q47" s="728"/>
      <c r="R47" s="1024"/>
      <c r="S47" s="1119" t="e">
        <f>IF(S44=0,0,S48/S44)</f>
        <v>#N/A</v>
      </c>
      <c r="T47" s="1120"/>
      <c r="U47" s="1121"/>
      <c r="V47" s="1121"/>
      <c r="W47" s="1122"/>
      <c r="X47" s="1044" t="e">
        <f>IF(X44=0,0,X48/X44)</f>
        <v>#N/A</v>
      </c>
      <c r="Y47" s="731"/>
      <c r="Z47" s="728"/>
      <c r="AA47" s="728"/>
      <c r="AB47" s="728"/>
      <c r="AC47" s="732"/>
      <c r="AD47" s="730" t="e">
        <f>IF(AD44=0,0,AD48/AD44)</f>
        <v>#N/A</v>
      </c>
      <c r="AE47" s="731"/>
      <c r="AF47" s="728"/>
      <c r="AG47" s="728"/>
      <c r="AH47" s="732"/>
      <c r="AI47" s="730" t="e">
        <f>IF(AI44=0,0,AI48/AI44)</f>
        <v>#N/A</v>
      </c>
      <c r="AJ47" s="731"/>
      <c r="AK47" s="728"/>
      <c r="AL47" s="728"/>
      <c r="AM47" s="732"/>
      <c r="AN47" s="730" t="e">
        <f>IF(AN44=0,0,AN48/AN44)</f>
        <v>#N/A</v>
      </c>
      <c r="AO47" s="728"/>
      <c r="AP47" s="728"/>
      <c r="AQ47" s="728"/>
      <c r="AR47" s="1220"/>
      <c r="AS47" s="1305" t="e">
        <f>IF(AS44=0,0,AS48/AS44)</f>
        <v>#N/A</v>
      </c>
      <c r="AT47" s="1306"/>
      <c r="AU47" s="1306"/>
      <c r="AV47" s="1306"/>
      <c r="AW47" s="1307"/>
      <c r="AX47" s="1120" t="e">
        <f>IF(AX44=0,0,AX48/AX44)</f>
        <v>#N/A</v>
      </c>
      <c r="AY47" s="731"/>
      <c r="AZ47" s="728"/>
      <c r="BA47" s="728"/>
      <c r="BB47" s="733"/>
      <c r="BC47" s="734"/>
      <c r="BD47" s="730" t="e">
        <f>IF(BD44=0,0,BD48/BD44)</f>
        <v>#N/A</v>
      </c>
      <c r="BE47" s="728"/>
      <c r="BF47" s="728"/>
      <c r="BG47" s="728"/>
      <c r="BH47" s="734"/>
      <c r="BI47" s="731" t="e">
        <f>IF(BI44=0,0,BI48/BI44)</f>
        <v>#N/A</v>
      </c>
      <c r="BJ47" s="731"/>
      <c r="BK47" s="728"/>
      <c r="BL47" s="728"/>
      <c r="BM47" s="735"/>
    </row>
    <row r="48" spans="1:65" hidden="1" outlineLevel="1">
      <c r="A48" s="28" t="s">
        <v>7</v>
      </c>
      <c r="B48" s="29"/>
      <c r="C48" s="34">
        <f>SUM(D48:BM48)</f>
        <v>0</v>
      </c>
      <c r="D48" s="725">
        <f>SUM(D49:H49)</f>
        <v>0</v>
      </c>
      <c r="E48" s="664"/>
      <c r="F48" s="664"/>
      <c r="G48" s="664"/>
      <c r="H48" s="726"/>
      <c r="I48" s="727">
        <f>SUM(I49:M49)</f>
        <v>0</v>
      </c>
      <c r="J48" s="928"/>
      <c r="K48" s="928"/>
      <c r="L48" s="898"/>
      <c r="M48" s="928"/>
      <c r="N48" s="929">
        <f>SUM(N49:R49)</f>
        <v>0</v>
      </c>
      <c r="O48" s="728"/>
      <c r="P48" s="728"/>
      <c r="Q48" s="728"/>
      <c r="R48" s="1024"/>
      <c r="S48" s="1119">
        <f>SUM(S49:W49)</f>
        <v>0</v>
      </c>
      <c r="T48" s="1120"/>
      <c r="U48" s="1121"/>
      <c r="V48" s="1121"/>
      <c r="W48" s="1122"/>
      <c r="X48" s="1044">
        <f>SUM(X49:AC49)</f>
        <v>0</v>
      </c>
      <c r="Y48" s="731"/>
      <c r="Z48" s="728"/>
      <c r="AA48" s="728"/>
      <c r="AB48" s="728"/>
      <c r="AC48" s="732"/>
      <c r="AD48" s="730">
        <f>SUM(AD49:AH49)</f>
        <v>0</v>
      </c>
      <c r="AE48" s="731"/>
      <c r="AF48" s="728"/>
      <c r="AG48" s="728"/>
      <c r="AH48" s="732"/>
      <c r="AI48" s="730">
        <f>SUM(AI49:AM49)</f>
        <v>0</v>
      </c>
      <c r="AJ48" s="731"/>
      <c r="AK48" s="728"/>
      <c r="AL48" s="728"/>
      <c r="AM48" s="732"/>
      <c r="AN48" s="730">
        <f>SUM(AN49:AR49)</f>
        <v>0</v>
      </c>
      <c r="AO48" s="728"/>
      <c r="AP48" s="728"/>
      <c r="AQ48" s="728"/>
      <c r="AR48" s="1220"/>
      <c r="AS48" s="1305">
        <f>SUM(AS49:AW49)</f>
        <v>0</v>
      </c>
      <c r="AT48" s="1306"/>
      <c r="AU48" s="1306"/>
      <c r="AV48" s="1306"/>
      <c r="AW48" s="1307"/>
      <c r="AX48" s="1120">
        <f>SUM(AX49:BC49)</f>
        <v>0</v>
      </c>
      <c r="AY48" s="731"/>
      <c r="AZ48" s="728"/>
      <c r="BA48" s="728"/>
      <c r="BB48" s="733"/>
      <c r="BC48" s="734"/>
      <c r="BD48" s="730">
        <f>SUM(BD49:BH49)</f>
        <v>0</v>
      </c>
      <c r="BE48" s="728"/>
      <c r="BF48" s="728"/>
      <c r="BG48" s="728"/>
      <c r="BH48" s="734"/>
      <c r="BI48" s="731">
        <f>SUM(BI49:BM49)</f>
        <v>0</v>
      </c>
      <c r="BJ48" s="731"/>
      <c r="BK48" s="728"/>
      <c r="BL48" s="728"/>
      <c r="BM48" s="735"/>
    </row>
    <row r="49" spans="1:80" hidden="1" outlineLevel="1">
      <c r="A49" s="28" t="s">
        <v>8</v>
      </c>
      <c r="B49" s="29"/>
      <c r="C49" s="34"/>
      <c r="D49" s="736"/>
      <c r="E49" s="737"/>
      <c r="F49" s="737"/>
      <c r="G49" s="737"/>
      <c r="H49" s="738"/>
      <c r="I49" s="739"/>
      <c r="J49" s="737"/>
      <c r="K49" s="737"/>
      <c r="L49" s="740"/>
      <c r="M49" s="740"/>
      <c r="N49" s="931"/>
      <c r="O49" s="930"/>
      <c r="P49" s="737"/>
      <c r="Q49" s="740"/>
      <c r="R49" s="740"/>
      <c r="S49" s="1123"/>
      <c r="T49" s="1124"/>
      <c r="U49" s="1125"/>
      <c r="V49" s="1126"/>
      <c r="W49" s="1127"/>
      <c r="X49" s="1045"/>
      <c r="Y49" s="737"/>
      <c r="Z49" s="737"/>
      <c r="AA49" s="737"/>
      <c r="AB49" s="737"/>
      <c r="AC49" s="745"/>
      <c r="AD49" s="1213"/>
      <c r="AE49" s="1126"/>
      <c r="AF49" s="737"/>
      <c r="AG49" s="737"/>
      <c r="AH49" s="738"/>
      <c r="AI49" s="739"/>
      <c r="AJ49" s="742"/>
      <c r="AK49" s="737"/>
      <c r="AL49" s="743"/>
      <c r="AM49" s="746"/>
      <c r="AN49" s="744"/>
      <c r="AO49" s="747"/>
      <c r="AP49" s="737"/>
      <c r="AQ49" s="748"/>
      <c r="AR49" s="1213"/>
      <c r="AS49" s="1308"/>
      <c r="AT49" s="1309"/>
      <c r="AU49" s="1309"/>
      <c r="AV49" s="1309"/>
      <c r="AW49" s="1310"/>
      <c r="AX49" s="1246"/>
      <c r="AY49" s="737"/>
      <c r="AZ49" s="737"/>
      <c r="BA49" s="749"/>
      <c r="BB49" s="740"/>
      <c r="BC49" s="738"/>
      <c r="BD49" s="739"/>
      <c r="BE49" s="737"/>
      <c r="BF49" s="737"/>
      <c r="BG49" s="737"/>
      <c r="BH49" s="738"/>
      <c r="BI49" s="739"/>
      <c r="BJ49" s="737"/>
      <c r="BK49" s="737"/>
      <c r="BL49" s="737"/>
      <c r="BM49" s="750"/>
    </row>
    <row r="50" spans="1:80" s="389" customFormat="1" ht="23.25" hidden="1" customHeight="1" outlineLevel="1" thickBot="1">
      <c r="A50" s="154" t="s">
        <v>112</v>
      </c>
      <c r="B50" s="128"/>
      <c r="C50" s="129"/>
      <c r="D50" s="751" t="e">
        <f>D49/D44</f>
        <v>#N/A</v>
      </c>
      <c r="E50" s="752" t="e">
        <f>E49/D44</f>
        <v>#N/A</v>
      </c>
      <c r="F50" s="752" t="e">
        <f>F49/D44</f>
        <v>#N/A</v>
      </c>
      <c r="G50" s="752" t="e">
        <f>G49/D44</f>
        <v>#N/A</v>
      </c>
      <c r="H50" s="753" t="e">
        <f>H49/D44</f>
        <v>#N/A</v>
      </c>
      <c r="I50" s="754" t="e">
        <f>I49/I44</f>
        <v>#N/A</v>
      </c>
      <c r="J50" s="752" t="e">
        <f>J49/I44</f>
        <v>#N/A</v>
      </c>
      <c r="K50" s="752" t="e">
        <f>K49/I44</f>
        <v>#N/A</v>
      </c>
      <c r="L50" s="752" t="e">
        <f>L49/I44</f>
        <v>#N/A</v>
      </c>
      <c r="M50" s="752" t="e">
        <f>M49/I44</f>
        <v>#N/A</v>
      </c>
      <c r="N50" s="755" t="e">
        <f>N49/N44</f>
        <v>#N/A</v>
      </c>
      <c r="O50" s="752" t="e">
        <f>O49/N44</f>
        <v>#N/A</v>
      </c>
      <c r="P50" s="752" t="e">
        <f>P49/N44</f>
        <v>#N/A</v>
      </c>
      <c r="Q50" s="752" t="e">
        <f>Q49/N44</f>
        <v>#N/A</v>
      </c>
      <c r="R50" s="752" t="e">
        <f>R49/N44</f>
        <v>#N/A</v>
      </c>
      <c r="S50" s="1128" t="e">
        <f>S49/S44</f>
        <v>#N/A</v>
      </c>
      <c r="T50" s="1129" t="e">
        <f>T49/S44</f>
        <v>#N/A</v>
      </c>
      <c r="U50" s="1129" t="e">
        <f>U49/S44</f>
        <v>#N/A</v>
      </c>
      <c r="V50" s="1130" t="e">
        <f>V49/S44</f>
        <v>#N/A</v>
      </c>
      <c r="W50" s="1131" t="e">
        <f>W49/S44</f>
        <v>#N/A</v>
      </c>
      <c r="X50" s="754" t="e">
        <f>X49/X44</f>
        <v>#N/A</v>
      </c>
      <c r="Y50" s="752" t="e">
        <f>Y49/X44</f>
        <v>#N/A</v>
      </c>
      <c r="Z50" s="752" t="e">
        <f>Z49/X44</f>
        <v>#N/A</v>
      </c>
      <c r="AA50" s="756" t="e">
        <f>AA49/X44</f>
        <v>#N/A</v>
      </c>
      <c r="AB50" s="756" t="e">
        <f>AB49/X44</f>
        <v>#N/A</v>
      </c>
      <c r="AC50" s="757" t="e">
        <f>AC49/X44</f>
        <v>#N/A</v>
      </c>
      <c r="AD50" s="755" t="e">
        <f>AD49/AD44</f>
        <v>#N/A</v>
      </c>
      <c r="AE50" s="752" t="e">
        <f>AE49/AD44</f>
        <v>#N/A</v>
      </c>
      <c r="AF50" s="752" t="e">
        <f>AF49/AD44</f>
        <v>#N/A</v>
      </c>
      <c r="AG50" s="756" t="e">
        <f>AG49/AD44</f>
        <v>#N/A</v>
      </c>
      <c r="AH50" s="757" t="e">
        <f>AH49/AD44</f>
        <v>#N/A</v>
      </c>
      <c r="AI50" s="755" t="e">
        <f>AI49/AI44</f>
        <v>#N/A</v>
      </c>
      <c r="AJ50" s="752" t="e">
        <f>AJ49/AI44</f>
        <v>#N/A</v>
      </c>
      <c r="AK50" s="752" t="e">
        <f>AK49/AI44</f>
        <v>#N/A</v>
      </c>
      <c r="AL50" s="756" t="e">
        <f>AL49/AI44</f>
        <v>#N/A</v>
      </c>
      <c r="AM50" s="757" t="e">
        <f>AM49/AI44</f>
        <v>#N/A</v>
      </c>
      <c r="AN50" s="755" t="e">
        <f>AN49/AN44</f>
        <v>#N/A</v>
      </c>
      <c r="AO50" s="752" t="e">
        <f>AO49/AN44</f>
        <v>#N/A</v>
      </c>
      <c r="AP50" s="752" t="e">
        <f>AP49/AN44</f>
        <v>#N/A</v>
      </c>
      <c r="AQ50" s="756" t="e">
        <f>AQ49/AN44</f>
        <v>#N/A</v>
      </c>
      <c r="AR50" s="1221" t="e">
        <f>AR49/AN44</f>
        <v>#N/A</v>
      </c>
      <c r="AS50" s="1311" t="e">
        <f>AS49/AS44</f>
        <v>#N/A</v>
      </c>
      <c r="AT50" s="1312" t="e">
        <f>AT49/AS44</f>
        <v>#N/A</v>
      </c>
      <c r="AU50" s="1312" t="e">
        <f>AU49/AS44</f>
        <v>#N/A</v>
      </c>
      <c r="AV50" s="1313" t="e">
        <f>AV49/AS44</f>
        <v>#N/A</v>
      </c>
      <c r="AW50" s="1314" t="e">
        <f>AW49/AS44</f>
        <v>#N/A</v>
      </c>
      <c r="AX50" s="1221" t="e">
        <f>AX49/AX44</f>
        <v>#N/A</v>
      </c>
      <c r="AY50" s="752" t="e">
        <f>AY49/AX44</f>
        <v>#N/A</v>
      </c>
      <c r="AZ50" s="752" t="e">
        <f>AZ49/AX44</f>
        <v>#N/A</v>
      </c>
      <c r="BA50" s="756" t="e">
        <f>BA49/AX44</f>
        <v>#N/A</v>
      </c>
      <c r="BB50" s="754" t="e">
        <f>BB49/AX44</f>
        <v>#N/A</v>
      </c>
      <c r="BC50" s="753" t="e">
        <f>BC49/AX44</f>
        <v>#N/A</v>
      </c>
      <c r="BD50" s="755" t="e">
        <f>BD49/BD44</f>
        <v>#N/A</v>
      </c>
      <c r="BE50" s="752" t="e">
        <f>BE49/BD44</f>
        <v>#N/A</v>
      </c>
      <c r="BF50" s="752" t="e">
        <f>BF49/BD44</f>
        <v>#N/A</v>
      </c>
      <c r="BG50" s="756" t="e">
        <f>BG49/BD44</f>
        <v>#N/A</v>
      </c>
      <c r="BH50" s="753" t="e">
        <f>BH49/BD44</f>
        <v>#N/A</v>
      </c>
      <c r="BI50" s="754" t="e">
        <f>BI49/BI44</f>
        <v>#N/A</v>
      </c>
      <c r="BJ50" s="752" t="e">
        <f>BJ49/BI44</f>
        <v>#N/A</v>
      </c>
      <c r="BK50" s="752" t="e">
        <f>BK49/BI44</f>
        <v>#N/A</v>
      </c>
      <c r="BL50" s="756" t="e">
        <f>BL49/BI44</f>
        <v>#N/A</v>
      </c>
      <c r="BM50" s="758" t="e">
        <f>BM49/BI44</f>
        <v>#N/A</v>
      </c>
      <c r="BN50" s="78"/>
      <c r="BO50" s="78"/>
      <c r="BP50" s="78"/>
      <c r="BQ50" s="78"/>
      <c r="BR50" s="78"/>
      <c r="BS50" s="78"/>
      <c r="BT50" s="78"/>
      <c r="BU50" s="78"/>
      <c r="BV50" s="78"/>
      <c r="BW50" s="78"/>
      <c r="BX50" s="78"/>
      <c r="BY50" s="78"/>
      <c r="BZ50" s="78"/>
      <c r="CA50" s="78"/>
      <c r="CB50" s="78"/>
    </row>
    <row r="51" spans="1:80" s="389" customFormat="1" ht="23.25" hidden="1" customHeight="1" outlineLevel="1" thickTop="1">
      <c r="A51" s="124" t="s">
        <v>110</v>
      </c>
      <c r="B51" s="123"/>
      <c r="C51" s="132" t="s">
        <v>107</v>
      </c>
      <c r="D51" s="358"/>
      <c r="E51" s="130"/>
      <c r="F51" s="130"/>
      <c r="G51" s="130"/>
      <c r="H51" s="134"/>
      <c r="I51" s="133"/>
      <c r="J51" s="130"/>
      <c r="K51" s="130"/>
      <c r="L51" s="187"/>
      <c r="M51" s="130"/>
      <c r="N51" s="192"/>
      <c r="O51" s="130"/>
      <c r="P51" s="130"/>
      <c r="Q51" s="187"/>
      <c r="R51" s="130"/>
      <c r="S51" s="1132"/>
      <c r="T51" s="130"/>
      <c r="U51" s="130"/>
      <c r="V51" s="130"/>
      <c r="W51" s="1133"/>
      <c r="X51" s="133"/>
      <c r="Y51" s="130"/>
      <c r="Z51" s="130"/>
      <c r="AA51" s="130"/>
      <c r="AB51" s="130"/>
      <c r="AC51" s="197"/>
      <c r="AD51" s="192"/>
      <c r="AE51" s="130"/>
      <c r="AF51" s="130"/>
      <c r="AG51" s="130"/>
      <c r="AH51" s="206"/>
      <c r="AI51" s="192"/>
      <c r="AJ51" s="130"/>
      <c r="AK51" s="130"/>
      <c r="AL51" s="130"/>
      <c r="AM51" s="197"/>
      <c r="AN51" s="192"/>
      <c r="AO51" s="130"/>
      <c r="AP51" s="130"/>
      <c r="AQ51" s="130"/>
      <c r="AR51" s="206"/>
      <c r="AS51" s="1132"/>
      <c r="AT51" s="130"/>
      <c r="AU51" s="130"/>
      <c r="AV51" s="130"/>
      <c r="AW51" s="1133"/>
      <c r="AX51" s="133"/>
      <c r="AY51" s="130"/>
      <c r="AZ51" s="130"/>
      <c r="BA51" s="130"/>
      <c r="BB51" s="206"/>
      <c r="BC51" s="134"/>
      <c r="BD51" s="192"/>
      <c r="BE51" s="130"/>
      <c r="BF51" s="130"/>
      <c r="BG51" s="130"/>
      <c r="BH51" s="134"/>
      <c r="BI51" s="133"/>
      <c r="BJ51" s="130"/>
      <c r="BK51" s="130"/>
      <c r="BL51" s="130"/>
      <c r="BM51" s="359"/>
      <c r="BN51" s="78"/>
      <c r="BO51" s="78"/>
      <c r="BP51" s="78"/>
      <c r="BQ51" s="78"/>
      <c r="BR51" s="78"/>
      <c r="BS51" s="78"/>
      <c r="BT51" s="78"/>
      <c r="BU51" s="78"/>
      <c r="BV51" s="78"/>
      <c r="BW51" s="78"/>
      <c r="BX51" s="78"/>
      <c r="BY51" s="78"/>
      <c r="BZ51" s="78"/>
      <c r="CA51" s="78"/>
      <c r="CB51" s="78"/>
    </row>
    <row r="52" spans="1:80" s="389" customFormat="1" ht="23.25" hidden="1" customHeight="1" outlineLevel="1" thickBot="1">
      <c r="A52" s="125" t="s">
        <v>108</v>
      </c>
      <c r="B52" s="120"/>
      <c r="C52" s="165"/>
      <c r="D52" s="759"/>
      <c r="E52" s="760"/>
      <c r="F52" s="760"/>
      <c r="G52" s="760"/>
      <c r="H52" s="761"/>
      <c r="I52" s="762"/>
      <c r="J52" s="760"/>
      <c r="K52" s="760"/>
      <c r="L52" s="763"/>
      <c r="M52" s="760"/>
      <c r="N52" s="764"/>
      <c r="O52" s="760"/>
      <c r="P52" s="760"/>
      <c r="Q52" s="763"/>
      <c r="R52" s="760"/>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389" customFormat="1" ht="23.25" hidden="1" customHeight="1" outlineLevel="1" thickTop="1">
      <c r="A53" s="126" t="s">
        <v>111</v>
      </c>
      <c r="B53" s="123"/>
      <c r="C53" s="132" t="s">
        <v>107</v>
      </c>
      <c r="D53" s="360"/>
      <c r="E53" s="131"/>
      <c r="F53" s="131"/>
      <c r="G53" s="131"/>
      <c r="H53" s="135"/>
      <c r="I53" s="136"/>
      <c r="J53" s="131"/>
      <c r="K53" s="131"/>
      <c r="L53" s="188"/>
      <c r="M53" s="131"/>
      <c r="N53" s="193"/>
      <c r="O53" s="131"/>
      <c r="P53" s="131"/>
      <c r="Q53" s="188"/>
      <c r="R53" s="131"/>
      <c r="S53" s="1137"/>
      <c r="T53" s="131"/>
      <c r="U53" s="131"/>
      <c r="V53" s="131"/>
      <c r="W53" s="1138"/>
      <c r="X53" s="136"/>
      <c r="Y53" s="131"/>
      <c r="Z53" s="131"/>
      <c r="AA53" s="131"/>
      <c r="AB53" s="131"/>
      <c r="AC53" s="198"/>
      <c r="AD53" s="193"/>
      <c r="AE53" s="131"/>
      <c r="AF53" s="131"/>
      <c r="AG53" s="131"/>
      <c r="AH53" s="207"/>
      <c r="AI53" s="193"/>
      <c r="AJ53" s="131"/>
      <c r="AK53" s="131"/>
      <c r="AL53" s="131"/>
      <c r="AM53" s="198"/>
      <c r="AN53" s="193"/>
      <c r="AO53" s="131"/>
      <c r="AP53" s="131"/>
      <c r="AQ53" s="131"/>
      <c r="AR53" s="207"/>
      <c r="AS53" s="1137"/>
      <c r="AT53" s="131"/>
      <c r="AU53" s="131"/>
      <c r="AV53" s="338"/>
      <c r="AW53" s="1138"/>
      <c r="AX53" s="136"/>
      <c r="AY53" s="131"/>
      <c r="AZ53" s="131"/>
      <c r="BA53" s="131"/>
      <c r="BB53" s="207"/>
      <c r="BC53" s="135"/>
      <c r="BD53" s="193"/>
      <c r="BE53" s="131"/>
      <c r="BF53" s="131"/>
      <c r="BG53" s="131"/>
      <c r="BH53" s="135"/>
      <c r="BI53" s="136"/>
      <c r="BJ53" s="131"/>
      <c r="BK53" s="131"/>
      <c r="BL53" s="338"/>
      <c r="BM53" s="768"/>
      <c r="BN53" s="78"/>
      <c r="BO53" s="78"/>
      <c r="BP53" s="78"/>
      <c r="BQ53" s="78"/>
      <c r="BR53" s="78"/>
      <c r="BS53" s="78"/>
      <c r="BT53" s="78"/>
      <c r="BU53" s="78"/>
      <c r="BV53" s="78"/>
      <c r="BW53" s="78"/>
      <c r="BX53" s="78"/>
      <c r="BY53" s="78"/>
      <c r="BZ53" s="78"/>
      <c r="CA53" s="78"/>
      <c r="CB53" s="78"/>
    </row>
    <row r="54" spans="1:80" s="389" customFormat="1" ht="18.600000000000001" hidden="1" outlineLevel="1" thickBot="1">
      <c r="A54" s="127" t="s">
        <v>109</v>
      </c>
      <c r="B54" s="120"/>
      <c r="C54" s="165"/>
      <c r="D54" s="759"/>
      <c r="E54" s="760"/>
      <c r="F54" s="760"/>
      <c r="G54" s="760"/>
      <c r="H54" s="761"/>
      <c r="I54" s="762"/>
      <c r="J54" s="760"/>
      <c r="K54" s="760"/>
      <c r="L54" s="763"/>
      <c r="M54" s="760"/>
      <c r="N54" s="764"/>
      <c r="O54" s="760"/>
      <c r="P54" s="760"/>
      <c r="Q54" s="760"/>
      <c r="R54" s="763"/>
      <c r="S54" s="1134"/>
      <c r="T54" s="1135"/>
      <c r="U54" s="1135"/>
      <c r="V54" s="1135"/>
      <c r="W54" s="1136"/>
      <c r="X54" s="762"/>
      <c r="Y54" s="760"/>
      <c r="Z54" s="760"/>
      <c r="AA54" s="760"/>
      <c r="AB54" s="760"/>
      <c r="AC54" s="765"/>
      <c r="AD54" s="764"/>
      <c r="AE54" s="760"/>
      <c r="AF54" s="760"/>
      <c r="AG54" s="760"/>
      <c r="AH54" s="766"/>
      <c r="AI54" s="764"/>
      <c r="AJ54" s="760"/>
      <c r="AK54" s="760"/>
      <c r="AL54" s="760"/>
      <c r="AM54" s="765"/>
      <c r="AN54" s="764"/>
      <c r="AO54" s="760"/>
      <c r="AP54" s="760"/>
      <c r="AQ54" s="760"/>
      <c r="AR54" s="1222"/>
      <c r="AS54" s="1315"/>
      <c r="AT54" s="1316"/>
      <c r="AU54" s="1316"/>
      <c r="AV54" s="1316"/>
      <c r="AW54" s="1317"/>
      <c r="AX54" s="1247"/>
      <c r="AY54" s="760"/>
      <c r="AZ54" s="760"/>
      <c r="BA54" s="760"/>
      <c r="BB54" s="766"/>
      <c r="BC54" s="761"/>
      <c r="BD54" s="764"/>
      <c r="BE54" s="760"/>
      <c r="BF54" s="760"/>
      <c r="BG54" s="760"/>
      <c r="BH54" s="761"/>
      <c r="BI54" s="762"/>
      <c r="BJ54" s="760"/>
      <c r="BK54" s="760"/>
      <c r="BL54" s="760"/>
      <c r="BM54" s="767"/>
      <c r="BN54" s="78"/>
      <c r="BO54" s="78"/>
      <c r="BP54" s="78"/>
      <c r="BQ54" s="78"/>
      <c r="BR54" s="78"/>
      <c r="BS54" s="78"/>
      <c r="BT54" s="78"/>
      <c r="BU54" s="78"/>
      <c r="BV54" s="78"/>
      <c r="BW54" s="78"/>
      <c r="BX54" s="78"/>
      <c r="BY54" s="78"/>
      <c r="BZ54" s="78"/>
      <c r="CA54" s="78"/>
      <c r="CB54" s="78"/>
    </row>
    <row r="55" spans="1:80" s="195" customFormat="1" ht="26.4" hidden="1" outlineLevel="1" thickTop="1">
      <c r="A55" s="28" t="s">
        <v>9</v>
      </c>
      <c r="B55" s="35" t="s">
        <v>46</v>
      </c>
      <c r="C55" s="46"/>
      <c r="D55" s="288"/>
      <c r="E55" s="361"/>
      <c r="F55" s="361"/>
      <c r="G55" s="361"/>
      <c r="H55" s="362"/>
      <c r="I55" s="336"/>
      <c r="J55" s="363"/>
      <c r="K55" s="363"/>
      <c r="L55" s="364"/>
      <c r="M55" s="363"/>
      <c r="N55" s="215"/>
      <c r="O55" s="363"/>
      <c r="P55" s="363"/>
      <c r="Q55" s="363"/>
      <c r="R55" s="364"/>
      <c r="S55" s="1139"/>
      <c r="T55" s="363"/>
      <c r="U55" s="363"/>
      <c r="V55" s="363"/>
      <c r="W55" s="1140"/>
      <c r="X55" s="511"/>
      <c r="Y55" s="363"/>
      <c r="Z55" s="363"/>
      <c r="AA55" s="365"/>
      <c r="AB55" s="331"/>
      <c r="AC55" s="334"/>
      <c r="AD55" s="366"/>
      <c r="AE55" s="365"/>
      <c r="AF55" s="365"/>
      <c r="AG55" s="365"/>
      <c r="AH55" s="218"/>
      <c r="AI55" s="366"/>
      <c r="AJ55" s="365"/>
      <c r="AK55" s="365"/>
      <c r="AL55" s="365"/>
      <c r="AM55" s="334"/>
      <c r="AN55" s="219"/>
      <c r="AO55" s="220"/>
      <c r="AP55" s="220"/>
      <c r="AQ55" s="221"/>
      <c r="AR55" s="471"/>
      <c r="AS55" s="1318"/>
      <c r="AT55" s="339"/>
      <c r="AU55" s="214"/>
      <c r="AV55" s="217"/>
      <c r="AW55" s="1319"/>
      <c r="AX55" s="320"/>
      <c r="AY55" s="367"/>
      <c r="AZ55" s="367"/>
      <c r="BA55" s="367"/>
      <c r="BB55" s="471"/>
      <c r="BC55" s="323"/>
      <c r="BD55" s="368"/>
      <c r="BE55" s="367"/>
      <c r="BF55" s="367"/>
      <c r="BG55" s="367"/>
      <c r="BH55" s="323"/>
      <c r="BI55" s="336"/>
      <c r="BJ55" s="216"/>
      <c r="BK55" s="216"/>
      <c r="BL55" s="216"/>
      <c r="BM55" s="769"/>
      <c r="BN55" s="6"/>
      <c r="BO55" s="6"/>
      <c r="BP55" s="6"/>
      <c r="BQ55" s="6"/>
      <c r="BR55" s="6"/>
      <c r="BS55" s="6"/>
      <c r="BT55" s="6"/>
      <c r="BU55" s="6"/>
      <c r="BV55" s="6"/>
      <c r="BW55" s="6"/>
      <c r="BX55" s="6"/>
      <c r="BY55" s="6"/>
      <c r="BZ55" s="6"/>
      <c r="CA55" s="6"/>
      <c r="CB55" s="6"/>
    </row>
    <row r="56" spans="1:80" ht="54" hidden="1" outlineLevel="1">
      <c r="A56" s="28"/>
      <c r="B56" s="29"/>
      <c r="C56" s="46"/>
      <c r="D56" s="770" t="s">
        <v>21</v>
      </c>
      <c r="E56" s="771" t="s">
        <v>22</v>
      </c>
      <c r="F56" s="771" t="s">
        <v>20</v>
      </c>
      <c r="G56" s="772" t="s">
        <v>81</v>
      </c>
      <c r="H56" s="773"/>
      <c r="I56" s="774" t="s">
        <v>21</v>
      </c>
      <c r="J56" s="775" t="s">
        <v>22</v>
      </c>
      <c r="K56" s="775" t="s">
        <v>20</v>
      </c>
      <c r="L56" s="776" t="s">
        <v>81</v>
      </c>
      <c r="M56" s="777"/>
      <c r="N56" s="778" t="s">
        <v>21</v>
      </c>
      <c r="O56" s="775" t="s">
        <v>22</v>
      </c>
      <c r="P56" s="775" t="s">
        <v>20</v>
      </c>
      <c r="Q56" s="777" t="s">
        <v>81</v>
      </c>
      <c r="R56" s="1025"/>
      <c r="S56" s="1141" t="s">
        <v>21</v>
      </c>
      <c r="T56" s="1142" t="s">
        <v>22</v>
      </c>
      <c r="U56" s="1143" t="s">
        <v>20</v>
      </c>
      <c r="V56" s="1143" t="s">
        <v>81</v>
      </c>
      <c r="W56" s="1144"/>
      <c r="X56" s="1046" t="s">
        <v>21</v>
      </c>
      <c r="Y56" s="775" t="s">
        <v>22</v>
      </c>
      <c r="Z56" s="777" t="s">
        <v>20</v>
      </c>
      <c r="AA56" s="777" t="s">
        <v>81</v>
      </c>
      <c r="AB56" s="775"/>
      <c r="AC56" s="779"/>
      <c r="AD56" s="778" t="s">
        <v>21</v>
      </c>
      <c r="AE56" s="775" t="s">
        <v>22</v>
      </c>
      <c r="AF56" s="777" t="s">
        <v>20</v>
      </c>
      <c r="AG56" s="780" t="s">
        <v>81</v>
      </c>
      <c r="AH56" s="781"/>
      <c r="AI56" s="778" t="s">
        <v>21</v>
      </c>
      <c r="AJ56" s="775" t="s">
        <v>22</v>
      </c>
      <c r="AK56" s="777" t="s">
        <v>20</v>
      </c>
      <c r="AL56" s="780" t="s">
        <v>81</v>
      </c>
      <c r="AM56" s="779"/>
      <c r="AN56" s="782" t="s">
        <v>21</v>
      </c>
      <c r="AO56" s="783" t="s">
        <v>22</v>
      </c>
      <c r="AP56" s="784" t="s">
        <v>20</v>
      </c>
      <c r="AQ56" s="785" t="s">
        <v>81</v>
      </c>
      <c r="AR56" s="1223"/>
      <c r="AS56" s="1320" t="s">
        <v>21</v>
      </c>
      <c r="AT56" s="1321" t="s">
        <v>22</v>
      </c>
      <c r="AU56" s="1322" t="s">
        <v>20</v>
      </c>
      <c r="AV56" s="1323" t="s">
        <v>81</v>
      </c>
      <c r="AW56" s="1324"/>
      <c r="AX56" s="1248" t="s">
        <v>21</v>
      </c>
      <c r="AY56" s="788" t="s">
        <v>22</v>
      </c>
      <c r="AZ56" s="789" t="s">
        <v>20</v>
      </c>
      <c r="BA56" s="790" t="s">
        <v>81</v>
      </c>
      <c r="BB56" s="781"/>
      <c r="BC56" s="791"/>
      <c r="BD56" s="778" t="s">
        <v>21</v>
      </c>
      <c r="BE56" s="788" t="s">
        <v>22</v>
      </c>
      <c r="BF56" s="789" t="s">
        <v>20</v>
      </c>
      <c r="BG56" s="790" t="s">
        <v>81</v>
      </c>
      <c r="BH56" s="791"/>
      <c r="BI56" s="786" t="s">
        <v>21</v>
      </c>
      <c r="BJ56" s="789" t="s">
        <v>22</v>
      </c>
      <c r="BK56" s="789" t="s">
        <v>20</v>
      </c>
      <c r="BL56" s="789" t="s">
        <v>81</v>
      </c>
      <c r="BM56" s="792"/>
    </row>
    <row r="57" spans="1:80" s="47" customFormat="1" hidden="1" outlineLevel="1">
      <c r="A57" s="158" t="s">
        <v>84</v>
      </c>
      <c r="B57" s="158"/>
      <c r="C57" s="159"/>
      <c r="D57" s="793" t="e">
        <f>HLOOKUP(D43,TV_affinity,3,0)</f>
        <v>#N/A</v>
      </c>
      <c r="E57" s="794" t="e">
        <f>HLOOKUP(D43,Channel_split2,2,0)</f>
        <v>#N/A</v>
      </c>
      <c r="F57" s="794" t="e">
        <f>HLOOKUP(D43,PT_Share,2,0)</f>
        <v>#N/A</v>
      </c>
      <c r="G57" s="794"/>
      <c r="H57" s="795"/>
      <c r="I57" s="796" t="e">
        <f>HLOOKUP(I43,TV_affinity,3,0)</f>
        <v>#N/A</v>
      </c>
      <c r="J57" s="794" t="e">
        <f>HLOOKUP(I43,Channel_split2,2,0)</f>
        <v>#N/A</v>
      </c>
      <c r="K57" s="794" t="e">
        <f>HLOOKUP(I43,PT_Share,2,0)</f>
        <v>#N/A</v>
      </c>
      <c r="L57" s="797"/>
      <c r="M57" s="795"/>
      <c r="N57" s="796" t="e">
        <f>HLOOKUP(N43,TV_affinity,3,0)</f>
        <v>#N/A</v>
      </c>
      <c r="O57" s="794" t="e">
        <f>HLOOKUP(N43,Channel_split2,2,0)</f>
        <v>#N/A</v>
      </c>
      <c r="P57" s="794" t="e">
        <f>HLOOKUP(N43,PT_Share,2,0)</f>
        <v>#N/A</v>
      </c>
      <c r="Q57" s="794"/>
      <c r="R57" s="1026"/>
      <c r="S57" s="1145" t="e">
        <f>HLOOKUP(S43,TV_affinity,3,0)</f>
        <v>#N/A</v>
      </c>
      <c r="T57" s="1146" t="e">
        <f>HLOOKUP(S43,Channel_split2,2,0)</f>
        <v>#N/A</v>
      </c>
      <c r="U57" s="1146" t="e">
        <f>HLOOKUP(S43,PT_Share,2,0)</f>
        <v>#N/A</v>
      </c>
      <c r="V57" s="1146"/>
      <c r="W57" s="1147"/>
      <c r="X57" s="1047" t="e">
        <f>HLOOKUP(X43,TV_affinity,3,0)</f>
        <v>#N/A</v>
      </c>
      <c r="Y57" s="794" t="e">
        <f>HLOOKUP(X43,Channel_split2,2,0)</f>
        <v>#N/A</v>
      </c>
      <c r="Z57" s="794" t="e">
        <f>HLOOKUP(X43,PT_Share,2,0)</f>
        <v>#N/A</v>
      </c>
      <c r="AA57" s="794"/>
      <c r="AB57" s="799"/>
      <c r="AC57" s="800"/>
      <c r="AD57" s="796" t="e">
        <f>HLOOKUP(AD43,TV_affinity,3,0)</f>
        <v>#N/A</v>
      </c>
      <c r="AE57" s="794" t="e">
        <f>HLOOKUP(AD43,Channel_split2,2,0)</f>
        <v>#N/A</v>
      </c>
      <c r="AF57" s="794" t="e">
        <f>HLOOKUP(AD43,PT_Share,2,0)</f>
        <v>#N/A</v>
      </c>
      <c r="AG57" s="794"/>
      <c r="AH57" s="798"/>
      <c r="AI57" s="796" t="e">
        <f>HLOOKUP(AI43,TV_affinity,3,0)</f>
        <v>#N/A</v>
      </c>
      <c r="AJ57" s="794" t="e">
        <f>HLOOKUP(AI43,Channel_split2,2,0)</f>
        <v>#N/A</v>
      </c>
      <c r="AK57" s="794" t="e">
        <f>HLOOKUP(AI43,PT_Share,2,0)</f>
        <v>#N/A</v>
      </c>
      <c r="AL57" s="794"/>
      <c r="AM57" s="798"/>
      <c r="AN57" s="796" t="e">
        <f>HLOOKUP(AN43,TV_affinity,3,0)</f>
        <v>#N/A</v>
      </c>
      <c r="AO57" s="794" t="e">
        <f>HLOOKUP(AN43,Channel_split2,2,0)</f>
        <v>#N/A</v>
      </c>
      <c r="AP57" s="794" t="e">
        <f>HLOOKUP(AN43,PT_Share,2,0)</f>
        <v>#N/A</v>
      </c>
      <c r="AQ57" s="801"/>
      <c r="AR57" s="1224"/>
      <c r="AS57" s="1325" t="e">
        <f>HLOOKUP(AS43,TV_affinity,3,0)</f>
        <v>#N/A</v>
      </c>
      <c r="AT57" s="1326" t="e">
        <f>HLOOKUP(AS43,Channel_split2,2,0)</f>
        <v>#N/A</v>
      </c>
      <c r="AU57" s="1326" t="e">
        <f>HLOOKUP(AS43,PT_Share,2,0)</f>
        <v>#N/A</v>
      </c>
      <c r="AV57" s="1327"/>
      <c r="AW57" s="1328"/>
      <c r="AX57" s="1249" t="e">
        <f>HLOOKUP(AX43,TV_affinity,3,0)</f>
        <v>#N/A</v>
      </c>
      <c r="AY57" s="794" t="e">
        <f>HLOOKUP(AX43,Channel_split2,2,0)</f>
        <v>#N/A</v>
      </c>
      <c r="AZ57" s="794" t="e">
        <f>HLOOKUP(AX43,PT_Share,2,0)</f>
        <v>#N/A</v>
      </c>
      <c r="BA57" s="794"/>
      <c r="BB57" s="802"/>
      <c r="BC57" s="798"/>
      <c r="BD57" s="796" t="e">
        <f>HLOOKUP(BD43,TV_affinity,3,0)</f>
        <v>#N/A</v>
      </c>
      <c r="BE57" s="794" t="e">
        <f>HLOOKUP(BD43,Channel_split2,2,0)</f>
        <v>#N/A</v>
      </c>
      <c r="BF57" s="794" t="e">
        <f>HLOOKUP(BD43,PT_Share,2,0)</f>
        <v>#N/A</v>
      </c>
      <c r="BG57" s="794"/>
      <c r="BH57" s="798"/>
      <c r="BI57" s="796" t="e">
        <f>HLOOKUP(BI43,TV_affinity,3,0)</f>
        <v>#N/A</v>
      </c>
      <c r="BJ57" s="794" t="e">
        <f>HLOOKUP(BI43,Channel_split2,2,0)</f>
        <v>#N/A</v>
      </c>
      <c r="BK57" s="794" t="e">
        <f>HLOOKUP(BI43,PT_Share,2,0)</f>
        <v>#N/A</v>
      </c>
      <c r="BL57" s="794"/>
      <c r="BM57" s="803"/>
    </row>
    <row r="58" spans="1:80" s="47" customFormat="1" hidden="1" outlineLevel="1">
      <c r="A58" s="158" t="s">
        <v>69</v>
      </c>
      <c r="B58" s="158"/>
      <c r="C58" s="159"/>
      <c r="D58" s="793" t="e">
        <f>HLOOKUP(D43,TV_affinity,4,0)</f>
        <v>#N/A</v>
      </c>
      <c r="E58" s="794" t="e">
        <f>HLOOKUP(D43,Channel_split2,3,0)</f>
        <v>#N/A</v>
      </c>
      <c r="F58" s="794" t="e">
        <f>HLOOKUP(D43,PT_Share,3,0)</f>
        <v>#N/A</v>
      </c>
      <c r="G58" s="794"/>
      <c r="H58" s="795"/>
      <c r="I58" s="796" t="e">
        <f>HLOOKUP(I43,TV_affinity,4,0)</f>
        <v>#N/A</v>
      </c>
      <c r="J58" s="794" t="e">
        <f>HLOOKUP(I43,Channel_split2,3,0)</f>
        <v>#N/A</v>
      </c>
      <c r="K58" s="794" t="e">
        <f>HLOOKUP(I43,PT_Share,3,0)</f>
        <v>#N/A</v>
      </c>
      <c r="L58" s="797"/>
      <c r="M58" s="795"/>
      <c r="N58" s="796" t="e">
        <f>HLOOKUP(N43,TV_affinity,4,0)</f>
        <v>#N/A</v>
      </c>
      <c r="O58" s="794" t="e">
        <f>HLOOKUP(N43,Channel_split2,3,0)</f>
        <v>#N/A</v>
      </c>
      <c r="P58" s="794" t="e">
        <f>HLOOKUP(N43,PT_Share,3,0)</f>
        <v>#N/A</v>
      </c>
      <c r="Q58" s="794"/>
      <c r="R58" s="1026"/>
      <c r="S58" s="1145" t="e">
        <f>HLOOKUP(S43,TV_affinity,4,0)</f>
        <v>#N/A</v>
      </c>
      <c r="T58" s="1146" t="e">
        <f>HLOOKUP(S43,Channel_split2,3,0)</f>
        <v>#N/A</v>
      </c>
      <c r="U58" s="1146" t="e">
        <f>HLOOKUP(S43,PT_Share,3,0)</f>
        <v>#N/A</v>
      </c>
      <c r="V58" s="1146"/>
      <c r="W58" s="1147"/>
      <c r="X58" s="1047" t="e">
        <f>HLOOKUP(X43,TV_affinity,4,0)</f>
        <v>#N/A</v>
      </c>
      <c r="Y58" s="794" t="e">
        <f>HLOOKUP(X43,Channel_split2,3,0)</f>
        <v>#N/A</v>
      </c>
      <c r="Z58" s="794" t="e">
        <f>HLOOKUP(X43,PT_Share,3,0)</f>
        <v>#N/A</v>
      </c>
      <c r="AA58" s="794"/>
      <c r="AB58" s="799"/>
      <c r="AC58" s="800"/>
      <c r="AD58" s="796" t="e">
        <f>HLOOKUP(AD43,TV_affinity,4,0)</f>
        <v>#N/A</v>
      </c>
      <c r="AE58" s="794" t="e">
        <f>HLOOKUP(AD43,Channel_split2,3,0)</f>
        <v>#N/A</v>
      </c>
      <c r="AF58" s="794" t="e">
        <f>HLOOKUP(AD43,PT_Share,3,0)</f>
        <v>#N/A</v>
      </c>
      <c r="AG58" s="794"/>
      <c r="AH58" s="798"/>
      <c r="AI58" s="796" t="e">
        <f>HLOOKUP(AI43,TV_affinity,4,0)</f>
        <v>#N/A</v>
      </c>
      <c r="AJ58" s="794" t="e">
        <f>HLOOKUP(AI43,Channel_split2,3,0)</f>
        <v>#N/A</v>
      </c>
      <c r="AK58" s="794" t="e">
        <f>HLOOKUP(AI43,PT_Share,3,0)</f>
        <v>#N/A</v>
      </c>
      <c r="AL58" s="794"/>
      <c r="AM58" s="798"/>
      <c r="AN58" s="796" t="e">
        <f>HLOOKUP(AN43,TV_affinity,4,0)</f>
        <v>#N/A</v>
      </c>
      <c r="AO58" s="794" t="e">
        <f>HLOOKUP(AN43,Channel_split2,3,0)</f>
        <v>#N/A</v>
      </c>
      <c r="AP58" s="794" t="e">
        <f>HLOOKUP(AN43,PT_Share,3,0)</f>
        <v>#N/A</v>
      </c>
      <c r="AQ58" s="801"/>
      <c r="AR58" s="1224"/>
      <c r="AS58" s="1325" t="e">
        <f>HLOOKUP(AS43,TV_affinity,4,0)</f>
        <v>#N/A</v>
      </c>
      <c r="AT58" s="1326" t="e">
        <f>HLOOKUP(AS43,Channel_split2,3,0)</f>
        <v>#N/A</v>
      </c>
      <c r="AU58" s="1326" t="e">
        <f>HLOOKUP(AS43,PT_Share,3,0)</f>
        <v>#N/A</v>
      </c>
      <c r="AV58" s="1327"/>
      <c r="AW58" s="1328"/>
      <c r="AX58" s="1249" t="e">
        <f>HLOOKUP(AX43,TV_affinity,4,0)</f>
        <v>#N/A</v>
      </c>
      <c r="AY58" s="794" t="e">
        <f>HLOOKUP(AX43,Channel_split2,3,0)</f>
        <v>#N/A</v>
      </c>
      <c r="AZ58" s="794" t="e">
        <f>HLOOKUP(AX43,PT_Share,3,0)</f>
        <v>#N/A</v>
      </c>
      <c r="BA58" s="794"/>
      <c r="BB58" s="802"/>
      <c r="BC58" s="798"/>
      <c r="BD58" s="796" t="e">
        <f>HLOOKUP(BD43,TV_affinity,4,0)</f>
        <v>#N/A</v>
      </c>
      <c r="BE58" s="794" t="e">
        <f>HLOOKUP(BD43,Channel_split2,3,0)</f>
        <v>#N/A</v>
      </c>
      <c r="BF58" s="794" t="e">
        <f>HLOOKUP(BD43,PT_Share,3,0)</f>
        <v>#N/A</v>
      </c>
      <c r="BG58" s="794"/>
      <c r="BH58" s="798"/>
      <c r="BI58" s="796" t="e">
        <f>HLOOKUP(BI43,TV_affinity,4,0)</f>
        <v>#N/A</v>
      </c>
      <c r="BJ58" s="794" t="e">
        <f>HLOOKUP(BI43,Channel_split2,3,0)</f>
        <v>#N/A</v>
      </c>
      <c r="BK58" s="794" t="e">
        <f>HLOOKUP(BI43,PT_Share,3,0)</f>
        <v>#N/A</v>
      </c>
      <c r="BL58" s="794"/>
      <c r="BM58" s="803"/>
    </row>
    <row r="59" spans="1:80" s="47" customFormat="1" hidden="1" outlineLevel="1">
      <c r="A59" s="158" t="s">
        <v>70</v>
      </c>
      <c r="B59" s="158"/>
      <c r="C59" s="159"/>
      <c r="D59" s="793" t="e">
        <f>HLOOKUP(D43,TV_affinity,5,0)</f>
        <v>#N/A</v>
      </c>
      <c r="E59" s="794" t="e">
        <f>HLOOKUP(D43,Channel_split2,4,0)</f>
        <v>#N/A</v>
      </c>
      <c r="F59" s="794" t="e">
        <f>HLOOKUP(D43,PT_Share,4,0)</f>
        <v>#N/A</v>
      </c>
      <c r="G59" s="794"/>
      <c r="H59" s="795"/>
      <c r="I59" s="796" t="e">
        <f>HLOOKUP(I43,TV_affinity,5,0)</f>
        <v>#N/A</v>
      </c>
      <c r="J59" s="794" t="e">
        <f>HLOOKUP(I43,Channel_split2,4,0)</f>
        <v>#N/A</v>
      </c>
      <c r="K59" s="794" t="e">
        <f>HLOOKUP(I43,PT_Share,4,0)</f>
        <v>#N/A</v>
      </c>
      <c r="L59" s="797"/>
      <c r="M59" s="795"/>
      <c r="N59" s="796" t="e">
        <f>HLOOKUP(N43,TV_affinity,5,0)</f>
        <v>#N/A</v>
      </c>
      <c r="O59" s="794" t="e">
        <f>HLOOKUP(N43,Channel_split2,4,0)</f>
        <v>#N/A</v>
      </c>
      <c r="P59" s="794" t="e">
        <f>HLOOKUP(N43,PT_Share,4,0)</f>
        <v>#N/A</v>
      </c>
      <c r="Q59" s="794"/>
      <c r="R59" s="1026"/>
      <c r="S59" s="1145" t="e">
        <f>HLOOKUP(S43,TV_affinity,5,0)</f>
        <v>#N/A</v>
      </c>
      <c r="T59" s="1146" t="e">
        <f>HLOOKUP(S43,Channel_split2,4,0)</f>
        <v>#N/A</v>
      </c>
      <c r="U59" s="1146" t="e">
        <f>HLOOKUP(S43,PT_Share,4,0)</f>
        <v>#N/A</v>
      </c>
      <c r="V59" s="1146"/>
      <c r="W59" s="1147"/>
      <c r="X59" s="1047" t="e">
        <f>HLOOKUP(X43,TV_affinity,5,0)</f>
        <v>#N/A</v>
      </c>
      <c r="Y59" s="794" t="e">
        <f>HLOOKUP(X43,Channel_split2,4,0)</f>
        <v>#N/A</v>
      </c>
      <c r="Z59" s="794" t="e">
        <f>HLOOKUP(X43,PT_Share,4,0)</f>
        <v>#N/A</v>
      </c>
      <c r="AA59" s="794"/>
      <c r="AB59" s="799"/>
      <c r="AC59" s="800"/>
      <c r="AD59" s="796" t="e">
        <f>HLOOKUP(AD43,TV_affinity,5,0)</f>
        <v>#N/A</v>
      </c>
      <c r="AE59" s="794" t="e">
        <f>HLOOKUP(AD43,Channel_split2,4,0)</f>
        <v>#N/A</v>
      </c>
      <c r="AF59" s="794" t="e">
        <f>HLOOKUP(AD43,PT_Share,4,0)</f>
        <v>#N/A</v>
      </c>
      <c r="AG59" s="794"/>
      <c r="AH59" s="798"/>
      <c r="AI59" s="796" t="e">
        <f>HLOOKUP(AI43,TV_affinity,5,0)</f>
        <v>#N/A</v>
      </c>
      <c r="AJ59" s="794" t="e">
        <f>HLOOKUP(AI43,Channel_split2,4,0)</f>
        <v>#N/A</v>
      </c>
      <c r="AK59" s="794" t="e">
        <f>HLOOKUP(AI43,PT_Share,4,0)</f>
        <v>#N/A</v>
      </c>
      <c r="AL59" s="794"/>
      <c r="AM59" s="798"/>
      <c r="AN59" s="796" t="e">
        <f>HLOOKUP(AN43,TV_affinity,5,0)</f>
        <v>#N/A</v>
      </c>
      <c r="AO59" s="794" t="e">
        <f>HLOOKUP(AN43,Channel_split2,4,0)</f>
        <v>#N/A</v>
      </c>
      <c r="AP59" s="794" t="e">
        <f>HLOOKUP(AN43,PT_Share,4,0)</f>
        <v>#N/A</v>
      </c>
      <c r="AQ59" s="801"/>
      <c r="AR59" s="1224"/>
      <c r="AS59" s="1325" t="e">
        <f>HLOOKUP(AS43,TV_affinity,5,0)</f>
        <v>#N/A</v>
      </c>
      <c r="AT59" s="1326" t="e">
        <f>HLOOKUP(AS43,Channel_split2,4,0)</f>
        <v>#N/A</v>
      </c>
      <c r="AU59" s="1326" t="e">
        <f>HLOOKUP(AS43,PT_Share,4,0)</f>
        <v>#N/A</v>
      </c>
      <c r="AV59" s="1327"/>
      <c r="AW59" s="1328"/>
      <c r="AX59" s="1249" t="e">
        <f>HLOOKUP(AX43,TV_affinity,5,0)</f>
        <v>#N/A</v>
      </c>
      <c r="AY59" s="794" t="e">
        <f>HLOOKUP(AX43,Channel_split2,4,0)</f>
        <v>#N/A</v>
      </c>
      <c r="AZ59" s="794" t="e">
        <f>HLOOKUP(AX43,PT_Share,4,0)</f>
        <v>#N/A</v>
      </c>
      <c r="BA59" s="794"/>
      <c r="BB59" s="802"/>
      <c r="BC59" s="798"/>
      <c r="BD59" s="796" t="e">
        <f>HLOOKUP(BD43,TV_affinity,5,0)</f>
        <v>#N/A</v>
      </c>
      <c r="BE59" s="794" t="e">
        <f>HLOOKUP(BD43,Channel_split2,4,0)</f>
        <v>#N/A</v>
      </c>
      <c r="BF59" s="794" t="e">
        <f>HLOOKUP(BD43,PT_Share,4,0)</f>
        <v>#N/A</v>
      </c>
      <c r="BG59" s="794"/>
      <c r="BH59" s="798"/>
      <c r="BI59" s="796" t="e">
        <f>HLOOKUP(BI43,TV_affinity,5,0)</f>
        <v>#N/A</v>
      </c>
      <c r="BJ59" s="794" t="e">
        <f>HLOOKUP(BI43,Channel_split2,4,0)</f>
        <v>#N/A</v>
      </c>
      <c r="BK59" s="794" t="e">
        <f>HLOOKUP(BI43,PT_Share,4,0)</f>
        <v>#N/A</v>
      </c>
      <c r="BL59" s="794"/>
      <c r="BM59" s="803"/>
    </row>
    <row r="60" spans="1:80" s="47" customFormat="1" hidden="1" outlineLevel="1">
      <c r="A60" s="262" t="s">
        <v>105</v>
      </c>
      <c r="B60" s="262"/>
      <c r="C60" s="263"/>
      <c r="D60" s="804" t="e">
        <f>HLOOKUP(D43,TV_affinity,6,0)</f>
        <v>#N/A</v>
      </c>
      <c r="E60" s="805" t="e">
        <f>HLOOKUP(D43,Channel_split2,5,0)</f>
        <v>#N/A</v>
      </c>
      <c r="F60" s="805" t="e">
        <f>HLOOKUP(D43,PT_Share,5,0)</f>
        <v>#N/A</v>
      </c>
      <c r="G60" s="805"/>
      <c r="H60" s="806"/>
      <c r="I60" s="807" t="e">
        <f>HLOOKUP(I43,TV_affinity,6,0)</f>
        <v>#N/A</v>
      </c>
      <c r="J60" s="805" t="e">
        <f>HLOOKUP(I43,Channel_split2,5,0)</f>
        <v>#N/A</v>
      </c>
      <c r="K60" s="805" t="e">
        <f>HLOOKUP(I43,PT_Share,5,0)</f>
        <v>#N/A</v>
      </c>
      <c r="L60" s="808"/>
      <c r="M60" s="806"/>
      <c r="N60" s="807" t="e">
        <f>HLOOKUP(N43,TV_affinity,6,0)</f>
        <v>#N/A</v>
      </c>
      <c r="O60" s="805" t="e">
        <f>HLOOKUP(N43,Channel_split2,5,0)</f>
        <v>#N/A</v>
      </c>
      <c r="P60" s="805" t="e">
        <f>HLOOKUP(N43,PT_Share,5,0)</f>
        <v>#N/A</v>
      </c>
      <c r="Q60" s="805"/>
      <c r="R60" s="808"/>
      <c r="S60" s="1148" t="e">
        <f>HLOOKUP(S43,TV_affinity,6,0)</f>
        <v>#N/A</v>
      </c>
      <c r="T60" s="1149" t="e">
        <f>HLOOKUP(S43,Channel_split2,5,0)</f>
        <v>#N/A</v>
      </c>
      <c r="U60" s="1149" t="e">
        <f>HLOOKUP(S43,PT_Share,5,0)</f>
        <v>#N/A</v>
      </c>
      <c r="V60" s="1149"/>
      <c r="W60" s="1150"/>
      <c r="X60" s="1048" t="e">
        <f>HLOOKUP(X43,TV_affinity,6,0)</f>
        <v>#N/A</v>
      </c>
      <c r="Y60" s="805" t="e">
        <f>HLOOKUP(X43,Channel_split2,5,0)</f>
        <v>#N/A</v>
      </c>
      <c r="Z60" s="805" t="e">
        <f>HLOOKUP(X43,PT_Share,5,0)</f>
        <v>#N/A</v>
      </c>
      <c r="AA60" s="805"/>
      <c r="AB60" s="810"/>
      <c r="AC60" s="811"/>
      <c r="AD60" s="807" t="e">
        <f>HLOOKUP(AD43,TV_affinity,6,0)</f>
        <v>#N/A</v>
      </c>
      <c r="AE60" s="805" t="e">
        <f>HLOOKUP(AD43,Channel_split2,5,0)</f>
        <v>#N/A</v>
      </c>
      <c r="AF60" s="805" t="e">
        <f>HLOOKUP(AD43,PT_Share,5,0)</f>
        <v>#N/A</v>
      </c>
      <c r="AG60" s="805"/>
      <c r="AH60" s="809"/>
      <c r="AI60" s="807" t="e">
        <f>HLOOKUP(AI43,TV_affinity,6,0)</f>
        <v>#N/A</v>
      </c>
      <c r="AJ60" s="805" t="e">
        <f>HLOOKUP(AI43,Channel_split2,5,0)</f>
        <v>#N/A</v>
      </c>
      <c r="AK60" s="805" t="e">
        <f>HLOOKUP(AI43,PT_Share,5,0)</f>
        <v>#N/A</v>
      </c>
      <c r="AL60" s="805"/>
      <c r="AM60" s="809"/>
      <c r="AN60" s="807" t="e">
        <f>HLOOKUP(AN43,TV_affinity,6,0)</f>
        <v>#N/A</v>
      </c>
      <c r="AO60" s="805" t="e">
        <f>HLOOKUP(AN43,Channel_split2,5,0)</f>
        <v>#N/A</v>
      </c>
      <c r="AP60" s="805" t="e">
        <f>HLOOKUP(AN43,PT_Share,5,0)</f>
        <v>#N/A</v>
      </c>
      <c r="AQ60" s="812"/>
      <c r="AR60" s="1225"/>
      <c r="AS60" s="1329" t="e">
        <f>HLOOKUP(AS43,TV_affinity,6,0)</f>
        <v>#N/A</v>
      </c>
      <c r="AT60" s="1330" t="e">
        <f>HLOOKUP(AS43,Channel_split2,5,0)</f>
        <v>#N/A</v>
      </c>
      <c r="AU60" s="1330" t="e">
        <f>HLOOKUP(AS43,PT_Share,5,0)</f>
        <v>#N/A</v>
      </c>
      <c r="AV60" s="1331"/>
      <c r="AW60" s="1332"/>
      <c r="AX60" s="1048" t="e">
        <f>HLOOKUP(AX43,TV_affinity,6,0)</f>
        <v>#N/A</v>
      </c>
      <c r="AY60" s="805" t="e">
        <f>HLOOKUP(AX43,Channel_split2,5,0)</f>
        <v>#N/A</v>
      </c>
      <c r="AZ60" s="805" t="e">
        <f>HLOOKUP(AX43,PT_Share,5,0)</f>
        <v>#N/A</v>
      </c>
      <c r="BA60" s="805"/>
      <c r="BB60" s="813"/>
      <c r="BC60" s="809"/>
      <c r="BD60" s="807" t="e">
        <f>HLOOKUP(BD43,TV_affinity,6,0)</f>
        <v>#N/A</v>
      </c>
      <c r="BE60" s="805" t="e">
        <f>HLOOKUP(BD43,Channel_split2,5,0)</f>
        <v>#N/A</v>
      </c>
      <c r="BF60" s="805" t="e">
        <f>HLOOKUP(BD43,PT_Share,5,0)</f>
        <v>#N/A</v>
      </c>
      <c r="BG60" s="805"/>
      <c r="BH60" s="809"/>
      <c r="BI60" s="807" t="e">
        <f>HLOOKUP(BI43,TV_affinity,6,0)</f>
        <v>#N/A</v>
      </c>
      <c r="BJ60" s="805" t="e">
        <f>HLOOKUP(BI43,Channel_split2,5,0)</f>
        <v>#N/A</v>
      </c>
      <c r="BK60" s="805" t="e">
        <f>HLOOKUP(BI43,PT_Share,5,0)</f>
        <v>#N/A</v>
      </c>
      <c r="BL60" s="805"/>
      <c r="BM60" s="814"/>
    </row>
    <row r="61" spans="1:80" s="47" customFormat="1" hidden="1" outlineLevel="1">
      <c r="A61" s="158" t="s">
        <v>71</v>
      </c>
      <c r="B61" s="158"/>
      <c r="C61" s="159"/>
      <c r="D61" s="260" t="e">
        <f>HLOOKUP(D43,TV_affinity,7,0)</f>
        <v>#N/A</v>
      </c>
      <c r="E61" s="259" t="e">
        <f>HLOOKUP(D43,Channel_split2,6,0)</f>
        <v>#N/A</v>
      </c>
      <c r="F61" s="259" t="e">
        <f>HLOOKUP(D43,PT_Share,6,0)</f>
        <v>#N/A</v>
      </c>
      <c r="G61" s="259"/>
      <c r="H61" s="224"/>
      <c r="I61" s="261" t="e">
        <f>HLOOKUP(I43,TV_affinity,7,0)</f>
        <v>#N/A</v>
      </c>
      <c r="J61" s="259" t="e">
        <f>HLOOKUP(I43,Channel_split2,6,0)</f>
        <v>#N/A</v>
      </c>
      <c r="K61" s="259" t="e">
        <f>HLOOKUP(I43,PT_Share,6,0)</f>
        <v>#N/A</v>
      </c>
      <c r="L61" s="466"/>
      <c r="M61" s="224"/>
      <c r="N61" s="261" t="e">
        <f>HLOOKUP(N43,TV_affinity,7,0)</f>
        <v>#N/A</v>
      </c>
      <c r="O61" s="259" t="e">
        <f>HLOOKUP(N43,Channel_split2,6,0)</f>
        <v>#N/A</v>
      </c>
      <c r="P61" s="259" t="e">
        <f>HLOOKUP(N43,PT_Share,6,0)</f>
        <v>#N/A</v>
      </c>
      <c r="Q61" s="259"/>
      <c r="R61" s="466"/>
      <c r="S61" s="1151" t="e">
        <f>HLOOKUP(S43,TV_affinity,7,0)</f>
        <v>#N/A</v>
      </c>
      <c r="T61" s="340" t="e">
        <f>HLOOKUP(S43,Channel_split2,6,0)</f>
        <v>#N/A</v>
      </c>
      <c r="U61" s="340" t="e">
        <f>HLOOKUP(S43,PT_Share,6,0)</f>
        <v>#N/A</v>
      </c>
      <c r="V61" s="340"/>
      <c r="W61" s="1152"/>
      <c r="X61" s="261" t="e">
        <f>HLOOKUP(X43,TV_affinity,7,0)</f>
        <v>#N/A</v>
      </c>
      <c r="Y61" s="259" t="e">
        <f>HLOOKUP(X43,Channel_split2,6,0)</f>
        <v>#N/A</v>
      </c>
      <c r="Z61" s="259" t="e">
        <f>HLOOKUP(X43,PT_Share,6,0)</f>
        <v>#N/A</v>
      </c>
      <c r="AA61" s="259"/>
      <c r="AB61" s="332"/>
      <c r="AC61" s="258"/>
      <c r="AD61" s="261" t="e">
        <f>HLOOKUP(AD43,TV_affinity,7,0)</f>
        <v>#N/A</v>
      </c>
      <c r="AE61" s="259" t="e">
        <f>HLOOKUP(AD43,Channel_split2,6,0)</f>
        <v>#N/A</v>
      </c>
      <c r="AF61" s="259" t="e">
        <f>HLOOKUP(AD43,PT_Share,6,0)</f>
        <v>#N/A</v>
      </c>
      <c r="AG61" s="259"/>
      <c r="AH61" s="225"/>
      <c r="AI61" s="261" t="e">
        <f>HLOOKUP(AI43,TV_affinity,7,0)</f>
        <v>#N/A</v>
      </c>
      <c r="AJ61" s="259" t="e">
        <f>HLOOKUP(AI43,Channel_split2,6,0)</f>
        <v>#N/A</v>
      </c>
      <c r="AK61" s="259" t="e">
        <f>HLOOKUP(AI43,PT_Share,6,0)</f>
        <v>#N/A</v>
      </c>
      <c r="AL61" s="259"/>
      <c r="AM61" s="225"/>
      <c r="AN61" s="261" t="e">
        <f>HLOOKUP(AN43,TV_affinity,7,0)</f>
        <v>#N/A</v>
      </c>
      <c r="AO61" s="259" t="e">
        <f>HLOOKUP(AN43,Channel_split2,6,0)</f>
        <v>#N/A</v>
      </c>
      <c r="AP61" s="259" t="e">
        <f>HLOOKUP(AN43,PT_Share,6,0)</f>
        <v>#N/A</v>
      </c>
      <c r="AQ61" s="208"/>
      <c r="AR61" s="1226"/>
      <c r="AS61" s="1151" t="e">
        <f>HLOOKUP(AS43,TV_affinity,7,0)</f>
        <v>#N/A</v>
      </c>
      <c r="AT61" s="340" t="e">
        <f>HLOOKUP(AS43,Channel_split2,6,0)</f>
        <v>#N/A</v>
      </c>
      <c r="AU61" s="340" t="e">
        <f>HLOOKUP(AS43,PT_Share,6,0)</f>
        <v>#N/A</v>
      </c>
      <c r="AV61" s="208"/>
      <c r="AW61" s="1152"/>
      <c r="AX61" s="261" t="e">
        <f>HLOOKUP(AX43,TV_affinity,7,0)</f>
        <v>#N/A</v>
      </c>
      <c r="AY61" s="259" t="e">
        <f>HLOOKUP(AX43,Channel_split2,6,0)</f>
        <v>#N/A</v>
      </c>
      <c r="AZ61" s="259" t="e">
        <f>HLOOKUP(AX43,PT_Share,6,0)</f>
        <v>#N/A</v>
      </c>
      <c r="BA61" s="259"/>
      <c r="BB61" s="472"/>
      <c r="BC61" s="225"/>
      <c r="BD61" s="261" t="e">
        <f>HLOOKUP(BD43,TV_affinity,7,0)</f>
        <v>#N/A</v>
      </c>
      <c r="BE61" s="259" t="e">
        <f>HLOOKUP(BD43,Channel_split2,6,0)</f>
        <v>#N/A</v>
      </c>
      <c r="BF61" s="259" t="e">
        <f>HLOOKUP(BD43,PT_Share,6,0)</f>
        <v>#N/A</v>
      </c>
      <c r="BG61" s="259"/>
      <c r="BH61" s="225"/>
      <c r="BI61" s="261" t="e">
        <f>HLOOKUP(BI43,TV_affinity,7,0)</f>
        <v>#N/A</v>
      </c>
      <c r="BJ61" s="259" t="e">
        <f>HLOOKUP(BI43,Channel_split2,6,0)</f>
        <v>#N/A</v>
      </c>
      <c r="BK61" s="259" t="e">
        <f>HLOOKUP(BI43,PT_Share,6,0)</f>
        <v>#N/A</v>
      </c>
      <c r="BL61" s="259"/>
      <c r="BM61" s="815"/>
    </row>
    <row r="62" spans="1:80" s="47" customFormat="1" hidden="1" outlineLevel="1">
      <c r="A62" s="160" t="s">
        <v>73</v>
      </c>
      <c r="B62" s="158"/>
      <c r="C62" s="161"/>
      <c r="D62" s="793" t="e">
        <f>HLOOKUP(D43,TV_affinity,8,0)</f>
        <v>#N/A</v>
      </c>
      <c r="E62" s="794" t="e">
        <f>HLOOKUP(D43,Channel_split2,7,0)</f>
        <v>#N/A</v>
      </c>
      <c r="F62" s="794" t="e">
        <f>HLOOKUP(D43,PT_Share,7,0)</f>
        <v>#N/A</v>
      </c>
      <c r="G62" s="794"/>
      <c r="H62" s="795"/>
      <c r="I62" s="796" t="e">
        <f>HLOOKUP(I43,TV_affinity,8,0)</f>
        <v>#N/A</v>
      </c>
      <c r="J62" s="794" t="e">
        <f>HLOOKUP(I43,Channel_split2,7,0)</f>
        <v>#N/A</v>
      </c>
      <c r="K62" s="794" t="e">
        <f>HLOOKUP(I43,PT_Share,7,0)</f>
        <v>#N/A</v>
      </c>
      <c r="L62" s="797"/>
      <c r="M62" s="795"/>
      <c r="N62" s="796" t="e">
        <f>HLOOKUP(N43,TV_affinity,8,0)</f>
        <v>#N/A</v>
      </c>
      <c r="O62" s="794" t="e">
        <f>HLOOKUP(N43,Channel_split2,7,0)</f>
        <v>#N/A</v>
      </c>
      <c r="P62" s="794" t="e">
        <f>HLOOKUP(N43,PT_Share,7,0)</f>
        <v>#N/A</v>
      </c>
      <c r="Q62" s="794"/>
      <c r="R62" s="1026"/>
      <c r="S62" s="1145" t="e">
        <f>HLOOKUP(S43,TV_affinity,8,0)</f>
        <v>#N/A</v>
      </c>
      <c r="T62" s="1146" t="e">
        <f>HLOOKUP(S43,Channel_split2,7,0)</f>
        <v>#N/A</v>
      </c>
      <c r="U62" s="1146" t="e">
        <f>HLOOKUP(S43,PT_Share,7,0)</f>
        <v>#N/A</v>
      </c>
      <c r="V62" s="1146"/>
      <c r="W62" s="1147"/>
      <c r="X62" s="1047" t="e">
        <f>HLOOKUP(X43,TV_affinity,8,0)</f>
        <v>#N/A</v>
      </c>
      <c r="Y62" s="794" t="e">
        <f>HLOOKUP(X43,Channel_split2,7,0)</f>
        <v>#N/A</v>
      </c>
      <c r="Z62" s="794" t="e">
        <f>HLOOKUP(X43,PT_Share,7,0)</f>
        <v>#N/A</v>
      </c>
      <c r="AA62" s="794"/>
      <c r="AB62" s="799"/>
      <c r="AC62" s="800"/>
      <c r="AD62" s="796" t="e">
        <f>HLOOKUP(AD43,TV_affinity,8,0)</f>
        <v>#N/A</v>
      </c>
      <c r="AE62" s="794" t="e">
        <f>HLOOKUP(AD43,Channel_split2,7,0)</f>
        <v>#N/A</v>
      </c>
      <c r="AF62" s="794" t="e">
        <f>HLOOKUP(AD43,PT_Share,7,0)</f>
        <v>#N/A</v>
      </c>
      <c r="AG62" s="794"/>
      <c r="AH62" s="798"/>
      <c r="AI62" s="796" t="e">
        <f>HLOOKUP(AI43,TV_affinity,8,0)</f>
        <v>#N/A</v>
      </c>
      <c r="AJ62" s="794" t="e">
        <f>HLOOKUP(AI43,Channel_split2,7,0)</f>
        <v>#N/A</v>
      </c>
      <c r="AK62" s="794" t="e">
        <f>HLOOKUP(AI43,PT_Share,7,0)</f>
        <v>#N/A</v>
      </c>
      <c r="AL62" s="794"/>
      <c r="AM62" s="798"/>
      <c r="AN62" s="796" t="e">
        <f>HLOOKUP(AN43,TV_affinity,8,0)</f>
        <v>#N/A</v>
      </c>
      <c r="AO62" s="794" t="e">
        <f>HLOOKUP(AN43,Channel_split2,7,0)</f>
        <v>#N/A</v>
      </c>
      <c r="AP62" s="794" t="e">
        <f>HLOOKUP(AN43,PT_Share,7,0)</f>
        <v>#N/A</v>
      </c>
      <c r="AQ62" s="801"/>
      <c r="AR62" s="1224"/>
      <c r="AS62" s="1325" t="e">
        <f>HLOOKUP(AS43,TV_affinity,8,0)</f>
        <v>#N/A</v>
      </c>
      <c r="AT62" s="1326" t="e">
        <f>HLOOKUP(AS43,Channel_split2,7,0)</f>
        <v>#N/A</v>
      </c>
      <c r="AU62" s="1326" t="e">
        <f>HLOOKUP(AS43,PT_Share,7,0)</f>
        <v>#N/A</v>
      </c>
      <c r="AV62" s="1327"/>
      <c r="AW62" s="1328"/>
      <c r="AX62" s="1249" t="e">
        <f>HLOOKUP(AX43,TV_affinity,8,0)</f>
        <v>#N/A</v>
      </c>
      <c r="AY62" s="794" t="e">
        <f>HLOOKUP(AX43,Channel_split2,7,0)</f>
        <v>#N/A</v>
      </c>
      <c r="AZ62" s="794" t="e">
        <f>HLOOKUP(AX43,PT_Share,7,0)</f>
        <v>#N/A</v>
      </c>
      <c r="BA62" s="794"/>
      <c r="BB62" s="802"/>
      <c r="BC62" s="798"/>
      <c r="BD62" s="796" t="e">
        <f>HLOOKUP(BD43,TV_affinity,8,0)</f>
        <v>#N/A</v>
      </c>
      <c r="BE62" s="794" t="e">
        <f>HLOOKUP(BD43,Channel_split2,7,0)</f>
        <v>#N/A</v>
      </c>
      <c r="BF62" s="794" t="e">
        <f>HLOOKUP(BD43,PT_Share,7,0)</f>
        <v>#N/A</v>
      </c>
      <c r="BG62" s="794"/>
      <c r="BH62" s="798"/>
      <c r="BI62" s="796" t="e">
        <f>HLOOKUP(BI43,TV_affinity,8,0)</f>
        <v>#N/A</v>
      </c>
      <c r="BJ62" s="794" t="e">
        <f>HLOOKUP(BI43,Channel_split2,7,0)</f>
        <v>#N/A</v>
      </c>
      <c r="BK62" s="794" t="e">
        <f>HLOOKUP(BI43,PT_Share,7,0)</f>
        <v>#N/A</v>
      </c>
      <c r="BL62" s="794"/>
      <c r="BM62" s="803"/>
    </row>
    <row r="63" spans="1:80" s="47" customFormat="1" hidden="1" outlineLevel="1">
      <c r="A63" s="160" t="s">
        <v>85</v>
      </c>
      <c r="B63" s="158"/>
      <c r="C63" s="161"/>
      <c r="D63" s="793" t="e">
        <f>HLOOKUP(D43,TV_affinity,9,0)</f>
        <v>#N/A</v>
      </c>
      <c r="E63" s="794" t="e">
        <f>HLOOKUP(D43,Channel_split2,8,0)</f>
        <v>#N/A</v>
      </c>
      <c r="F63" s="794" t="e">
        <f>HLOOKUP(D43,PT_Share,8,0)</f>
        <v>#N/A</v>
      </c>
      <c r="G63" s="340"/>
      <c r="H63" s="224"/>
      <c r="I63" s="796" t="e">
        <f>HLOOKUP(I43,TV_affinity,9,0)</f>
        <v>#N/A</v>
      </c>
      <c r="J63" s="794" t="e">
        <f>HLOOKUP(I43,Channel_split2,8,0)</f>
        <v>#N/A</v>
      </c>
      <c r="K63" s="794" t="e">
        <f>HLOOKUP(I43,PT_Share,8,0)</f>
        <v>#N/A</v>
      </c>
      <c r="L63" s="466"/>
      <c r="M63" s="224"/>
      <c r="N63" s="796" t="e">
        <f>HLOOKUP(N43,TV_affinity,9,0)</f>
        <v>#N/A</v>
      </c>
      <c r="O63" s="794" t="e">
        <f>HLOOKUP(N43,Channel_split2,8,0)</f>
        <v>#N/A</v>
      </c>
      <c r="P63" s="794" t="e">
        <f>HLOOKUP(N43,PT_Share,8,0)</f>
        <v>#N/A</v>
      </c>
      <c r="Q63" s="340"/>
      <c r="R63" s="466"/>
      <c r="S63" s="1145" t="e">
        <f>HLOOKUP(S43,TV_affinity,9,0)</f>
        <v>#N/A</v>
      </c>
      <c r="T63" s="1146" t="e">
        <f>HLOOKUP(S43,Channel_split2,8,0)</f>
        <v>#N/A</v>
      </c>
      <c r="U63" s="1146" t="e">
        <f>HLOOKUP(S43,PT_Share,8,0)</f>
        <v>#N/A</v>
      </c>
      <c r="V63" s="340"/>
      <c r="W63" s="1152"/>
      <c r="X63" s="1047" t="e">
        <f>HLOOKUP(X43,TV_affinity,9,0)</f>
        <v>#N/A</v>
      </c>
      <c r="Y63" s="794" t="e">
        <f>HLOOKUP(X43,Channel_split2,8,0)</f>
        <v>#N/A</v>
      </c>
      <c r="Z63" s="794" t="e">
        <f>HLOOKUP(X43,PT_Share,8,0)</f>
        <v>#N/A</v>
      </c>
      <c r="AA63" s="340"/>
      <c r="AB63" s="333"/>
      <c r="AC63" s="258"/>
      <c r="AD63" s="796" t="e">
        <f>HLOOKUP(AD43,TV_affinity,9,0)</f>
        <v>#N/A</v>
      </c>
      <c r="AE63" s="794" t="e">
        <f>HLOOKUP(AD43,Channel_split2,8,0)</f>
        <v>#N/A</v>
      </c>
      <c r="AF63" s="794" t="e">
        <f>HLOOKUP(AD43,PT_Share,8,0)</f>
        <v>#N/A</v>
      </c>
      <c r="AG63" s="794"/>
      <c r="AH63" s="225"/>
      <c r="AI63" s="796" t="e">
        <f>HLOOKUP(AI43,TV_affinity,9,0)</f>
        <v>#N/A</v>
      </c>
      <c r="AJ63" s="794" t="e">
        <f>HLOOKUP(AI43,Channel_split2,8,0)</f>
        <v>#N/A</v>
      </c>
      <c r="AK63" s="794" t="e">
        <f>HLOOKUP(AI43,PT_Share,8,0)</f>
        <v>#N/A</v>
      </c>
      <c r="AL63" s="794"/>
      <c r="AM63" s="225"/>
      <c r="AN63" s="796" t="e">
        <f>HLOOKUP(AN43,TV_affinity,9,0)</f>
        <v>#N/A</v>
      </c>
      <c r="AO63" s="794" t="e">
        <f>HLOOKUP(AN43,Channel_split2,8,0)</f>
        <v>#N/A</v>
      </c>
      <c r="AP63" s="794" t="e">
        <f>HLOOKUP(AN43,PT_Share,8,0)</f>
        <v>#N/A</v>
      </c>
      <c r="AQ63" s="208"/>
      <c r="AR63" s="1224"/>
      <c r="AS63" s="1325" t="e">
        <f>HLOOKUP(AS43,TV_affinity,9,0)</f>
        <v>#N/A</v>
      </c>
      <c r="AT63" s="1326" t="e">
        <f>HLOOKUP(AS43,Channel_split2,8,0)</f>
        <v>#N/A</v>
      </c>
      <c r="AU63" s="1326" t="e">
        <f>HLOOKUP(AS43,PT_Share,8,0)</f>
        <v>#N/A</v>
      </c>
      <c r="AV63" s="208"/>
      <c r="AW63" s="1152"/>
      <c r="AX63" s="1249" t="e">
        <f>HLOOKUP(AX43,TV_affinity,9,0)</f>
        <v>#N/A</v>
      </c>
      <c r="AY63" s="794" t="e">
        <f>HLOOKUP(AX43,Channel_split2,8,0)</f>
        <v>#N/A</v>
      </c>
      <c r="AZ63" s="794" t="e">
        <f>HLOOKUP(AX43,PT_Share,8,0)</f>
        <v>#N/A</v>
      </c>
      <c r="BA63" s="340"/>
      <c r="BB63" s="472"/>
      <c r="BC63" s="225"/>
      <c r="BD63" s="796" t="e">
        <f>HLOOKUP(BD43,TV_affinity,9,0)</f>
        <v>#N/A</v>
      </c>
      <c r="BE63" s="794" t="e">
        <f>HLOOKUP(BD43,Channel_split2,8,0)</f>
        <v>#N/A</v>
      </c>
      <c r="BF63" s="794" t="e">
        <f>HLOOKUP(BD43,PT_Share,8,0)</f>
        <v>#N/A</v>
      </c>
      <c r="BG63" s="340"/>
      <c r="BH63" s="798"/>
      <c r="BI63" s="796" t="e">
        <f>HLOOKUP(BI43,TV_affinity,9,0)</f>
        <v>#N/A</v>
      </c>
      <c r="BJ63" s="794" t="e">
        <f>HLOOKUP(BI43,Channel_split2,8,0)</f>
        <v>#N/A</v>
      </c>
      <c r="BK63" s="794" t="e">
        <f>HLOOKUP(BI43,PT_Share,8,0)</f>
        <v>#N/A</v>
      </c>
      <c r="BL63" s="340"/>
      <c r="BM63" s="816"/>
    </row>
    <row r="64" spans="1:80" s="47" customFormat="1" hidden="1" outlineLevel="1">
      <c r="A64" s="160" t="s">
        <v>93</v>
      </c>
      <c r="B64" s="158"/>
      <c r="C64" s="161"/>
      <c r="D64" s="793" t="e">
        <f>HLOOKUP(D43,TV_affinity,10,0)</f>
        <v>#N/A</v>
      </c>
      <c r="E64" s="794" t="e">
        <f>HLOOKUP(D43,Channel_split2,9,0)</f>
        <v>#N/A</v>
      </c>
      <c r="F64" s="794" t="e">
        <f>HLOOKUP(D43,PT_Share,9,0)</f>
        <v>#N/A</v>
      </c>
      <c r="G64" s="340"/>
      <c r="H64" s="224"/>
      <c r="I64" s="796" t="e">
        <f>HLOOKUP(I43,TV_affinity,10,0)</f>
        <v>#N/A</v>
      </c>
      <c r="J64" s="794" t="e">
        <f>HLOOKUP(I43,Channel_split2,9,0)</f>
        <v>#N/A</v>
      </c>
      <c r="K64" s="794" t="e">
        <f>HLOOKUP(I43,PT_Share,9,0)</f>
        <v>#N/A</v>
      </c>
      <c r="L64" s="466"/>
      <c r="M64" s="224"/>
      <c r="N64" s="796" t="e">
        <f>HLOOKUP(N43,TV_affinity,10,0)</f>
        <v>#N/A</v>
      </c>
      <c r="O64" s="794" t="e">
        <f>HLOOKUP(N43,Channel_split2,9,0)</f>
        <v>#N/A</v>
      </c>
      <c r="P64" s="794" t="e">
        <f>HLOOKUP(N43,PT_Share,9,0)</f>
        <v>#N/A</v>
      </c>
      <c r="Q64" s="340"/>
      <c r="R64" s="466"/>
      <c r="S64" s="1145" t="e">
        <f>HLOOKUP(S43,TV_affinity,10,0)</f>
        <v>#N/A</v>
      </c>
      <c r="T64" s="1146" t="e">
        <f>HLOOKUP(S43,Channel_split2,9,0)</f>
        <v>#N/A</v>
      </c>
      <c r="U64" s="1146" t="e">
        <f>HLOOKUP(S43,PT_Share,9,0)</f>
        <v>#N/A</v>
      </c>
      <c r="V64" s="340"/>
      <c r="W64" s="1152"/>
      <c r="X64" s="1047" t="e">
        <f>HLOOKUP(X43,TV_affinity,10,0)</f>
        <v>#N/A</v>
      </c>
      <c r="Y64" s="794" t="e">
        <f>HLOOKUP(X43,Channel_split2,9,0)</f>
        <v>#N/A</v>
      </c>
      <c r="Z64" s="794" t="e">
        <f>HLOOKUP(X43,PT_Share,9,0)</f>
        <v>#N/A</v>
      </c>
      <c r="AA64" s="340"/>
      <c r="AB64" s="333"/>
      <c r="AC64" s="258"/>
      <c r="AD64" s="796" t="e">
        <f>HLOOKUP(AD43,TV_affinity,10,0)</f>
        <v>#N/A</v>
      </c>
      <c r="AE64" s="794" t="e">
        <f>HLOOKUP(AD43,Channel_split2,9,0)</f>
        <v>#N/A</v>
      </c>
      <c r="AF64" s="794" t="e">
        <f>HLOOKUP(AD43,PT_Share,9,0)</f>
        <v>#N/A</v>
      </c>
      <c r="AG64" s="794"/>
      <c r="AH64" s="225"/>
      <c r="AI64" s="796" t="e">
        <f>HLOOKUP(AI43,TV_affinity,10,0)</f>
        <v>#N/A</v>
      </c>
      <c r="AJ64" s="794" t="e">
        <f>HLOOKUP(AI43,Channel_split2,9,0)</f>
        <v>#N/A</v>
      </c>
      <c r="AK64" s="794" t="e">
        <f>HLOOKUP(AI43,PT_Share,9,0)</f>
        <v>#N/A</v>
      </c>
      <c r="AL64" s="340"/>
      <c r="AM64" s="225"/>
      <c r="AN64" s="796" t="e">
        <f>HLOOKUP(AN43,TV_affinity,10,0)</f>
        <v>#N/A</v>
      </c>
      <c r="AO64" s="794" t="e">
        <f>HLOOKUP(AN43,Channel_split2,9,0)</f>
        <v>#N/A</v>
      </c>
      <c r="AP64" s="794" t="e">
        <f>HLOOKUP(AN43,PT_Share,9,0)</f>
        <v>#N/A</v>
      </c>
      <c r="AQ64" s="208"/>
      <c r="AR64" s="1224"/>
      <c r="AS64" s="1325" t="e">
        <f>HLOOKUP(AS43,TV_affinity,10,0)</f>
        <v>#N/A</v>
      </c>
      <c r="AT64" s="1326" t="e">
        <f>HLOOKUP(AS43,Channel_split2,9,0)</f>
        <v>#N/A</v>
      </c>
      <c r="AU64" s="1326" t="e">
        <f>HLOOKUP(AS43,PT_Share,9,0)</f>
        <v>#N/A</v>
      </c>
      <c r="AV64" s="208"/>
      <c r="AW64" s="1152"/>
      <c r="AX64" s="1249" t="e">
        <f>HLOOKUP(AX43,TV_affinity,10,0)</f>
        <v>#N/A</v>
      </c>
      <c r="AY64" s="794" t="e">
        <f>HLOOKUP(AX43,Channel_split2,9,0)</f>
        <v>#N/A</v>
      </c>
      <c r="AZ64" s="794" t="e">
        <f>HLOOKUP(AX43,PT_Share,9,0)</f>
        <v>#N/A</v>
      </c>
      <c r="BA64" s="340"/>
      <c r="BB64" s="472"/>
      <c r="BC64" s="225"/>
      <c r="BD64" s="796" t="e">
        <f>HLOOKUP(BD43,TV_affinity,10,0)</f>
        <v>#N/A</v>
      </c>
      <c r="BE64" s="794" t="e">
        <f>HLOOKUP(BD43,Channel_split2,9,0)</f>
        <v>#N/A</v>
      </c>
      <c r="BF64" s="794" t="e">
        <f>HLOOKUP(BD43,PT_Share,9,0)</f>
        <v>#N/A</v>
      </c>
      <c r="BG64" s="340"/>
      <c r="BH64" s="798"/>
      <c r="BI64" s="796" t="e">
        <f>HLOOKUP(BI43,TV_affinity,10,0)</f>
        <v>#N/A</v>
      </c>
      <c r="BJ64" s="794" t="e">
        <f>HLOOKUP(BI43,Channel_split2,9,0)</f>
        <v>#N/A</v>
      </c>
      <c r="BK64" s="794" t="e">
        <f>HLOOKUP(BI43,PT_Share,9,0)</f>
        <v>#N/A</v>
      </c>
      <c r="BL64" s="340"/>
      <c r="BM64" s="816"/>
    </row>
    <row r="65" spans="1:65" hidden="1" outlineLevel="1">
      <c r="A65" s="151"/>
      <c r="B65" s="32"/>
      <c r="C65" s="48"/>
      <c r="D65" s="817"/>
      <c r="E65" s="818"/>
      <c r="F65" s="819"/>
      <c r="G65" s="819"/>
      <c r="H65" s="705"/>
      <c r="I65" s="820"/>
      <c r="J65" s="821"/>
      <c r="K65" s="822"/>
      <c r="L65" s="823"/>
      <c r="M65" s="822"/>
      <c r="N65" s="824"/>
      <c r="O65" s="821"/>
      <c r="P65" s="822"/>
      <c r="Q65" s="822"/>
      <c r="R65" s="1023"/>
      <c r="S65" s="1153"/>
      <c r="T65" s="1154"/>
      <c r="U65" s="1154"/>
      <c r="V65" s="1154"/>
      <c r="W65" s="1155"/>
      <c r="X65" s="1049"/>
      <c r="Y65" s="822"/>
      <c r="Z65" s="822"/>
      <c r="AA65" s="822"/>
      <c r="AB65" s="828"/>
      <c r="AC65" s="826"/>
      <c r="AD65" s="827"/>
      <c r="AE65" s="822"/>
      <c r="AF65" s="822"/>
      <c r="AG65" s="822"/>
      <c r="AH65" s="829"/>
      <c r="AI65" s="827"/>
      <c r="AJ65" s="822"/>
      <c r="AK65" s="822"/>
      <c r="AL65" s="822"/>
      <c r="AM65" s="826"/>
      <c r="AN65" s="830"/>
      <c r="AO65" s="831"/>
      <c r="AP65" s="831"/>
      <c r="AQ65" s="832"/>
      <c r="AR65" s="1227"/>
      <c r="AS65" s="1333"/>
      <c r="AT65" s="1301"/>
      <c r="AU65" s="1301"/>
      <c r="AV65" s="1301"/>
      <c r="AW65" s="1334"/>
      <c r="AX65" s="1250"/>
      <c r="AY65" s="707"/>
      <c r="AZ65" s="707"/>
      <c r="BA65" s="707"/>
      <c r="BB65" s="833"/>
      <c r="BC65" s="834"/>
      <c r="BD65" s="825"/>
      <c r="BE65" s="707"/>
      <c r="BF65" s="707"/>
      <c r="BG65" s="707"/>
      <c r="BH65" s="834"/>
      <c r="BI65" s="835"/>
      <c r="BJ65" s="707"/>
      <c r="BK65" s="707"/>
      <c r="BL65" s="707"/>
      <c r="BM65" s="836"/>
    </row>
    <row r="66" spans="1:65" s="223" customFormat="1" hidden="1" outlineLevel="1">
      <c r="A66" s="155" t="s">
        <v>54</v>
      </c>
      <c r="B66" s="222"/>
      <c r="C66" s="115" t="e">
        <f>SUM(D66:BM66)</f>
        <v>#N/A</v>
      </c>
      <c r="D66" s="837" t="e">
        <f>D68+D69</f>
        <v>#N/A</v>
      </c>
      <c r="E66" s="838"/>
      <c r="F66" s="838"/>
      <c r="G66" s="838"/>
      <c r="H66" s="839"/>
      <c r="I66" s="840" t="e">
        <f>I68+I69</f>
        <v>#N/A</v>
      </c>
      <c r="J66" s="841"/>
      <c r="K66" s="841"/>
      <c r="L66" s="842"/>
      <c r="M66" s="841"/>
      <c r="N66" s="843" t="e">
        <f>N68+N69</f>
        <v>#N/A</v>
      </c>
      <c r="O66" s="841"/>
      <c r="P66" s="841"/>
      <c r="Q66" s="841"/>
      <c r="R66" s="1027"/>
      <c r="S66" s="1156" t="e">
        <f>S68+S69</f>
        <v>#N/A</v>
      </c>
      <c r="T66" s="1157"/>
      <c r="U66" s="1157"/>
      <c r="V66" s="1157"/>
      <c r="W66" s="1158"/>
      <c r="X66" s="1050" t="e">
        <f>X68+X69</f>
        <v>#N/A</v>
      </c>
      <c r="Y66" s="841"/>
      <c r="Z66" s="841"/>
      <c r="AA66" s="841"/>
      <c r="AB66" s="845"/>
      <c r="AC66" s="844"/>
      <c r="AD66" s="843" t="e">
        <f>AD68+AD69</f>
        <v>#N/A</v>
      </c>
      <c r="AE66" s="841"/>
      <c r="AF66" s="841"/>
      <c r="AG66" s="841"/>
      <c r="AH66" s="846"/>
      <c r="AI66" s="843" t="e">
        <f>AI68+AI69</f>
        <v>#N/A</v>
      </c>
      <c r="AJ66" s="841"/>
      <c r="AK66" s="841"/>
      <c r="AL66" s="841"/>
      <c r="AM66" s="847"/>
      <c r="AN66" s="843" t="e">
        <f>AN68+AN69</f>
        <v>#N/A</v>
      </c>
      <c r="AO66" s="841"/>
      <c r="AP66" s="841"/>
      <c r="AQ66" s="841"/>
      <c r="AR66" s="1228"/>
      <c r="AS66" s="1335" t="e">
        <f>AS68+AS69</f>
        <v>#N/A</v>
      </c>
      <c r="AT66" s="1336"/>
      <c r="AU66" s="1337"/>
      <c r="AV66" s="1337"/>
      <c r="AW66" s="1338"/>
      <c r="AX66" s="1251" t="e">
        <f>AX68+AX69</f>
        <v>#N/A</v>
      </c>
      <c r="AY66" s="841"/>
      <c r="AZ66" s="841"/>
      <c r="BA66" s="841"/>
      <c r="BB66" s="846"/>
      <c r="BC66" s="848"/>
      <c r="BD66" s="843" t="e">
        <f>BD68+BD69</f>
        <v>#N/A</v>
      </c>
      <c r="BE66" s="841"/>
      <c r="BF66" s="841"/>
      <c r="BG66" s="841"/>
      <c r="BH66" s="845"/>
      <c r="BI66" s="843" t="e">
        <f>BI68+BI69</f>
        <v>#N/A</v>
      </c>
      <c r="BJ66" s="841"/>
      <c r="BK66" s="841"/>
      <c r="BL66" s="841"/>
      <c r="BM66" s="849"/>
    </row>
    <row r="67" spans="1:65" hidden="1" outlineLevel="1">
      <c r="A67" s="151" t="s">
        <v>74</v>
      </c>
      <c r="B67" s="32"/>
      <c r="C67" s="48"/>
      <c r="D67" s="817"/>
      <c r="E67" s="665"/>
      <c r="F67" s="704"/>
      <c r="G67" s="704"/>
      <c r="H67" s="705"/>
      <c r="I67" s="820"/>
      <c r="J67" s="850"/>
      <c r="K67" s="707"/>
      <c r="L67" s="823"/>
      <c r="M67" s="707"/>
      <c r="N67" s="824"/>
      <c r="O67" s="850"/>
      <c r="P67" s="707"/>
      <c r="Q67" s="707"/>
      <c r="R67" s="1023"/>
      <c r="S67" s="1153"/>
      <c r="T67" s="1154"/>
      <c r="U67" s="1154"/>
      <c r="V67" s="1154"/>
      <c r="W67" s="1155"/>
      <c r="X67" s="1049"/>
      <c r="Y67" s="707"/>
      <c r="Z67" s="707"/>
      <c r="AA67" s="707"/>
      <c r="AB67" s="828"/>
      <c r="AC67" s="826"/>
      <c r="AD67" s="827"/>
      <c r="AE67" s="707"/>
      <c r="AF67" s="707"/>
      <c r="AG67" s="707"/>
      <c r="AH67" s="829"/>
      <c r="AI67" s="827"/>
      <c r="AJ67" s="707"/>
      <c r="AK67" s="707"/>
      <c r="AL67" s="707"/>
      <c r="AM67" s="851"/>
      <c r="AN67" s="827"/>
      <c r="AO67" s="707"/>
      <c r="AP67" s="707"/>
      <c r="AQ67" s="707"/>
      <c r="AR67" s="1227"/>
      <c r="AS67" s="1300"/>
      <c r="AT67" s="1301"/>
      <c r="AU67" s="1301"/>
      <c r="AV67" s="1301"/>
      <c r="AW67" s="1334"/>
      <c r="AX67" s="1250"/>
      <c r="AY67" s="707"/>
      <c r="AZ67" s="707"/>
      <c r="BA67" s="707"/>
      <c r="BB67" s="829"/>
      <c r="BC67" s="834"/>
      <c r="BD67" s="827"/>
      <c r="BE67" s="707"/>
      <c r="BF67" s="707"/>
      <c r="BG67" s="707"/>
      <c r="BH67" s="828"/>
      <c r="BI67" s="709"/>
      <c r="BJ67" s="707"/>
      <c r="BK67" s="707"/>
      <c r="BL67" s="707"/>
      <c r="BM67" s="836"/>
    </row>
    <row r="68" spans="1:65" s="69" customFormat="1" hidden="1" outlineLevel="1">
      <c r="A68" s="156" t="s">
        <v>56</v>
      </c>
      <c r="B68" s="157"/>
      <c r="C68" s="48"/>
      <c r="D68" s="852" t="e">
        <f>SUM(D70:D73)</f>
        <v>#N/A</v>
      </c>
      <c r="E68" s="853"/>
      <c r="F68" s="854"/>
      <c r="G68" s="854" t="e">
        <f>SUM(G70:G73)</f>
        <v>#N/A</v>
      </c>
      <c r="H68" s="855"/>
      <c r="I68" s="856" t="e">
        <f>SUM(I70:I73)</f>
        <v>#N/A</v>
      </c>
      <c r="J68" s="853"/>
      <c r="K68" s="854"/>
      <c r="L68" s="857" t="e">
        <f>SUM(L70:L73)</f>
        <v>#N/A</v>
      </c>
      <c r="M68" s="855"/>
      <c r="N68" s="856" t="e">
        <f>SUM(N70:N73)</f>
        <v>#N/A</v>
      </c>
      <c r="O68" s="853"/>
      <c r="P68" s="854"/>
      <c r="Q68" s="854" t="e">
        <f>SUM(Q70:Q73)</f>
        <v>#N/A</v>
      </c>
      <c r="R68" s="1028"/>
      <c r="S68" s="1159" t="e">
        <f>SUM(S70:S73)</f>
        <v>#N/A</v>
      </c>
      <c r="T68" s="1160"/>
      <c r="U68" s="1161"/>
      <c r="V68" s="1161" t="e">
        <f>SUM(V70:V73)</f>
        <v>#N/A</v>
      </c>
      <c r="W68" s="1162"/>
      <c r="X68" s="1051" t="e">
        <f>SUM(X70:X73)</f>
        <v>#N/A</v>
      </c>
      <c r="Y68" s="853"/>
      <c r="Z68" s="854"/>
      <c r="AA68" s="854" t="e">
        <f>SUM(AA70:AA73)</f>
        <v>#N/A</v>
      </c>
      <c r="AB68" s="859"/>
      <c r="AC68" s="860"/>
      <c r="AD68" s="856" t="e">
        <f>SUM(AD70:AD73)</f>
        <v>#N/A</v>
      </c>
      <c r="AE68" s="853"/>
      <c r="AF68" s="854"/>
      <c r="AG68" s="854" t="e">
        <f>SUM(AG70:AG73)</f>
        <v>#N/A</v>
      </c>
      <c r="AH68" s="858"/>
      <c r="AI68" s="856" t="e">
        <f>SUM(AI70:AI73)</f>
        <v>#N/A</v>
      </c>
      <c r="AJ68" s="853"/>
      <c r="AK68" s="854"/>
      <c r="AL68" s="854" t="e">
        <f>SUM(AL70:AL73)</f>
        <v>#N/A</v>
      </c>
      <c r="AM68" s="861"/>
      <c r="AN68" s="856" t="e">
        <f>SUM(AN70:AN73)</f>
        <v>#N/A</v>
      </c>
      <c r="AO68" s="853"/>
      <c r="AP68" s="854"/>
      <c r="AQ68" s="854" t="e">
        <f>SUM(AQ70:AQ73)</f>
        <v>#N/A</v>
      </c>
      <c r="AR68" s="1229"/>
      <c r="AS68" s="1339" t="e">
        <f>SUM(AS70:AS73)</f>
        <v>#N/A</v>
      </c>
      <c r="AT68" s="1340"/>
      <c r="AU68" s="1341"/>
      <c r="AV68" s="1341" t="e">
        <f>SUM(AV70:AV73)</f>
        <v>#N/A</v>
      </c>
      <c r="AW68" s="1342"/>
      <c r="AX68" s="1252" t="e">
        <f>SUM(AX70:AX73)</f>
        <v>#N/A</v>
      </c>
      <c r="AY68" s="853"/>
      <c r="AZ68" s="854"/>
      <c r="BA68" s="854" t="e">
        <f>SUM(BA70:BA73)</f>
        <v>#N/A</v>
      </c>
      <c r="BB68" s="862"/>
      <c r="BC68" s="858"/>
      <c r="BD68" s="856" t="e">
        <f>SUM(BD70:BD73)</f>
        <v>#N/A</v>
      </c>
      <c r="BE68" s="853"/>
      <c r="BF68" s="854"/>
      <c r="BG68" s="854" t="e">
        <f>SUM(BG70:BG73)</f>
        <v>#N/A</v>
      </c>
      <c r="BH68" s="858"/>
      <c r="BI68" s="856" t="e">
        <f>SUM(BI70:BI73)</f>
        <v>#N/A</v>
      </c>
      <c r="BJ68" s="853"/>
      <c r="BK68" s="854"/>
      <c r="BL68" s="854" t="e">
        <f>SUM(BL70:BL73)</f>
        <v>#N/A</v>
      </c>
      <c r="BM68" s="863"/>
    </row>
    <row r="69" spans="1:65" s="69" customFormat="1" hidden="1" outlineLevel="1">
      <c r="A69" s="156" t="s">
        <v>57</v>
      </c>
      <c r="B69" s="157"/>
      <c r="C69" s="48"/>
      <c r="D69" s="852" t="e">
        <f>SUM(D74:D77)</f>
        <v>#N/A</v>
      </c>
      <c r="E69" s="853"/>
      <c r="F69" s="854"/>
      <c r="G69" s="854" t="e">
        <f>SUM(G74:G77)</f>
        <v>#N/A</v>
      </c>
      <c r="H69" s="855"/>
      <c r="I69" s="856" t="e">
        <f>SUM(I74:I77)</f>
        <v>#N/A</v>
      </c>
      <c r="J69" s="853"/>
      <c r="K69" s="854"/>
      <c r="L69" s="857" t="e">
        <f>SUM(L74:L77)</f>
        <v>#N/A</v>
      </c>
      <c r="M69" s="855"/>
      <c r="N69" s="856" t="e">
        <f>SUM(N74:N77)</f>
        <v>#N/A</v>
      </c>
      <c r="O69" s="853"/>
      <c r="P69" s="854"/>
      <c r="Q69" s="854" t="e">
        <f>SUM(Q74:Q77)</f>
        <v>#N/A</v>
      </c>
      <c r="R69" s="1028"/>
      <c r="S69" s="1159" t="e">
        <f>SUM(S74:S77)</f>
        <v>#N/A</v>
      </c>
      <c r="T69" s="1160"/>
      <c r="U69" s="1161"/>
      <c r="V69" s="1161" t="e">
        <f>SUM(V74:V77)</f>
        <v>#N/A</v>
      </c>
      <c r="W69" s="1162"/>
      <c r="X69" s="1051" t="e">
        <f>SUM(X74:X77)</f>
        <v>#N/A</v>
      </c>
      <c r="Y69" s="853"/>
      <c r="Z69" s="854"/>
      <c r="AA69" s="854" t="e">
        <f>SUM(AA74:AA77)</f>
        <v>#N/A</v>
      </c>
      <c r="AB69" s="859"/>
      <c r="AC69" s="860"/>
      <c r="AD69" s="856" t="e">
        <f>SUM(AD74:AD77)</f>
        <v>#N/A</v>
      </c>
      <c r="AE69" s="853"/>
      <c r="AF69" s="854"/>
      <c r="AG69" s="854" t="e">
        <f>SUM(AG74:AG77)</f>
        <v>#N/A</v>
      </c>
      <c r="AH69" s="858"/>
      <c r="AI69" s="856" t="e">
        <f>SUM(AI74:AI77)</f>
        <v>#N/A</v>
      </c>
      <c r="AJ69" s="853"/>
      <c r="AK69" s="854"/>
      <c r="AL69" s="854" t="e">
        <f>SUM(AL74:AL77)</f>
        <v>#N/A</v>
      </c>
      <c r="AM69" s="861"/>
      <c r="AN69" s="856" t="e">
        <f>SUM(AN74:AN77)</f>
        <v>#N/A</v>
      </c>
      <c r="AO69" s="853"/>
      <c r="AP69" s="854"/>
      <c r="AQ69" s="854" t="e">
        <f>SUM(AQ74:AQ77)</f>
        <v>#N/A</v>
      </c>
      <c r="AR69" s="1229"/>
      <c r="AS69" s="1339" t="e">
        <f>SUM(AS74:AS77)</f>
        <v>#N/A</v>
      </c>
      <c r="AT69" s="1340"/>
      <c r="AU69" s="1341"/>
      <c r="AV69" s="1341" t="e">
        <f>SUM(AV74:AV77)</f>
        <v>#N/A</v>
      </c>
      <c r="AW69" s="1342"/>
      <c r="AX69" s="1252" t="e">
        <f>SUM(AX74:AX77)</f>
        <v>#N/A</v>
      </c>
      <c r="AY69" s="853"/>
      <c r="AZ69" s="854"/>
      <c r="BA69" s="854" t="e">
        <f>SUM(BA74:BA77)</f>
        <v>#N/A</v>
      </c>
      <c r="BB69" s="862"/>
      <c r="BC69" s="858"/>
      <c r="BD69" s="856" t="e">
        <f>SUM(BD74:BD77)</f>
        <v>#N/A</v>
      </c>
      <c r="BE69" s="853"/>
      <c r="BF69" s="854"/>
      <c r="BG69" s="854" t="e">
        <f>SUM(BG74:BG77)</f>
        <v>#N/A</v>
      </c>
      <c r="BH69" s="858"/>
      <c r="BI69" s="856" t="e">
        <f>SUM(BI74:BI77)</f>
        <v>#N/A</v>
      </c>
      <c r="BJ69" s="853"/>
      <c r="BK69" s="854"/>
      <c r="BL69" s="854" t="e">
        <f>SUM(BL74:BL77)</f>
        <v>#N/A</v>
      </c>
      <c r="BM69" s="863"/>
    </row>
    <row r="70" spans="1:65" hidden="1" outlineLevel="1">
      <c r="A70" s="151" t="s">
        <v>60</v>
      </c>
      <c r="B70" s="32"/>
      <c r="C70" s="48"/>
      <c r="D70" s="817" t="e">
        <f>((D47*D$13*G57)+(F57*D47*D$14)+((1-(F57+G57))*D47*D$15))*VLOOKUP(D46,spot_lenght_index,2,FALSE)*E57</f>
        <v>#N/A</v>
      </c>
      <c r="E70" s="665"/>
      <c r="F70" s="704"/>
      <c r="G70" s="704" t="e">
        <f>D47*E57</f>
        <v>#N/A</v>
      </c>
      <c r="H70" s="864"/>
      <c r="I70" s="865" t="e">
        <f>((I47*I$13*L57)+(K57*I47*I$14)+((1-(K57+L57))*I47*I$15))*VLOOKUP(I46,spot_lenght_index,2,FALSE)*J57</f>
        <v>#N/A</v>
      </c>
      <c r="J70" s="665"/>
      <c r="K70" s="704"/>
      <c r="L70" s="866" t="e">
        <f>I47*J57</f>
        <v>#N/A</v>
      </c>
      <c r="M70" s="864"/>
      <c r="N70" s="865" t="e">
        <f>((N47*N$13*Q57)+(P57*N47*N$14)+((1-(P57+Q57))*N47*N$15))*VLOOKUP(N46,spot_lenght_index,2,FALSE)*O57</f>
        <v>#N/A</v>
      </c>
      <c r="O70" s="665"/>
      <c r="P70" s="704"/>
      <c r="Q70" s="704" t="e">
        <f>N47*O57</f>
        <v>#N/A</v>
      </c>
      <c r="R70" s="1029"/>
      <c r="S70" s="1163" t="e">
        <f>((S47*S$13*V57)+(U57*S47*S$14)+((1-(U57+V57))*S47*S$15))*VLOOKUP(S46,spot_lenght_index,2,FALSE)*T57</f>
        <v>#N/A</v>
      </c>
      <c r="T70" s="1164"/>
      <c r="U70" s="1165"/>
      <c r="V70" s="1165" t="e">
        <f>S47*T57</f>
        <v>#N/A</v>
      </c>
      <c r="W70" s="1166"/>
      <c r="X70" s="1052" t="e">
        <f>((X47*X$13*AA57)+(Z57*X47*X$14)+((1-(Z57+AA57))*X47*X$15))*VLOOKUP(X46,spot_lenght_index,2,FALSE)*Y57</f>
        <v>#N/A</v>
      </c>
      <c r="Y70" s="665"/>
      <c r="Z70" s="704"/>
      <c r="AA70" s="704" t="e">
        <f>X47*Y57</f>
        <v>#N/A</v>
      </c>
      <c r="AB70" s="867"/>
      <c r="AC70" s="826"/>
      <c r="AD70" s="865" t="e">
        <f>((AD47*AD$13*AG57)+(AF57*AD47*AD$14)+((1-(AF57+AG57))*AD47*AD$15))*VLOOKUP(AD46,spot_lenght_index,2,FALSE)*AE57</f>
        <v>#N/A</v>
      </c>
      <c r="AE70" s="665"/>
      <c r="AF70" s="704"/>
      <c r="AG70" s="704" t="e">
        <f>AD47*AE57</f>
        <v>#N/A</v>
      </c>
      <c r="AH70" s="834"/>
      <c r="AI70" s="865" t="e">
        <f>((AI47*AI$13*AL57)+(AK57*AI47*AI$14)+((1-(AK57+AL57))*AI47*AI$15))*VLOOKUP(AI46,spot_lenght_index,2,FALSE)*AJ57</f>
        <v>#N/A</v>
      </c>
      <c r="AJ70" s="665"/>
      <c r="AK70" s="704"/>
      <c r="AL70" s="704" t="e">
        <f>AI47*AJ57</f>
        <v>#N/A</v>
      </c>
      <c r="AM70" s="826"/>
      <c r="AN70" s="865" t="e">
        <f>((AN47*AN$13*AQ57)+(AP57*AN47*AN$14)+((1-(AP57+AQ57))*AN47*AN$15))*VLOOKUP(AN46,spot_lenght_index,2,FALSE)*AO57</f>
        <v>#N/A</v>
      </c>
      <c r="AO70" s="665"/>
      <c r="AP70" s="704"/>
      <c r="AQ70" s="704" t="e">
        <f>AN47*AO57</f>
        <v>#N/A</v>
      </c>
      <c r="AR70" s="1227"/>
      <c r="AS70" s="1343" t="e">
        <f>((AS47*AS$13*AV57)+(AU57*AS47*AS$14)+((1-(AU57+AV57))*AS47*AS$15))*VLOOKUP(AS46,spot_lenght_index,2,FALSE)*AT57</f>
        <v>#N/A</v>
      </c>
      <c r="AT70" s="1344"/>
      <c r="AU70" s="1345"/>
      <c r="AV70" s="1345" t="e">
        <f>AS47*AT57</f>
        <v>#N/A</v>
      </c>
      <c r="AW70" s="1334"/>
      <c r="AX70" s="1253" t="e">
        <f>((AX47*AX$13*BA57)+(AZ57*AX47*AX$14)+((1-(AZ57+BA57))*AX47*AX$15))*VLOOKUP(AX46,spot_lenght_index,2,FALSE)*AY57</f>
        <v>#N/A</v>
      </c>
      <c r="AY70" s="665"/>
      <c r="AZ70" s="704"/>
      <c r="BA70" s="704" t="e">
        <f>AX47*AY57</f>
        <v>#N/A</v>
      </c>
      <c r="BB70" s="829"/>
      <c r="BC70" s="834"/>
      <c r="BD70" s="865" t="e">
        <f>((BD47*BD$13*BG57)+(BF57*BD47*BD$14)+((1-(BF57+BG57))*BD47*BD$15))*VLOOKUP(BD46,spot_lenght_index,2,FALSE)*BE57</f>
        <v>#N/A</v>
      </c>
      <c r="BE70" s="665"/>
      <c r="BF70" s="704"/>
      <c r="BG70" s="704" t="e">
        <f>BD47*BE57</f>
        <v>#N/A</v>
      </c>
      <c r="BH70" s="834"/>
      <c r="BI70" s="865" t="e">
        <f>((BI47*BI$13*BL57)+(BK57*BI47*BI$14)+((1-(BK57+BL57))*BI47*BI$15))*VLOOKUP(BI46,spot_lenght_index,2,FALSE)*BJ57</f>
        <v>#N/A</v>
      </c>
      <c r="BJ70" s="665"/>
      <c r="BK70" s="704"/>
      <c r="BL70" s="704" t="e">
        <f>BI47*BJ57</f>
        <v>#N/A</v>
      </c>
      <c r="BM70" s="868"/>
    </row>
    <row r="71" spans="1:65" hidden="1" outlineLevel="1">
      <c r="A71" s="151" t="s">
        <v>61</v>
      </c>
      <c r="B71" s="32"/>
      <c r="C71" s="48"/>
      <c r="D71" s="817" t="e">
        <f>((D47*D$13*G58)+(F58*D47*D$14)+((1-(F58+G58))*D47*D$15))*VLOOKUP(D46,spot_lenght_index,2,FALSE)*E58</f>
        <v>#N/A</v>
      </c>
      <c r="E71" s="665"/>
      <c r="F71" s="704"/>
      <c r="G71" s="704" t="e">
        <f>D47*E58</f>
        <v>#N/A</v>
      </c>
      <c r="H71" s="864"/>
      <c r="I71" s="865" t="e">
        <f>((I47*I$13*L58)+(K58*I47*I$14)+((1-(K58+L58))*I47*I$15))*VLOOKUP(I46,spot_lenght_index,2,FALSE)*J58</f>
        <v>#N/A</v>
      </c>
      <c r="J71" s="665"/>
      <c r="K71" s="704"/>
      <c r="L71" s="866" t="e">
        <f>I47*J58</f>
        <v>#N/A</v>
      </c>
      <c r="M71" s="864"/>
      <c r="N71" s="865" t="e">
        <f>((N47*N$13*Q58)+(P58*N47*N$14)+((1-(P58+Q58))*N47*N$15))*VLOOKUP(N46,spot_lenght_index,2,FALSE)*O58</f>
        <v>#N/A</v>
      </c>
      <c r="O71" s="665"/>
      <c r="P71" s="704"/>
      <c r="Q71" s="704" t="e">
        <f>N47*O58</f>
        <v>#N/A</v>
      </c>
      <c r="R71" s="1029"/>
      <c r="S71" s="1163" t="e">
        <f>((S47*S$13*V58)+(U58*S47*S$14)+((1-(U58+V58))*S47*S$15))*VLOOKUP(S46,spot_lenght_index,2,FALSE)*T58</f>
        <v>#N/A</v>
      </c>
      <c r="T71" s="1164"/>
      <c r="U71" s="1165"/>
      <c r="V71" s="1165" t="e">
        <f>S47*T58</f>
        <v>#N/A</v>
      </c>
      <c r="W71" s="1166"/>
      <c r="X71" s="1052" t="e">
        <f>((X47*X$13*AA58)+(Z58*X47*X$14)+((1-(Z58+AA58))*X47*X$15))*VLOOKUP(X46,spot_lenght_index,2,FALSE)*Y58</f>
        <v>#N/A</v>
      </c>
      <c r="Y71" s="665"/>
      <c r="Z71" s="704"/>
      <c r="AA71" s="704" t="e">
        <f>X47*Y58</f>
        <v>#N/A</v>
      </c>
      <c r="AB71" s="867"/>
      <c r="AC71" s="826"/>
      <c r="AD71" s="865" t="e">
        <f>((AD47*AD$13*AG58)+(AF58*AD47*AD$14)+((1-(AF58+AG58))*AD47*AD$15))*VLOOKUP(AD46,spot_lenght_index,2,FALSE)*AE58</f>
        <v>#N/A</v>
      </c>
      <c r="AE71" s="665"/>
      <c r="AF71" s="704"/>
      <c r="AG71" s="704" t="e">
        <f>AD47*AE58</f>
        <v>#N/A</v>
      </c>
      <c r="AH71" s="834"/>
      <c r="AI71" s="865" t="e">
        <f>((AI47*AI$13*AL58)+(AK58*AI47*AI$14)+((1-(AK58+AL58))*AI47*AI$15))*VLOOKUP(AI46,spot_lenght_index,2,FALSE)*AJ58</f>
        <v>#N/A</v>
      </c>
      <c r="AJ71" s="665"/>
      <c r="AK71" s="704"/>
      <c r="AL71" s="704" t="e">
        <f>AI47*AJ58</f>
        <v>#N/A</v>
      </c>
      <c r="AM71" s="851"/>
      <c r="AN71" s="865" t="e">
        <f>((AN47*AN$13*AQ58)+(AP58*AN47*AN$14)+((1-(AP58+AQ58))*AN47*AN$15))*VLOOKUP(AN46,spot_lenght_index,2,FALSE)*AO58</f>
        <v>#N/A</v>
      </c>
      <c r="AO71" s="665"/>
      <c r="AP71" s="704"/>
      <c r="AQ71" s="704" t="e">
        <f>AN47*AO58</f>
        <v>#N/A</v>
      </c>
      <c r="AR71" s="1227"/>
      <c r="AS71" s="1343" t="e">
        <f>((AS47*AS$13*AV58)+(AU58*AS47*AS$14)+((1-(AU58+AV58))*AS47*AS$15))*VLOOKUP(AS46,spot_lenght_index,2,FALSE)*AT58</f>
        <v>#N/A</v>
      </c>
      <c r="AT71" s="1344"/>
      <c r="AU71" s="1345"/>
      <c r="AV71" s="1345" t="e">
        <f>AS47*AT58</f>
        <v>#N/A</v>
      </c>
      <c r="AW71" s="1334"/>
      <c r="AX71" s="1253" t="e">
        <f>((AX47*AX$13*BA58)+(AZ58*AX47*AX$14)+((1-(AZ58+BA58))*AX47*AX$15))*VLOOKUP(AX46,spot_lenght_index,2,FALSE)*AY58</f>
        <v>#N/A</v>
      </c>
      <c r="AY71" s="665"/>
      <c r="AZ71" s="704"/>
      <c r="BA71" s="704" t="e">
        <f>AX47*AY58</f>
        <v>#N/A</v>
      </c>
      <c r="BB71" s="829"/>
      <c r="BC71" s="834"/>
      <c r="BD71" s="865" t="e">
        <f>((BD47*BD$13*BG58)+(BF58*BD47*BD$14)+((1-(BF58+BG58))*BD47*BD$15))*VLOOKUP(BD46,spot_lenght_index,2,FALSE)*BE58</f>
        <v>#N/A</v>
      </c>
      <c r="BE71" s="665"/>
      <c r="BF71" s="704"/>
      <c r="BG71" s="704" t="e">
        <f>BD47*BE58</f>
        <v>#N/A</v>
      </c>
      <c r="BH71" s="834"/>
      <c r="BI71" s="865" t="e">
        <f>((BI47*BI$13*BL58)+(BK58*BI47*BI$14)+((1-(BK58+BL58))*BI47*BI$15))*VLOOKUP(BI46,spot_lenght_index,2,FALSE)*BJ58</f>
        <v>#N/A</v>
      </c>
      <c r="BJ71" s="665"/>
      <c r="BK71" s="704"/>
      <c r="BL71" s="704" t="e">
        <f>BI47*BJ58</f>
        <v>#N/A</v>
      </c>
      <c r="BM71" s="868"/>
    </row>
    <row r="72" spans="1:65" hidden="1" outlineLevel="1">
      <c r="A72" s="151" t="s">
        <v>62</v>
      </c>
      <c r="B72" s="32"/>
      <c r="C72" s="48"/>
      <c r="D72" s="817" t="e">
        <f>((D47*D$13*G59)+(F59*D47*D$14)+((1-(F59+G59))*D47*D$15))*VLOOKUP(D46,spot_lenght_index,2,FALSE)*E59</f>
        <v>#N/A</v>
      </c>
      <c r="E72" s="665"/>
      <c r="F72" s="704"/>
      <c r="G72" s="704" t="e">
        <f>D47*E59</f>
        <v>#N/A</v>
      </c>
      <c r="H72" s="864"/>
      <c r="I72" s="865" t="e">
        <f>((I47*I$13*L59)+(K59*I47*I$14)+((1-(K59+L59))*I47*I$15))*VLOOKUP(I46,spot_lenght_index,2,FALSE)*J59</f>
        <v>#N/A</v>
      </c>
      <c r="J72" s="665"/>
      <c r="K72" s="704"/>
      <c r="L72" s="866" t="e">
        <f>I47*J59</f>
        <v>#N/A</v>
      </c>
      <c r="M72" s="864"/>
      <c r="N72" s="865" t="e">
        <f>((N47*N$13*Q59)+(P59*N47*N$14)+((1-(P59+Q59))*N47*N$15))*VLOOKUP(N46,spot_lenght_index,2,FALSE)*O59</f>
        <v>#N/A</v>
      </c>
      <c r="O72" s="665"/>
      <c r="P72" s="704"/>
      <c r="Q72" s="704" t="e">
        <f>N47*O59</f>
        <v>#N/A</v>
      </c>
      <c r="R72" s="1029"/>
      <c r="S72" s="1163" t="e">
        <f>((S47*S$13*V59)+(U59*S47*S$14)+((1-(U59+V59))*S47*S$15))*VLOOKUP(S46,spot_lenght_index,2,FALSE)*T59</f>
        <v>#N/A</v>
      </c>
      <c r="T72" s="1164"/>
      <c r="U72" s="1165"/>
      <c r="V72" s="1165" t="e">
        <f>S47*T59</f>
        <v>#N/A</v>
      </c>
      <c r="W72" s="1166"/>
      <c r="X72" s="1052" t="e">
        <f>((X47*X$13*AA59)+(Z59*X47*X$14)+((1-(Z59+AA59))*X47*X$15))*VLOOKUP(X46,spot_lenght_index,2,FALSE)*Y59</f>
        <v>#N/A</v>
      </c>
      <c r="Y72" s="665"/>
      <c r="Z72" s="704"/>
      <c r="AA72" s="704" t="e">
        <f>X47*Y59</f>
        <v>#N/A</v>
      </c>
      <c r="AB72" s="867"/>
      <c r="AC72" s="826"/>
      <c r="AD72" s="865" t="e">
        <f>((AD47*AD$13*AG59)+(AF59*AD47*AD$14)+((1-(AF59+AG59))*AD47*AD$15))*VLOOKUP(AD46,spot_lenght_index,2,FALSE)*AE59</f>
        <v>#N/A</v>
      </c>
      <c r="AE72" s="665"/>
      <c r="AF72" s="704"/>
      <c r="AG72" s="704" t="e">
        <f>AD47*AE59</f>
        <v>#N/A</v>
      </c>
      <c r="AH72" s="834"/>
      <c r="AI72" s="865" t="e">
        <f>((AI47*AI$13*AL59)+(AK59*AI47*AI$14)+((1-(AK59+AL59))*AI47*AI$15))*VLOOKUP(AI46,spot_lenght_index,2,FALSE)*AJ59</f>
        <v>#N/A</v>
      </c>
      <c r="AJ72" s="665"/>
      <c r="AK72" s="704"/>
      <c r="AL72" s="704" t="e">
        <f>AI47*AJ59</f>
        <v>#N/A</v>
      </c>
      <c r="AM72" s="851"/>
      <c r="AN72" s="865" t="e">
        <f>((AN47*AN$13*AQ59)+(AP59*AN47*AN$14)+((1-(AP59+AQ59))*AN47*AN$15))*VLOOKUP(AN46,spot_lenght_index,2,FALSE)*AO59</f>
        <v>#N/A</v>
      </c>
      <c r="AO72" s="665"/>
      <c r="AP72" s="704"/>
      <c r="AQ72" s="704" t="e">
        <f>AN47*AO59</f>
        <v>#N/A</v>
      </c>
      <c r="AR72" s="1227"/>
      <c r="AS72" s="1343" t="e">
        <f>((AS47*AS$13*AV59)+(AU59*AS47*AS$14)+((1-(AU59+AV59))*AS47*AS$15))*VLOOKUP(AS46,spot_lenght_index,2,FALSE)*AT59</f>
        <v>#N/A</v>
      </c>
      <c r="AT72" s="1344"/>
      <c r="AU72" s="1345"/>
      <c r="AV72" s="1345" t="e">
        <f>AS47*AT59</f>
        <v>#N/A</v>
      </c>
      <c r="AW72" s="1334"/>
      <c r="AX72" s="1253" t="e">
        <f>((AX47*AX$13*BA59)+(AZ59*AX47*AX$14)+((1-(AZ59+BA59))*AX47*AX$15))*VLOOKUP(AX46,spot_lenght_index,2,FALSE)*AY59</f>
        <v>#N/A</v>
      </c>
      <c r="AY72" s="665"/>
      <c r="AZ72" s="704"/>
      <c r="BA72" s="704" t="e">
        <f>AX47*AY59</f>
        <v>#N/A</v>
      </c>
      <c r="BB72" s="829"/>
      <c r="BC72" s="834"/>
      <c r="BD72" s="865" t="e">
        <f>((BD47*BD$13*BG59)+(BF59*BD47*BD$14)+((1-(BF59+BG59))*BD47*BD$15))*VLOOKUP(BD46,spot_lenght_index,2,FALSE)*BE59</f>
        <v>#N/A</v>
      </c>
      <c r="BE72" s="665"/>
      <c r="BF72" s="704"/>
      <c r="BG72" s="704" t="e">
        <f>BD47*BE59</f>
        <v>#N/A</v>
      </c>
      <c r="BH72" s="834"/>
      <c r="BI72" s="865" t="e">
        <f>((BI47*BI$13*BL59)+(BK59*BI47*BI$14)+((1-(BK59+BL59))*BI47*BI$15))*VLOOKUP(BI46,spot_lenght_index,2,FALSE)*BJ59</f>
        <v>#N/A</v>
      </c>
      <c r="BJ72" s="665"/>
      <c r="BK72" s="704"/>
      <c r="BL72" s="704" t="e">
        <f>BI47*BJ59</f>
        <v>#N/A</v>
      </c>
      <c r="BM72" s="868"/>
    </row>
    <row r="73" spans="1:65" hidden="1" outlineLevel="1">
      <c r="A73" s="151" t="s">
        <v>106</v>
      </c>
      <c r="B73" s="32"/>
      <c r="C73" s="48"/>
      <c r="D73" s="817" t="e">
        <f>((D47*D$13*G60)+(F60*D47*D$14)+((1-(F60+G60))*D47*D$15))*VLOOKUP(D46,spot_lenght_index,2,FALSE)*E60</f>
        <v>#N/A</v>
      </c>
      <c r="E73" s="665"/>
      <c r="F73" s="704"/>
      <c r="G73" s="704" t="e">
        <f>D47*E60</f>
        <v>#N/A</v>
      </c>
      <c r="H73" s="864"/>
      <c r="I73" s="865" t="e">
        <f>((I47*I$13*L60)+(K60*I47*I$14)+((1-(K60+L60))*I47*I$15))*VLOOKUP(I46,spot_lenght_index,2,FALSE)*J60</f>
        <v>#N/A</v>
      </c>
      <c r="J73" s="665"/>
      <c r="K73" s="704"/>
      <c r="L73" s="866" t="e">
        <f>I47*J60</f>
        <v>#N/A</v>
      </c>
      <c r="M73" s="864"/>
      <c r="N73" s="865" t="e">
        <f>((N47*N$13*Q60)+(P60*N47*N$14)+((1-(P60+Q60))*N47*N$15))*VLOOKUP(N46,spot_lenght_index,2,FALSE)*O60</f>
        <v>#N/A</v>
      </c>
      <c r="O73" s="665"/>
      <c r="P73" s="704"/>
      <c r="Q73" s="704" t="e">
        <f>N47*O60</f>
        <v>#N/A</v>
      </c>
      <c r="R73" s="1029"/>
      <c r="S73" s="1163" t="e">
        <f>((S47*S$13*V60)+(U60*S47*S$14)+((1-(U60+V60))*S47*S$15))*VLOOKUP(S46,spot_lenght_index,2,FALSE)*T60</f>
        <v>#N/A</v>
      </c>
      <c r="T73" s="1164"/>
      <c r="U73" s="1165"/>
      <c r="V73" s="1165" t="e">
        <f>S47*T60</f>
        <v>#N/A</v>
      </c>
      <c r="W73" s="1166"/>
      <c r="X73" s="1052" t="e">
        <f>((X47*X$13*AA60)+(Z60*X47*X$14)+((1-(Z60+AA60))*X47*X$15))*VLOOKUP(X46,spot_lenght_index,2,FALSE)*Y60</f>
        <v>#N/A</v>
      </c>
      <c r="Y73" s="665"/>
      <c r="Z73" s="704"/>
      <c r="AA73" s="704" t="e">
        <f>X47*Y60</f>
        <v>#N/A</v>
      </c>
      <c r="AB73" s="867"/>
      <c r="AC73" s="826"/>
      <c r="AD73" s="865" t="e">
        <f>((AD47*AD$13*AG60)+(AF60*AD47*AD$14)+((1-(AF60+AG60))*AD47*AD$15))*VLOOKUP(AD46,spot_lenght_index,2,FALSE)*AE60</f>
        <v>#N/A</v>
      </c>
      <c r="AE73" s="665"/>
      <c r="AF73" s="704"/>
      <c r="AG73" s="704" t="e">
        <f>AD47*AE60</f>
        <v>#N/A</v>
      </c>
      <c r="AH73" s="834"/>
      <c r="AI73" s="865" t="e">
        <f>((AI47*AI$13*AL60)+(AK60*AI47*AI$14)+((1-(AK60+AL60))*AI47*AI$15))*VLOOKUP(AI46,spot_lenght_index,2,FALSE)*AJ60</f>
        <v>#N/A</v>
      </c>
      <c r="AJ73" s="665"/>
      <c r="AK73" s="704"/>
      <c r="AL73" s="704" t="e">
        <f>AI47*AJ60</f>
        <v>#N/A</v>
      </c>
      <c r="AM73" s="851"/>
      <c r="AN73" s="865" t="e">
        <f>((AN47*AN$13*AQ60)+(AP60*AN47*AN$14)+((1-(AP60+AQ60))*AN47*AN$15))*VLOOKUP(AN46,spot_lenght_index,2,FALSE)*AO60</f>
        <v>#N/A</v>
      </c>
      <c r="AO73" s="665"/>
      <c r="AP73" s="704"/>
      <c r="AQ73" s="704" t="e">
        <f>AN47*AO60</f>
        <v>#N/A</v>
      </c>
      <c r="AR73" s="1227"/>
      <c r="AS73" s="1343" t="e">
        <f>((AS47*AS$13*AV60)+(AU60*AS47*AS$14)+((1-(AU60+AV60))*AS47*AS$15))*VLOOKUP(AS46,spot_lenght_index,2,FALSE)*AT60</f>
        <v>#N/A</v>
      </c>
      <c r="AT73" s="1344"/>
      <c r="AU73" s="1345"/>
      <c r="AV73" s="1345" t="e">
        <f>AS47*AT60</f>
        <v>#N/A</v>
      </c>
      <c r="AW73" s="1334"/>
      <c r="AX73" s="1253" t="e">
        <f>((AX47*AX$13*BA60)+(AZ60*AX47*AX$14)+((1-(AZ60+BA60))*AX47*AX$15))*VLOOKUP(AX46,spot_lenght_index,2,FALSE)*AY60</f>
        <v>#N/A</v>
      </c>
      <c r="AY73" s="665"/>
      <c r="AZ73" s="704"/>
      <c r="BA73" s="704" t="e">
        <f>AX47*AY60</f>
        <v>#N/A</v>
      </c>
      <c r="BB73" s="829"/>
      <c r="BC73" s="834"/>
      <c r="BD73" s="865" t="e">
        <f>((BD47*BD$13*BG60)+(BF60*BD47*BD$14)+((1-(BF60+BG60))*BD47*BD$15))*VLOOKUP(BD46,spot_lenght_index,2,FALSE)*BE60</f>
        <v>#N/A</v>
      </c>
      <c r="BE73" s="665"/>
      <c r="BF73" s="704"/>
      <c r="BG73" s="704" t="e">
        <f>BD47*BE60</f>
        <v>#N/A</v>
      </c>
      <c r="BH73" s="834"/>
      <c r="BI73" s="865" t="e">
        <f>((BI47*BI$13*BL60)+(BK60*BI47*BI$14)+((1-(BK60+BL60))*BI47*BI$15))*VLOOKUP(BI46,spot_lenght_index,2,FALSE)*BJ60</f>
        <v>#N/A</v>
      </c>
      <c r="BJ73" s="665"/>
      <c r="BK73" s="704"/>
      <c r="BL73" s="704" t="e">
        <f>BI47*BJ60</f>
        <v>#N/A</v>
      </c>
      <c r="BM73" s="868"/>
    </row>
    <row r="74" spans="1:65" hidden="1" outlineLevel="1">
      <c r="A74" s="151" t="s">
        <v>63</v>
      </c>
      <c r="B74" s="32"/>
      <c r="C74" s="49"/>
      <c r="D74" s="817" t="e">
        <f>((D47*D$16*F61)+((1-F61)*D47*D$17))*VLOOKUP(D46,spot_lenght_index,3,FALSE)*E61</f>
        <v>#N/A</v>
      </c>
      <c r="E74" s="665"/>
      <c r="F74" s="869"/>
      <c r="G74" s="704" t="e">
        <f>D47*E61</f>
        <v>#N/A</v>
      </c>
      <c r="H74" s="864"/>
      <c r="I74" s="865" t="e">
        <f>((I47*I$16*K61)+((1-K61)*I47*I$17))*VLOOKUP(I46,spot_lenght_index,3,FALSE)*J61</f>
        <v>#N/A</v>
      </c>
      <c r="J74" s="665"/>
      <c r="K74" s="869"/>
      <c r="L74" s="866" t="e">
        <f>I47*J61</f>
        <v>#N/A</v>
      </c>
      <c r="M74" s="864"/>
      <c r="N74" s="865" t="e">
        <f>((N47*N$16*P61)+((1-P61)*N47*N$17))*VLOOKUP(N46,spot_lenght_index,3,FALSE)*O61</f>
        <v>#N/A</v>
      </c>
      <c r="O74" s="665"/>
      <c r="P74" s="869"/>
      <c r="Q74" s="704" t="e">
        <f>N47*O61</f>
        <v>#N/A</v>
      </c>
      <c r="R74" s="1029"/>
      <c r="S74" s="1163" t="e">
        <f>((S47*S$16*U61)+((1-U61)*S47*S$17))*VLOOKUP(S46,spot_lenght_index,3,FALSE)*T61</f>
        <v>#N/A</v>
      </c>
      <c r="T74" s="1164"/>
      <c r="U74" s="1167"/>
      <c r="V74" s="1165" t="e">
        <f>S47*T61</f>
        <v>#N/A</v>
      </c>
      <c r="W74" s="1166"/>
      <c r="X74" s="1052" t="e">
        <f>((X47*X$16*Z61)+((1-Z61)*X47*X$17))*VLOOKUP(X46,spot_lenght_index,3,FALSE)*Y61</f>
        <v>#N/A</v>
      </c>
      <c r="Y74" s="665"/>
      <c r="Z74" s="869"/>
      <c r="AA74" s="704" t="e">
        <f>X47*Y61</f>
        <v>#N/A</v>
      </c>
      <c r="AB74" s="867"/>
      <c r="AC74" s="826"/>
      <c r="AD74" s="865" t="e">
        <f>((AD47*AD$16*AF61)+((1-AF61)*AD47*AD$17))*VLOOKUP(AD46,spot_lenght_index,3,FALSE)*AE61</f>
        <v>#N/A</v>
      </c>
      <c r="AE74" s="665"/>
      <c r="AF74" s="869"/>
      <c r="AG74" s="704" t="e">
        <f>AD47*AE61</f>
        <v>#N/A</v>
      </c>
      <c r="AH74" s="834"/>
      <c r="AI74" s="865" t="e">
        <f>((AI47*AI$16*AK61)+((1-AK61)*AI47*AI$17))*VLOOKUP(AI46,spot_lenght_index,3,FALSE)*AJ61</f>
        <v>#N/A</v>
      </c>
      <c r="AJ74" s="665"/>
      <c r="AK74" s="869"/>
      <c r="AL74" s="704" t="e">
        <f>AI47*AJ61</f>
        <v>#N/A</v>
      </c>
      <c r="AM74" s="851"/>
      <c r="AN74" s="865" t="e">
        <f>((AN47*AN$16*AP61)+((1-AP61)*AN47*AN$17))*VLOOKUP(AN46,spot_lenght_index,3,FALSE)*AO61</f>
        <v>#N/A</v>
      </c>
      <c r="AO74" s="665"/>
      <c r="AP74" s="869"/>
      <c r="AQ74" s="704" t="e">
        <f>AN47*AO61</f>
        <v>#N/A</v>
      </c>
      <c r="AR74" s="1227"/>
      <c r="AS74" s="1343" t="e">
        <f>((AS47*AS$16*AU61)+((1-AU61)*AS47*AS$17))*VLOOKUP(AS46,spot_lenght_index,3,FALSE)*AT61</f>
        <v>#N/A</v>
      </c>
      <c r="AT74" s="1344"/>
      <c r="AU74" s="1346"/>
      <c r="AV74" s="1345" t="e">
        <f>AS47*AT61</f>
        <v>#N/A</v>
      </c>
      <c r="AW74" s="1334"/>
      <c r="AX74" s="1253" t="e">
        <f>((AX47*AX$16*AZ61)+((1-AZ61)*AX47*AX$17))*VLOOKUP(AX46,spot_lenght_index,3,FALSE)*AY61</f>
        <v>#N/A</v>
      </c>
      <c r="AY74" s="665"/>
      <c r="AZ74" s="869"/>
      <c r="BA74" s="704" t="e">
        <f>AX47*AY61</f>
        <v>#N/A</v>
      </c>
      <c r="BB74" s="829"/>
      <c r="BC74" s="834"/>
      <c r="BD74" s="865" t="e">
        <f>((BD47*BD$16*BF61)+((1-BF61)*BD47*BD$17))*VLOOKUP(BD46,spot_lenght_index,3,FALSE)*BE61</f>
        <v>#N/A</v>
      </c>
      <c r="BE74" s="665"/>
      <c r="BF74" s="869"/>
      <c r="BG74" s="704" t="e">
        <f>BD47*BE61</f>
        <v>#N/A</v>
      </c>
      <c r="BH74" s="834"/>
      <c r="BI74" s="865" t="e">
        <f>((BI47*BI$16*BK61)+((1-BK61)*BI47*BI$17))*VLOOKUP(BI46,spot_lenght_index,3,FALSE)*BJ61</f>
        <v>#N/A</v>
      </c>
      <c r="BJ74" s="665"/>
      <c r="BK74" s="869"/>
      <c r="BL74" s="704" t="e">
        <f>BI47*BJ61</f>
        <v>#N/A</v>
      </c>
      <c r="BM74" s="868"/>
    </row>
    <row r="75" spans="1:65" hidden="1" outlineLevel="1">
      <c r="A75" s="151" t="s">
        <v>72</v>
      </c>
      <c r="B75" s="32"/>
      <c r="C75" s="49"/>
      <c r="D75" s="817" t="e">
        <f>((D47*D$16*F62)+((1-F62)*D47*D$17))*VLOOKUP(D46,spot_lenght_index,3,FALSE)*E62</f>
        <v>#N/A</v>
      </c>
      <c r="E75" s="665"/>
      <c r="F75" s="704"/>
      <c r="G75" s="704" t="e">
        <f>D47*E62</f>
        <v>#N/A</v>
      </c>
      <c r="H75" s="864"/>
      <c r="I75" s="865" t="e">
        <f>((I47*I$16*K62)+((1-K62)*I47*I$17))*VLOOKUP(I46,spot_lenght_index,3,FALSE)*J62</f>
        <v>#N/A</v>
      </c>
      <c r="J75" s="665"/>
      <c r="K75" s="704"/>
      <c r="L75" s="866" t="e">
        <f>I47*J62</f>
        <v>#N/A</v>
      </c>
      <c r="M75" s="864"/>
      <c r="N75" s="865" t="e">
        <f>((N47*N$16*P62)+((1-P62)*N47*N$17))*VLOOKUP(N46,spot_lenght_index,3,FALSE)*O62</f>
        <v>#N/A</v>
      </c>
      <c r="O75" s="665"/>
      <c r="P75" s="704"/>
      <c r="Q75" s="704" t="e">
        <f>N47*O62</f>
        <v>#N/A</v>
      </c>
      <c r="R75" s="1029"/>
      <c r="S75" s="1163" t="e">
        <f>((S47*S$16*U62)+((1-U62)*S47*S$17))*VLOOKUP(S46,spot_lenght_index,3,FALSE)*T62</f>
        <v>#N/A</v>
      </c>
      <c r="T75" s="1164"/>
      <c r="U75" s="1165"/>
      <c r="V75" s="1165" t="e">
        <f>S47*T62</f>
        <v>#N/A</v>
      </c>
      <c r="W75" s="1166"/>
      <c r="X75" s="1052" t="e">
        <f>((X47*X$16*Z62)+((1-Z62)*X47*X$17))*VLOOKUP(X46,spot_lenght_index,3,FALSE)*Y62</f>
        <v>#N/A</v>
      </c>
      <c r="Y75" s="665"/>
      <c r="Z75" s="704"/>
      <c r="AA75" s="704" t="e">
        <f>X47*Y62</f>
        <v>#N/A</v>
      </c>
      <c r="AB75" s="867"/>
      <c r="AC75" s="826"/>
      <c r="AD75" s="865" t="e">
        <f>((AD47*AD$16*AF62)+((1-AF62)*AD47*AD$17))*VLOOKUP(AD46,spot_lenght_index,3,FALSE)*AE62</f>
        <v>#N/A</v>
      </c>
      <c r="AE75" s="665"/>
      <c r="AF75" s="704"/>
      <c r="AG75" s="704" t="e">
        <f>AD47*AE62</f>
        <v>#N/A</v>
      </c>
      <c r="AH75" s="834"/>
      <c r="AI75" s="865" t="e">
        <f>((AI47*AI$16*AK62)+((1-AK62)*AI47*AI$17))*VLOOKUP(AI46,spot_lenght_index,3,FALSE)*AJ62</f>
        <v>#N/A</v>
      </c>
      <c r="AJ75" s="665"/>
      <c r="AK75" s="704"/>
      <c r="AL75" s="704" t="e">
        <f>AI47*AJ62</f>
        <v>#N/A</v>
      </c>
      <c r="AM75" s="851"/>
      <c r="AN75" s="865" t="e">
        <f>((AN47*AN$16*AP62)+((1-AP62)*AN47*AN$17))*VLOOKUP(AN46,spot_lenght_index,3,FALSE)*AO62</f>
        <v>#N/A</v>
      </c>
      <c r="AO75" s="665"/>
      <c r="AP75" s="704"/>
      <c r="AQ75" s="704" t="e">
        <f>AN47*AO62</f>
        <v>#N/A</v>
      </c>
      <c r="AR75" s="1227"/>
      <c r="AS75" s="1343" t="e">
        <f>((AS47*AS$16*AU62)+((1-AU62)*AS47*AS$17))*VLOOKUP(AS46,spot_lenght_index,3,FALSE)*AT62</f>
        <v>#N/A</v>
      </c>
      <c r="AT75" s="1344"/>
      <c r="AU75" s="1345"/>
      <c r="AV75" s="1345" t="e">
        <f>AS47*AT62</f>
        <v>#N/A</v>
      </c>
      <c r="AW75" s="1334"/>
      <c r="AX75" s="1253" t="e">
        <f>((AX47*AX$16*AZ62)+((1-AZ62)*AX47*AX$17))*VLOOKUP(AX46,spot_lenght_index,3,FALSE)*AY62</f>
        <v>#N/A</v>
      </c>
      <c r="AY75" s="665"/>
      <c r="AZ75" s="704"/>
      <c r="BA75" s="704" t="e">
        <f>AX47*AY62</f>
        <v>#N/A</v>
      </c>
      <c r="BB75" s="829"/>
      <c r="BC75" s="834"/>
      <c r="BD75" s="865" t="e">
        <f>((BD47*BD$16*BF62)+((1-BF62)*BD47*BD$17))*VLOOKUP(BD46,spot_lenght_index,3,FALSE)*BE62</f>
        <v>#N/A</v>
      </c>
      <c r="BE75" s="665"/>
      <c r="BF75" s="704"/>
      <c r="BG75" s="704" t="e">
        <f>BD47*BE62</f>
        <v>#N/A</v>
      </c>
      <c r="BH75" s="834"/>
      <c r="BI75" s="865" t="e">
        <f>((BI47*BI$16*BK62)+((1-BK62)*BI47*BI$17))*VLOOKUP(BI46,spot_lenght_index,3,FALSE)*BJ62</f>
        <v>#N/A</v>
      </c>
      <c r="BJ75" s="665"/>
      <c r="BK75" s="704"/>
      <c r="BL75" s="704" t="e">
        <f>BI47*BJ62</f>
        <v>#N/A</v>
      </c>
      <c r="BM75" s="868"/>
    </row>
    <row r="76" spans="1:65" hidden="1" outlineLevel="1">
      <c r="A76" s="151" t="s">
        <v>80</v>
      </c>
      <c r="B76" s="32"/>
      <c r="C76" s="48"/>
      <c r="D76" s="817" t="e">
        <f>((D47*D$16*F63)+((1-F63)*D47*D$17))*VLOOKUP(D46,spot_lenght_index,3,FALSE)*E63</f>
        <v>#N/A</v>
      </c>
      <c r="E76" s="665"/>
      <c r="F76" s="704"/>
      <c r="G76" s="704" t="e">
        <f>D47*E63</f>
        <v>#N/A</v>
      </c>
      <c r="H76" s="864"/>
      <c r="I76" s="865" t="e">
        <f>((I47*I$16*K63)+((1-K63)*I47*I$17))*VLOOKUP(I46,spot_lenght_index,3,FALSE)*J63</f>
        <v>#N/A</v>
      </c>
      <c r="J76" s="665"/>
      <c r="K76" s="704"/>
      <c r="L76" s="866" t="e">
        <f>I47*J63</f>
        <v>#N/A</v>
      </c>
      <c r="M76" s="864"/>
      <c r="N76" s="865" t="e">
        <f>((N47*N$16*P63)+((1-P63)*N47*N$17))*VLOOKUP(N46,spot_lenght_index,3,FALSE)*O63</f>
        <v>#N/A</v>
      </c>
      <c r="O76" s="665"/>
      <c r="P76" s="704"/>
      <c r="Q76" s="704" t="e">
        <f>N47*O63</f>
        <v>#N/A</v>
      </c>
      <c r="R76" s="1029"/>
      <c r="S76" s="1163" t="e">
        <f>((S47*S$16*U63)+((1-U63)*S47*S$17))*VLOOKUP(S46,spot_lenght_index,3,FALSE)*T63</f>
        <v>#N/A</v>
      </c>
      <c r="T76" s="1164"/>
      <c r="U76" s="1165"/>
      <c r="V76" s="1165" t="e">
        <f>S47*T63</f>
        <v>#N/A</v>
      </c>
      <c r="W76" s="1166"/>
      <c r="X76" s="1052" t="e">
        <f>((X47*X$16*Z63)+((1-Z63)*X47*X$17))*VLOOKUP(X46,spot_lenght_index,3,FALSE)*Y63</f>
        <v>#N/A</v>
      </c>
      <c r="Y76" s="665"/>
      <c r="Z76" s="704"/>
      <c r="AA76" s="704" t="e">
        <f>X47*Y63</f>
        <v>#N/A</v>
      </c>
      <c r="AB76" s="867"/>
      <c r="AC76" s="826"/>
      <c r="AD76" s="865" t="e">
        <f>((AD47*AD$16*AF63)+((1-AF63)*AD47*AD$17))*VLOOKUP(AD46,spot_lenght_index,3,FALSE)*AE63</f>
        <v>#N/A</v>
      </c>
      <c r="AE76" s="665"/>
      <c r="AF76" s="704"/>
      <c r="AG76" s="704" t="e">
        <f>AD47*AE63</f>
        <v>#N/A</v>
      </c>
      <c r="AH76" s="834"/>
      <c r="AI76" s="865" t="e">
        <f>((AI47*AI$16*AK63)+((1-AK63)*AI47*AI$17))*VLOOKUP(AI46,spot_lenght_index,3,FALSE)*AJ63</f>
        <v>#N/A</v>
      </c>
      <c r="AJ76" s="665"/>
      <c r="AK76" s="704"/>
      <c r="AL76" s="704" t="e">
        <f>AI47*AJ63</f>
        <v>#N/A</v>
      </c>
      <c r="AM76" s="851"/>
      <c r="AN76" s="865" t="e">
        <f>((AN47*AN$16*AP63)+((1-AP63)*AN47*AN$17))*VLOOKUP(AN46,spot_lenght_index,3,FALSE)*AO63</f>
        <v>#N/A</v>
      </c>
      <c r="AO76" s="665"/>
      <c r="AP76" s="704"/>
      <c r="AQ76" s="704" t="e">
        <f>AN47*AO63</f>
        <v>#N/A</v>
      </c>
      <c r="AR76" s="1227"/>
      <c r="AS76" s="1343" t="e">
        <f>((AS47*AS$16*AU63)+((1-AU63)*AS47*AS$17))*VLOOKUP(AS46,spot_lenght_index,3,FALSE)*AT63</f>
        <v>#N/A</v>
      </c>
      <c r="AT76" s="1344"/>
      <c r="AU76" s="1345"/>
      <c r="AV76" s="1345" t="e">
        <f>AS47*AT63</f>
        <v>#N/A</v>
      </c>
      <c r="AW76" s="1334"/>
      <c r="AX76" s="1253" t="e">
        <f>((AX47*AX$16*AZ63)+((1-AZ63)*AX47*AX$17))*VLOOKUP(AX46,spot_lenght_index,3,FALSE)*AY63</f>
        <v>#N/A</v>
      </c>
      <c r="AY76" s="665"/>
      <c r="AZ76" s="704"/>
      <c r="BA76" s="704" t="e">
        <f>AX47*AY63</f>
        <v>#N/A</v>
      </c>
      <c r="BB76" s="829"/>
      <c r="BC76" s="834"/>
      <c r="BD76" s="865" t="e">
        <f>((BD47*BD$16*BF63)+((1-BF63)*BD47*BD$17))*VLOOKUP(BD46,spot_lenght_index,3,FALSE)*BE63</f>
        <v>#N/A</v>
      </c>
      <c r="BE76" s="665"/>
      <c r="BF76" s="704"/>
      <c r="BG76" s="704" t="e">
        <f>BD47*BE63</f>
        <v>#N/A</v>
      </c>
      <c r="BH76" s="834"/>
      <c r="BI76" s="865" t="e">
        <f>((BI47*BI$16*BK63)+((1-BK63)*BI47*BI$17))*VLOOKUP(BI46,spot_lenght_index,3,FALSE)*BJ63</f>
        <v>#N/A</v>
      </c>
      <c r="BJ76" s="665"/>
      <c r="BK76" s="704"/>
      <c r="BL76" s="704" t="e">
        <f>BI47*BJ63</f>
        <v>#N/A</v>
      </c>
      <c r="BM76" s="868"/>
    </row>
    <row r="77" spans="1:65" hidden="1" outlineLevel="1">
      <c r="A77" s="151" t="s">
        <v>95</v>
      </c>
      <c r="B77" s="32"/>
      <c r="C77" s="49"/>
      <c r="D77" s="817" t="e">
        <f>((D47*D$16*F64)+((1-F64)*D47*D$17))*VLOOKUP(D46,spot_lenght_index,3,FALSE)*E64</f>
        <v>#N/A</v>
      </c>
      <c r="E77" s="554"/>
      <c r="F77" s="870"/>
      <c r="G77" s="704" t="e">
        <f>D47*E64</f>
        <v>#N/A</v>
      </c>
      <c r="H77" s="864"/>
      <c r="I77" s="865" t="e">
        <f>((I47*I$16*K64)+((1-K64)*I47*I$17))*VLOOKUP(I46,spot_lenght_index,3,FALSE)*J64</f>
        <v>#N/A</v>
      </c>
      <c r="J77" s="554"/>
      <c r="K77" s="870"/>
      <c r="L77" s="866" t="e">
        <f>I47*J64</f>
        <v>#N/A</v>
      </c>
      <c r="M77" s="864"/>
      <c r="N77" s="865" t="e">
        <f>((N47*N$16*P64)+((1-P64)*N47*N$17))*VLOOKUP(N46,spot_lenght_index,3,FALSE)*O64</f>
        <v>#N/A</v>
      </c>
      <c r="O77" s="554"/>
      <c r="P77" s="870"/>
      <c r="Q77" s="704" t="e">
        <f>N47*O64</f>
        <v>#N/A</v>
      </c>
      <c r="R77" s="1029"/>
      <c r="S77" s="1163" t="e">
        <f>((S47*S$16*U64)+((1-U64)*S47*S$17))*VLOOKUP(S46,spot_lenght_index,3,FALSE)*T64</f>
        <v>#N/A</v>
      </c>
      <c r="T77" s="1168"/>
      <c r="U77" s="1169"/>
      <c r="V77" s="1165" t="e">
        <f>S47*T64</f>
        <v>#N/A</v>
      </c>
      <c r="W77" s="1166"/>
      <c r="X77" s="1052" t="e">
        <f>((X47*X$16*Z64)+((1-Z64)*X47*X$17))*VLOOKUP(X46,spot_lenght_index,3,FALSE)*Y64</f>
        <v>#N/A</v>
      </c>
      <c r="Y77" s="554"/>
      <c r="Z77" s="870"/>
      <c r="AA77" s="704" t="e">
        <f>X47*Y64</f>
        <v>#N/A</v>
      </c>
      <c r="AB77" s="867"/>
      <c r="AC77" s="826"/>
      <c r="AD77" s="865" t="e">
        <f>((AD47*AD$16*AF64)+((1-AF64)*AD47*AD$17))*VLOOKUP(AD46,spot_lenght_index,3,FALSE)*AE64</f>
        <v>#N/A</v>
      </c>
      <c r="AE77" s="554"/>
      <c r="AF77" s="870"/>
      <c r="AG77" s="704" t="e">
        <f>AD47*AE64</f>
        <v>#N/A</v>
      </c>
      <c r="AH77" s="321"/>
      <c r="AI77" s="865" t="e">
        <f>((AI47*AI$16*AK64)+((1-AK64)*AI47*AI$17))*VLOOKUP(AI46,spot_lenght_index,3,FALSE)*AJ64</f>
        <v>#N/A</v>
      </c>
      <c r="AJ77" s="554"/>
      <c r="AK77" s="870"/>
      <c r="AL77" s="704" t="e">
        <f>AI47*AJ64</f>
        <v>#N/A</v>
      </c>
      <c r="AM77" s="322"/>
      <c r="AN77" s="865" t="e">
        <f>((AN47*AN$16*AP64)+((1-AP64)*AN47*AN$17))*VLOOKUP(AN46,spot_lenght_index,3,FALSE)*AO64</f>
        <v>#N/A</v>
      </c>
      <c r="AO77" s="554"/>
      <c r="AP77" s="870"/>
      <c r="AQ77" s="704" t="e">
        <f>AN47*AO64</f>
        <v>#N/A</v>
      </c>
      <c r="AR77" s="473"/>
      <c r="AS77" s="1343" t="e">
        <f>((AS47*AS$16*AU64)+((1-AU64)*AS47*AS$17))*VLOOKUP(AS46,spot_lenght_index,3,FALSE)*AT64</f>
        <v>#N/A</v>
      </c>
      <c r="AT77" s="1347"/>
      <c r="AU77" s="1348"/>
      <c r="AV77" s="1345" t="e">
        <f>AS47*AT64</f>
        <v>#N/A</v>
      </c>
      <c r="AW77" s="1349"/>
      <c r="AX77" s="1253" t="e">
        <f>((AX47*AX$16*AZ64)+((1-AZ64)*AX47*AX$17))*VLOOKUP(AX46,spot_lenght_index,3,FALSE)*AY64</f>
        <v>#N/A</v>
      </c>
      <c r="AY77" s="554"/>
      <c r="AZ77" s="870"/>
      <c r="BA77" s="704" t="e">
        <f>AX47*AY64</f>
        <v>#N/A</v>
      </c>
      <c r="BB77" s="473"/>
      <c r="BC77" s="337"/>
      <c r="BD77" s="865" t="e">
        <f>((BD47*BD$16*BF64)+((1-BF64)*BD47*BD$17))*VLOOKUP(BD46,spot_lenght_index,3,FALSE)*BE64</f>
        <v>#N/A</v>
      </c>
      <c r="BE77" s="554"/>
      <c r="BF77" s="870"/>
      <c r="BG77" s="704" t="e">
        <f>BD47*BE64</f>
        <v>#N/A</v>
      </c>
      <c r="BH77" s="337"/>
      <c r="BI77" s="865" t="e">
        <f>((BI47*BI$16*BK64)+((1-BK64)*BI47*BI$17))*VLOOKUP(BI46,spot_lenght_index,3,FALSE)*BJ64</f>
        <v>#N/A</v>
      </c>
      <c r="BJ77" s="554"/>
      <c r="BK77" s="870"/>
      <c r="BL77" s="704" t="e">
        <f>BI47*BJ64</f>
        <v>#N/A</v>
      </c>
      <c r="BM77" s="868"/>
    </row>
    <row r="78" spans="1:65" hidden="1" outlineLevel="1">
      <c r="A78" s="151"/>
      <c r="B78" s="32"/>
      <c r="C78" s="48"/>
      <c r="D78" s="817"/>
      <c r="E78" s="665"/>
      <c r="F78" s="704"/>
      <c r="G78" s="704"/>
      <c r="H78" s="864"/>
      <c r="I78" s="828"/>
      <c r="J78" s="850"/>
      <c r="K78" s="707"/>
      <c r="L78" s="823"/>
      <c r="M78" s="871"/>
      <c r="N78" s="828"/>
      <c r="O78" s="850"/>
      <c r="P78" s="707"/>
      <c r="Q78" s="707"/>
      <c r="R78" s="1023"/>
      <c r="S78" s="1153"/>
      <c r="T78" s="1154"/>
      <c r="U78" s="1154"/>
      <c r="V78" s="1154"/>
      <c r="W78" s="1155"/>
      <c r="X78" s="1049"/>
      <c r="Y78" s="707"/>
      <c r="Z78" s="707"/>
      <c r="AA78" s="707"/>
      <c r="AB78" s="828"/>
      <c r="AC78" s="826"/>
      <c r="AD78" s="827"/>
      <c r="AE78" s="707"/>
      <c r="AF78" s="707"/>
      <c r="AG78" s="707"/>
      <c r="AH78" s="829"/>
      <c r="AI78" s="827"/>
      <c r="AJ78" s="707"/>
      <c r="AK78" s="707"/>
      <c r="AL78" s="707"/>
      <c r="AM78" s="872"/>
      <c r="AN78" s="709"/>
      <c r="AO78" s="707"/>
      <c r="AP78" s="707"/>
      <c r="AQ78" s="707"/>
      <c r="AR78" s="1227"/>
      <c r="AS78" s="1300"/>
      <c r="AT78" s="1301"/>
      <c r="AU78" s="1350"/>
      <c r="AV78" s="1350"/>
      <c r="AW78" s="1334"/>
      <c r="AX78" s="1250"/>
      <c r="AY78" s="707"/>
      <c r="AZ78" s="707"/>
      <c r="BA78" s="707"/>
      <c r="BB78" s="873"/>
      <c r="BC78" s="874"/>
      <c r="BD78" s="709"/>
      <c r="BE78" s="707"/>
      <c r="BF78" s="707"/>
      <c r="BG78" s="707"/>
      <c r="BH78" s="874"/>
      <c r="BI78" s="875"/>
      <c r="BJ78" s="707"/>
      <c r="BK78" s="707"/>
      <c r="BL78" s="707"/>
      <c r="BM78" s="836"/>
    </row>
    <row r="79" spans="1:65" hidden="1" outlineLevel="1">
      <c r="A79" s="151"/>
      <c r="B79" s="32"/>
      <c r="C79" s="48"/>
      <c r="D79" s="817"/>
      <c r="E79" s="665"/>
      <c r="F79" s="704"/>
      <c r="G79" s="704"/>
      <c r="H79" s="705"/>
      <c r="I79" s="820"/>
      <c r="J79" s="850"/>
      <c r="K79" s="707"/>
      <c r="L79" s="823"/>
      <c r="M79" s="871"/>
      <c r="N79" s="828"/>
      <c r="O79" s="850"/>
      <c r="P79" s="707"/>
      <c r="Q79" s="707"/>
      <c r="R79" s="1023"/>
      <c r="S79" s="1153"/>
      <c r="T79" s="1154"/>
      <c r="U79" s="1154"/>
      <c r="V79" s="1154"/>
      <c r="W79" s="1155"/>
      <c r="X79" s="1049"/>
      <c r="Y79" s="707"/>
      <c r="Z79" s="707"/>
      <c r="AA79" s="707"/>
      <c r="AB79" s="828"/>
      <c r="AC79" s="826"/>
      <c r="AD79" s="827"/>
      <c r="AE79" s="707"/>
      <c r="AF79" s="707"/>
      <c r="AG79" s="707"/>
      <c r="AH79" s="829"/>
      <c r="AI79" s="827"/>
      <c r="AJ79" s="707"/>
      <c r="AK79" s="707"/>
      <c r="AL79" s="707"/>
      <c r="AM79" s="872"/>
      <c r="AN79" s="709"/>
      <c r="AO79" s="707"/>
      <c r="AP79" s="707"/>
      <c r="AQ79" s="707"/>
      <c r="AR79" s="1227"/>
      <c r="AS79" s="1300"/>
      <c r="AT79" s="1301"/>
      <c r="AU79" s="1350"/>
      <c r="AV79" s="1350"/>
      <c r="AW79" s="1334"/>
      <c r="AX79" s="1250"/>
      <c r="AY79" s="707"/>
      <c r="AZ79" s="707"/>
      <c r="BA79" s="707"/>
      <c r="BB79" s="873"/>
      <c r="BC79" s="874"/>
      <c r="BD79" s="709"/>
      <c r="BE79" s="707"/>
      <c r="BF79" s="707"/>
      <c r="BG79" s="707"/>
      <c r="BH79" s="874"/>
      <c r="BI79" s="875"/>
      <c r="BJ79" s="707"/>
      <c r="BK79" s="707"/>
      <c r="BL79" s="707"/>
      <c r="BM79" s="836"/>
    </row>
    <row r="80" spans="1:65" ht="18.600000000000001" hidden="1" outlineLevel="1" thickBot="1">
      <c r="A80" s="152"/>
      <c r="B80" s="52"/>
      <c r="C80" s="53"/>
      <c r="D80" s="876"/>
      <c r="E80" s="877"/>
      <c r="F80" s="878"/>
      <c r="G80" s="878"/>
      <c r="H80" s="879"/>
      <c r="I80" s="880"/>
      <c r="J80" s="881"/>
      <c r="K80" s="882"/>
      <c r="L80" s="883"/>
      <c r="M80" s="882"/>
      <c r="N80" s="884"/>
      <c r="O80" s="881"/>
      <c r="P80" s="882"/>
      <c r="Q80" s="882"/>
      <c r="R80" s="883"/>
      <c r="S80" s="1170"/>
      <c r="T80" s="1171"/>
      <c r="U80" s="1171"/>
      <c r="V80" s="1171"/>
      <c r="W80" s="1172"/>
      <c r="X80" s="1053"/>
      <c r="Y80" s="882"/>
      <c r="Z80" s="882"/>
      <c r="AA80" s="882"/>
      <c r="AB80" s="887"/>
      <c r="AC80" s="886"/>
      <c r="AD80" s="885"/>
      <c r="AE80" s="882"/>
      <c r="AF80" s="882"/>
      <c r="AG80" s="882"/>
      <c r="AH80" s="888"/>
      <c r="AI80" s="885"/>
      <c r="AJ80" s="882"/>
      <c r="AK80" s="882"/>
      <c r="AL80" s="882"/>
      <c r="AM80" s="889"/>
      <c r="AN80" s="890"/>
      <c r="AO80" s="882"/>
      <c r="AP80" s="882"/>
      <c r="AQ80" s="882"/>
      <c r="AR80" s="1230"/>
      <c r="AS80" s="1351"/>
      <c r="AT80" s="1352"/>
      <c r="AU80" s="1353"/>
      <c r="AV80" s="1353"/>
      <c r="AW80" s="1354"/>
      <c r="AX80" s="1053"/>
      <c r="AY80" s="882"/>
      <c r="AZ80" s="882"/>
      <c r="BA80" s="882"/>
      <c r="BB80" s="891"/>
      <c r="BC80" s="892"/>
      <c r="BD80" s="890"/>
      <c r="BE80" s="882"/>
      <c r="BF80" s="882"/>
      <c r="BG80" s="882"/>
      <c r="BH80" s="893"/>
      <c r="BI80" s="890"/>
      <c r="BJ80" s="882"/>
      <c r="BK80" s="882"/>
      <c r="BL80" s="882"/>
      <c r="BM80" s="894"/>
    </row>
    <row r="81" spans="1:81" s="39" customFormat="1" ht="18.600000000000001" hidden="1" outlineLevel="1" thickBot="1">
      <c r="A81" s="211" t="s">
        <v>124</v>
      </c>
      <c r="B81" s="212">
        <v>0</v>
      </c>
      <c r="C81" s="213"/>
      <c r="D81" s="1576" t="str">
        <f>C82</f>
        <v>W 35/55</v>
      </c>
      <c r="E81" s="1573"/>
      <c r="F81" s="1573"/>
      <c r="G81" s="1573"/>
      <c r="H81" s="1575"/>
      <c r="I81" s="1576" t="str">
        <f>C82</f>
        <v>W 35/55</v>
      </c>
      <c r="J81" s="1573"/>
      <c r="K81" s="1573"/>
      <c r="L81" s="1573"/>
      <c r="M81" s="1575"/>
      <c r="N81" s="1576" t="str">
        <f>C82</f>
        <v>W 35/55</v>
      </c>
      <c r="O81" s="1573"/>
      <c r="P81" s="1573"/>
      <c r="Q81" s="1573"/>
      <c r="R81" s="1573"/>
      <c r="S81" s="1572" t="str">
        <f>C82</f>
        <v>W 35/55</v>
      </c>
      <c r="T81" s="1573"/>
      <c r="U81" s="1573"/>
      <c r="V81" s="1573"/>
      <c r="W81" s="1574"/>
      <c r="X81" s="1573" t="str">
        <f>C82</f>
        <v>W 35/55</v>
      </c>
      <c r="Y81" s="1573"/>
      <c r="Z81" s="1573"/>
      <c r="AA81" s="1573"/>
      <c r="AB81" s="1573"/>
      <c r="AC81" s="1575"/>
      <c r="AD81" s="1576" t="str">
        <f>C82</f>
        <v>W 35/55</v>
      </c>
      <c r="AE81" s="1573"/>
      <c r="AF81" s="1573"/>
      <c r="AG81" s="1573"/>
      <c r="AH81" s="1575"/>
      <c r="AI81" s="1576" t="str">
        <f>C82</f>
        <v>W 35/55</v>
      </c>
      <c r="AJ81" s="1573"/>
      <c r="AK81" s="1573"/>
      <c r="AL81" s="1573"/>
      <c r="AM81" s="1575"/>
      <c r="AN81" s="1576" t="str">
        <f>C82</f>
        <v>W 35/55</v>
      </c>
      <c r="AO81" s="1573"/>
      <c r="AP81" s="1573"/>
      <c r="AQ81" s="1573"/>
      <c r="AR81" s="1573"/>
      <c r="AS81" s="1572" t="str">
        <f>C82</f>
        <v>W 35/55</v>
      </c>
      <c r="AT81" s="1573"/>
      <c r="AU81" s="1573"/>
      <c r="AV81" s="1573"/>
      <c r="AW81" s="1574"/>
      <c r="AX81" s="1573" t="str">
        <f>C82</f>
        <v>W 35/55</v>
      </c>
      <c r="AY81" s="1573"/>
      <c r="AZ81" s="1573"/>
      <c r="BA81" s="1573"/>
      <c r="BB81" s="1573"/>
      <c r="BC81" s="1575"/>
      <c r="BD81" s="1576" t="str">
        <f>C82</f>
        <v>W 35/55</v>
      </c>
      <c r="BE81" s="1573"/>
      <c r="BF81" s="1573"/>
      <c r="BG81" s="1573"/>
      <c r="BH81" s="1575"/>
      <c r="BI81" s="1576" t="str">
        <f>C82</f>
        <v>W 35/55</v>
      </c>
      <c r="BJ81" s="1573"/>
      <c r="BK81" s="1573"/>
      <c r="BL81" s="1573"/>
      <c r="BM81" s="1575"/>
    </row>
    <row r="82" spans="1:81" ht="18.600000000000001" hidden="1" outlineLevel="1" thickBot="1">
      <c r="A82" s="246" t="s">
        <v>121</v>
      </c>
      <c r="C82" s="407" t="s">
        <v>145</v>
      </c>
      <c r="D82" s="1492" t="e">
        <f>HLOOKUP(D81,TV_affinity,2,0)</f>
        <v>#N/A</v>
      </c>
      <c r="E82" s="1493"/>
      <c r="F82" s="1494"/>
      <c r="G82" s="1494"/>
      <c r="H82" s="1495"/>
      <c r="I82" s="1496" t="e">
        <f>HLOOKUP(I81,TV_affinity,2,0)</f>
        <v>#N/A</v>
      </c>
      <c r="J82" s="1493"/>
      <c r="K82" s="1493"/>
      <c r="L82" s="1497"/>
      <c r="M82" s="1493"/>
      <c r="N82" s="1496" t="e">
        <f>HLOOKUP(N81,TV_affinity,2,0)</f>
        <v>#N/A</v>
      </c>
      <c r="O82" s="1493"/>
      <c r="P82" s="1493"/>
      <c r="Q82" s="1493"/>
      <c r="R82" s="1497"/>
      <c r="S82" s="1498" t="e">
        <f>HLOOKUP(S81,TV_affinity,2,0)</f>
        <v>#N/A</v>
      </c>
      <c r="T82" s="1493"/>
      <c r="U82" s="1493"/>
      <c r="V82" s="1493"/>
      <c r="W82" s="1499"/>
      <c r="X82" s="1500" t="e">
        <f>HLOOKUP(X81,TV_affinity,2,0)</f>
        <v>#N/A</v>
      </c>
      <c r="Y82" s="1493"/>
      <c r="Z82" s="1493"/>
      <c r="AA82" s="1493"/>
      <c r="AB82" s="1493"/>
      <c r="AC82" s="1501"/>
      <c r="AD82" s="1496" t="e">
        <f>HLOOKUP(AD81,TV_affinity,2,0)</f>
        <v>#N/A</v>
      </c>
      <c r="AE82" s="1493"/>
      <c r="AF82" s="1493"/>
      <c r="AG82" s="1493"/>
      <c r="AH82" s="1502"/>
      <c r="AI82" s="1496" t="e">
        <f>HLOOKUP(AI81,TV_affinity,2,0)</f>
        <v>#N/A</v>
      </c>
      <c r="AJ82" s="1493"/>
      <c r="AK82" s="1493"/>
      <c r="AL82" s="1493"/>
      <c r="AM82" s="1501"/>
      <c r="AN82" s="1496" t="e">
        <f>HLOOKUP(AN81,TV_affinity,2,0)</f>
        <v>#N/A</v>
      </c>
      <c r="AO82" s="1493"/>
      <c r="AP82" s="1493"/>
      <c r="AQ82" s="1493"/>
      <c r="AR82" s="1497"/>
      <c r="AS82" s="1498" t="e">
        <f>HLOOKUP(AS81,TV_affinity,2,0)</f>
        <v>#N/A</v>
      </c>
      <c r="AT82" s="1493"/>
      <c r="AU82" s="1493"/>
      <c r="AV82" s="1493"/>
      <c r="AW82" s="1503"/>
      <c r="AX82" s="1500" t="e">
        <f>HLOOKUP(AX81,TV_affinity,2,0)</f>
        <v>#N/A</v>
      </c>
      <c r="AY82" s="1493"/>
      <c r="AZ82" s="1493"/>
      <c r="BA82" s="1493"/>
      <c r="BB82" s="1502"/>
      <c r="BC82" s="1504"/>
      <c r="BD82" s="1496" t="e">
        <f>HLOOKUP(BD81,TV_affinity,2,0)</f>
        <v>#N/A</v>
      </c>
      <c r="BE82" s="1493"/>
      <c r="BF82" s="1493"/>
      <c r="BG82" s="1493"/>
      <c r="BH82" s="1493"/>
      <c r="BI82" s="1496" t="e">
        <f>HLOOKUP(BI81,TV_affinity,2,0)</f>
        <v>#N/A</v>
      </c>
      <c r="BJ82" s="1493"/>
      <c r="BK82" s="1493"/>
      <c r="BL82" s="1493"/>
      <c r="BM82" s="1505"/>
    </row>
    <row r="83" spans="1:81" hidden="1" outlineLevel="1">
      <c r="A83" s="28" t="s">
        <v>5</v>
      </c>
      <c r="B83" s="29"/>
      <c r="C83" s="30"/>
      <c r="D83" s="703"/>
      <c r="E83" s="704"/>
      <c r="F83" s="704"/>
      <c r="G83" s="704"/>
      <c r="H83" s="705"/>
      <c r="I83" s="706"/>
      <c r="J83" s="707"/>
      <c r="K83" s="707"/>
      <c r="L83" s="823"/>
      <c r="M83" s="707"/>
      <c r="N83" s="709"/>
      <c r="O83" s="707"/>
      <c r="P83" s="707"/>
      <c r="Q83" s="707"/>
      <c r="R83" s="1023"/>
      <c r="S83" s="1173"/>
      <c r="T83" s="1154"/>
      <c r="U83" s="1154"/>
      <c r="V83" s="1154"/>
      <c r="W83" s="1115"/>
      <c r="X83" s="1043"/>
      <c r="Y83" s="707"/>
      <c r="Z83" s="707"/>
      <c r="AA83" s="707"/>
      <c r="AB83" s="707"/>
      <c r="AC83" s="710"/>
      <c r="AD83" s="709"/>
      <c r="AE83" s="707"/>
      <c r="AF83" s="707"/>
      <c r="AG83" s="707"/>
      <c r="AH83" s="710"/>
      <c r="AI83" s="709"/>
      <c r="AJ83" s="707"/>
      <c r="AK83" s="707"/>
      <c r="AL83" s="707"/>
      <c r="AM83" s="710"/>
      <c r="AN83" s="709"/>
      <c r="AO83" s="707"/>
      <c r="AP83" s="707"/>
      <c r="AQ83" s="707"/>
      <c r="AR83" s="1219"/>
      <c r="AS83" s="1300"/>
      <c r="AT83" s="1301"/>
      <c r="AU83" s="1301"/>
      <c r="AV83" s="1301"/>
      <c r="AW83" s="1302"/>
      <c r="AX83" s="1244"/>
      <c r="AY83" s="707"/>
      <c r="AZ83" s="707"/>
      <c r="BA83" s="707"/>
      <c r="BB83" s="711"/>
      <c r="BC83" s="871"/>
      <c r="BD83" s="709"/>
      <c r="BE83" s="707"/>
      <c r="BF83" s="707"/>
      <c r="BG83" s="707"/>
      <c r="BH83" s="707"/>
      <c r="BI83" s="709"/>
      <c r="BJ83" s="707"/>
      <c r="BK83" s="707"/>
      <c r="BL83" s="707"/>
      <c r="BM83" s="836"/>
    </row>
    <row r="84" spans="1:81" hidden="1" outlineLevel="1">
      <c r="A84" s="28" t="s">
        <v>6</v>
      </c>
      <c r="B84" s="29"/>
      <c r="C84" s="30"/>
      <c r="D84" s="1506" t="s">
        <v>19</v>
      </c>
      <c r="E84" s="1507"/>
      <c r="F84" s="1507"/>
      <c r="G84" s="1507"/>
      <c r="H84" s="1508"/>
      <c r="I84" s="1509" t="s">
        <v>19</v>
      </c>
      <c r="J84" s="1510"/>
      <c r="K84" s="1510"/>
      <c r="L84" s="1527"/>
      <c r="M84" s="1510"/>
      <c r="N84" s="1512" t="s">
        <v>19</v>
      </c>
      <c r="O84" s="1510"/>
      <c r="P84" s="1527"/>
      <c r="Q84" s="1510"/>
      <c r="R84" s="1513"/>
      <c r="S84" s="1514" t="s">
        <v>19</v>
      </c>
      <c r="T84" s="1515"/>
      <c r="U84" s="1515"/>
      <c r="V84" s="1515"/>
      <c r="W84" s="1516"/>
      <c r="X84" s="1517" t="s">
        <v>19</v>
      </c>
      <c r="Y84" s="1510"/>
      <c r="Z84" s="1510"/>
      <c r="AA84" s="1510"/>
      <c r="AB84" s="1510"/>
      <c r="AC84" s="1517"/>
      <c r="AD84" s="1517" t="s">
        <v>19</v>
      </c>
      <c r="AE84" s="1510"/>
      <c r="AF84" s="1510"/>
      <c r="AG84" s="1510"/>
      <c r="AH84" s="1517"/>
      <c r="AI84" s="1517" t="s">
        <v>19</v>
      </c>
      <c r="AJ84" s="1510"/>
      <c r="AK84" s="1510"/>
      <c r="AL84" s="1510"/>
      <c r="AM84" s="1517"/>
      <c r="AN84" s="1512" t="s">
        <v>19</v>
      </c>
      <c r="AO84" s="1510"/>
      <c r="AP84" s="1518"/>
      <c r="AQ84" s="1510"/>
      <c r="AR84" s="1519"/>
      <c r="AS84" s="1520" t="s">
        <v>19</v>
      </c>
      <c r="AT84" s="1521"/>
      <c r="AU84" s="1521"/>
      <c r="AV84" s="1521"/>
      <c r="AW84" s="1522"/>
      <c r="AX84" s="1523" t="s">
        <v>19</v>
      </c>
      <c r="AY84" s="1510"/>
      <c r="AZ84" s="1510"/>
      <c r="BA84" s="1510"/>
      <c r="BB84" s="1524"/>
      <c r="BC84" s="1528"/>
      <c r="BD84" s="1512" t="s">
        <v>19</v>
      </c>
      <c r="BE84" s="1510"/>
      <c r="BF84" s="1518"/>
      <c r="BG84" s="1510"/>
      <c r="BH84" s="1528"/>
      <c r="BI84" s="1517" t="s">
        <v>19</v>
      </c>
      <c r="BJ84" s="1510"/>
      <c r="BK84" s="1510"/>
      <c r="BL84" s="1510"/>
      <c r="BM84" s="1529"/>
    </row>
    <row r="85" spans="1:81" hidden="1" outlineLevel="1">
      <c r="A85" s="28" t="s">
        <v>32</v>
      </c>
      <c r="B85" s="29"/>
      <c r="C85" s="34" t="e">
        <f>SUM(D85:BM85)</f>
        <v>#N/A</v>
      </c>
      <c r="D85" s="725" t="e">
        <f>IF(D82=0,0,D86/D82)</f>
        <v>#N/A</v>
      </c>
      <c r="E85" s="664"/>
      <c r="F85" s="664"/>
      <c r="G85" s="664"/>
      <c r="H85" s="726"/>
      <c r="I85" s="727" t="e">
        <f>IF(I82=0,0,I86/I82)</f>
        <v>#N/A</v>
      </c>
      <c r="J85" s="728"/>
      <c r="K85" s="728"/>
      <c r="L85" s="898"/>
      <c r="M85" s="728"/>
      <c r="N85" s="730" t="e">
        <f>IF(N82=0,0,N86/N82)</f>
        <v>#N/A</v>
      </c>
      <c r="O85" s="728"/>
      <c r="P85" s="728"/>
      <c r="Q85" s="728"/>
      <c r="R85" s="1024"/>
      <c r="S85" s="1119" t="e">
        <f>IF(S82=0,0,S86/S82)</f>
        <v>#N/A</v>
      </c>
      <c r="T85" s="1120"/>
      <c r="U85" s="1121"/>
      <c r="V85" s="1121"/>
      <c r="W85" s="1122"/>
      <c r="X85" s="1044" t="e">
        <f>IF(X82=0,0,X86/X82)</f>
        <v>#N/A</v>
      </c>
      <c r="Y85" s="731"/>
      <c r="Z85" s="728"/>
      <c r="AA85" s="728"/>
      <c r="AB85" s="728"/>
      <c r="AC85" s="732"/>
      <c r="AD85" s="730" t="e">
        <f>IF(AD82=0,0,AD86/AD82)</f>
        <v>#N/A</v>
      </c>
      <c r="AE85" s="731"/>
      <c r="AF85" s="728"/>
      <c r="AG85" s="728"/>
      <c r="AH85" s="732"/>
      <c r="AI85" s="730" t="e">
        <f>IF(AI82=0,0,AI86/AI82)</f>
        <v>#N/A</v>
      </c>
      <c r="AJ85" s="731"/>
      <c r="AK85" s="728"/>
      <c r="AL85" s="728"/>
      <c r="AM85" s="732"/>
      <c r="AN85" s="730" t="e">
        <f>IF(AN82=0,0,AN86/AN82)</f>
        <v>#N/A</v>
      </c>
      <c r="AO85" s="728"/>
      <c r="AP85" s="728"/>
      <c r="AQ85" s="728"/>
      <c r="AR85" s="1220"/>
      <c r="AS85" s="1305" t="e">
        <f>IF(AS82=0,0,AS86/AS82)</f>
        <v>#N/A</v>
      </c>
      <c r="AT85" s="1306"/>
      <c r="AU85" s="1306"/>
      <c r="AV85" s="1306"/>
      <c r="AW85" s="1307"/>
      <c r="AX85" s="1120" t="e">
        <f>IF(AX82=0,0,AX86/AX82)</f>
        <v>#N/A</v>
      </c>
      <c r="AY85" s="731"/>
      <c r="AZ85" s="728"/>
      <c r="BA85" s="728"/>
      <c r="BB85" s="733"/>
      <c r="BC85" s="899"/>
      <c r="BD85" s="730" t="e">
        <f>IF(BD82=0,0,BD86/BD82)</f>
        <v>#N/A</v>
      </c>
      <c r="BE85" s="728"/>
      <c r="BF85" s="728"/>
      <c r="BG85" s="728"/>
      <c r="BH85" s="899"/>
      <c r="BI85" s="731" t="e">
        <f>IF(BI82=0,0,BI86/BI82)</f>
        <v>#N/A</v>
      </c>
      <c r="BJ85" s="731"/>
      <c r="BK85" s="728"/>
      <c r="BL85" s="728"/>
      <c r="BM85" s="900"/>
    </row>
    <row r="86" spans="1:81" hidden="1" outlineLevel="1">
      <c r="A86" s="28" t="s">
        <v>7</v>
      </c>
      <c r="B86" s="29"/>
      <c r="C86" s="34">
        <f>SUM(D86:BM86)</f>
        <v>0</v>
      </c>
      <c r="D86" s="725">
        <f>SUM(D87:H87)</f>
        <v>0</v>
      </c>
      <c r="E86" s="664"/>
      <c r="F86" s="664"/>
      <c r="G86" s="664"/>
      <c r="H86" s="726"/>
      <c r="I86" s="727">
        <f>SUM(I87:M87)</f>
        <v>0</v>
      </c>
      <c r="J86" s="928"/>
      <c r="K86" s="928"/>
      <c r="L86" s="898"/>
      <c r="M86" s="928"/>
      <c r="N86" s="929">
        <f>SUM(N87:R87)</f>
        <v>0</v>
      </c>
      <c r="O86" s="728"/>
      <c r="P86" s="728"/>
      <c r="Q86" s="728"/>
      <c r="R86" s="1024"/>
      <c r="S86" s="1119">
        <f>SUM(S87:W87)</f>
        <v>0</v>
      </c>
      <c r="T86" s="1120"/>
      <c r="U86" s="1121"/>
      <c r="V86" s="1121"/>
      <c r="W86" s="1122"/>
      <c r="X86" s="1044">
        <f>SUM(X87:AC87)</f>
        <v>0</v>
      </c>
      <c r="Y86" s="731"/>
      <c r="Z86" s="728"/>
      <c r="AA86" s="728"/>
      <c r="AB86" s="728"/>
      <c r="AC86" s="732"/>
      <c r="AD86" s="730">
        <f>SUM(AD87:AH87)</f>
        <v>0</v>
      </c>
      <c r="AE86" s="731"/>
      <c r="AF86" s="728"/>
      <c r="AG86" s="728"/>
      <c r="AH86" s="732"/>
      <c r="AI86" s="730">
        <f>SUM(AI87:AM87)</f>
        <v>0</v>
      </c>
      <c r="AJ86" s="731"/>
      <c r="AK86" s="728"/>
      <c r="AL86" s="728"/>
      <c r="AM86" s="732"/>
      <c r="AN86" s="730">
        <f>SUM(AN87:AR87)</f>
        <v>0</v>
      </c>
      <c r="AO86" s="728"/>
      <c r="AP86" s="728"/>
      <c r="AQ86" s="728"/>
      <c r="AR86" s="1220"/>
      <c r="AS86" s="1305">
        <f>SUM(AS87:AW87)</f>
        <v>0</v>
      </c>
      <c r="AT86" s="1306"/>
      <c r="AU86" s="1306"/>
      <c r="AV86" s="1306"/>
      <c r="AW86" s="1307"/>
      <c r="AX86" s="1120">
        <f>SUM(AX87:BC87)</f>
        <v>0</v>
      </c>
      <c r="AY86" s="731"/>
      <c r="AZ86" s="728"/>
      <c r="BA86" s="728"/>
      <c r="BB86" s="733"/>
      <c r="BC86" s="899"/>
      <c r="BD86" s="730">
        <f>SUM(BD87:BH87)</f>
        <v>0</v>
      </c>
      <c r="BE86" s="728"/>
      <c r="BF86" s="728"/>
      <c r="BG86" s="728"/>
      <c r="BH86" s="899"/>
      <c r="BI86" s="731">
        <f>SUM(BI87:BM87)</f>
        <v>0</v>
      </c>
      <c r="BJ86" s="731"/>
      <c r="BK86" s="728"/>
      <c r="BL86" s="728"/>
      <c r="BM86" s="900"/>
    </row>
    <row r="87" spans="1:81" hidden="1" outlineLevel="1">
      <c r="A87" s="28" t="s">
        <v>8</v>
      </c>
      <c r="B87" s="29"/>
      <c r="C87" s="34"/>
      <c r="D87" s="736"/>
      <c r="E87" s="737"/>
      <c r="F87" s="737"/>
      <c r="G87" s="737"/>
      <c r="H87" s="901"/>
      <c r="I87" s="739"/>
      <c r="J87" s="737"/>
      <c r="K87" s="737"/>
      <c r="L87" s="740"/>
      <c r="M87" s="740"/>
      <c r="N87" s="931"/>
      <c r="O87" s="930"/>
      <c r="P87" s="737"/>
      <c r="Q87" s="740"/>
      <c r="R87" s="740"/>
      <c r="S87" s="1174"/>
      <c r="T87" s="1124"/>
      <c r="U87" s="1125"/>
      <c r="V87" s="1126"/>
      <c r="W87" s="740"/>
      <c r="X87" s="1045"/>
      <c r="Y87" s="737"/>
      <c r="Z87" s="737"/>
      <c r="AA87" s="737"/>
      <c r="AB87" s="737"/>
      <c r="AC87" s="740"/>
      <c r="AD87" s="741"/>
      <c r="AE87" s="737"/>
      <c r="AF87" s="737"/>
      <c r="AG87" s="737"/>
      <c r="AH87" s="740"/>
      <c r="AI87" s="739"/>
      <c r="AJ87" s="742"/>
      <c r="AK87" s="737"/>
      <c r="AL87" s="743"/>
      <c r="AM87" s="740"/>
      <c r="AN87" s="744"/>
      <c r="AO87" s="747"/>
      <c r="AP87" s="737"/>
      <c r="AQ87" s="748"/>
      <c r="AR87" s="740"/>
      <c r="AS87" s="1308"/>
      <c r="AT87" s="1309"/>
      <c r="AU87" s="1309"/>
      <c r="AV87" s="1309"/>
      <c r="AW87" s="740"/>
      <c r="AX87" s="1246"/>
      <c r="AY87" s="737"/>
      <c r="AZ87" s="737"/>
      <c r="BA87" s="749"/>
      <c r="BB87" s="740"/>
      <c r="BC87" s="740"/>
      <c r="BD87" s="739"/>
      <c r="BE87" s="737"/>
      <c r="BF87" s="737"/>
      <c r="BG87" s="737"/>
      <c r="BH87" s="740"/>
      <c r="BI87" s="1389"/>
      <c r="BJ87" s="1388"/>
      <c r="BK87" s="737"/>
      <c r="BL87" s="737"/>
      <c r="BM87" s="903"/>
    </row>
    <row r="88" spans="1:81" s="122" customFormat="1" ht="23.25" hidden="1" customHeight="1" outlineLevel="1" thickBot="1">
      <c r="A88" s="154" t="s">
        <v>112</v>
      </c>
      <c r="B88" s="128"/>
      <c r="C88" s="129"/>
      <c r="D88" s="751" t="e">
        <f>D87/D82</f>
        <v>#N/A</v>
      </c>
      <c r="E88" s="752" t="e">
        <f>E87/D82</f>
        <v>#N/A</v>
      </c>
      <c r="F88" s="752" t="e">
        <f>F87/D82</f>
        <v>#N/A</v>
      </c>
      <c r="G88" s="752" t="e">
        <f>G87/D82</f>
        <v>#N/A</v>
      </c>
      <c r="H88" s="753" t="e">
        <f>H87/D82</f>
        <v>#N/A</v>
      </c>
      <c r="I88" s="754" t="e">
        <f>I87/I82</f>
        <v>#N/A</v>
      </c>
      <c r="J88" s="752" t="e">
        <f>J87/I82</f>
        <v>#N/A</v>
      </c>
      <c r="K88" s="752" t="e">
        <f>K87/I82</f>
        <v>#N/A</v>
      </c>
      <c r="L88" s="752" t="e">
        <f>L87/I82</f>
        <v>#N/A</v>
      </c>
      <c r="M88" s="752" t="e">
        <f>M87/I82</f>
        <v>#N/A</v>
      </c>
      <c r="N88" s="755" t="e">
        <f>N87/N82</f>
        <v>#N/A</v>
      </c>
      <c r="O88" s="752" t="e">
        <f>O87/N82</f>
        <v>#N/A</v>
      </c>
      <c r="P88" s="752" t="e">
        <f>P87/N82</f>
        <v>#N/A</v>
      </c>
      <c r="Q88" s="752" t="e">
        <f>Q87/N82</f>
        <v>#N/A</v>
      </c>
      <c r="R88" s="752" t="e">
        <f>R87/N82</f>
        <v>#N/A</v>
      </c>
      <c r="S88" s="1128" t="e">
        <f>S87/S82</f>
        <v>#N/A</v>
      </c>
      <c r="T88" s="1129" t="e">
        <f>T87/S82</f>
        <v>#N/A</v>
      </c>
      <c r="U88" s="1129" t="e">
        <f>U87/S82</f>
        <v>#N/A</v>
      </c>
      <c r="V88" s="1130" t="e">
        <f>V87/S82</f>
        <v>#N/A</v>
      </c>
      <c r="W88" s="1131" t="e">
        <f>W87/S82</f>
        <v>#N/A</v>
      </c>
      <c r="X88" s="754" t="e">
        <f>X87/X82</f>
        <v>#N/A</v>
      </c>
      <c r="Y88" s="752" t="e">
        <f>Y87/X82</f>
        <v>#N/A</v>
      </c>
      <c r="Z88" s="752" t="e">
        <f>Z87/X82</f>
        <v>#N/A</v>
      </c>
      <c r="AA88" s="756" t="e">
        <f>AA87/X82</f>
        <v>#N/A</v>
      </c>
      <c r="AB88" s="756" t="e">
        <f>AB87/X82</f>
        <v>#N/A</v>
      </c>
      <c r="AC88" s="757" t="e">
        <f>AC87/X82</f>
        <v>#N/A</v>
      </c>
      <c r="AD88" s="755" t="e">
        <f>AD87/AD82</f>
        <v>#N/A</v>
      </c>
      <c r="AE88" s="752" t="e">
        <f>AE87/AD82</f>
        <v>#N/A</v>
      </c>
      <c r="AF88" s="752" t="e">
        <f>AF87/AD82</f>
        <v>#N/A</v>
      </c>
      <c r="AG88" s="756" t="e">
        <f>AG87/AD82</f>
        <v>#N/A</v>
      </c>
      <c r="AH88" s="757" t="e">
        <f>AH87/AD82</f>
        <v>#N/A</v>
      </c>
      <c r="AI88" s="755" t="e">
        <f>AI87/AI82</f>
        <v>#N/A</v>
      </c>
      <c r="AJ88" s="752" t="e">
        <f>AJ87/AI82</f>
        <v>#N/A</v>
      </c>
      <c r="AK88" s="752" t="e">
        <f>AK87/AI82</f>
        <v>#N/A</v>
      </c>
      <c r="AL88" s="756" t="e">
        <f>AL87/AI82</f>
        <v>#N/A</v>
      </c>
      <c r="AM88" s="757" t="e">
        <f>AM87/AI82</f>
        <v>#N/A</v>
      </c>
      <c r="AN88" s="755" t="e">
        <f>AN87/AN82</f>
        <v>#N/A</v>
      </c>
      <c r="AO88" s="752" t="e">
        <f>AO87/AN82</f>
        <v>#N/A</v>
      </c>
      <c r="AP88" s="752" t="e">
        <f>AP87/AN82</f>
        <v>#N/A</v>
      </c>
      <c r="AQ88" s="756" t="e">
        <f>AQ87/AN82</f>
        <v>#N/A</v>
      </c>
      <c r="AR88" s="1221" t="e">
        <f>AR87/AN82</f>
        <v>#N/A</v>
      </c>
      <c r="AS88" s="1311" t="e">
        <f>AS87/AS82</f>
        <v>#N/A</v>
      </c>
      <c r="AT88" s="1312" t="e">
        <f>AT87/AS82</f>
        <v>#N/A</v>
      </c>
      <c r="AU88" s="1312" t="e">
        <f>AU87/AS82</f>
        <v>#N/A</v>
      </c>
      <c r="AV88" s="1313" t="e">
        <f>AV87/AS82</f>
        <v>#N/A</v>
      </c>
      <c r="AW88" s="1314" t="e">
        <f>AW87/AS82</f>
        <v>#N/A</v>
      </c>
      <c r="AX88" s="1221" t="e">
        <f>AX87/AX82</f>
        <v>#N/A</v>
      </c>
      <c r="AY88" s="752" t="e">
        <f>AY87/AX82</f>
        <v>#N/A</v>
      </c>
      <c r="AZ88" s="752" t="e">
        <f>AZ87/AX82</f>
        <v>#N/A</v>
      </c>
      <c r="BA88" s="756" t="e">
        <f>BA87/AX82</f>
        <v>#N/A</v>
      </c>
      <c r="BB88" s="754" t="e">
        <f>BB87/AX82</f>
        <v>#N/A</v>
      </c>
      <c r="BC88" s="753" t="e">
        <f>BC87/AX82</f>
        <v>#N/A</v>
      </c>
      <c r="BD88" s="755" t="e">
        <f>BD87/BD82</f>
        <v>#N/A</v>
      </c>
      <c r="BE88" s="752" t="e">
        <f>BE87/BD82</f>
        <v>#N/A</v>
      </c>
      <c r="BF88" s="752" t="e">
        <f>BF87/BD82</f>
        <v>#N/A</v>
      </c>
      <c r="BG88" s="756" t="e">
        <f>BG87/BD82</f>
        <v>#N/A</v>
      </c>
      <c r="BH88" s="753" t="e">
        <f>BH87/BD82</f>
        <v>#N/A</v>
      </c>
      <c r="BI88" s="754" t="e">
        <f>BI87/BI82</f>
        <v>#N/A</v>
      </c>
      <c r="BJ88" s="752" t="e">
        <f>BJ87/BI82</f>
        <v>#N/A</v>
      </c>
      <c r="BK88" s="752" t="e">
        <f>BK87/BI82</f>
        <v>#N/A</v>
      </c>
      <c r="BL88" s="756" t="e">
        <f>BL87/BI82</f>
        <v>#N/A</v>
      </c>
      <c r="BM88" s="758"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8"/>
      <c r="E89" s="130"/>
      <c r="F89" s="130"/>
      <c r="G89" s="130"/>
      <c r="H89" s="134"/>
      <c r="I89" s="133"/>
      <c r="J89" s="130"/>
      <c r="K89" s="130"/>
      <c r="L89" s="187"/>
      <c r="M89" s="130"/>
      <c r="N89" s="192"/>
      <c r="O89" s="130"/>
      <c r="P89" s="130"/>
      <c r="Q89" s="187"/>
      <c r="R89" s="130"/>
      <c r="S89" s="1132"/>
      <c r="T89" s="130"/>
      <c r="U89" s="130"/>
      <c r="V89" s="130"/>
      <c r="W89" s="1133"/>
      <c r="X89" s="133"/>
      <c r="Y89" s="130"/>
      <c r="Z89" s="130"/>
      <c r="AA89" s="130"/>
      <c r="AB89" s="130"/>
      <c r="AC89" s="197"/>
      <c r="AD89" s="192"/>
      <c r="AE89" s="130"/>
      <c r="AF89" s="130"/>
      <c r="AG89" s="130"/>
      <c r="AH89" s="206"/>
      <c r="AI89" s="192"/>
      <c r="AJ89" s="130"/>
      <c r="AK89" s="130"/>
      <c r="AL89" s="130"/>
      <c r="AM89" s="197"/>
      <c r="AN89" s="192"/>
      <c r="AO89" s="130"/>
      <c r="AP89" s="130"/>
      <c r="AQ89" s="130"/>
      <c r="AR89" s="206"/>
      <c r="AS89" s="1132"/>
      <c r="AT89" s="130"/>
      <c r="AU89" s="130"/>
      <c r="AV89" s="130"/>
      <c r="AW89" s="1133"/>
      <c r="AX89" s="133"/>
      <c r="AY89" s="130"/>
      <c r="AZ89" s="130"/>
      <c r="BA89" s="130"/>
      <c r="BB89" s="206"/>
      <c r="BC89" s="134"/>
      <c r="BD89" s="192"/>
      <c r="BE89" s="130"/>
      <c r="BF89" s="130"/>
      <c r="BG89" s="130"/>
      <c r="BH89" s="134"/>
      <c r="BI89" s="133"/>
      <c r="BJ89" s="130"/>
      <c r="BK89" s="130"/>
      <c r="BL89" s="130"/>
      <c r="BM89" s="359"/>
    </row>
    <row r="90" spans="1:81" s="122" customFormat="1" ht="23.25" hidden="1" customHeight="1" outlineLevel="1" thickBot="1">
      <c r="A90" s="125" t="s">
        <v>108</v>
      </c>
      <c r="B90" s="120"/>
      <c r="C90" s="121"/>
      <c r="D90" s="759"/>
      <c r="E90" s="760"/>
      <c r="F90" s="760"/>
      <c r="G90" s="760"/>
      <c r="H90" s="761"/>
      <c r="I90" s="762"/>
      <c r="J90" s="760"/>
      <c r="K90" s="760"/>
      <c r="L90" s="763"/>
      <c r="M90" s="760"/>
      <c r="N90" s="764"/>
      <c r="O90" s="760"/>
      <c r="P90" s="760"/>
      <c r="Q90" s="763"/>
      <c r="R90" s="760"/>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60"/>
      <c r="E91" s="131"/>
      <c r="F91" s="131"/>
      <c r="G91" s="131"/>
      <c r="H91" s="135"/>
      <c r="I91" s="136"/>
      <c r="J91" s="131"/>
      <c r="K91" s="131"/>
      <c r="L91" s="188"/>
      <c r="M91" s="131"/>
      <c r="N91" s="193"/>
      <c r="O91" s="131"/>
      <c r="P91" s="131"/>
      <c r="Q91" s="188"/>
      <c r="R91" s="131"/>
      <c r="S91" s="1137"/>
      <c r="T91" s="131"/>
      <c r="U91" s="131"/>
      <c r="V91" s="131"/>
      <c r="W91" s="1138"/>
      <c r="X91" s="136"/>
      <c r="Y91" s="131"/>
      <c r="Z91" s="131"/>
      <c r="AA91" s="131"/>
      <c r="AB91" s="131"/>
      <c r="AC91" s="198"/>
      <c r="AD91" s="193"/>
      <c r="AE91" s="131"/>
      <c r="AF91" s="131"/>
      <c r="AG91" s="131"/>
      <c r="AH91" s="207"/>
      <c r="AI91" s="193"/>
      <c r="AJ91" s="131"/>
      <c r="AK91" s="131"/>
      <c r="AL91" s="131"/>
      <c r="AM91" s="198"/>
      <c r="AN91" s="193"/>
      <c r="AO91" s="131"/>
      <c r="AP91" s="131"/>
      <c r="AQ91" s="131"/>
      <c r="AR91" s="207"/>
      <c r="AS91" s="1137"/>
      <c r="AT91" s="131"/>
      <c r="AU91" s="131"/>
      <c r="AV91" s="338"/>
      <c r="AW91" s="1138"/>
      <c r="AX91" s="136"/>
      <c r="AY91" s="131"/>
      <c r="AZ91" s="131"/>
      <c r="BA91" s="131"/>
      <c r="BB91" s="207"/>
      <c r="BC91" s="135"/>
      <c r="BD91" s="193"/>
      <c r="BE91" s="131"/>
      <c r="BF91" s="131"/>
      <c r="BG91" s="131"/>
      <c r="BH91" s="135"/>
      <c r="BI91" s="136"/>
      <c r="BJ91" s="131"/>
      <c r="BK91" s="131"/>
      <c r="BL91" s="338"/>
      <c r="BM91" s="768"/>
    </row>
    <row r="92" spans="1:81" s="122" customFormat="1" ht="23.25" hidden="1" customHeight="1" outlineLevel="1" thickBot="1">
      <c r="A92" s="127" t="s">
        <v>109</v>
      </c>
      <c r="B92" s="120"/>
      <c r="C92" s="121"/>
      <c r="D92" s="759"/>
      <c r="E92" s="760"/>
      <c r="F92" s="760"/>
      <c r="G92" s="760"/>
      <c r="H92" s="761"/>
      <c r="I92" s="762"/>
      <c r="J92" s="760"/>
      <c r="K92" s="760"/>
      <c r="L92" s="763"/>
      <c r="M92" s="760"/>
      <c r="N92" s="764"/>
      <c r="O92" s="760"/>
      <c r="P92" s="760"/>
      <c r="Q92" s="760"/>
      <c r="R92" s="763"/>
      <c r="S92" s="1134"/>
      <c r="T92" s="1135"/>
      <c r="U92" s="1135"/>
      <c r="V92" s="1135"/>
      <c r="W92" s="1136"/>
      <c r="X92" s="762"/>
      <c r="Y92" s="760"/>
      <c r="Z92" s="760"/>
      <c r="AA92" s="760"/>
      <c r="AB92" s="760"/>
      <c r="AC92" s="765"/>
      <c r="AD92" s="764"/>
      <c r="AE92" s="760"/>
      <c r="AF92" s="760"/>
      <c r="AG92" s="760"/>
      <c r="AH92" s="766"/>
      <c r="AI92" s="764"/>
      <c r="AJ92" s="760"/>
      <c r="AK92" s="760"/>
      <c r="AL92" s="760"/>
      <c r="AM92" s="765"/>
      <c r="AN92" s="764"/>
      <c r="AO92" s="760"/>
      <c r="AP92" s="760"/>
      <c r="AQ92" s="760"/>
      <c r="AR92" s="1222"/>
      <c r="AS92" s="1315"/>
      <c r="AT92" s="1316"/>
      <c r="AU92" s="1316"/>
      <c r="AV92" s="1316"/>
      <c r="AW92" s="1317"/>
      <c r="AX92" s="1247"/>
      <c r="AY92" s="760"/>
      <c r="AZ92" s="760"/>
      <c r="BA92" s="760"/>
      <c r="BB92" s="766"/>
      <c r="BC92" s="761"/>
      <c r="BD92" s="764"/>
      <c r="BE92" s="760"/>
      <c r="BF92" s="760"/>
      <c r="BG92" s="760"/>
      <c r="BH92" s="761"/>
      <c r="BI92" s="762"/>
      <c r="BJ92" s="760"/>
      <c r="BK92" s="760"/>
      <c r="BL92" s="760"/>
      <c r="BM92" s="767"/>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8"/>
      <c r="E93" s="361"/>
      <c r="F93" s="361"/>
      <c r="G93" s="361"/>
      <c r="H93" s="362"/>
      <c r="I93" s="336"/>
      <c r="J93" s="363"/>
      <c r="K93" s="363"/>
      <c r="L93" s="364"/>
      <c r="M93" s="363"/>
      <c r="N93" s="215"/>
      <c r="O93" s="363"/>
      <c r="P93" s="363"/>
      <c r="Q93" s="363"/>
      <c r="R93" s="364"/>
      <c r="S93" s="1139"/>
      <c r="T93" s="363"/>
      <c r="U93" s="363"/>
      <c r="V93" s="363"/>
      <c r="W93" s="1140"/>
      <c r="X93" s="511"/>
      <c r="Y93" s="363"/>
      <c r="Z93" s="363"/>
      <c r="AA93" s="365"/>
      <c r="AB93" s="331"/>
      <c r="AC93" s="334"/>
      <c r="AD93" s="366"/>
      <c r="AE93" s="365"/>
      <c r="AF93" s="365"/>
      <c r="AG93" s="365"/>
      <c r="AH93" s="218"/>
      <c r="AI93" s="366"/>
      <c r="AJ93" s="365"/>
      <c r="AK93" s="365"/>
      <c r="AL93" s="365"/>
      <c r="AM93" s="334"/>
      <c r="AN93" s="219"/>
      <c r="AO93" s="220"/>
      <c r="AP93" s="220"/>
      <c r="AQ93" s="221"/>
      <c r="AR93" s="471"/>
      <c r="AS93" s="1318"/>
      <c r="AT93" s="216"/>
      <c r="AU93" s="214"/>
      <c r="AV93" s="217"/>
      <c r="AW93" s="1319"/>
      <c r="AX93" s="320"/>
      <c r="AY93" s="363"/>
      <c r="AZ93" s="363"/>
      <c r="BA93" s="363"/>
      <c r="BB93" s="471"/>
      <c r="BC93" s="323"/>
      <c r="BD93" s="368"/>
      <c r="BE93" s="363"/>
      <c r="BF93" s="363"/>
      <c r="BG93" s="363"/>
      <c r="BH93" s="323"/>
      <c r="BI93" s="336"/>
      <c r="BJ93" s="339"/>
      <c r="BK93" s="339"/>
      <c r="BL93" s="339"/>
      <c r="BM93" s="369"/>
    </row>
    <row r="94" spans="1:81" ht="54" hidden="1" outlineLevel="1">
      <c r="A94" s="28"/>
      <c r="B94" s="29"/>
      <c r="C94" s="46"/>
      <c r="D94" s="770" t="s">
        <v>21</v>
      </c>
      <c r="E94" s="771" t="s">
        <v>22</v>
      </c>
      <c r="F94" s="771" t="s">
        <v>20</v>
      </c>
      <c r="G94" s="772" t="s">
        <v>81</v>
      </c>
      <c r="H94" s="773"/>
      <c r="I94" s="774" t="s">
        <v>21</v>
      </c>
      <c r="J94" s="775" t="s">
        <v>22</v>
      </c>
      <c r="K94" s="775" t="s">
        <v>20</v>
      </c>
      <c r="L94" s="904" t="s">
        <v>81</v>
      </c>
      <c r="M94" s="777"/>
      <c r="N94" s="778" t="s">
        <v>21</v>
      </c>
      <c r="O94" s="775" t="s">
        <v>22</v>
      </c>
      <c r="P94" s="775" t="s">
        <v>20</v>
      </c>
      <c r="Q94" s="777" t="s">
        <v>81</v>
      </c>
      <c r="R94" s="1025"/>
      <c r="S94" s="1141" t="s">
        <v>21</v>
      </c>
      <c r="T94" s="1142" t="s">
        <v>22</v>
      </c>
      <c r="U94" s="1143" t="s">
        <v>20</v>
      </c>
      <c r="V94" s="1143" t="s">
        <v>81</v>
      </c>
      <c r="W94" s="1144"/>
      <c r="X94" s="1046" t="s">
        <v>21</v>
      </c>
      <c r="Y94" s="775" t="s">
        <v>22</v>
      </c>
      <c r="Z94" s="777" t="s">
        <v>20</v>
      </c>
      <c r="AA94" s="777" t="s">
        <v>81</v>
      </c>
      <c r="AB94" s="775"/>
      <c r="AC94" s="779"/>
      <c r="AD94" s="778" t="s">
        <v>21</v>
      </c>
      <c r="AE94" s="775" t="s">
        <v>22</v>
      </c>
      <c r="AF94" s="777" t="s">
        <v>20</v>
      </c>
      <c r="AG94" s="780" t="s">
        <v>81</v>
      </c>
      <c r="AH94" s="781"/>
      <c r="AI94" s="778" t="s">
        <v>21</v>
      </c>
      <c r="AJ94" s="775" t="s">
        <v>22</v>
      </c>
      <c r="AK94" s="777" t="s">
        <v>20</v>
      </c>
      <c r="AL94" s="780" t="s">
        <v>81</v>
      </c>
      <c r="AM94" s="779"/>
      <c r="AN94" s="782" t="s">
        <v>21</v>
      </c>
      <c r="AO94" s="783" t="s">
        <v>22</v>
      </c>
      <c r="AP94" s="784" t="s">
        <v>20</v>
      </c>
      <c r="AQ94" s="785" t="s">
        <v>81</v>
      </c>
      <c r="AR94" s="1223"/>
      <c r="AS94" s="1320" t="s">
        <v>21</v>
      </c>
      <c r="AT94" s="1321" t="s">
        <v>22</v>
      </c>
      <c r="AU94" s="1322" t="s">
        <v>20</v>
      </c>
      <c r="AV94" s="1323" t="s">
        <v>81</v>
      </c>
      <c r="AW94" s="1324"/>
      <c r="AX94" s="1248" t="s">
        <v>21</v>
      </c>
      <c r="AY94" s="775" t="s">
        <v>22</v>
      </c>
      <c r="AZ94" s="777" t="s">
        <v>20</v>
      </c>
      <c r="BA94" s="780" t="s">
        <v>81</v>
      </c>
      <c r="BB94" s="781"/>
      <c r="BC94" s="791"/>
      <c r="BD94" s="778" t="s">
        <v>21</v>
      </c>
      <c r="BE94" s="775" t="s">
        <v>22</v>
      </c>
      <c r="BF94" s="777" t="s">
        <v>20</v>
      </c>
      <c r="BG94" s="780" t="s">
        <v>81</v>
      </c>
      <c r="BH94" s="791"/>
      <c r="BI94" s="786" t="s">
        <v>21</v>
      </c>
      <c r="BJ94" s="777" t="s">
        <v>22</v>
      </c>
      <c r="BK94" s="777" t="s">
        <v>20</v>
      </c>
      <c r="BL94" s="777" t="s">
        <v>81</v>
      </c>
      <c r="BM94" s="792"/>
    </row>
    <row r="95" spans="1:81" s="47" customFormat="1" hidden="1" outlineLevel="1">
      <c r="A95" s="158" t="s">
        <v>84</v>
      </c>
      <c r="B95" s="158"/>
      <c r="C95" s="159"/>
      <c r="D95" s="793" t="e">
        <f>HLOOKUP(D81,TV_affinity,3,0)</f>
        <v>#N/A</v>
      </c>
      <c r="E95" s="905" t="e">
        <f>HLOOKUP(D81,Channel_split2,2,0)</f>
        <v>#N/A</v>
      </c>
      <c r="F95" s="905" t="e">
        <f>HLOOKUP(D81,PT_Share,2,0)</f>
        <v>#N/A</v>
      </c>
      <c r="G95" s="905"/>
      <c r="H95" s="795"/>
      <c r="I95" s="796" t="e">
        <f>HLOOKUP(I81,TV_affinity,3,0)</f>
        <v>#N/A</v>
      </c>
      <c r="J95" s="905" t="e">
        <f>HLOOKUP(I81,Channel_split2,2,0)</f>
        <v>#N/A</v>
      </c>
      <c r="K95" s="905" t="e">
        <f>HLOOKUP(I81,PT_Share,2,0)</f>
        <v>#N/A</v>
      </c>
      <c r="L95" s="797"/>
      <c r="M95" s="795"/>
      <c r="N95" s="796" t="e">
        <f>HLOOKUP(N81,TV_affinity,3,0)</f>
        <v>#N/A</v>
      </c>
      <c r="O95" s="905" t="e">
        <f>HLOOKUP(N81,Channel_split2,2,0)</f>
        <v>#N/A</v>
      </c>
      <c r="P95" s="905" t="e">
        <f>HLOOKUP(N81,PT_Share,2,0)</f>
        <v>#N/A</v>
      </c>
      <c r="Q95" s="905"/>
      <c r="R95" s="1026"/>
      <c r="S95" s="1145" t="e">
        <f>HLOOKUP(S81,TV_affinity,3,0)</f>
        <v>#N/A</v>
      </c>
      <c r="T95" s="1146" t="e">
        <f>HLOOKUP(S81,Channel_split2,2,0)</f>
        <v>#N/A</v>
      </c>
      <c r="U95" s="1146" t="e">
        <f>HLOOKUP(S81,PT_Share,2,0)</f>
        <v>#N/A</v>
      </c>
      <c r="V95" s="1146"/>
      <c r="W95" s="1147"/>
      <c r="X95" s="1047" t="e">
        <f>HLOOKUP(X81,TV_affinity,3,0)</f>
        <v>#N/A</v>
      </c>
      <c r="Y95" s="905" t="e">
        <f>HLOOKUP(X81,Channel_split2,2,0)</f>
        <v>#N/A</v>
      </c>
      <c r="Z95" s="905" t="e">
        <f>HLOOKUP(X81,PT_Share,2,0)</f>
        <v>#N/A</v>
      </c>
      <c r="AA95" s="905"/>
      <c r="AB95" s="906"/>
      <c r="AC95" s="800"/>
      <c r="AD95" s="1047" t="e">
        <f>HLOOKUP(AD81,TV_affinity,3,0)</f>
        <v>#N/A</v>
      </c>
      <c r="AE95" s="905" t="e">
        <f>HLOOKUP(AD81,Channel_split2,2,0)</f>
        <v>#N/A</v>
      </c>
      <c r="AF95" s="905" t="e">
        <f>HLOOKUP(AD81,PT_Share,2,0)</f>
        <v>#N/A</v>
      </c>
      <c r="AG95" s="905"/>
      <c r="AH95" s="798"/>
      <c r="AI95" s="1047" t="e">
        <f>HLOOKUP(AI81,TV_affinity,3,0)</f>
        <v>#N/A</v>
      </c>
      <c r="AJ95" s="905" t="e">
        <f>HLOOKUP(AI81,Channel_split2,2,0)</f>
        <v>#N/A</v>
      </c>
      <c r="AK95" s="905" t="e">
        <f>HLOOKUP(AI81,PT_Share,2,0)</f>
        <v>#N/A</v>
      </c>
      <c r="AL95" s="905"/>
      <c r="AM95" s="798"/>
      <c r="AN95" s="1047" t="e">
        <f>HLOOKUP(AN81,TV_affinity,3,0)</f>
        <v>#N/A</v>
      </c>
      <c r="AO95" s="905" t="e">
        <f>HLOOKUP(AN81,Channel_split2,2,0)</f>
        <v>#N/A</v>
      </c>
      <c r="AP95" s="905" t="e">
        <f>HLOOKUP(AN81,PT_Share,2,0)</f>
        <v>#N/A</v>
      </c>
      <c r="AQ95" s="907"/>
      <c r="AR95" s="1390"/>
      <c r="AS95" s="1047" t="e">
        <f>HLOOKUP(AS81,TV_affinity,3,0)</f>
        <v>#N/A</v>
      </c>
      <c r="AT95" s="905" t="e">
        <f>HLOOKUP(AS81,Channel_split2,2,0)</f>
        <v>#N/A</v>
      </c>
      <c r="AU95" s="905" t="e">
        <f>HLOOKUP(AS81,PT_Share,2,0)</f>
        <v>#N/A</v>
      </c>
      <c r="AV95" s="1327"/>
      <c r="AW95" s="1328"/>
      <c r="AX95" s="1047" t="e">
        <f>HLOOKUP(AX81,TV_affinity,3,0)</f>
        <v>#N/A</v>
      </c>
      <c r="AY95" s="905" t="e">
        <f>HLOOKUP(AX81,Channel_split2,2,0)</f>
        <v>#N/A</v>
      </c>
      <c r="AZ95" s="905" t="e">
        <f>HLOOKUP(AX81,PT_Share,2,0)</f>
        <v>#N/A</v>
      </c>
      <c r="BA95" s="905"/>
      <c r="BB95" s="802"/>
      <c r="BC95" s="798"/>
      <c r="BD95" s="1047" t="e">
        <f>HLOOKUP(BD81,TV_affinity,3,0)</f>
        <v>#N/A</v>
      </c>
      <c r="BE95" s="905" t="e">
        <f>HLOOKUP(BD81,Channel_split2,2,0)</f>
        <v>#N/A</v>
      </c>
      <c r="BF95" s="905" t="e">
        <f>HLOOKUP(BD81,PT_Share,2,0)</f>
        <v>#N/A</v>
      </c>
      <c r="BG95" s="905"/>
      <c r="BH95" s="798"/>
      <c r="BI95" s="1047" t="e">
        <f>HLOOKUP(BI81,TV_affinity,3,0)</f>
        <v>#N/A</v>
      </c>
      <c r="BJ95" s="905" t="e">
        <f>HLOOKUP(BI81,Channel_split2,2,0)</f>
        <v>#N/A</v>
      </c>
      <c r="BK95" s="905" t="e">
        <f>HLOOKUP(BI81,PT_Share,2,0)</f>
        <v>#N/A</v>
      </c>
      <c r="BL95" s="905"/>
      <c r="BM95" s="803"/>
    </row>
    <row r="96" spans="1:81" s="47" customFormat="1" hidden="1" outlineLevel="1">
      <c r="A96" s="158" t="s">
        <v>69</v>
      </c>
      <c r="B96" s="158"/>
      <c r="C96" s="159"/>
      <c r="D96" s="793" t="e">
        <f>HLOOKUP(D81,TV_affinity,4,0)</f>
        <v>#N/A</v>
      </c>
      <c r="E96" s="905" t="e">
        <f>HLOOKUP(D81,Channel_split2,3,0)</f>
        <v>#N/A</v>
      </c>
      <c r="F96" s="905" t="e">
        <f>HLOOKUP(D81,PT_Share,3,0)</f>
        <v>#N/A</v>
      </c>
      <c r="G96" s="905"/>
      <c r="H96" s="795"/>
      <c r="I96" s="796" t="e">
        <f>HLOOKUP(I81,TV_affinity,4,0)</f>
        <v>#N/A</v>
      </c>
      <c r="J96" s="905" t="e">
        <f>HLOOKUP(I81,Channel_split2,3,0)</f>
        <v>#N/A</v>
      </c>
      <c r="K96" s="905" t="e">
        <f>HLOOKUP(I81,PT_Share,3,0)</f>
        <v>#N/A</v>
      </c>
      <c r="L96" s="797"/>
      <c r="M96" s="795"/>
      <c r="N96" s="796" t="e">
        <f>HLOOKUP(N81,TV_affinity,4,0)</f>
        <v>#N/A</v>
      </c>
      <c r="O96" s="905" t="e">
        <f>HLOOKUP(N81,Channel_split2,3,0)</f>
        <v>#N/A</v>
      </c>
      <c r="P96" s="905" t="e">
        <f>HLOOKUP(N81,PT_Share,3,0)</f>
        <v>#N/A</v>
      </c>
      <c r="Q96" s="905"/>
      <c r="R96" s="1026"/>
      <c r="S96" s="1145" t="e">
        <f>HLOOKUP(S81,TV_affinity,4,0)</f>
        <v>#N/A</v>
      </c>
      <c r="T96" s="1146" t="e">
        <f>HLOOKUP(S81,Channel_split2,3,0)</f>
        <v>#N/A</v>
      </c>
      <c r="U96" s="1146" t="e">
        <f>HLOOKUP(S81,PT_Share,3,0)</f>
        <v>#N/A</v>
      </c>
      <c r="V96" s="1146"/>
      <c r="W96" s="1147"/>
      <c r="X96" s="1047" t="e">
        <f>HLOOKUP(X81,TV_affinity,4,0)</f>
        <v>#N/A</v>
      </c>
      <c r="Y96" s="905" t="e">
        <f>HLOOKUP(X81,Channel_split2,3,0)</f>
        <v>#N/A</v>
      </c>
      <c r="Z96" s="905" t="e">
        <f>HLOOKUP(X81,PT_Share,3,0)</f>
        <v>#N/A</v>
      </c>
      <c r="AA96" s="905"/>
      <c r="AB96" s="906"/>
      <c r="AC96" s="800"/>
      <c r="AD96" s="1047" t="e">
        <f>HLOOKUP(AD81,TV_affinity,4,0)</f>
        <v>#N/A</v>
      </c>
      <c r="AE96" s="905" t="e">
        <f>HLOOKUP(AD81,Channel_split2,3,0)</f>
        <v>#N/A</v>
      </c>
      <c r="AF96" s="905" t="e">
        <f>HLOOKUP(AD81,PT_Share,3,0)</f>
        <v>#N/A</v>
      </c>
      <c r="AG96" s="905"/>
      <c r="AH96" s="798"/>
      <c r="AI96" s="1047" t="e">
        <f>HLOOKUP(AI81,TV_affinity,4,0)</f>
        <v>#N/A</v>
      </c>
      <c r="AJ96" s="905" t="e">
        <f>HLOOKUP(AI81,Channel_split2,3,0)</f>
        <v>#N/A</v>
      </c>
      <c r="AK96" s="905" t="e">
        <f>HLOOKUP(AI81,PT_Share,3,0)</f>
        <v>#N/A</v>
      </c>
      <c r="AL96" s="905"/>
      <c r="AM96" s="798"/>
      <c r="AN96" s="1047" t="e">
        <f>HLOOKUP(AN81,TV_affinity,4,0)</f>
        <v>#N/A</v>
      </c>
      <c r="AO96" s="905" t="e">
        <f>HLOOKUP(AN81,Channel_split2,3,0)</f>
        <v>#N/A</v>
      </c>
      <c r="AP96" s="905" t="e">
        <f>HLOOKUP(AN81,PT_Share,3,0)</f>
        <v>#N/A</v>
      </c>
      <c r="AQ96" s="907"/>
      <c r="AR96" s="1390"/>
      <c r="AS96" s="1047" t="e">
        <f>HLOOKUP(AS81,TV_affinity,4,0)</f>
        <v>#N/A</v>
      </c>
      <c r="AT96" s="905" t="e">
        <f>HLOOKUP(AS81,Channel_split2,3,0)</f>
        <v>#N/A</v>
      </c>
      <c r="AU96" s="905" t="e">
        <f>HLOOKUP(AS81,PT_Share,3,0)</f>
        <v>#N/A</v>
      </c>
      <c r="AV96" s="1327"/>
      <c r="AW96" s="1328"/>
      <c r="AX96" s="1047" t="e">
        <f>HLOOKUP(AX81,TV_affinity,4,0)</f>
        <v>#N/A</v>
      </c>
      <c r="AY96" s="905" t="e">
        <f>HLOOKUP(AX81,Channel_split2,3,0)</f>
        <v>#N/A</v>
      </c>
      <c r="AZ96" s="905" t="e">
        <f>HLOOKUP(AX81,PT_Share,3,0)</f>
        <v>#N/A</v>
      </c>
      <c r="BA96" s="905"/>
      <c r="BB96" s="802"/>
      <c r="BC96" s="798"/>
      <c r="BD96" s="1047" t="e">
        <f>HLOOKUP(BD81,TV_affinity,4,0)</f>
        <v>#N/A</v>
      </c>
      <c r="BE96" s="905" t="e">
        <f>HLOOKUP(BD81,Channel_split2,3,0)</f>
        <v>#N/A</v>
      </c>
      <c r="BF96" s="905" t="e">
        <f>HLOOKUP(BD81,PT_Share,3,0)</f>
        <v>#N/A</v>
      </c>
      <c r="BG96" s="905"/>
      <c r="BH96" s="798"/>
      <c r="BI96" s="1047" t="e">
        <f>HLOOKUP(BI81,TV_affinity,4,0)</f>
        <v>#N/A</v>
      </c>
      <c r="BJ96" s="905" t="e">
        <f>HLOOKUP(BI81,Channel_split2,3,0)</f>
        <v>#N/A</v>
      </c>
      <c r="BK96" s="905" t="e">
        <f>HLOOKUP(BI81,PT_Share,3,0)</f>
        <v>#N/A</v>
      </c>
      <c r="BL96" s="905"/>
      <c r="BM96" s="803"/>
    </row>
    <row r="97" spans="1:65" s="47" customFormat="1" hidden="1" outlineLevel="1">
      <c r="A97" s="158" t="s">
        <v>70</v>
      </c>
      <c r="B97" s="158"/>
      <c r="C97" s="159"/>
      <c r="D97" s="793" t="e">
        <f>HLOOKUP(D81,TV_affinity,5,0)</f>
        <v>#N/A</v>
      </c>
      <c r="E97" s="905" t="e">
        <f>HLOOKUP(D81,Channel_split2,4,0)</f>
        <v>#N/A</v>
      </c>
      <c r="F97" s="905" t="e">
        <f>HLOOKUP(D81,PT_Share,4,0)</f>
        <v>#N/A</v>
      </c>
      <c r="G97" s="905"/>
      <c r="H97" s="795"/>
      <c r="I97" s="796" t="e">
        <f>HLOOKUP(I81,TV_affinity,5,0)</f>
        <v>#N/A</v>
      </c>
      <c r="J97" s="905" t="e">
        <f>HLOOKUP(I81,Channel_split2,4,0)</f>
        <v>#N/A</v>
      </c>
      <c r="K97" s="905" t="e">
        <f>HLOOKUP(I81,PT_Share,4,0)</f>
        <v>#N/A</v>
      </c>
      <c r="L97" s="797"/>
      <c r="M97" s="795"/>
      <c r="N97" s="796" t="e">
        <f>HLOOKUP(N81,TV_affinity,5,0)</f>
        <v>#N/A</v>
      </c>
      <c r="O97" s="905" t="e">
        <f>HLOOKUP(N81,Channel_split2,4,0)</f>
        <v>#N/A</v>
      </c>
      <c r="P97" s="905" t="e">
        <f>HLOOKUP(N81,PT_Share,4,0)</f>
        <v>#N/A</v>
      </c>
      <c r="Q97" s="905"/>
      <c r="R97" s="1026"/>
      <c r="S97" s="1145" t="e">
        <f>HLOOKUP(S81,TV_affinity,5,0)</f>
        <v>#N/A</v>
      </c>
      <c r="T97" s="1146" t="e">
        <f>HLOOKUP(S81,Channel_split2,4,0)</f>
        <v>#N/A</v>
      </c>
      <c r="U97" s="1146" t="e">
        <f>HLOOKUP(S81,PT_Share,4,0)</f>
        <v>#N/A</v>
      </c>
      <c r="V97" s="1146"/>
      <c r="W97" s="1147"/>
      <c r="X97" s="1047" t="e">
        <f>HLOOKUP(X81,TV_affinity,5,0)</f>
        <v>#N/A</v>
      </c>
      <c r="Y97" s="905" t="e">
        <f>HLOOKUP(X81,Channel_split2,4,0)</f>
        <v>#N/A</v>
      </c>
      <c r="Z97" s="905" t="e">
        <f>HLOOKUP(X81,PT_Share,4,0)</f>
        <v>#N/A</v>
      </c>
      <c r="AA97" s="905"/>
      <c r="AB97" s="906"/>
      <c r="AC97" s="800"/>
      <c r="AD97" s="1047" t="e">
        <f>HLOOKUP(AD81,TV_affinity,5,0)</f>
        <v>#N/A</v>
      </c>
      <c r="AE97" s="905" t="e">
        <f>HLOOKUP(AD81,Channel_split2,4,0)</f>
        <v>#N/A</v>
      </c>
      <c r="AF97" s="905" t="e">
        <f>HLOOKUP(AD81,PT_Share,4,0)</f>
        <v>#N/A</v>
      </c>
      <c r="AG97" s="905"/>
      <c r="AH97" s="798"/>
      <c r="AI97" s="1047" t="e">
        <f>HLOOKUP(AI81,TV_affinity,5,0)</f>
        <v>#N/A</v>
      </c>
      <c r="AJ97" s="905" t="e">
        <f>HLOOKUP(AI81,Channel_split2,4,0)</f>
        <v>#N/A</v>
      </c>
      <c r="AK97" s="905" t="e">
        <f>HLOOKUP(AI81,PT_Share,4,0)</f>
        <v>#N/A</v>
      </c>
      <c r="AL97" s="905"/>
      <c r="AM97" s="798"/>
      <c r="AN97" s="1047" t="e">
        <f>HLOOKUP(AN81,TV_affinity,5,0)</f>
        <v>#N/A</v>
      </c>
      <c r="AO97" s="905" t="e">
        <f>HLOOKUP(AN81,Channel_split2,4,0)</f>
        <v>#N/A</v>
      </c>
      <c r="AP97" s="905" t="e">
        <f>HLOOKUP(AN81,PT_Share,4,0)</f>
        <v>#N/A</v>
      </c>
      <c r="AQ97" s="907"/>
      <c r="AR97" s="1390"/>
      <c r="AS97" s="1047" t="e">
        <f>HLOOKUP(AS81,TV_affinity,5,0)</f>
        <v>#N/A</v>
      </c>
      <c r="AT97" s="905" t="e">
        <f>HLOOKUP(AS81,Channel_split2,4,0)</f>
        <v>#N/A</v>
      </c>
      <c r="AU97" s="905" t="e">
        <f>HLOOKUP(AS81,PT_Share,4,0)</f>
        <v>#N/A</v>
      </c>
      <c r="AV97" s="1327"/>
      <c r="AW97" s="1328"/>
      <c r="AX97" s="1047" t="e">
        <f>HLOOKUP(AX81,TV_affinity,5,0)</f>
        <v>#N/A</v>
      </c>
      <c r="AY97" s="905" t="e">
        <f>HLOOKUP(AX81,Channel_split2,4,0)</f>
        <v>#N/A</v>
      </c>
      <c r="AZ97" s="905" t="e">
        <f>HLOOKUP(AX81,PT_Share,4,0)</f>
        <v>#N/A</v>
      </c>
      <c r="BA97" s="905"/>
      <c r="BB97" s="802"/>
      <c r="BC97" s="798"/>
      <c r="BD97" s="1047" t="e">
        <f>HLOOKUP(BD81,TV_affinity,5,0)</f>
        <v>#N/A</v>
      </c>
      <c r="BE97" s="905" t="e">
        <f>HLOOKUP(BD81,Channel_split2,4,0)</f>
        <v>#N/A</v>
      </c>
      <c r="BF97" s="905" t="e">
        <f>HLOOKUP(BD81,PT_Share,4,0)</f>
        <v>#N/A</v>
      </c>
      <c r="BG97" s="905"/>
      <c r="BH97" s="798"/>
      <c r="BI97" s="1047" t="e">
        <f>HLOOKUP(BI81,TV_affinity,5,0)</f>
        <v>#N/A</v>
      </c>
      <c r="BJ97" s="905" t="e">
        <f>HLOOKUP(BI81,Channel_split2,4,0)</f>
        <v>#N/A</v>
      </c>
      <c r="BK97" s="905" t="e">
        <f>HLOOKUP(BI81,PT_Share,4,0)</f>
        <v>#N/A</v>
      </c>
      <c r="BL97" s="905"/>
      <c r="BM97" s="803"/>
    </row>
    <row r="98" spans="1:65" s="47" customFormat="1" hidden="1" outlineLevel="1">
      <c r="A98" s="262" t="s">
        <v>105</v>
      </c>
      <c r="B98" s="262"/>
      <c r="C98" s="263"/>
      <c r="D98" s="804" t="e">
        <f>HLOOKUP(D81,TV_affinity,6,0)</f>
        <v>#N/A</v>
      </c>
      <c r="E98" s="805" t="e">
        <f>HLOOKUP(D81,Channel_split2,5,0)</f>
        <v>#N/A</v>
      </c>
      <c r="F98" s="805" t="e">
        <f>HLOOKUP(D81,PT_Share,5,0)</f>
        <v>#N/A</v>
      </c>
      <c r="G98" s="805"/>
      <c r="H98" s="806"/>
      <c r="I98" s="807" t="e">
        <f>HLOOKUP(I81,TV_affinity,6,0)</f>
        <v>#N/A</v>
      </c>
      <c r="J98" s="805" t="e">
        <f>HLOOKUP(I81,Channel_split2,5,0)</f>
        <v>#N/A</v>
      </c>
      <c r="K98" s="805" t="e">
        <f>HLOOKUP(I81,PT_Share,5,0)</f>
        <v>#N/A</v>
      </c>
      <c r="L98" s="808"/>
      <c r="M98" s="806"/>
      <c r="N98" s="807" t="e">
        <f>HLOOKUP(N81,TV_affinity,6,0)</f>
        <v>#N/A</v>
      </c>
      <c r="O98" s="805" t="e">
        <f>HLOOKUP(N81,Channel_split2,5,0)</f>
        <v>#N/A</v>
      </c>
      <c r="P98" s="805" t="e">
        <f>HLOOKUP(N81,PT_Share,5,0)</f>
        <v>#N/A</v>
      </c>
      <c r="Q98" s="805"/>
      <c r="R98" s="808"/>
      <c r="S98" s="1148" t="e">
        <f>HLOOKUP(S81,TV_affinity,6,0)</f>
        <v>#N/A</v>
      </c>
      <c r="T98" s="1149" t="e">
        <f>HLOOKUP(S81,Channel_split2,5,0)</f>
        <v>#N/A</v>
      </c>
      <c r="U98" s="1149" t="e">
        <f>HLOOKUP(S81,PT_Share,5,0)</f>
        <v>#N/A</v>
      </c>
      <c r="V98" s="1149"/>
      <c r="W98" s="1150"/>
      <c r="X98" s="1048" t="e">
        <f>HLOOKUP(X81,TV_affinity,6,0)</f>
        <v>#N/A</v>
      </c>
      <c r="Y98" s="805" t="e">
        <f>HLOOKUP(X81,Channel_split2,5,0)</f>
        <v>#N/A</v>
      </c>
      <c r="Z98" s="805" t="e">
        <f>HLOOKUP(X81,PT_Share,5,0)</f>
        <v>#N/A</v>
      </c>
      <c r="AA98" s="805"/>
      <c r="AB98" s="810"/>
      <c r="AC98" s="370"/>
      <c r="AD98" s="1048" t="e">
        <f>HLOOKUP(AD81,TV_affinity,6,0)</f>
        <v>#N/A</v>
      </c>
      <c r="AE98" s="805" t="e">
        <f>HLOOKUP(AD81,Channel_split2,5,0)</f>
        <v>#N/A</v>
      </c>
      <c r="AF98" s="805" t="e">
        <f>HLOOKUP(AD81,PT_Share,5,0)</f>
        <v>#N/A</v>
      </c>
      <c r="AG98" s="805"/>
      <c r="AH98" s="809"/>
      <c r="AI98" s="1048" t="e">
        <f>HLOOKUP(AI81,TV_affinity,6,0)</f>
        <v>#N/A</v>
      </c>
      <c r="AJ98" s="805" t="e">
        <f>HLOOKUP(AI81,Channel_split2,5,0)</f>
        <v>#N/A</v>
      </c>
      <c r="AK98" s="805" t="e">
        <f>HLOOKUP(AI81,PT_Share,5,0)</f>
        <v>#N/A</v>
      </c>
      <c r="AL98" s="805"/>
      <c r="AM98" s="809"/>
      <c r="AN98" s="1048" t="e">
        <f>HLOOKUP(AN81,TV_affinity,6,0)</f>
        <v>#N/A</v>
      </c>
      <c r="AO98" s="805" t="e">
        <f>HLOOKUP(AN81,Channel_split2,5,0)</f>
        <v>#N/A</v>
      </c>
      <c r="AP98" s="805" t="e">
        <f>HLOOKUP(AN81,PT_Share,5,0)</f>
        <v>#N/A</v>
      </c>
      <c r="AQ98" s="812"/>
      <c r="AR98" s="1391"/>
      <c r="AS98" s="1048" t="e">
        <f>HLOOKUP(AS81,TV_affinity,6,0)</f>
        <v>#N/A</v>
      </c>
      <c r="AT98" s="805" t="e">
        <f>HLOOKUP(AS81,Channel_split2,5,0)</f>
        <v>#N/A</v>
      </c>
      <c r="AU98" s="805" t="e">
        <f>HLOOKUP(AS81,PT_Share,5,0)</f>
        <v>#N/A</v>
      </c>
      <c r="AV98" s="1331"/>
      <c r="AW98" s="1332"/>
      <c r="AX98" s="1048" t="e">
        <f>HLOOKUP(AX81,TV_affinity,6,0)</f>
        <v>#N/A</v>
      </c>
      <c r="AY98" s="805" t="e">
        <f>HLOOKUP(AX81,Channel_split2,5,0)</f>
        <v>#N/A</v>
      </c>
      <c r="AZ98" s="805" t="e">
        <f>HLOOKUP(AX81,PT_Share,5,0)</f>
        <v>#N/A</v>
      </c>
      <c r="BA98" s="805"/>
      <c r="BB98" s="813"/>
      <c r="BC98" s="809"/>
      <c r="BD98" s="1048" t="e">
        <f>HLOOKUP(BD81,TV_affinity,6,0)</f>
        <v>#N/A</v>
      </c>
      <c r="BE98" s="805" t="e">
        <f>HLOOKUP(BD81,Channel_split2,5,0)</f>
        <v>#N/A</v>
      </c>
      <c r="BF98" s="805" t="e">
        <f>HLOOKUP(BD81,PT_Share,5,0)</f>
        <v>#N/A</v>
      </c>
      <c r="BG98" s="805"/>
      <c r="BH98" s="809"/>
      <c r="BI98" s="1048" t="e">
        <f>HLOOKUP(BI81,TV_affinity,6,0)</f>
        <v>#N/A</v>
      </c>
      <c r="BJ98" s="805" t="e">
        <f>HLOOKUP(BI81,Channel_split2,5,0)</f>
        <v>#N/A</v>
      </c>
      <c r="BK98" s="805" t="e">
        <f>HLOOKUP(BI81,PT_Share,5,0)</f>
        <v>#N/A</v>
      </c>
      <c r="BL98" s="805"/>
      <c r="BM98" s="814"/>
    </row>
    <row r="99" spans="1:65" s="47" customFormat="1" hidden="1" outlineLevel="1">
      <c r="A99" s="158" t="s">
        <v>71</v>
      </c>
      <c r="B99" s="158"/>
      <c r="C99" s="159"/>
      <c r="D99" s="260" t="e">
        <f>HLOOKUP(D81,TV_affinity,7,0)</f>
        <v>#N/A</v>
      </c>
      <c r="E99" s="259" t="e">
        <f>HLOOKUP(D81,Channel_split2,6,0)</f>
        <v>#N/A</v>
      </c>
      <c r="F99" s="259" t="e">
        <f>HLOOKUP(D81,PT_Share,6,0)</f>
        <v>#N/A</v>
      </c>
      <c r="G99" s="259"/>
      <c r="H99" s="224"/>
      <c r="I99" s="261" t="e">
        <f>HLOOKUP(I81,TV_affinity,7,0)</f>
        <v>#N/A</v>
      </c>
      <c r="J99" s="259" t="e">
        <f>HLOOKUP(I81,Channel_split2,6,0)</f>
        <v>#N/A</v>
      </c>
      <c r="K99" s="259" t="e">
        <f>HLOOKUP(I81,PT_Share,6,0)</f>
        <v>#N/A</v>
      </c>
      <c r="L99" s="466"/>
      <c r="M99" s="224"/>
      <c r="N99" s="261" t="e">
        <f>HLOOKUP(N81,TV_affinity,7,0)</f>
        <v>#N/A</v>
      </c>
      <c r="O99" s="259" t="e">
        <f>HLOOKUP(N81,Channel_split2,6,0)</f>
        <v>#N/A</v>
      </c>
      <c r="P99" s="259" t="e">
        <f>HLOOKUP(N81,PT_Share,6,0)</f>
        <v>#N/A</v>
      </c>
      <c r="Q99" s="259"/>
      <c r="R99" s="466"/>
      <c r="S99" s="1151" t="e">
        <f>HLOOKUP(S81,TV_affinity,7,0)</f>
        <v>#N/A</v>
      </c>
      <c r="T99" s="340" t="e">
        <f>HLOOKUP(S81,Channel_split2,6,0)</f>
        <v>#N/A</v>
      </c>
      <c r="U99" s="340" t="e">
        <f>HLOOKUP(S81,PT_Share,6,0)</f>
        <v>#N/A</v>
      </c>
      <c r="V99" s="340"/>
      <c r="W99" s="1152"/>
      <c r="X99" s="261" t="e">
        <f>HLOOKUP(X81,TV_affinity,7,0)</f>
        <v>#N/A</v>
      </c>
      <c r="Y99" s="259" t="e">
        <f>HLOOKUP(X81,Channel_split2,6,0)</f>
        <v>#N/A</v>
      </c>
      <c r="Z99" s="259" t="e">
        <f>HLOOKUP(X81,PT_Share,6,0)</f>
        <v>#N/A</v>
      </c>
      <c r="AA99" s="259"/>
      <c r="AB99" s="332"/>
      <c r="AC99" s="258"/>
      <c r="AD99" s="261" t="e">
        <f>HLOOKUP(AD81,TV_affinity,7,0)</f>
        <v>#N/A</v>
      </c>
      <c r="AE99" s="259" t="e">
        <f>HLOOKUP(AD81,Channel_split2,6,0)</f>
        <v>#N/A</v>
      </c>
      <c r="AF99" s="259" t="e">
        <f>HLOOKUP(AD81,PT_Share,6,0)</f>
        <v>#N/A</v>
      </c>
      <c r="AG99" s="259"/>
      <c r="AH99" s="225"/>
      <c r="AI99" s="261" t="e">
        <f>HLOOKUP(AI81,TV_affinity,7,0)</f>
        <v>#N/A</v>
      </c>
      <c r="AJ99" s="259" t="e">
        <f>HLOOKUP(AI81,Channel_split2,6,0)</f>
        <v>#N/A</v>
      </c>
      <c r="AK99" s="259" t="e">
        <f>HLOOKUP(AI81,PT_Share,6,0)</f>
        <v>#N/A</v>
      </c>
      <c r="AL99" s="259"/>
      <c r="AM99" s="225"/>
      <c r="AN99" s="261" t="e">
        <f>HLOOKUP(AN81,TV_affinity,7,0)</f>
        <v>#N/A</v>
      </c>
      <c r="AO99" s="259" t="e">
        <f>HLOOKUP(AN81,Channel_split2,6,0)</f>
        <v>#N/A</v>
      </c>
      <c r="AP99" s="259" t="e">
        <f>HLOOKUP(AN81,PT_Share,6,0)</f>
        <v>#N/A</v>
      </c>
      <c r="AQ99" s="208"/>
      <c r="AR99" s="1392"/>
      <c r="AS99" s="261" t="e">
        <f>HLOOKUP(AS81,TV_affinity,7,0)</f>
        <v>#N/A</v>
      </c>
      <c r="AT99" s="259" t="e">
        <f>HLOOKUP(AS81,Channel_split2,6,0)</f>
        <v>#N/A</v>
      </c>
      <c r="AU99" s="259" t="e">
        <f>HLOOKUP(AS81,PT_Share,6,0)</f>
        <v>#N/A</v>
      </c>
      <c r="AV99" s="208"/>
      <c r="AW99" s="1152"/>
      <c r="AX99" s="261" t="e">
        <f>HLOOKUP(AX81,TV_affinity,7,0)</f>
        <v>#N/A</v>
      </c>
      <c r="AY99" s="259" t="e">
        <f>HLOOKUP(AX81,Channel_split2,6,0)</f>
        <v>#N/A</v>
      </c>
      <c r="AZ99" s="259" t="e">
        <f>HLOOKUP(AX81,PT_Share,6,0)</f>
        <v>#N/A</v>
      </c>
      <c r="BA99" s="259"/>
      <c r="BB99" s="472"/>
      <c r="BC99" s="225"/>
      <c r="BD99" s="261" t="e">
        <f>HLOOKUP(BD81,TV_affinity,7,0)</f>
        <v>#N/A</v>
      </c>
      <c r="BE99" s="259" t="e">
        <f>HLOOKUP(BD81,Channel_split2,6,0)</f>
        <v>#N/A</v>
      </c>
      <c r="BF99" s="259" t="e">
        <f>HLOOKUP(BD81,PT_Share,6,0)</f>
        <v>#N/A</v>
      </c>
      <c r="BG99" s="259"/>
      <c r="BH99" s="225"/>
      <c r="BI99" s="261" t="e">
        <f>HLOOKUP(BI81,TV_affinity,7,0)</f>
        <v>#N/A</v>
      </c>
      <c r="BJ99" s="259" t="e">
        <f>HLOOKUP(BI81,Channel_split2,6,0)</f>
        <v>#N/A</v>
      </c>
      <c r="BK99" s="259" t="e">
        <f>HLOOKUP(BI81,PT_Share,6,0)</f>
        <v>#N/A</v>
      </c>
      <c r="BL99" s="259"/>
      <c r="BM99" s="816"/>
    </row>
    <row r="100" spans="1:65" s="47" customFormat="1" hidden="1" outlineLevel="1">
      <c r="A100" s="160" t="s">
        <v>73</v>
      </c>
      <c r="B100" s="158"/>
      <c r="C100" s="161"/>
      <c r="D100" s="793" t="e">
        <f>HLOOKUP(D81,TV_affinity,8,0)</f>
        <v>#N/A</v>
      </c>
      <c r="E100" s="905" t="e">
        <f>HLOOKUP(D81,Channel_split2,7,0)</f>
        <v>#N/A</v>
      </c>
      <c r="F100" s="905" t="e">
        <f>HLOOKUP(D81,PT_Share,7,0)</f>
        <v>#N/A</v>
      </c>
      <c r="G100" s="905"/>
      <c r="H100" s="795"/>
      <c r="I100" s="796" t="e">
        <f>HLOOKUP(I81,TV_affinity,8,0)</f>
        <v>#N/A</v>
      </c>
      <c r="J100" s="905" t="e">
        <f>HLOOKUP(I81,Channel_split2,7,0)</f>
        <v>#N/A</v>
      </c>
      <c r="K100" s="905" t="e">
        <f>HLOOKUP(I81,PT_Share,7,0)</f>
        <v>#N/A</v>
      </c>
      <c r="L100" s="797"/>
      <c r="M100" s="795"/>
      <c r="N100" s="796" t="e">
        <f>HLOOKUP(N81,TV_affinity,8,0)</f>
        <v>#N/A</v>
      </c>
      <c r="O100" s="905" t="e">
        <f>HLOOKUP(N81,Channel_split2,7,0)</f>
        <v>#N/A</v>
      </c>
      <c r="P100" s="905" t="e">
        <f>HLOOKUP(N81,PT_Share,7,0)</f>
        <v>#N/A</v>
      </c>
      <c r="Q100" s="905"/>
      <c r="R100" s="1026"/>
      <c r="S100" s="1145" t="e">
        <f>HLOOKUP(S81,TV_affinity,8,0)</f>
        <v>#N/A</v>
      </c>
      <c r="T100" s="1146" t="e">
        <f>HLOOKUP(S81,Channel_split2,7,0)</f>
        <v>#N/A</v>
      </c>
      <c r="U100" s="1146" t="e">
        <f>HLOOKUP(S81,PT_Share,7,0)</f>
        <v>#N/A</v>
      </c>
      <c r="V100" s="1146"/>
      <c r="W100" s="1147"/>
      <c r="X100" s="1047" t="e">
        <f>HLOOKUP(X81,TV_affinity,8,0)</f>
        <v>#N/A</v>
      </c>
      <c r="Y100" s="905" t="e">
        <f>HLOOKUP(X81,Channel_split2,7,0)</f>
        <v>#N/A</v>
      </c>
      <c r="Z100" s="905" t="e">
        <f>HLOOKUP(X81,PT_Share,7,0)</f>
        <v>#N/A</v>
      </c>
      <c r="AA100" s="905"/>
      <c r="AB100" s="906"/>
      <c r="AC100" s="800"/>
      <c r="AD100" s="1047" t="e">
        <f>HLOOKUP(AD81,TV_affinity,8,0)</f>
        <v>#N/A</v>
      </c>
      <c r="AE100" s="905" t="e">
        <f>HLOOKUP(AD81,Channel_split2,7,0)</f>
        <v>#N/A</v>
      </c>
      <c r="AF100" s="905" t="e">
        <f>HLOOKUP(AD81,PT_Share,7,0)</f>
        <v>#N/A</v>
      </c>
      <c r="AG100" s="905"/>
      <c r="AH100" s="798"/>
      <c r="AI100" s="1047" t="e">
        <f>HLOOKUP(AI81,TV_affinity,8,0)</f>
        <v>#N/A</v>
      </c>
      <c r="AJ100" s="905" t="e">
        <f>HLOOKUP(AI81,Channel_split2,7,0)</f>
        <v>#N/A</v>
      </c>
      <c r="AK100" s="905" t="e">
        <f>HLOOKUP(AI81,PT_Share,7,0)</f>
        <v>#N/A</v>
      </c>
      <c r="AL100" s="905"/>
      <c r="AM100" s="798"/>
      <c r="AN100" s="1047" t="e">
        <f>HLOOKUP(AN81,TV_affinity,8,0)</f>
        <v>#N/A</v>
      </c>
      <c r="AO100" s="905" t="e">
        <f>HLOOKUP(AN81,Channel_split2,7,0)</f>
        <v>#N/A</v>
      </c>
      <c r="AP100" s="905" t="e">
        <f>HLOOKUP(AN81,PT_Share,7,0)</f>
        <v>#N/A</v>
      </c>
      <c r="AQ100" s="907"/>
      <c r="AR100" s="1390"/>
      <c r="AS100" s="1047" t="e">
        <f>HLOOKUP(AS81,TV_affinity,8,0)</f>
        <v>#N/A</v>
      </c>
      <c r="AT100" s="905" t="e">
        <f>HLOOKUP(AS81,Channel_split2,7,0)</f>
        <v>#N/A</v>
      </c>
      <c r="AU100" s="905" t="e">
        <f>HLOOKUP(AS81,PT_Share,7,0)</f>
        <v>#N/A</v>
      </c>
      <c r="AV100" s="1327"/>
      <c r="AW100" s="1328"/>
      <c r="AX100" s="1047" t="e">
        <f>HLOOKUP(AX81,TV_affinity,8,0)</f>
        <v>#N/A</v>
      </c>
      <c r="AY100" s="905" t="e">
        <f>HLOOKUP(AX81,Channel_split2,7,0)</f>
        <v>#N/A</v>
      </c>
      <c r="AZ100" s="905" t="e">
        <f>HLOOKUP(AX81,PT_Share,7,0)</f>
        <v>#N/A</v>
      </c>
      <c r="BA100" s="905"/>
      <c r="BB100" s="802"/>
      <c r="BC100" s="798"/>
      <c r="BD100" s="1047" t="e">
        <f>HLOOKUP(BD81,TV_affinity,8,0)</f>
        <v>#N/A</v>
      </c>
      <c r="BE100" s="905" t="e">
        <f>HLOOKUP(BD81,Channel_split2,7,0)</f>
        <v>#N/A</v>
      </c>
      <c r="BF100" s="905" t="e">
        <f>HLOOKUP(BD81,PT_Share,7,0)</f>
        <v>#N/A</v>
      </c>
      <c r="BG100" s="905"/>
      <c r="BH100" s="798"/>
      <c r="BI100" s="1047" t="e">
        <f>HLOOKUP(BI81,TV_affinity,8,0)</f>
        <v>#N/A</v>
      </c>
      <c r="BJ100" s="905" t="e">
        <f>HLOOKUP(BI81,Channel_split2,7,0)</f>
        <v>#N/A</v>
      </c>
      <c r="BK100" s="905" t="e">
        <f>HLOOKUP(BI81,PT_Share,7,0)</f>
        <v>#N/A</v>
      </c>
      <c r="BL100" s="905"/>
      <c r="BM100" s="803"/>
    </row>
    <row r="101" spans="1:65" s="47" customFormat="1" hidden="1" outlineLevel="1">
      <c r="A101" s="160" t="s">
        <v>85</v>
      </c>
      <c r="B101" s="158"/>
      <c r="C101" s="161"/>
      <c r="D101" s="793" t="e">
        <f>HLOOKUP(D81,TV_affinity,9,0)</f>
        <v>#N/A</v>
      </c>
      <c r="E101" s="905" t="e">
        <f>HLOOKUP(D81,Channel_split2,8,0)</f>
        <v>#N/A</v>
      </c>
      <c r="F101" s="905" t="e">
        <f>HLOOKUP(D81,PT_Share,8,0)</f>
        <v>#N/A</v>
      </c>
      <c r="G101" s="340"/>
      <c r="H101" s="224"/>
      <c r="I101" s="796" t="e">
        <f>HLOOKUP(I81,TV_affinity,9,0)</f>
        <v>#N/A</v>
      </c>
      <c r="J101" s="905" t="e">
        <f>HLOOKUP(I81,Channel_split2,8,0)</f>
        <v>#N/A</v>
      </c>
      <c r="K101" s="905" t="e">
        <f>HLOOKUP(I81,PT_Share,8,0)</f>
        <v>#N/A</v>
      </c>
      <c r="L101" s="466"/>
      <c r="M101" s="224"/>
      <c r="N101" s="796" t="e">
        <f>HLOOKUP(N81,TV_affinity,9,0)</f>
        <v>#N/A</v>
      </c>
      <c r="O101" s="905" t="e">
        <f>HLOOKUP(N81,Channel_split2,8,0)</f>
        <v>#N/A</v>
      </c>
      <c r="P101" s="905" t="e">
        <f>HLOOKUP(N81,PT_Share,8,0)</f>
        <v>#N/A</v>
      </c>
      <c r="Q101" s="340"/>
      <c r="R101" s="466"/>
      <c r="S101" s="1145" t="e">
        <f>HLOOKUP(S81,TV_affinity,9,0)</f>
        <v>#N/A</v>
      </c>
      <c r="T101" s="1146" t="e">
        <f>HLOOKUP(S81,Channel_split2,8,0)</f>
        <v>#N/A</v>
      </c>
      <c r="U101" s="1146" t="e">
        <f>HLOOKUP(S81,PT_Share,8,0)</f>
        <v>#N/A</v>
      </c>
      <c r="V101" s="340"/>
      <c r="W101" s="1152"/>
      <c r="X101" s="1047" t="e">
        <f>HLOOKUP(X81,TV_affinity,9,0)</f>
        <v>#N/A</v>
      </c>
      <c r="Y101" s="905" t="e">
        <f>HLOOKUP(X81,Channel_split2,8,0)</f>
        <v>#N/A</v>
      </c>
      <c r="Z101" s="905" t="e">
        <f>HLOOKUP(X81,PT_Share,8,0)</f>
        <v>#N/A</v>
      </c>
      <c r="AA101" s="340"/>
      <c r="AB101" s="333"/>
      <c r="AC101" s="258"/>
      <c r="AD101" s="1047" t="e">
        <f>HLOOKUP(AD81,TV_affinity,9,0)</f>
        <v>#N/A</v>
      </c>
      <c r="AE101" s="905" t="e">
        <f>HLOOKUP(AD81,Channel_split2,8,0)</f>
        <v>#N/A</v>
      </c>
      <c r="AF101" s="905" t="e">
        <f>HLOOKUP(AD81,PT_Share,8,0)</f>
        <v>#N/A</v>
      </c>
      <c r="AG101" s="905"/>
      <c r="AH101" s="225"/>
      <c r="AI101" s="1047" t="e">
        <f>HLOOKUP(AI81,TV_affinity,9,0)</f>
        <v>#N/A</v>
      </c>
      <c r="AJ101" s="905" t="e">
        <f>HLOOKUP(AI81,Channel_split2,8,0)</f>
        <v>#N/A</v>
      </c>
      <c r="AK101" s="905" t="e">
        <f>HLOOKUP(AI81,PT_Share,8,0)</f>
        <v>#N/A</v>
      </c>
      <c r="AL101" s="905"/>
      <c r="AM101" s="225"/>
      <c r="AN101" s="1047" t="e">
        <f>HLOOKUP(AN81,TV_affinity,9,0)</f>
        <v>#N/A</v>
      </c>
      <c r="AO101" s="905" t="e">
        <f>HLOOKUP(AN81,Channel_split2,8,0)</f>
        <v>#N/A</v>
      </c>
      <c r="AP101" s="905" t="e">
        <f>HLOOKUP(AN81,PT_Share,8,0)</f>
        <v>#N/A</v>
      </c>
      <c r="AQ101" s="208"/>
      <c r="AR101" s="1390"/>
      <c r="AS101" s="1047" t="e">
        <f>HLOOKUP(AS81,TV_affinity,9,0)</f>
        <v>#N/A</v>
      </c>
      <c r="AT101" s="905" t="e">
        <f>HLOOKUP(AS81,Channel_split2,8,0)</f>
        <v>#N/A</v>
      </c>
      <c r="AU101" s="905" t="e">
        <f>HLOOKUP(AS81,PT_Share,8,0)</f>
        <v>#N/A</v>
      </c>
      <c r="AV101" s="208"/>
      <c r="AW101" s="1152"/>
      <c r="AX101" s="1047" t="e">
        <f>HLOOKUP(AX81,TV_affinity,9,0)</f>
        <v>#N/A</v>
      </c>
      <c r="AY101" s="905" t="e">
        <f>HLOOKUP(AX81,Channel_split2,8,0)</f>
        <v>#N/A</v>
      </c>
      <c r="AZ101" s="905" t="e">
        <f>HLOOKUP(AX81,PT_Share,8,0)</f>
        <v>#N/A</v>
      </c>
      <c r="BA101" s="340"/>
      <c r="BB101" s="472"/>
      <c r="BC101" s="225"/>
      <c r="BD101" s="1047" t="e">
        <f>HLOOKUP(BD81,TV_affinity,9,0)</f>
        <v>#N/A</v>
      </c>
      <c r="BE101" s="905" t="e">
        <f>HLOOKUP(BD81,Channel_split2,8,0)</f>
        <v>#N/A</v>
      </c>
      <c r="BF101" s="905" t="e">
        <f>HLOOKUP(BD81,PT_Share,8,0)</f>
        <v>#N/A</v>
      </c>
      <c r="BG101" s="340"/>
      <c r="BH101" s="798"/>
      <c r="BI101" s="1047" t="e">
        <f>HLOOKUP(BI81,TV_affinity,9,0)</f>
        <v>#N/A</v>
      </c>
      <c r="BJ101" s="905" t="e">
        <f>HLOOKUP(BI81,Channel_split2,8,0)</f>
        <v>#N/A</v>
      </c>
      <c r="BK101" s="905" t="e">
        <f>HLOOKUP(BI81,PT_Share,8,0)</f>
        <v>#N/A</v>
      </c>
      <c r="BL101" s="340"/>
      <c r="BM101" s="816"/>
    </row>
    <row r="102" spans="1:65" s="47" customFormat="1" hidden="1" outlineLevel="1">
      <c r="A102" s="160" t="s">
        <v>93</v>
      </c>
      <c r="B102" s="158"/>
      <c r="C102" s="161"/>
      <c r="D102" s="793" t="e">
        <f>HLOOKUP(D81,TV_affinity,10,0)</f>
        <v>#N/A</v>
      </c>
      <c r="E102" s="905" t="e">
        <f>HLOOKUP(D81,Channel_split2,9,0)</f>
        <v>#N/A</v>
      </c>
      <c r="F102" s="905" t="e">
        <f>HLOOKUP(D81,PT_Share,9,0)</f>
        <v>#N/A</v>
      </c>
      <c r="G102" s="340"/>
      <c r="H102" s="224"/>
      <c r="I102" s="796" t="e">
        <f>HLOOKUP(I81,TV_affinity,10,0)</f>
        <v>#N/A</v>
      </c>
      <c r="J102" s="905" t="e">
        <f>HLOOKUP(I81,Channel_split2,9,0)</f>
        <v>#N/A</v>
      </c>
      <c r="K102" s="905" t="e">
        <f>HLOOKUP(I81,PT_Share,9,0)</f>
        <v>#N/A</v>
      </c>
      <c r="L102" s="466"/>
      <c r="M102" s="224"/>
      <c r="N102" s="796" t="e">
        <f>HLOOKUP(N81,TV_affinity,10,0)</f>
        <v>#N/A</v>
      </c>
      <c r="O102" s="905" t="e">
        <f>HLOOKUP(N81,Channel_split2,9,0)</f>
        <v>#N/A</v>
      </c>
      <c r="P102" s="905" t="e">
        <f>HLOOKUP(N81,PT_Share,9,0)</f>
        <v>#N/A</v>
      </c>
      <c r="Q102" s="340"/>
      <c r="R102" s="466"/>
      <c r="S102" s="1145" t="e">
        <f>HLOOKUP(S81,TV_affinity,10,0)</f>
        <v>#N/A</v>
      </c>
      <c r="T102" s="1146" t="e">
        <f>HLOOKUP(S81,Channel_split2,9,0)</f>
        <v>#N/A</v>
      </c>
      <c r="U102" s="1146" t="e">
        <f>HLOOKUP(S81,PT_Share,9,0)</f>
        <v>#N/A</v>
      </c>
      <c r="V102" s="340"/>
      <c r="W102" s="1152"/>
      <c r="X102" s="1047" t="e">
        <f>HLOOKUP(X81,TV_affinity,10,0)</f>
        <v>#N/A</v>
      </c>
      <c r="Y102" s="905" t="e">
        <f>HLOOKUP(X81,Channel_split2,9,0)</f>
        <v>#N/A</v>
      </c>
      <c r="Z102" s="905" t="e">
        <f>HLOOKUP(X81,PT_Share,9,0)</f>
        <v>#N/A</v>
      </c>
      <c r="AA102" s="340"/>
      <c r="AB102" s="333"/>
      <c r="AC102" s="258"/>
      <c r="AD102" s="1047" t="e">
        <f>HLOOKUP(AD81,TV_affinity,10,0)</f>
        <v>#N/A</v>
      </c>
      <c r="AE102" s="905" t="e">
        <f>HLOOKUP(AD81,Channel_split2,9,0)</f>
        <v>#N/A</v>
      </c>
      <c r="AF102" s="905" t="e">
        <f>HLOOKUP(AD81,PT_Share,9,0)</f>
        <v>#N/A</v>
      </c>
      <c r="AG102" s="905"/>
      <c r="AH102" s="225"/>
      <c r="AI102" s="1047" t="e">
        <f>HLOOKUP(AI81,TV_affinity,10,0)</f>
        <v>#N/A</v>
      </c>
      <c r="AJ102" s="905" t="e">
        <f>HLOOKUP(AI81,Channel_split2,9,0)</f>
        <v>#N/A</v>
      </c>
      <c r="AK102" s="905" t="e">
        <f>HLOOKUP(AI81,PT_Share,9,0)</f>
        <v>#N/A</v>
      </c>
      <c r="AL102" s="340"/>
      <c r="AM102" s="225"/>
      <c r="AN102" s="1047" t="e">
        <f>HLOOKUP(AN81,TV_affinity,10,0)</f>
        <v>#N/A</v>
      </c>
      <c r="AO102" s="905" t="e">
        <f>HLOOKUP(AN81,Channel_split2,9,0)</f>
        <v>#N/A</v>
      </c>
      <c r="AP102" s="905" t="e">
        <f>HLOOKUP(AN81,PT_Share,9,0)</f>
        <v>#N/A</v>
      </c>
      <c r="AQ102" s="208"/>
      <c r="AR102" s="1390"/>
      <c r="AS102" s="1047" t="e">
        <f>HLOOKUP(AS81,TV_affinity,10,0)</f>
        <v>#N/A</v>
      </c>
      <c r="AT102" s="905" t="e">
        <f>HLOOKUP(AS81,Channel_split2,9,0)</f>
        <v>#N/A</v>
      </c>
      <c r="AU102" s="905" t="e">
        <f>HLOOKUP(AS81,PT_Share,9,0)</f>
        <v>#N/A</v>
      </c>
      <c r="AV102" s="208"/>
      <c r="AW102" s="1152"/>
      <c r="AX102" s="1047" t="e">
        <f>HLOOKUP(AX81,TV_affinity,10,0)</f>
        <v>#N/A</v>
      </c>
      <c r="AY102" s="905" t="e">
        <f>HLOOKUP(AX81,Channel_split2,9,0)</f>
        <v>#N/A</v>
      </c>
      <c r="AZ102" s="905" t="e">
        <f>HLOOKUP(AX81,PT_Share,9,0)</f>
        <v>#N/A</v>
      </c>
      <c r="BA102" s="340"/>
      <c r="BB102" s="472"/>
      <c r="BC102" s="225"/>
      <c r="BD102" s="1047" t="e">
        <f>HLOOKUP(BD81,TV_affinity,10,0)</f>
        <v>#N/A</v>
      </c>
      <c r="BE102" s="905" t="e">
        <f>HLOOKUP(BD81,Channel_split2,9,0)</f>
        <v>#N/A</v>
      </c>
      <c r="BF102" s="905" t="e">
        <f>HLOOKUP(BD81,PT_Share,9,0)</f>
        <v>#N/A</v>
      </c>
      <c r="BG102" s="340"/>
      <c r="BH102" s="798"/>
      <c r="BI102" s="1047" t="e">
        <f>HLOOKUP(BI81,TV_affinity,10,0)</f>
        <v>#N/A</v>
      </c>
      <c r="BJ102" s="905" t="e">
        <f>HLOOKUP(BI81,Channel_split2,9,0)</f>
        <v>#N/A</v>
      </c>
      <c r="BK102" s="905" t="e">
        <f>HLOOKUP(BI81,PT_Share,9,0)</f>
        <v>#N/A</v>
      </c>
      <c r="BL102" s="340"/>
      <c r="BM102" s="816"/>
    </row>
    <row r="103" spans="1:65" hidden="1" outlineLevel="1">
      <c r="A103" s="151"/>
      <c r="B103" s="32"/>
      <c r="C103" s="48"/>
      <c r="D103" s="817"/>
      <c r="E103" s="665"/>
      <c r="F103" s="704"/>
      <c r="G103" s="704"/>
      <c r="H103" s="705"/>
      <c r="I103" s="820"/>
      <c r="J103" s="850"/>
      <c r="K103" s="707"/>
      <c r="L103" s="823"/>
      <c r="M103" s="707"/>
      <c r="N103" s="908"/>
      <c r="O103" s="850"/>
      <c r="P103" s="707"/>
      <c r="Q103" s="707"/>
      <c r="R103" s="1023"/>
      <c r="S103" s="1153"/>
      <c r="T103" s="1154"/>
      <c r="U103" s="1154"/>
      <c r="V103" s="1154"/>
      <c r="W103" s="1155"/>
      <c r="X103" s="1049"/>
      <c r="Y103" s="707"/>
      <c r="Z103" s="707"/>
      <c r="AA103" s="707"/>
      <c r="AB103" s="828"/>
      <c r="AC103" s="826"/>
      <c r="AD103" s="909"/>
      <c r="AE103" s="707"/>
      <c r="AF103" s="707"/>
      <c r="AG103" s="707"/>
      <c r="AH103" s="829"/>
      <c r="AI103" s="909"/>
      <c r="AJ103" s="707"/>
      <c r="AK103" s="707"/>
      <c r="AL103" s="707"/>
      <c r="AM103" s="826"/>
      <c r="AN103" s="830"/>
      <c r="AO103" s="910"/>
      <c r="AP103" s="910"/>
      <c r="AQ103" s="911"/>
      <c r="AR103" s="1227"/>
      <c r="AS103" s="1333"/>
      <c r="AT103" s="1301"/>
      <c r="AU103" s="1301"/>
      <c r="AV103" s="1301"/>
      <c r="AW103" s="1334"/>
      <c r="AX103" s="1250"/>
      <c r="AY103" s="912"/>
      <c r="AZ103" s="912"/>
      <c r="BA103" s="912"/>
      <c r="BB103" s="833"/>
      <c r="BC103" s="834"/>
      <c r="BD103" s="825"/>
      <c r="BE103" s="912"/>
      <c r="BF103" s="912"/>
      <c r="BG103" s="912"/>
      <c r="BH103" s="834"/>
      <c r="BI103" s="835"/>
      <c r="BJ103" s="912"/>
      <c r="BK103" s="912"/>
      <c r="BL103" s="912"/>
      <c r="BM103" s="836"/>
    </row>
    <row r="104" spans="1:65" s="223" customFormat="1" hidden="1" outlineLevel="1">
      <c r="A104" s="155" t="s">
        <v>54</v>
      </c>
      <c r="B104" s="222"/>
      <c r="C104" s="115" t="e">
        <f>SUM(D104:BM104)</f>
        <v>#N/A</v>
      </c>
      <c r="D104" s="837" t="e">
        <f>D106+D107</f>
        <v>#N/A</v>
      </c>
      <c r="E104" s="913"/>
      <c r="F104" s="913"/>
      <c r="G104" s="913"/>
      <c r="H104" s="839"/>
      <c r="I104" s="840" t="e">
        <f>I106+I107</f>
        <v>#N/A</v>
      </c>
      <c r="J104" s="914"/>
      <c r="K104" s="914"/>
      <c r="L104" s="842"/>
      <c r="M104" s="914"/>
      <c r="N104" s="915" t="e">
        <f>N106+N107</f>
        <v>#N/A</v>
      </c>
      <c r="O104" s="914"/>
      <c r="P104" s="914"/>
      <c r="Q104" s="914"/>
      <c r="R104" s="1027"/>
      <c r="S104" s="1156" t="e">
        <f>S106+S107</f>
        <v>#N/A</v>
      </c>
      <c r="T104" s="1157"/>
      <c r="U104" s="1157"/>
      <c r="V104" s="1157"/>
      <c r="W104" s="1158"/>
      <c r="X104" s="1050" t="e">
        <f>X106+X107</f>
        <v>#N/A</v>
      </c>
      <c r="Y104" s="914"/>
      <c r="Z104" s="914"/>
      <c r="AA104" s="914"/>
      <c r="AB104" s="845"/>
      <c r="AC104" s="844"/>
      <c r="AD104" s="915" t="e">
        <f>AD106+AD107</f>
        <v>#N/A</v>
      </c>
      <c r="AE104" s="914"/>
      <c r="AF104" s="914"/>
      <c r="AG104" s="914"/>
      <c r="AH104" s="846"/>
      <c r="AI104" s="915" t="e">
        <f>AI106+AI107</f>
        <v>#N/A</v>
      </c>
      <c r="AJ104" s="914"/>
      <c r="AK104" s="914"/>
      <c r="AL104" s="914"/>
      <c r="AM104" s="847"/>
      <c r="AN104" s="915" t="e">
        <f>AN106+AN107</f>
        <v>#N/A</v>
      </c>
      <c r="AO104" s="914"/>
      <c r="AP104" s="914"/>
      <c r="AQ104" s="914"/>
      <c r="AR104" s="1228"/>
      <c r="AS104" s="1335" t="e">
        <f>AS106+AS107</f>
        <v>#N/A</v>
      </c>
      <c r="AT104" s="1336"/>
      <c r="AU104" s="1337"/>
      <c r="AV104" s="1337"/>
      <c r="AW104" s="1338"/>
      <c r="AX104" s="1251" t="e">
        <f>AX106+AX107</f>
        <v>#N/A</v>
      </c>
      <c r="AY104" s="914"/>
      <c r="AZ104" s="914"/>
      <c r="BA104" s="914"/>
      <c r="BB104" s="846"/>
      <c r="BC104" s="848"/>
      <c r="BD104" s="915" t="e">
        <f>BD106+BD107</f>
        <v>#N/A</v>
      </c>
      <c r="BE104" s="914"/>
      <c r="BF104" s="914"/>
      <c r="BG104" s="914"/>
      <c r="BH104" s="845"/>
      <c r="BI104" s="915" t="e">
        <f>BI106+BI107</f>
        <v>#N/A</v>
      </c>
      <c r="BJ104" s="914"/>
      <c r="BK104" s="914"/>
      <c r="BL104" s="914"/>
      <c r="BM104" s="849"/>
    </row>
    <row r="105" spans="1:65" hidden="1" outlineLevel="1">
      <c r="A105" s="151" t="s">
        <v>74</v>
      </c>
      <c r="B105" s="32"/>
      <c r="C105" s="48"/>
      <c r="D105" s="817"/>
      <c r="E105" s="916"/>
      <c r="F105" s="917"/>
      <c r="G105" s="917"/>
      <c r="H105" s="705"/>
      <c r="I105" s="820"/>
      <c r="J105" s="918"/>
      <c r="K105" s="912"/>
      <c r="L105" s="823"/>
      <c r="M105" s="912"/>
      <c r="N105" s="908"/>
      <c r="O105" s="918"/>
      <c r="P105" s="912"/>
      <c r="Q105" s="912"/>
      <c r="R105" s="1023"/>
      <c r="S105" s="1153"/>
      <c r="T105" s="1154"/>
      <c r="U105" s="1154"/>
      <c r="V105" s="1154"/>
      <c r="W105" s="1155"/>
      <c r="X105" s="1049"/>
      <c r="Y105" s="912"/>
      <c r="Z105" s="912"/>
      <c r="AA105" s="912"/>
      <c r="AB105" s="828"/>
      <c r="AC105" s="826"/>
      <c r="AD105" s="909"/>
      <c r="AE105" s="912"/>
      <c r="AF105" s="912"/>
      <c r="AG105" s="912"/>
      <c r="AH105" s="829"/>
      <c r="AI105" s="909"/>
      <c r="AJ105" s="912"/>
      <c r="AK105" s="912"/>
      <c r="AL105" s="912"/>
      <c r="AM105" s="851"/>
      <c r="AN105" s="909"/>
      <c r="AO105" s="912"/>
      <c r="AP105" s="912"/>
      <c r="AQ105" s="912"/>
      <c r="AR105" s="1227"/>
      <c r="AS105" s="1300"/>
      <c r="AT105" s="1301"/>
      <c r="AU105" s="1301"/>
      <c r="AV105" s="1301"/>
      <c r="AW105" s="1334"/>
      <c r="AX105" s="1250"/>
      <c r="AY105" s="912"/>
      <c r="AZ105" s="912"/>
      <c r="BA105" s="912"/>
      <c r="BB105" s="829"/>
      <c r="BC105" s="834"/>
      <c r="BD105" s="909"/>
      <c r="BE105" s="912"/>
      <c r="BF105" s="912"/>
      <c r="BG105" s="912"/>
      <c r="BH105" s="828"/>
      <c r="BI105" s="919"/>
      <c r="BJ105" s="912"/>
      <c r="BK105" s="912"/>
      <c r="BL105" s="912"/>
      <c r="BM105" s="836"/>
    </row>
    <row r="106" spans="1:65" s="69" customFormat="1" hidden="1" outlineLevel="1">
      <c r="A106" s="156" t="s">
        <v>56</v>
      </c>
      <c r="B106" s="157"/>
      <c r="C106" s="48"/>
      <c r="D106" s="852" t="e">
        <f>SUM(D108:D111)</f>
        <v>#N/A</v>
      </c>
      <c r="E106" s="920"/>
      <c r="F106" s="921"/>
      <c r="G106" s="921" t="e">
        <f>SUM(G108:G111)</f>
        <v>#N/A</v>
      </c>
      <c r="H106" s="855"/>
      <c r="I106" s="856" t="e">
        <f>SUM(I108:I111)</f>
        <v>#N/A</v>
      </c>
      <c r="J106" s="920"/>
      <c r="K106" s="921"/>
      <c r="L106" s="857" t="e">
        <f>SUM(L108:L111)</f>
        <v>#N/A</v>
      </c>
      <c r="M106" s="855"/>
      <c r="N106" s="856" t="e">
        <f>SUM(N108:N111)</f>
        <v>#N/A</v>
      </c>
      <c r="O106" s="920"/>
      <c r="P106" s="921"/>
      <c r="Q106" s="921" t="e">
        <f>SUM(Q108:Q111)</f>
        <v>#N/A</v>
      </c>
      <c r="R106" s="1028"/>
      <c r="S106" s="1159" t="e">
        <f>SUM(S108:S111)</f>
        <v>#N/A</v>
      </c>
      <c r="T106" s="1160"/>
      <c r="U106" s="1161"/>
      <c r="V106" s="1161" t="e">
        <f>SUM(V108:V111)</f>
        <v>#N/A</v>
      </c>
      <c r="W106" s="1162"/>
      <c r="X106" s="1051" t="e">
        <f>SUM(X108:X111)</f>
        <v>#N/A</v>
      </c>
      <c r="Y106" s="920"/>
      <c r="Z106" s="921"/>
      <c r="AA106" s="921" t="e">
        <f>SUM(AA108:AA111)</f>
        <v>#N/A</v>
      </c>
      <c r="AB106" s="922"/>
      <c r="AC106" s="860"/>
      <c r="AD106" s="856" t="e">
        <f>SUM(AD108:AD111)</f>
        <v>#N/A</v>
      </c>
      <c r="AE106" s="920"/>
      <c r="AF106" s="921"/>
      <c r="AG106" s="921" t="e">
        <f>SUM(AG108:AG111)</f>
        <v>#N/A</v>
      </c>
      <c r="AH106" s="858"/>
      <c r="AI106" s="856" t="e">
        <f>SUM(AI108:AI111)</f>
        <v>#N/A</v>
      </c>
      <c r="AJ106" s="920"/>
      <c r="AK106" s="921"/>
      <c r="AL106" s="921" t="e">
        <f>SUM(AL108:AL111)</f>
        <v>#N/A</v>
      </c>
      <c r="AM106" s="861"/>
      <c r="AN106" s="856" t="e">
        <f>SUM(AN108:AN111)</f>
        <v>#N/A</v>
      </c>
      <c r="AO106" s="920"/>
      <c r="AP106" s="921"/>
      <c r="AQ106" s="921" t="e">
        <f>SUM(AQ108:AQ111)</f>
        <v>#N/A</v>
      </c>
      <c r="AR106" s="1229"/>
      <c r="AS106" s="1339" t="e">
        <f>SUM(AS108:AS111)</f>
        <v>#N/A</v>
      </c>
      <c r="AT106" s="1340"/>
      <c r="AU106" s="1341"/>
      <c r="AV106" s="1341" t="e">
        <f>SUM(AV108:AV111)</f>
        <v>#N/A</v>
      </c>
      <c r="AW106" s="1342"/>
      <c r="AX106" s="1252" t="e">
        <f>SUM(AX108:AX111)</f>
        <v>#N/A</v>
      </c>
      <c r="AY106" s="920"/>
      <c r="AZ106" s="921"/>
      <c r="BA106" s="921" t="e">
        <f>SUM(BA108:BA111)</f>
        <v>#N/A</v>
      </c>
      <c r="BB106" s="862"/>
      <c r="BC106" s="858"/>
      <c r="BD106" s="856" t="e">
        <f>SUM(BD108:BD111)</f>
        <v>#N/A</v>
      </c>
      <c r="BE106" s="920"/>
      <c r="BF106" s="921"/>
      <c r="BG106" s="921" t="e">
        <f>SUM(BG108:BG111)</f>
        <v>#N/A</v>
      </c>
      <c r="BH106" s="858"/>
      <c r="BI106" s="856" t="e">
        <f>SUM(BI108:BI111)</f>
        <v>#N/A</v>
      </c>
      <c r="BJ106" s="920"/>
      <c r="BK106" s="921"/>
      <c r="BL106" s="921" t="e">
        <f>SUM(BL108:BL111)</f>
        <v>#N/A</v>
      </c>
      <c r="BM106" s="863"/>
    </row>
    <row r="107" spans="1:65" s="69" customFormat="1" hidden="1" outlineLevel="1">
      <c r="A107" s="156" t="s">
        <v>57</v>
      </c>
      <c r="B107" s="157"/>
      <c r="C107" s="48"/>
      <c r="D107" s="852" t="e">
        <f>SUM(D112:D115)</f>
        <v>#N/A</v>
      </c>
      <c r="E107" s="920"/>
      <c r="F107" s="921"/>
      <c r="G107" s="921" t="e">
        <f>SUM(G112:G115)</f>
        <v>#N/A</v>
      </c>
      <c r="H107" s="855"/>
      <c r="I107" s="856" t="e">
        <f>SUM(I112:I115)</f>
        <v>#N/A</v>
      </c>
      <c r="J107" s="920"/>
      <c r="K107" s="921"/>
      <c r="L107" s="857" t="e">
        <f>SUM(L112:L115)</f>
        <v>#N/A</v>
      </c>
      <c r="M107" s="855"/>
      <c r="N107" s="856" t="e">
        <f>SUM(N112:N115)</f>
        <v>#N/A</v>
      </c>
      <c r="O107" s="920"/>
      <c r="P107" s="921"/>
      <c r="Q107" s="921" t="e">
        <f>SUM(Q112:Q115)</f>
        <v>#N/A</v>
      </c>
      <c r="R107" s="1028"/>
      <c r="S107" s="1159" t="e">
        <f>SUM(S112:S115)</f>
        <v>#N/A</v>
      </c>
      <c r="T107" s="1160"/>
      <c r="U107" s="1161"/>
      <c r="V107" s="1161" t="e">
        <f>SUM(V112:V115)</f>
        <v>#N/A</v>
      </c>
      <c r="W107" s="1162"/>
      <c r="X107" s="1051" t="e">
        <f>SUM(X112:X115)</f>
        <v>#N/A</v>
      </c>
      <c r="Y107" s="920"/>
      <c r="Z107" s="921"/>
      <c r="AA107" s="921" t="e">
        <f>SUM(AA112:AA115)</f>
        <v>#N/A</v>
      </c>
      <c r="AB107" s="922"/>
      <c r="AC107" s="860"/>
      <c r="AD107" s="856" t="e">
        <f>SUM(AD112:AD115)</f>
        <v>#N/A</v>
      </c>
      <c r="AE107" s="920"/>
      <c r="AF107" s="921"/>
      <c r="AG107" s="921" t="e">
        <f>SUM(AG112:AG115)</f>
        <v>#N/A</v>
      </c>
      <c r="AH107" s="858"/>
      <c r="AI107" s="856" t="e">
        <f>SUM(AI112:AI115)</f>
        <v>#N/A</v>
      </c>
      <c r="AJ107" s="920"/>
      <c r="AK107" s="921"/>
      <c r="AL107" s="921" t="e">
        <f>SUM(AL112:AL115)</f>
        <v>#N/A</v>
      </c>
      <c r="AM107" s="861"/>
      <c r="AN107" s="856" t="e">
        <f>SUM(AN112:AN115)</f>
        <v>#N/A</v>
      </c>
      <c r="AO107" s="920"/>
      <c r="AP107" s="921"/>
      <c r="AQ107" s="921" t="e">
        <f>SUM(AQ112:AQ115)</f>
        <v>#N/A</v>
      </c>
      <c r="AR107" s="1229"/>
      <c r="AS107" s="1339" t="e">
        <f>SUM(AS112:AS115)</f>
        <v>#N/A</v>
      </c>
      <c r="AT107" s="1340"/>
      <c r="AU107" s="1341"/>
      <c r="AV107" s="1341" t="e">
        <f>SUM(AV112:AV115)</f>
        <v>#N/A</v>
      </c>
      <c r="AW107" s="1342"/>
      <c r="AX107" s="1252" t="e">
        <f>SUM(AX112:AX115)</f>
        <v>#N/A</v>
      </c>
      <c r="AY107" s="920"/>
      <c r="AZ107" s="921"/>
      <c r="BA107" s="921" t="e">
        <f>SUM(BA112:BA115)</f>
        <v>#N/A</v>
      </c>
      <c r="BB107" s="862"/>
      <c r="BC107" s="858"/>
      <c r="BD107" s="856" t="e">
        <f>SUM(BD112:BD115)</f>
        <v>#N/A</v>
      </c>
      <c r="BE107" s="920"/>
      <c r="BF107" s="921"/>
      <c r="BG107" s="921" t="e">
        <f>SUM(BG112:BG115)</f>
        <v>#N/A</v>
      </c>
      <c r="BH107" s="858"/>
      <c r="BI107" s="856" t="e">
        <f>SUM(BI112:BI115)</f>
        <v>#N/A</v>
      </c>
      <c r="BJ107" s="920"/>
      <c r="BK107" s="921"/>
      <c r="BL107" s="921" t="e">
        <f>SUM(BL112:BL115)</f>
        <v>#N/A</v>
      </c>
      <c r="BM107" s="863"/>
    </row>
    <row r="108" spans="1:65" hidden="1" outlineLevel="1">
      <c r="A108" s="151" t="s">
        <v>60</v>
      </c>
      <c r="B108" s="32"/>
      <c r="C108" s="48"/>
      <c r="D108" s="817" t="e">
        <f>((D85*D$13*G95)+(F95*D85*D$14)+((1-(F95+G95))*D85*D$15))*VLOOKUP(D84,spot_lenght_index,2,FALSE)*E95</f>
        <v>#N/A</v>
      </c>
      <c r="E108" s="916"/>
      <c r="F108" s="917"/>
      <c r="G108" s="917" t="e">
        <f>D85*E95</f>
        <v>#N/A</v>
      </c>
      <c r="H108" s="864"/>
      <c r="I108" s="865" t="e">
        <f>((I85*I$13*L95)+(K95*I85*I$14)+((1-(K95+L95))*I85*I$15))*VLOOKUP(I84,spot_lenght_index,2,FALSE)*J95</f>
        <v>#N/A</v>
      </c>
      <c r="J108" s="916"/>
      <c r="K108" s="917"/>
      <c r="L108" s="866" t="e">
        <f>I85*J95</f>
        <v>#N/A</v>
      </c>
      <c r="M108" s="864"/>
      <c r="N108" s="865" t="e">
        <f>((N85*N$13*Q95)+(P95*N85*N$14)+((1-(P95+Q95))*N85*N$15))*VLOOKUP(N84,spot_lenght_index,2,FALSE)*O95</f>
        <v>#N/A</v>
      </c>
      <c r="O108" s="916"/>
      <c r="P108" s="917"/>
      <c r="Q108" s="917" t="e">
        <f>N85*O95</f>
        <v>#N/A</v>
      </c>
      <c r="R108" s="1029"/>
      <c r="S108" s="1163" t="e">
        <f>((S85*S$13*V95)+(U95*S85*S$14)+((1-(U95+V95))*S85*S$15))*VLOOKUP(S84,spot_lenght_index,2,FALSE)*T95</f>
        <v>#N/A</v>
      </c>
      <c r="T108" s="1164"/>
      <c r="U108" s="1165"/>
      <c r="V108" s="1165" t="e">
        <f>S85*T95</f>
        <v>#N/A</v>
      </c>
      <c r="W108" s="1166"/>
      <c r="X108" s="1052" t="e">
        <f>((X85*X$13*AA95)+(Z95*X85*X$14)+((1-(Z95+AA95))*X85*X$15))*VLOOKUP(X84,spot_lenght_index,2,FALSE)*Y95</f>
        <v>#N/A</v>
      </c>
      <c r="Y108" s="916"/>
      <c r="Z108" s="917"/>
      <c r="AA108" s="917" t="e">
        <f>X85*Y95</f>
        <v>#N/A</v>
      </c>
      <c r="AB108" s="923"/>
      <c r="AC108" s="826"/>
      <c r="AD108" s="865" t="e">
        <f>((AD85*AD$13*AG95)+(AF95*AD85*AD$14)+((1-(AF95+AG95))*AD85*AD$15))*VLOOKUP(AD84,spot_lenght_index,2,FALSE)*AE95</f>
        <v>#N/A</v>
      </c>
      <c r="AE108" s="916"/>
      <c r="AF108" s="917"/>
      <c r="AG108" s="917" t="e">
        <f>AD85*AE95</f>
        <v>#N/A</v>
      </c>
      <c r="AH108" s="834"/>
      <c r="AI108" s="865" t="e">
        <f>((AI85*AI$13*AL95)+(AK95*AI85*AI$14)+((1-(AK95+AL95))*AI85*AI$15))*VLOOKUP(AI84,spot_lenght_index,2,FALSE)*AJ95</f>
        <v>#N/A</v>
      </c>
      <c r="AJ108" s="916"/>
      <c r="AK108" s="917"/>
      <c r="AL108" s="917" t="e">
        <f>AI85*AJ95</f>
        <v>#N/A</v>
      </c>
      <c r="AM108" s="826"/>
      <c r="AN108" s="865" t="e">
        <f>((AN85*AN$13*AQ95)+(AP95*AN85*AN$14)+((1-(AP95+AQ95))*AN85*AN$15))*VLOOKUP(AN84,spot_lenght_index,2,FALSE)*AO95</f>
        <v>#N/A</v>
      </c>
      <c r="AO108" s="916"/>
      <c r="AP108" s="917"/>
      <c r="AQ108" s="917" t="e">
        <f>AN85*AO95</f>
        <v>#N/A</v>
      </c>
      <c r="AR108" s="1227"/>
      <c r="AS108" s="1343" t="e">
        <f>((AS85*AS$13*AV95)+(AU95*AS85*AS$14)+((1-(AU95+AV95))*AS85*AS$15))*VLOOKUP(AS84,spot_lenght_index,2,FALSE)*AT95</f>
        <v>#N/A</v>
      </c>
      <c r="AT108" s="1344"/>
      <c r="AU108" s="1345"/>
      <c r="AV108" s="1345" t="e">
        <f>AS85*AT95</f>
        <v>#N/A</v>
      </c>
      <c r="AW108" s="1334"/>
      <c r="AX108" s="1253" t="e">
        <f>((AX85*AX$13*BA95)+(AZ95*AX85*AX$14)+((1-(AZ95+BA95))*AX85*AX$15))*VLOOKUP(AX84,spot_lenght_index,2,FALSE)*AY95</f>
        <v>#N/A</v>
      </c>
      <c r="AY108" s="916"/>
      <c r="AZ108" s="917"/>
      <c r="BA108" s="917" t="e">
        <f>AX85*AY95</f>
        <v>#N/A</v>
      </c>
      <c r="BB108" s="829"/>
      <c r="BC108" s="834"/>
      <c r="BD108" s="865" t="e">
        <f>((BD85*BD$13*BG95)+(BF95*BD85*BD$14)+((1-(BF95+BG95))*BD85*BD$15))*VLOOKUP(BD84,spot_lenght_index,2,FALSE)*BE95</f>
        <v>#N/A</v>
      </c>
      <c r="BE108" s="916"/>
      <c r="BF108" s="917"/>
      <c r="BG108" s="917" t="e">
        <f>BD85*BE95</f>
        <v>#N/A</v>
      </c>
      <c r="BH108" s="834"/>
      <c r="BI108" s="865" t="e">
        <f>((BI85*BI$13*BL95)+(BK95*BI85*BI$14)+((1-(BK95+BL95))*BI85*BI$15))*VLOOKUP(BI84,spot_lenght_index,2,FALSE)*BJ95</f>
        <v>#N/A</v>
      </c>
      <c r="BJ108" s="916"/>
      <c r="BK108" s="917"/>
      <c r="BL108" s="917" t="e">
        <f>BI85*BJ95</f>
        <v>#N/A</v>
      </c>
      <c r="BM108" s="868"/>
    </row>
    <row r="109" spans="1:65" hidden="1" outlineLevel="1">
      <c r="A109" s="151" t="s">
        <v>61</v>
      </c>
      <c r="B109" s="32"/>
      <c r="C109" s="48"/>
      <c r="D109" s="817" t="e">
        <f>((D85*D$13*G96)+(F96*D85*D$14)+((1-(F96+G96))*D85*D$15))*VLOOKUP(D84,spot_lenght_index,2,FALSE)*E96</f>
        <v>#N/A</v>
      </c>
      <c r="E109" s="916"/>
      <c r="F109" s="917"/>
      <c r="G109" s="917" t="e">
        <f>D85*E96</f>
        <v>#N/A</v>
      </c>
      <c r="H109" s="864"/>
      <c r="I109" s="865" t="e">
        <f>((I85*I$13*L96)+(K96*I85*I$14)+((1-(K96+L96))*I85*I$15))*VLOOKUP(I84,spot_lenght_index,2,FALSE)*J96</f>
        <v>#N/A</v>
      </c>
      <c r="J109" s="916"/>
      <c r="K109" s="917"/>
      <c r="L109" s="866" t="e">
        <f>I85*J96</f>
        <v>#N/A</v>
      </c>
      <c r="M109" s="864"/>
      <c r="N109" s="865" t="e">
        <f>((N85*N$13*Q96)+(P96*N85*N$14)+((1-(P96+Q96))*N85*N$15))*VLOOKUP(N84,spot_lenght_index,2,FALSE)*O96</f>
        <v>#N/A</v>
      </c>
      <c r="O109" s="916"/>
      <c r="P109" s="917"/>
      <c r="Q109" s="917" t="e">
        <f>N85*O96</f>
        <v>#N/A</v>
      </c>
      <c r="R109" s="1029"/>
      <c r="S109" s="1163" t="e">
        <f>((S85*S$13*V96)+(U96*S85*S$14)+((1-(U96+V96))*S85*S$15))*VLOOKUP(S84,spot_lenght_index,2,FALSE)*T96</f>
        <v>#N/A</v>
      </c>
      <c r="T109" s="1164"/>
      <c r="U109" s="1165"/>
      <c r="V109" s="1165" t="e">
        <f>S85*T96</f>
        <v>#N/A</v>
      </c>
      <c r="W109" s="1166"/>
      <c r="X109" s="1052" t="e">
        <f>((X85*X$13*AA96)+(Z96*X85*X$14)+((1-(Z96+AA96))*X85*X$15))*VLOOKUP(X84,spot_lenght_index,2,FALSE)*Y96</f>
        <v>#N/A</v>
      </c>
      <c r="Y109" s="916"/>
      <c r="Z109" s="917"/>
      <c r="AA109" s="917" t="e">
        <f>X85*Y96</f>
        <v>#N/A</v>
      </c>
      <c r="AB109" s="923"/>
      <c r="AC109" s="826"/>
      <c r="AD109" s="865" t="e">
        <f>((AD85*AD$13*AG96)+(AF96*AD85*AD$14)+((1-(AF96+AG96))*AD85*AD$15))*VLOOKUP(AD84,spot_lenght_index,2,FALSE)*AE96</f>
        <v>#N/A</v>
      </c>
      <c r="AE109" s="916"/>
      <c r="AF109" s="917"/>
      <c r="AG109" s="917" t="e">
        <f>AD85*AE96</f>
        <v>#N/A</v>
      </c>
      <c r="AH109" s="834"/>
      <c r="AI109" s="865" t="e">
        <f>((AI85*AI$13*AL96)+(AK96*AI85*AI$14)+((1-(AK96+AL96))*AI85*AI$15))*VLOOKUP(AI84,spot_lenght_index,2,FALSE)*AJ96</f>
        <v>#N/A</v>
      </c>
      <c r="AJ109" s="916"/>
      <c r="AK109" s="917"/>
      <c r="AL109" s="917" t="e">
        <f>AI85*AJ96</f>
        <v>#N/A</v>
      </c>
      <c r="AM109" s="851"/>
      <c r="AN109" s="865" t="e">
        <f>((AN85*AN$13*AQ96)+(AP96*AN85*AN$14)+((1-(AP96+AQ96))*AN85*AN$15))*VLOOKUP(AN84,spot_lenght_index,2,FALSE)*AO96</f>
        <v>#N/A</v>
      </c>
      <c r="AO109" s="916"/>
      <c r="AP109" s="917"/>
      <c r="AQ109" s="917" t="e">
        <f>AN85*AO96</f>
        <v>#N/A</v>
      </c>
      <c r="AR109" s="1227"/>
      <c r="AS109" s="1343" t="e">
        <f>((AS85*AS$13*AV96)+(AU96*AS85*AS$14)+((1-(AU96+AV96))*AS85*AS$15))*VLOOKUP(AS84,spot_lenght_index,2,FALSE)*AT96</f>
        <v>#N/A</v>
      </c>
      <c r="AT109" s="1344"/>
      <c r="AU109" s="1345"/>
      <c r="AV109" s="1345" t="e">
        <f>AS85*AT96</f>
        <v>#N/A</v>
      </c>
      <c r="AW109" s="1334"/>
      <c r="AX109" s="1253" t="e">
        <f>((AX85*AX$13*BA96)+(AZ96*AX85*AX$14)+((1-(AZ96+BA96))*AX85*AX$15))*VLOOKUP(AX84,spot_lenght_index,2,FALSE)*AY96</f>
        <v>#N/A</v>
      </c>
      <c r="AY109" s="916"/>
      <c r="AZ109" s="917"/>
      <c r="BA109" s="917" t="e">
        <f>AX85*AY96</f>
        <v>#N/A</v>
      </c>
      <c r="BB109" s="829"/>
      <c r="BC109" s="834"/>
      <c r="BD109" s="865" t="e">
        <f>((BD85*BD$13*BG96)+(BF96*BD85*BD$14)+((1-(BF96+BG96))*BD85*BD$15))*VLOOKUP(BD84,spot_lenght_index,2,FALSE)*BE96</f>
        <v>#N/A</v>
      </c>
      <c r="BE109" s="916"/>
      <c r="BF109" s="917"/>
      <c r="BG109" s="917" t="e">
        <f>BD85*BE96</f>
        <v>#N/A</v>
      </c>
      <c r="BH109" s="834"/>
      <c r="BI109" s="865" t="e">
        <f>((BI85*BI$13*BL96)+(BK96*BI85*BI$14)+((1-(BK96+BL96))*BI85*BI$15))*VLOOKUP(BI84,spot_lenght_index,2,FALSE)*BJ96</f>
        <v>#N/A</v>
      </c>
      <c r="BJ109" s="916"/>
      <c r="BK109" s="917"/>
      <c r="BL109" s="917" t="e">
        <f>BI85*BJ96</f>
        <v>#N/A</v>
      </c>
      <c r="BM109" s="868"/>
    </row>
    <row r="110" spans="1:65" hidden="1" outlineLevel="1">
      <c r="A110" s="151" t="s">
        <v>62</v>
      </c>
      <c r="B110" s="32"/>
      <c r="C110" s="48"/>
      <c r="D110" s="817" t="e">
        <f>((D85*D$13*G97)+(F97*D85*D$14)+((1-(F97+G97))*D85*D$15))*VLOOKUP(D84,spot_lenght_index,2,FALSE)*E97</f>
        <v>#N/A</v>
      </c>
      <c r="E110" s="916"/>
      <c r="F110" s="917"/>
      <c r="G110" s="917" t="e">
        <f>D85*E97</f>
        <v>#N/A</v>
      </c>
      <c r="H110" s="864"/>
      <c r="I110" s="865" t="e">
        <f>((I85*I$13*L97)+(K97*I85*I$14)+((1-(K97+L97))*I85*I$15))*VLOOKUP(I84,spot_lenght_index,2,FALSE)*J97</f>
        <v>#N/A</v>
      </c>
      <c r="J110" s="916"/>
      <c r="K110" s="917"/>
      <c r="L110" s="866" t="e">
        <f>I85*J97</f>
        <v>#N/A</v>
      </c>
      <c r="M110" s="864"/>
      <c r="N110" s="865" t="e">
        <f>((N85*N$13*Q97)+(P97*N85*N$14)+((1-(P97+Q97))*N85*N$15))*VLOOKUP(N84,spot_lenght_index,2,FALSE)*O97</f>
        <v>#N/A</v>
      </c>
      <c r="O110" s="916"/>
      <c r="P110" s="917"/>
      <c r="Q110" s="917" t="e">
        <f>N85*O97</f>
        <v>#N/A</v>
      </c>
      <c r="R110" s="1029"/>
      <c r="S110" s="1163" t="e">
        <f>((S85*S$13*V97)+(U97*S85*S$14)+((1-(U97+V97))*S85*S$15))*VLOOKUP(S84,spot_lenght_index,2,FALSE)*T97</f>
        <v>#N/A</v>
      </c>
      <c r="T110" s="1164"/>
      <c r="U110" s="1165"/>
      <c r="V110" s="1165" t="e">
        <f>S85*T97</f>
        <v>#N/A</v>
      </c>
      <c r="W110" s="1166"/>
      <c r="X110" s="1052" t="e">
        <f>((X85*X$13*AA97)+(Z97*X85*X$14)+((1-(Z97+AA97))*X85*X$15))*VLOOKUP(X84,spot_lenght_index,2,FALSE)*Y97</f>
        <v>#N/A</v>
      </c>
      <c r="Y110" s="916"/>
      <c r="Z110" s="917"/>
      <c r="AA110" s="917" t="e">
        <f>X85*Y97</f>
        <v>#N/A</v>
      </c>
      <c r="AB110" s="923"/>
      <c r="AC110" s="826"/>
      <c r="AD110" s="865" t="e">
        <f>((AD85*AD$13*AG97)+(AF97*AD85*AD$14)+((1-(AF97+AG97))*AD85*AD$15))*VLOOKUP(AD84,spot_lenght_index,2,FALSE)*AE97</f>
        <v>#N/A</v>
      </c>
      <c r="AE110" s="916"/>
      <c r="AF110" s="917"/>
      <c r="AG110" s="917" t="e">
        <f>AD85*AE97</f>
        <v>#N/A</v>
      </c>
      <c r="AH110" s="834"/>
      <c r="AI110" s="865" t="e">
        <f>((AI85*AI$13*AL97)+(AK97*AI85*AI$14)+((1-(AK97+AL97))*AI85*AI$15))*VLOOKUP(AI84,spot_lenght_index,2,FALSE)*AJ97</f>
        <v>#N/A</v>
      </c>
      <c r="AJ110" s="916"/>
      <c r="AK110" s="917"/>
      <c r="AL110" s="917" t="e">
        <f>AI85*AJ97</f>
        <v>#N/A</v>
      </c>
      <c r="AM110" s="851"/>
      <c r="AN110" s="865" t="e">
        <f>((AN85*AN$13*AQ97)+(AP97*AN85*AN$14)+((1-(AP97+AQ97))*AN85*AN$15))*VLOOKUP(AN84,spot_lenght_index,2,FALSE)*AO97</f>
        <v>#N/A</v>
      </c>
      <c r="AO110" s="916"/>
      <c r="AP110" s="917"/>
      <c r="AQ110" s="917" t="e">
        <f>AN85*AO97</f>
        <v>#N/A</v>
      </c>
      <c r="AR110" s="1227"/>
      <c r="AS110" s="1343" t="e">
        <f>((AS85*AS$13*AV97)+(AU97*AS85*AS$14)+((1-(AU97+AV97))*AS85*AS$15))*VLOOKUP(AS84,spot_lenght_index,2,FALSE)*AT97</f>
        <v>#N/A</v>
      </c>
      <c r="AT110" s="1344"/>
      <c r="AU110" s="1345"/>
      <c r="AV110" s="1345" t="e">
        <f>AS85*AT97</f>
        <v>#N/A</v>
      </c>
      <c r="AW110" s="1334"/>
      <c r="AX110" s="1253" t="e">
        <f>((AX85*AX$13*BA97)+(AZ97*AX85*AX$14)+((1-(AZ97+BA97))*AX85*AX$15))*VLOOKUP(AX84,spot_lenght_index,2,FALSE)*AY97</f>
        <v>#N/A</v>
      </c>
      <c r="AY110" s="916"/>
      <c r="AZ110" s="917"/>
      <c r="BA110" s="917" t="e">
        <f>AX85*AY97</f>
        <v>#N/A</v>
      </c>
      <c r="BB110" s="829"/>
      <c r="BC110" s="834"/>
      <c r="BD110" s="865" t="e">
        <f>((BD85*BD$13*BG97)+(BF97*BD85*BD$14)+((1-(BF97+BG97))*BD85*BD$15))*VLOOKUP(BD84,spot_lenght_index,2,FALSE)*BE97</f>
        <v>#N/A</v>
      </c>
      <c r="BE110" s="916"/>
      <c r="BF110" s="917"/>
      <c r="BG110" s="917" t="e">
        <f>BD85*BE97</f>
        <v>#N/A</v>
      </c>
      <c r="BH110" s="834"/>
      <c r="BI110" s="865" t="e">
        <f>((BI85*BI$13*BL97)+(BK97*BI85*BI$14)+((1-(BK97+BL97))*BI85*BI$15))*VLOOKUP(BI84,spot_lenght_index,2,FALSE)*BJ97</f>
        <v>#N/A</v>
      </c>
      <c r="BJ110" s="916"/>
      <c r="BK110" s="917"/>
      <c r="BL110" s="917" t="e">
        <f>BI85*BJ97</f>
        <v>#N/A</v>
      </c>
      <c r="BM110" s="868"/>
    </row>
    <row r="111" spans="1:65" hidden="1" outlineLevel="1">
      <c r="A111" s="151" t="s">
        <v>106</v>
      </c>
      <c r="B111" s="32"/>
      <c r="C111" s="48"/>
      <c r="D111" s="817" t="e">
        <f>((D85*D$13*G98)+(F98*D85*D$14)+((1-(F98+G98))*D85*D$15))*VLOOKUP(D84,spot_lenght_index,2,FALSE)*E98</f>
        <v>#N/A</v>
      </c>
      <c r="E111" s="916"/>
      <c r="F111" s="917"/>
      <c r="G111" s="917" t="e">
        <f>D85*E98</f>
        <v>#N/A</v>
      </c>
      <c r="H111" s="864"/>
      <c r="I111" s="865" t="e">
        <f>((I85*I$13*L98)+(K98*I85*I$14)+((1-(K98+L98))*I85*I$15))*VLOOKUP(I84,spot_lenght_index,2,FALSE)*J98</f>
        <v>#N/A</v>
      </c>
      <c r="J111" s="916"/>
      <c r="K111" s="917"/>
      <c r="L111" s="866" t="e">
        <f>I85*J98</f>
        <v>#N/A</v>
      </c>
      <c r="M111" s="864"/>
      <c r="N111" s="865" t="e">
        <f>((N85*N$13*Q98)+(P98*N85*N$14)+((1-(P98+Q98))*N85*N$15))*VLOOKUP(N84,spot_lenght_index,2,FALSE)*O98</f>
        <v>#N/A</v>
      </c>
      <c r="O111" s="916"/>
      <c r="P111" s="917"/>
      <c r="Q111" s="917" t="e">
        <f>N85*O98</f>
        <v>#N/A</v>
      </c>
      <c r="R111" s="1029"/>
      <c r="S111" s="1163" t="e">
        <f>((S85*S$13*V98)+(U98*S85*S$14)+((1-(U98+V98))*S85*S$15))*VLOOKUP(S84,spot_lenght_index,2,FALSE)*T98</f>
        <v>#N/A</v>
      </c>
      <c r="T111" s="1164"/>
      <c r="U111" s="1165"/>
      <c r="V111" s="1165" t="e">
        <f>S85*T98</f>
        <v>#N/A</v>
      </c>
      <c r="W111" s="1166"/>
      <c r="X111" s="1052" t="e">
        <f>((X85*X$13*AA98)+(Z98*X85*X$14)+((1-(Z98+AA98))*X85*X$15))*VLOOKUP(X84,spot_lenght_index,2,FALSE)*Y98</f>
        <v>#N/A</v>
      </c>
      <c r="Y111" s="916"/>
      <c r="Z111" s="917"/>
      <c r="AA111" s="917" t="e">
        <f>X85*Y98</f>
        <v>#N/A</v>
      </c>
      <c r="AB111" s="923"/>
      <c r="AC111" s="826"/>
      <c r="AD111" s="865" t="e">
        <f>((AD85*AD$13*AG98)+(AF98*AD85*AD$14)+((1-(AF98+AG98))*AD85*AD$15))*VLOOKUP(AD84,spot_lenght_index,2,FALSE)*AE98</f>
        <v>#N/A</v>
      </c>
      <c r="AE111" s="916"/>
      <c r="AF111" s="917"/>
      <c r="AG111" s="917" t="e">
        <f>AD85*AE98</f>
        <v>#N/A</v>
      </c>
      <c r="AH111" s="834"/>
      <c r="AI111" s="865" t="e">
        <f>((AI85*AI$13*AL98)+(AK98*AI85*AI$14)+((1-(AK98+AL98))*AI85*AI$15))*VLOOKUP(AI84,spot_lenght_index,2,FALSE)*AJ98</f>
        <v>#N/A</v>
      </c>
      <c r="AJ111" s="916"/>
      <c r="AK111" s="917"/>
      <c r="AL111" s="917" t="e">
        <f>AI85*AJ98</f>
        <v>#N/A</v>
      </c>
      <c r="AM111" s="851"/>
      <c r="AN111" s="865" t="e">
        <f>((AN85*AN$13*AQ98)+(AP98*AN85*AN$14)+((1-(AP98+AQ98))*AN85*AN$15))*VLOOKUP(AN84,spot_lenght_index,2,FALSE)*AO98</f>
        <v>#N/A</v>
      </c>
      <c r="AO111" s="916"/>
      <c r="AP111" s="917"/>
      <c r="AQ111" s="917" t="e">
        <f>AN85*AO98</f>
        <v>#N/A</v>
      </c>
      <c r="AR111" s="1227"/>
      <c r="AS111" s="1343" t="e">
        <f>((AS85*AS$13*AV98)+(AU98*AS85*AS$14)+((1-(AU98+AV98))*AS85*AS$15))*VLOOKUP(AS84,spot_lenght_index,2,FALSE)*AT98</f>
        <v>#N/A</v>
      </c>
      <c r="AT111" s="1344"/>
      <c r="AU111" s="1345"/>
      <c r="AV111" s="1345" t="e">
        <f>AS85*AT98</f>
        <v>#N/A</v>
      </c>
      <c r="AW111" s="1334"/>
      <c r="AX111" s="1253" t="e">
        <f>((AX85*AX$13*BA98)+(AZ98*AX85*AX$14)+((1-(AZ98+BA98))*AX85*AX$15))*VLOOKUP(AX84,spot_lenght_index,2,FALSE)*AY98</f>
        <v>#N/A</v>
      </c>
      <c r="AY111" s="916"/>
      <c r="AZ111" s="917"/>
      <c r="BA111" s="917" t="e">
        <f>AX85*AY98</f>
        <v>#N/A</v>
      </c>
      <c r="BB111" s="829"/>
      <c r="BC111" s="834"/>
      <c r="BD111" s="865" t="e">
        <f>((BD85*BD$13*BG98)+(BF98*BD85*BD$14)+((1-(BF98+BG98))*BD85*BD$15))*VLOOKUP(BD84,spot_lenght_index,2,FALSE)*BE98</f>
        <v>#N/A</v>
      </c>
      <c r="BE111" s="916"/>
      <c r="BF111" s="917"/>
      <c r="BG111" s="917" t="e">
        <f>BD85*BE98</f>
        <v>#N/A</v>
      </c>
      <c r="BH111" s="834"/>
      <c r="BI111" s="865" t="e">
        <f>((BI85*BI$13*BL98)+(BK98*BI85*BI$14)+((1-(BK98+BL98))*BI85*BI$15))*VLOOKUP(BI84,spot_lenght_index,2,FALSE)*BJ98</f>
        <v>#N/A</v>
      </c>
      <c r="BJ111" s="916"/>
      <c r="BK111" s="917"/>
      <c r="BL111" s="917" t="e">
        <f>BI85*BJ98</f>
        <v>#N/A</v>
      </c>
      <c r="BM111" s="868"/>
    </row>
    <row r="112" spans="1:65" hidden="1" outlineLevel="1">
      <c r="A112" s="151" t="s">
        <v>63</v>
      </c>
      <c r="B112" s="32"/>
      <c r="C112" s="48"/>
      <c r="D112" s="817" t="e">
        <f>((D85*D$16*F99)+((1-F99)*D85*D$17))*VLOOKUP(D84,spot_lenght_index,3,FALSE)*E99</f>
        <v>#N/A</v>
      </c>
      <c r="E112" s="916"/>
      <c r="F112" s="924"/>
      <c r="G112" s="917" t="e">
        <f>D85*E99</f>
        <v>#N/A</v>
      </c>
      <c r="H112" s="864"/>
      <c r="I112" s="865" t="e">
        <f>((I85*I$16*K99)+((1-K99)*I85*I$17))*VLOOKUP(I84,spot_lenght_index,3,FALSE)*J99</f>
        <v>#N/A</v>
      </c>
      <c r="J112" s="916"/>
      <c r="K112" s="924"/>
      <c r="L112" s="866" t="e">
        <f>I85*J99</f>
        <v>#N/A</v>
      </c>
      <c r="M112" s="864"/>
      <c r="N112" s="865" t="e">
        <f>((N85*N$16*P99)+((1-P99)*N85*N$17))*VLOOKUP(N84,spot_lenght_index,3,FALSE)*O99</f>
        <v>#N/A</v>
      </c>
      <c r="O112" s="916"/>
      <c r="P112" s="924"/>
      <c r="Q112" s="917" t="e">
        <f>N85*O99</f>
        <v>#N/A</v>
      </c>
      <c r="R112" s="1029"/>
      <c r="S112" s="1163" t="e">
        <f>((S85*S$16*U99)+((1-U99)*S85*S$17))*VLOOKUP(S84,spot_lenght_index,3,FALSE)*T99</f>
        <v>#N/A</v>
      </c>
      <c r="T112" s="1164"/>
      <c r="U112" s="1167"/>
      <c r="V112" s="1165" t="e">
        <f>S85*T99</f>
        <v>#N/A</v>
      </c>
      <c r="W112" s="1166"/>
      <c r="X112" s="1052" t="e">
        <f>((X85*X$16*Z99)+((1-Z99)*X85*X$17))*VLOOKUP(X84,spot_lenght_index,3,FALSE)*Y99</f>
        <v>#N/A</v>
      </c>
      <c r="Y112" s="916"/>
      <c r="Z112" s="924"/>
      <c r="AA112" s="917" t="e">
        <f>X85*Y99</f>
        <v>#N/A</v>
      </c>
      <c r="AB112" s="923"/>
      <c r="AC112" s="826"/>
      <c r="AD112" s="865" t="e">
        <f>((AD85*AD$16*AF99)+((1-AF99)*AD85*AD$17))*VLOOKUP(AD84,spot_lenght_index,3,FALSE)*AE99</f>
        <v>#N/A</v>
      </c>
      <c r="AE112" s="916"/>
      <c r="AF112" s="924"/>
      <c r="AG112" s="917" t="e">
        <f>AD85*AE99</f>
        <v>#N/A</v>
      </c>
      <c r="AH112" s="834"/>
      <c r="AI112" s="865" t="e">
        <f>((AI85*AI$16*AK99)+((1-AK99)*AI85*AI$17))*VLOOKUP(AI84,spot_lenght_index,3,FALSE)*AJ99</f>
        <v>#N/A</v>
      </c>
      <c r="AJ112" s="916"/>
      <c r="AK112" s="924"/>
      <c r="AL112" s="917" t="e">
        <f>AI85*AJ99</f>
        <v>#N/A</v>
      </c>
      <c r="AM112" s="851"/>
      <c r="AN112" s="865" t="e">
        <f>((AN85*AN$16*AP99)+((1-AP99)*AN85*AN$17))*VLOOKUP(AN84,spot_lenght_index,3,FALSE)*AO99</f>
        <v>#N/A</v>
      </c>
      <c r="AO112" s="916"/>
      <c r="AP112" s="924"/>
      <c r="AQ112" s="917" t="e">
        <f>AN85*AO99</f>
        <v>#N/A</v>
      </c>
      <c r="AR112" s="1227"/>
      <c r="AS112" s="1343" t="e">
        <f>((AS85*AS$16*AU99)+((1-AU99)*AS85*AS$17))*VLOOKUP(AS84,spot_lenght_index,3,FALSE)*AT99</f>
        <v>#N/A</v>
      </c>
      <c r="AT112" s="1344"/>
      <c r="AU112" s="1346"/>
      <c r="AV112" s="1345" t="e">
        <f>AS85*AT99</f>
        <v>#N/A</v>
      </c>
      <c r="AW112" s="1334"/>
      <c r="AX112" s="1253" t="e">
        <f>((AX85*AX$16*AZ99)+((1-AZ99)*AX85*AX$17))*VLOOKUP(AX84,spot_lenght_index,3,FALSE)*AY99</f>
        <v>#N/A</v>
      </c>
      <c r="AY112" s="916"/>
      <c r="AZ112" s="924"/>
      <c r="BA112" s="917" t="e">
        <f>AX85*AY99</f>
        <v>#N/A</v>
      </c>
      <c r="BB112" s="829"/>
      <c r="BC112" s="834"/>
      <c r="BD112" s="865" t="e">
        <f>((BD85*BD$16*BF99)+((1-BF99)*BD85*BD$17))*VLOOKUP(BD84,spot_lenght_index,3,FALSE)*BE99</f>
        <v>#N/A</v>
      </c>
      <c r="BE112" s="916"/>
      <c r="BF112" s="924"/>
      <c r="BG112" s="917" t="e">
        <f>BD85*BE99</f>
        <v>#N/A</v>
      </c>
      <c r="BH112" s="834"/>
      <c r="BI112" s="865" t="e">
        <f>((BI85*BI$16*BK99)+((1-BK99)*BI85*BI$17))*VLOOKUP(BI84,spot_lenght_index,3,FALSE)*BJ99</f>
        <v>#N/A</v>
      </c>
      <c r="BJ112" s="916"/>
      <c r="BK112" s="924"/>
      <c r="BL112" s="917" t="e">
        <f>BI85*BJ99</f>
        <v>#N/A</v>
      </c>
      <c r="BM112" s="868"/>
    </row>
    <row r="113" spans="1:81" hidden="1" outlineLevel="1">
      <c r="A113" s="151" t="s">
        <v>72</v>
      </c>
      <c r="B113" s="32"/>
      <c r="C113" s="48"/>
      <c r="D113" s="817" t="e">
        <f>((D85*D$16*F100)+((1-F100)*D85*D$17))*VLOOKUP(D84,spot_lenght_index,3,FALSE)*E100</f>
        <v>#N/A</v>
      </c>
      <c r="E113" s="916"/>
      <c r="F113" s="917"/>
      <c r="G113" s="917" t="e">
        <f>D85*E100</f>
        <v>#N/A</v>
      </c>
      <c r="H113" s="864"/>
      <c r="I113" s="865" t="e">
        <f>((I85*I$16*K100)+((1-K100)*I85*I$17))*VLOOKUP(I84,spot_lenght_index,3,FALSE)*J100</f>
        <v>#N/A</v>
      </c>
      <c r="J113" s="916"/>
      <c r="K113" s="917"/>
      <c r="L113" s="866" t="e">
        <f>I85*J100</f>
        <v>#N/A</v>
      </c>
      <c r="M113" s="864"/>
      <c r="N113" s="865" t="e">
        <f>((N85*N$16*P100)+((1-P100)*N85*N$17))*VLOOKUP(N84,spot_lenght_index,3,FALSE)*O100</f>
        <v>#N/A</v>
      </c>
      <c r="O113" s="916"/>
      <c r="P113" s="917"/>
      <c r="Q113" s="917" t="e">
        <f>N85*O100</f>
        <v>#N/A</v>
      </c>
      <c r="R113" s="1029"/>
      <c r="S113" s="1163" t="e">
        <f>((S85*S$16*U100)+((1-U100)*S85*S$17))*VLOOKUP(S84,spot_lenght_index,3,FALSE)*T100</f>
        <v>#N/A</v>
      </c>
      <c r="T113" s="1164"/>
      <c r="U113" s="1165"/>
      <c r="V113" s="1165" t="e">
        <f>S85*T100</f>
        <v>#N/A</v>
      </c>
      <c r="W113" s="1166"/>
      <c r="X113" s="1052" t="e">
        <f>((X85*X$16*Z100)+((1-Z100)*X85*X$17))*VLOOKUP(X84,spot_lenght_index,3,FALSE)*Y100</f>
        <v>#N/A</v>
      </c>
      <c r="Y113" s="916"/>
      <c r="Z113" s="917"/>
      <c r="AA113" s="917" t="e">
        <f>X85*Y100</f>
        <v>#N/A</v>
      </c>
      <c r="AB113" s="923"/>
      <c r="AC113" s="826"/>
      <c r="AD113" s="865" t="e">
        <f>((AD85*AD$16*AF100)+((1-AF100)*AD85*AD$17))*VLOOKUP(AD84,spot_lenght_index,3,FALSE)*AE100</f>
        <v>#N/A</v>
      </c>
      <c r="AE113" s="916"/>
      <c r="AF113" s="917"/>
      <c r="AG113" s="917" t="e">
        <f>AD85*AE100</f>
        <v>#N/A</v>
      </c>
      <c r="AH113" s="834"/>
      <c r="AI113" s="865" t="e">
        <f>((AI85*AI$16*AK100)+((1-AK100)*AI85*AI$17))*VLOOKUP(AI84,spot_lenght_index,3,FALSE)*AJ100</f>
        <v>#N/A</v>
      </c>
      <c r="AJ113" s="916"/>
      <c r="AK113" s="917"/>
      <c r="AL113" s="917" t="e">
        <f>AI85*AJ100</f>
        <v>#N/A</v>
      </c>
      <c r="AM113" s="851"/>
      <c r="AN113" s="865" t="e">
        <f>((AN85*AN$16*AP100)+((1-AP100)*AN85*AN$17))*VLOOKUP(AN84,spot_lenght_index,3,FALSE)*AO100</f>
        <v>#N/A</v>
      </c>
      <c r="AO113" s="916"/>
      <c r="AP113" s="917"/>
      <c r="AQ113" s="917" t="e">
        <f>AN85*AO100</f>
        <v>#N/A</v>
      </c>
      <c r="AR113" s="1227"/>
      <c r="AS113" s="1343" t="e">
        <f>((AS85*AS$16*AU100)+((1-AU100)*AS85*AS$17))*VLOOKUP(AS84,spot_lenght_index,3,FALSE)*AT100</f>
        <v>#N/A</v>
      </c>
      <c r="AT113" s="1344"/>
      <c r="AU113" s="1345"/>
      <c r="AV113" s="1345" t="e">
        <f>AS85*AT100</f>
        <v>#N/A</v>
      </c>
      <c r="AW113" s="1334"/>
      <c r="AX113" s="1253" t="e">
        <f>((AX85*AX$16*AZ100)+((1-AZ100)*AX85*AX$17))*VLOOKUP(AX84,spot_lenght_index,3,FALSE)*AY100</f>
        <v>#N/A</v>
      </c>
      <c r="AY113" s="916"/>
      <c r="AZ113" s="917"/>
      <c r="BA113" s="917" t="e">
        <f>AX85*AY100</f>
        <v>#N/A</v>
      </c>
      <c r="BB113" s="829"/>
      <c r="BC113" s="834"/>
      <c r="BD113" s="865" t="e">
        <f>((BD85*BD$16*BF100)+((1-BF100)*BD85*BD$17))*VLOOKUP(BD84,spot_lenght_index,3,FALSE)*BE100</f>
        <v>#N/A</v>
      </c>
      <c r="BE113" s="916"/>
      <c r="BF113" s="917"/>
      <c r="BG113" s="917" t="e">
        <f>BD85*BE100</f>
        <v>#N/A</v>
      </c>
      <c r="BH113" s="834"/>
      <c r="BI113" s="865" t="e">
        <f>((BI85*BI$16*BK100)+((1-BK100)*BI85*BI$17))*VLOOKUP(BI84,spot_lenght_index,3,FALSE)*BJ100</f>
        <v>#N/A</v>
      </c>
      <c r="BJ113" s="916"/>
      <c r="BK113" s="917"/>
      <c r="BL113" s="917" t="e">
        <f>BI85*BJ100</f>
        <v>#N/A</v>
      </c>
      <c r="BM113" s="868"/>
    </row>
    <row r="114" spans="1:81" hidden="1" outlineLevel="1">
      <c r="A114" s="151" t="s">
        <v>80</v>
      </c>
      <c r="B114" s="32"/>
      <c r="C114" s="48"/>
      <c r="D114" s="817" t="e">
        <f>((D85*D$16*F101)+((1-F101)*D85*D$17))*VLOOKUP(D84,spot_lenght_index,3,FALSE)*E101</f>
        <v>#N/A</v>
      </c>
      <c r="E114" s="916"/>
      <c r="F114" s="917"/>
      <c r="G114" s="917" t="e">
        <f>D85*E101</f>
        <v>#N/A</v>
      </c>
      <c r="H114" s="864"/>
      <c r="I114" s="865" t="e">
        <f>((I85*I$16*K101)+((1-K101)*I85*I$17))*VLOOKUP(I84,spot_lenght_index,3,FALSE)*J101</f>
        <v>#N/A</v>
      </c>
      <c r="J114" s="916"/>
      <c r="K114" s="917"/>
      <c r="L114" s="866" t="e">
        <f>I85*J101</f>
        <v>#N/A</v>
      </c>
      <c r="M114" s="864"/>
      <c r="N114" s="865" t="e">
        <f>((N85*N$16*P101)+((1-P101)*N85*N$17))*VLOOKUP(N84,spot_lenght_index,3,FALSE)*O101</f>
        <v>#N/A</v>
      </c>
      <c r="O114" s="916"/>
      <c r="P114" s="917"/>
      <c r="Q114" s="917" t="e">
        <f>N85*O101</f>
        <v>#N/A</v>
      </c>
      <c r="R114" s="1029"/>
      <c r="S114" s="1163" t="e">
        <f>((S85*S$16*U101)+((1-U101)*S85*S$17))*VLOOKUP(S84,spot_lenght_index,3,FALSE)*T101</f>
        <v>#N/A</v>
      </c>
      <c r="T114" s="1164"/>
      <c r="U114" s="1165"/>
      <c r="V114" s="1165" t="e">
        <f>S85*T101</f>
        <v>#N/A</v>
      </c>
      <c r="W114" s="1166"/>
      <c r="X114" s="1052" t="e">
        <f>((X85*X$16*Z101)+((1-Z101)*X85*X$17))*VLOOKUP(X84,spot_lenght_index,3,FALSE)*Y101</f>
        <v>#N/A</v>
      </c>
      <c r="Y114" s="916"/>
      <c r="Z114" s="917"/>
      <c r="AA114" s="917" t="e">
        <f>X85*Y101</f>
        <v>#N/A</v>
      </c>
      <c r="AB114" s="923"/>
      <c r="AC114" s="826"/>
      <c r="AD114" s="865" t="e">
        <f>((AD85*AD$16*AF101)+((1-AF101)*AD85*AD$17))*VLOOKUP(AD84,spot_lenght_index,3,FALSE)*AE101</f>
        <v>#N/A</v>
      </c>
      <c r="AE114" s="916"/>
      <c r="AF114" s="917"/>
      <c r="AG114" s="917" t="e">
        <f>AD85*AE101</f>
        <v>#N/A</v>
      </c>
      <c r="AH114" s="834"/>
      <c r="AI114" s="865" t="e">
        <f>((AI85*AI$16*AK101)+((1-AK101)*AI85*AI$17))*VLOOKUP(AI84,spot_lenght_index,3,FALSE)*AJ101</f>
        <v>#N/A</v>
      </c>
      <c r="AJ114" s="916"/>
      <c r="AK114" s="917"/>
      <c r="AL114" s="917" t="e">
        <f>AI85*AJ101</f>
        <v>#N/A</v>
      </c>
      <c r="AM114" s="851"/>
      <c r="AN114" s="865" t="e">
        <f>((AN85*AN$16*AP101)+((1-AP101)*AN85*AN$17))*VLOOKUP(AN84,spot_lenght_index,3,FALSE)*AO101</f>
        <v>#N/A</v>
      </c>
      <c r="AO114" s="916"/>
      <c r="AP114" s="917"/>
      <c r="AQ114" s="917" t="e">
        <f>AN85*AO101</f>
        <v>#N/A</v>
      </c>
      <c r="AR114" s="1227"/>
      <c r="AS114" s="1343" t="e">
        <f>((AS85*AS$16*AU101)+((1-AU101)*AS85*AS$17))*VLOOKUP(AS84,spot_lenght_index,3,FALSE)*AT101</f>
        <v>#N/A</v>
      </c>
      <c r="AT114" s="1344"/>
      <c r="AU114" s="1345"/>
      <c r="AV114" s="1345" t="e">
        <f>AS85*AT101</f>
        <v>#N/A</v>
      </c>
      <c r="AW114" s="1334"/>
      <c r="AX114" s="1253" t="e">
        <f>((AX85*AX$16*AZ101)+((1-AZ101)*AX85*AX$17))*VLOOKUP(AX84,spot_lenght_index,3,FALSE)*AY101</f>
        <v>#N/A</v>
      </c>
      <c r="AY114" s="916"/>
      <c r="AZ114" s="917"/>
      <c r="BA114" s="917" t="e">
        <f>AX85*AY101</f>
        <v>#N/A</v>
      </c>
      <c r="BB114" s="829"/>
      <c r="BC114" s="834"/>
      <c r="BD114" s="865" t="e">
        <f>((BD85*BD$16*BF101)+((1-BF101)*BD85*BD$17))*VLOOKUP(BD84,spot_lenght_index,3,FALSE)*BE101</f>
        <v>#N/A</v>
      </c>
      <c r="BE114" s="916"/>
      <c r="BF114" s="917"/>
      <c r="BG114" s="917" t="e">
        <f>BD85*BE101</f>
        <v>#N/A</v>
      </c>
      <c r="BH114" s="834"/>
      <c r="BI114" s="865" t="e">
        <f>((BI85*BI$16*BK101)+((1-BK101)*BI85*BI$17))*VLOOKUP(BI84,spot_lenght_index,3,FALSE)*BJ101</f>
        <v>#N/A</v>
      </c>
      <c r="BJ114" s="916"/>
      <c r="BK114" s="917"/>
      <c r="BL114" s="917" t="e">
        <f>BI85*BJ101</f>
        <v>#N/A</v>
      </c>
      <c r="BM114" s="868"/>
    </row>
    <row r="115" spans="1:81" hidden="1" outlineLevel="1">
      <c r="A115" s="151" t="s">
        <v>95</v>
      </c>
      <c r="B115" s="32"/>
      <c r="C115" s="51"/>
      <c r="D115" s="817" t="e">
        <f>((D85*D$16*F102)+((1-F102)*D85*D$17))*VLOOKUP(D84,spot_lenght_index,3,FALSE)*E102</f>
        <v>#N/A</v>
      </c>
      <c r="E115" s="554"/>
      <c r="F115" s="870"/>
      <c r="G115" s="917" t="e">
        <f>D85*E102</f>
        <v>#N/A</v>
      </c>
      <c r="H115" s="864"/>
      <c r="I115" s="865" t="e">
        <f>((I85*I$16*K102)+((1-K102)*I85*I$17))*VLOOKUP(I84,spot_lenght_index,3,FALSE)*J102</f>
        <v>#N/A</v>
      </c>
      <c r="J115" s="554"/>
      <c r="K115" s="870"/>
      <c r="L115" s="866" t="e">
        <f>I85*J102</f>
        <v>#N/A</v>
      </c>
      <c r="M115" s="864"/>
      <c r="N115" s="865" t="e">
        <f>((N85*N$16*P102)+((1-P102)*N85*N$17))*VLOOKUP(N84,spot_lenght_index,3,FALSE)*O102</f>
        <v>#N/A</v>
      </c>
      <c r="O115" s="554"/>
      <c r="P115" s="870"/>
      <c r="Q115" s="917" t="e">
        <f>N85*O102</f>
        <v>#N/A</v>
      </c>
      <c r="R115" s="1029"/>
      <c r="S115" s="1163" t="e">
        <f>((S85*S$16*U102)+((1-U102)*S85*S$17))*VLOOKUP(S84,spot_lenght_index,3,FALSE)*T102</f>
        <v>#N/A</v>
      </c>
      <c r="T115" s="1168"/>
      <c r="U115" s="1169"/>
      <c r="V115" s="1165" t="e">
        <f>S85*T102</f>
        <v>#N/A</v>
      </c>
      <c r="W115" s="1166"/>
      <c r="X115" s="1052" t="e">
        <f>((X85*X$16*Z102)+((1-Z102)*X85*X$17))*VLOOKUP(X84,spot_lenght_index,3,FALSE)*Y102</f>
        <v>#N/A</v>
      </c>
      <c r="Y115" s="554"/>
      <c r="Z115" s="870"/>
      <c r="AA115" s="917" t="e">
        <f>X85*Y102</f>
        <v>#N/A</v>
      </c>
      <c r="AB115" s="923"/>
      <c r="AC115" s="826"/>
      <c r="AD115" s="865" t="e">
        <f>((AD85*AD$16*AF102)+((1-AF102)*AD85*AD$17))*VLOOKUP(AD84,spot_lenght_index,3,FALSE)*AE102</f>
        <v>#N/A</v>
      </c>
      <c r="AE115" s="554"/>
      <c r="AF115" s="870"/>
      <c r="AG115" s="917" t="e">
        <f>AD85*AE102</f>
        <v>#N/A</v>
      </c>
      <c r="AH115" s="321"/>
      <c r="AI115" s="865" t="e">
        <f>((AI85*AI$16*AK102)+((1-AK102)*AI85*AI$17))*VLOOKUP(AI84,spot_lenght_index,3,FALSE)*AJ102</f>
        <v>#N/A</v>
      </c>
      <c r="AJ115" s="554"/>
      <c r="AK115" s="870"/>
      <c r="AL115" s="917" t="e">
        <f>AI85*AJ102</f>
        <v>#N/A</v>
      </c>
      <c r="AM115" s="322"/>
      <c r="AN115" s="865" t="e">
        <f>((AN85*AN$16*AP102)+((1-AP102)*AN85*AN$17))*VLOOKUP(AN84,spot_lenght_index,3,FALSE)*AO102</f>
        <v>#N/A</v>
      </c>
      <c r="AO115" s="554"/>
      <c r="AP115" s="870"/>
      <c r="AQ115" s="917" t="e">
        <f>AN85*AO102</f>
        <v>#N/A</v>
      </c>
      <c r="AR115" s="473"/>
      <c r="AS115" s="1343" t="e">
        <f>((AS85*AS$16*AU102)+((1-AU102)*AS85*AS$17))*VLOOKUP(AS84,spot_lenght_index,3,FALSE)*AT102</f>
        <v>#N/A</v>
      </c>
      <c r="AT115" s="1347"/>
      <c r="AU115" s="1348"/>
      <c r="AV115" s="1345" t="e">
        <f>AS85*AT102</f>
        <v>#N/A</v>
      </c>
      <c r="AW115" s="1349"/>
      <c r="AX115" s="1253" t="e">
        <f>((AX85*AX$16*AZ102)+((1-AZ102)*AX85*AX$17))*VLOOKUP(AX84,spot_lenght_index,3,FALSE)*AY102</f>
        <v>#N/A</v>
      </c>
      <c r="AY115" s="554"/>
      <c r="AZ115" s="870"/>
      <c r="BA115" s="917" t="e">
        <f>AX85*AY102</f>
        <v>#N/A</v>
      </c>
      <c r="BB115" s="473"/>
      <c r="BC115" s="337"/>
      <c r="BD115" s="865" t="e">
        <f>((BD85*BD$16*BF102)+((1-BF102)*BD85*BD$17))*VLOOKUP(BD84,spot_lenght_index,3,FALSE)*BE102</f>
        <v>#N/A</v>
      </c>
      <c r="BE115" s="554"/>
      <c r="BF115" s="870"/>
      <c r="BG115" s="917" t="e">
        <f>BD85*BE102</f>
        <v>#N/A</v>
      </c>
      <c r="BH115" s="337"/>
      <c r="BI115" s="865" t="e">
        <f>((BI85*BI$16*BK102)+((1-BK102)*BI85*BI$17))*VLOOKUP(BI84,spot_lenght_index,3,FALSE)*BJ102</f>
        <v>#N/A</v>
      </c>
      <c r="BJ115" s="554"/>
      <c r="BK115" s="870"/>
      <c r="BL115" s="917" t="e">
        <f>BI85*BJ102</f>
        <v>#N/A</v>
      </c>
      <c r="BM115" s="868"/>
    </row>
    <row r="116" spans="1:81" hidden="1" outlineLevel="1">
      <c r="A116" s="151"/>
      <c r="B116" s="32"/>
      <c r="C116" s="48"/>
      <c r="D116" s="817"/>
      <c r="E116" s="916"/>
      <c r="F116" s="917"/>
      <c r="G116" s="917"/>
      <c r="H116" s="864"/>
      <c r="I116" s="828"/>
      <c r="J116" s="918"/>
      <c r="K116" s="912"/>
      <c r="L116" s="823"/>
      <c r="M116" s="871"/>
      <c r="N116" s="828"/>
      <c r="O116" s="918"/>
      <c r="P116" s="912"/>
      <c r="Q116" s="912"/>
      <c r="R116" s="1023"/>
      <c r="S116" s="1153"/>
      <c r="T116" s="1154"/>
      <c r="U116" s="1154"/>
      <c r="V116" s="1154"/>
      <c r="W116" s="1155"/>
      <c r="X116" s="1049"/>
      <c r="Y116" s="912"/>
      <c r="Z116" s="912"/>
      <c r="AA116" s="912"/>
      <c r="AB116" s="828"/>
      <c r="AC116" s="826"/>
      <c r="AD116" s="909"/>
      <c r="AE116" s="912"/>
      <c r="AF116" s="912"/>
      <c r="AG116" s="912"/>
      <c r="AH116" s="829"/>
      <c r="AI116" s="909"/>
      <c r="AJ116" s="912"/>
      <c r="AK116" s="912"/>
      <c r="AL116" s="912"/>
      <c r="AM116" s="872"/>
      <c r="AN116" s="919"/>
      <c r="AO116" s="912"/>
      <c r="AP116" s="912"/>
      <c r="AQ116" s="912"/>
      <c r="AR116" s="1227"/>
      <c r="AS116" s="1300"/>
      <c r="AT116" s="1301"/>
      <c r="AU116" s="1350"/>
      <c r="AV116" s="1350"/>
      <c r="AW116" s="1334"/>
      <c r="AX116" s="1250"/>
      <c r="AY116" s="912"/>
      <c r="AZ116" s="912"/>
      <c r="BA116" s="912"/>
      <c r="BB116" s="873"/>
      <c r="BC116" s="874"/>
      <c r="BD116" s="919"/>
      <c r="BE116" s="912"/>
      <c r="BF116" s="912"/>
      <c r="BG116" s="912"/>
      <c r="BH116" s="874"/>
      <c r="BI116" s="875"/>
      <c r="BJ116" s="912"/>
      <c r="BK116" s="912"/>
      <c r="BL116" s="912"/>
      <c r="BM116" s="836"/>
    </row>
    <row r="117" spans="1:81" hidden="1" outlineLevel="1">
      <c r="A117" s="151"/>
      <c r="B117" s="32"/>
      <c r="C117" s="48"/>
      <c r="D117" s="817"/>
      <c r="E117" s="916"/>
      <c r="F117" s="917"/>
      <c r="G117" s="917"/>
      <c r="H117" s="705"/>
      <c r="I117" s="820"/>
      <c r="J117" s="918"/>
      <c r="K117" s="912"/>
      <c r="L117" s="823"/>
      <c r="M117" s="871"/>
      <c r="N117" s="828"/>
      <c r="O117" s="918"/>
      <c r="P117" s="912"/>
      <c r="Q117" s="912"/>
      <c r="R117" s="1023"/>
      <c r="S117" s="1153"/>
      <c r="T117" s="1154"/>
      <c r="U117" s="1154"/>
      <c r="V117" s="1154"/>
      <c r="W117" s="1155"/>
      <c r="X117" s="1049"/>
      <c r="Y117" s="912"/>
      <c r="Z117" s="912"/>
      <c r="AA117" s="912"/>
      <c r="AB117" s="828"/>
      <c r="AC117" s="826"/>
      <c r="AD117" s="909"/>
      <c r="AE117" s="912"/>
      <c r="AF117" s="912"/>
      <c r="AG117" s="912"/>
      <c r="AH117" s="829"/>
      <c r="AI117" s="909"/>
      <c r="AJ117" s="912"/>
      <c r="AK117" s="912"/>
      <c r="AL117" s="912"/>
      <c r="AM117" s="872"/>
      <c r="AN117" s="919"/>
      <c r="AO117" s="912"/>
      <c r="AP117" s="912"/>
      <c r="AQ117" s="912"/>
      <c r="AR117" s="1227"/>
      <c r="AS117" s="1300"/>
      <c r="AT117" s="1301"/>
      <c r="AU117" s="1350"/>
      <c r="AV117" s="1350"/>
      <c r="AW117" s="1334"/>
      <c r="AX117" s="1250"/>
      <c r="AY117" s="912"/>
      <c r="AZ117" s="912"/>
      <c r="BA117" s="912"/>
      <c r="BB117" s="873"/>
      <c r="BC117" s="874"/>
      <c r="BD117" s="919"/>
      <c r="BE117" s="912"/>
      <c r="BF117" s="912"/>
      <c r="BG117" s="912"/>
      <c r="BH117" s="874"/>
      <c r="BI117" s="875"/>
      <c r="BJ117" s="912"/>
      <c r="BK117" s="912"/>
      <c r="BL117" s="912"/>
      <c r="BM117" s="836"/>
    </row>
    <row r="118" spans="1:81" ht="18.600000000000001" hidden="1" outlineLevel="1" thickBot="1">
      <c r="A118" s="50"/>
      <c r="B118" s="52"/>
      <c r="C118" s="153"/>
      <c r="D118" s="876"/>
      <c r="E118" s="877"/>
      <c r="F118" s="878"/>
      <c r="G118" s="878"/>
      <c r="H118" s="879"/>
      <c r="I118" s="880"/>
      <c r="J118" s="881"/>
      <c r="K118" s="882"/>
      <c r="L118" s="883"/>
      <c r="M118" s="882"/>
      <c r="N118" s="884"/>
      <c r="O118" s="881"/>
      <c r="P118" s="882"/>
      <c r="Q118" s="882"/>
      <c r="R118" s="883"/>
      <c r="S118" s="1170"/>
      <c r="T118" s="1171"/>
      <c r="U118" s="1171"/>
      <c r="V118" s="1171"/>
      <c r="W118" s="1172"/>
      <c r="X118" s="1053"/>
      <c r="Y118" s="882"/>
      <c r="Z118" s="882"/>
      <c r="AA118" s="882"/>
      <c r="AB118" s="887"/>
      <c r="AC118" s="886"/>
      <c r="AD118" s="885"/>
      <c r="AE118" s="882"/>
      <c r="AF118" s="882"/>
      <c r="AG118" s="882"/>
      <c r="AH118" s="888"/>
      <c r="AI118" s="885"/>
      <c r="AJ118" s="882"/>
      <c r="AK118" s="882"/>
      <c r="AL118" s="882"/>
      <c r="AM118" s="889"/>
      <c r="AN118" s="890"/>
      <c r="AO118" s="882"/>
      <c r="AP118" s="882"/>
      <c r="AQ118" s="882"/>
      <c r="AR118" s="1230"/>
      <c r="AS118" s="1351"/>
      <c r="AT118" s="1352"/>
      <c r="AU118" s="1353"/>
      <c r="AV118" s="1353"/>
      <c r="AW118" s="1354"/>
      <c r="AX118" s="1053"/>
      <c r="AY118" s="882"/>
      <c r="AZ118" s="882"/>
      <c r="BA118" s="882"/>
      <c r="BB118" s="891"/>
      <c r="BC118" s="892"/>
      <c r="BD118" s="890"/>
      <c r="BE118" s="882"/>
      <c r="BF118" s="882"/>
      <c r="BG118" s="882"/>
      <c r="BH118" s="893"/>
      <c r="BI118" s="890"/>
      <c r="BJ118" s="882"/>
      <c r="BK118" s="882"/>
      <c r="BL118" s="882"/>
      <c r="BM118" s="894"/>
    </row>
    <row r="119" spans="1:81" s="39" customFormat="1" ht="18.600000000000001" hidden="1" outlineLevel="1" thickBot="1">
      <c r="A119" s="257" t="s">
        <v>124</v>
      </c>
      <c r="B119" s="212">
        <v>0</v>
      </c>
      <c r="C119" s="213"/>
      <c r="D119" s="1576" t="str">
        <f>C120</f>
        <v>W 35/55</v>
      </c>
      <c r="E119" s="1573"/>
      <c r="F119" s="1573"/>
      <c r="G119" s="1573"/>
      <c r="H119" s="1575"/>
      <c r="I119" s="1576" t="str">
        <f>C120</f>
        <v>W 35/55</v>
      </c>
      <c r="J119" s="1573"/>
      <c r="K119" s="1573"/>
      <c r="L119" s="1573"/>
      <c r="M119" s="1575"/>
      <c r="N119" s="1576" t="str">
        <f>C120</f>
        <v>W 35/55</v>
      </c>
      <c r="O119" s="1573"/>
      <c r="P119" s="1573"/>
      <c r="Q119" s="1573"/>
      <c r="R119" s="1573"/>
      <c r="S119" s="1572" t="str">
        <f>C120</f>
        <v>W 35/55</v>
      </c>
      <c r="T119" s="1573"/>
      <c r="U119" s="1573"/>
      <c r="V119" s="1573"/>
      <c r="W119" s="1574"/>
      <c r="X119" s="1573" t="str">
        <f>C120</f>
        <v>W 35/55</v>
      </c>
      <c r="Y119" s="1573"/>
      <c r="Z119" s="1573"/>
      <c r="AA119" s="1573"/>
      <c r="AB119" s="1573"/>
      <c r="AC119" s="1575"/>
      <c r="AD119" s="1576" t="str">
        <f>C120</f>
        <v>W 35/55</v>
      </c>
      <c r="AE119" s="1573"/>
      <c r="AF119" s="1573"/>
      <c r="AG119" s="1573"/>
      <c r="AH119" s="1575"/>
      <c r="AI119" s="1576" t="str">
        <f>C120</f>
        <v>W 35/55</v>
      </c>
      <c r="AJ119" s="1573"/>
      <c r="AK119" s="1573"/>
      <c r="AL119" s="1573"/>
      <c r="AM119" s="1575"/>
      <c r="AN119" s="1576" t="str">
        <f>C120</f>
        <v>W 35/55</v>
      </c>
      <c r="AO119" s="1573"/>
      <c r="AP119" s="1573"/>
      <c r="AQ119" s="1573"/>
      <c r="AR119" s="1573"/>
      <c r="AS119" s="1572" t="str">
        <f>C120</f>
        <v>W 35/55</v>
      </c>
      <c r="AT119" s="1573"/>
      <c r="AU119" s="1573"/>
      <c r="AV119" s="1573"/>
      <c r="AW119" s="1574"/>
      <c r="AX119" s="1573" t="str">
        <f>C120</f>
        <v>W 35/55</v>
      </c>
      <c r="AY119" s="1573"/>
      <c r="AZ119" s="1573"/>
      <c r="BA119" s="1573"/>
      <c r="BB119" s="1573"/>
      <c r="BC119" s="1575"/>
      <c r="BD119" s="1576" t="str">
        <f>C120</f>
        <v>W 35/55</v>
      </c>
      <c r="BE119" s="1573"/>
      <c r="BF119" s="1573"/>
      <c r="BG119" s="1573"/>
      <c r="BH119" s="1575"/>
      <c r="BI119" s="1576" t="str">
        <f>C120</f>
        <v>W 35/55</v>
      </c>
      <c r="BJ119" s="1573"/>
      <c r="BK119" s="1573"/>
      <c r="BL119" s="1573"/>
      <c r="BM119" s="1575"/>
    </row>
    <row r="120" spans="1:81" ht="18.600000000000001" hidden="1" outlineLevel="1" thickBot="1">
      <c r="A120" s="246" t="s">
        <v>125</v>
      </c>
      <c r="C120" s="407" t="s">
        <v>145</v>
      </c>
      <c r="D120" s="1492" t="e">
        <f>HLOOKUP(D119,TV_affinity,2,0)</f>
        <v>#N/A</v>
      </c>
      <c r="E120" s="1493"/>
      <c r="F120" s="1494"/>
      <c r="G120" s="1494"/>
      <c r="H120" s="1495"/>
      <c r="I120" s="1496" t="e">
        <f>HLOOKUP(I119,TV_affinity,2,0)</f>
        <v>#N/A</v>
      </c>
      <c r="J120" s="1493"/>
      <c r="K120" s="1493"/>
      <c r="L120" s="1497"/>
      <c r="M120" s="1493"/>
      <c r="N120" s="1496" t="e">
        <f>HLOOKUP(N119,TV_affinity,2,0)</f>
        <v>#N/A</v>
      </c>
      <c r="O120" s="1493"/>
      <c r="P120" s="1493"/>
      <c r="Q120" s="1493"/>
      <c r="R120" s="1497"/>
      <c r="S120" s="1498" t="e">
        <f>HLOOKUP(S119,TV_affinity,2,0)</f>
        <v>#N/A</v>
      </c>
      <c r="T120" s="1493"/>
      <c r="U120" s="1493"/>
      <c r="V120" s="1493"/>
      <c r="W120" s="1499"/>
      <c r="X120" s="1500" t="e">
        <f>HLOOKUP(X119,TV_affinity,2,0)</f>
        <v>#N/A</v>
      </c>
      <c r="Y120" s="1493"/>
      <c r="Z120" s="1493"/>
      <c r="AA120" s="1493"/>
      <c r="AB120" s="1493"/>
      <c r="AC120" s="1501"/>
      <c r="AD120" s="1496" t="e">
        <f>HLOOKUP(AD119,TV_affinity,2,0)</f>
        <v>#N/A</v>
      </c>
      <c r="AE120" s="1493"/>
      <c r="AF120" s="1493"/>
      <c r="AG120" s="1493"/>
      <c r="AH120" s="1502"/>
      <c r="AI120" s="1496" t="e">
        <f>HLOOKUP(AI119,TV_affinity,2,0)</f>
        <v>#N/A</v>
      </c>
      <c r="AJ120" s="1493"/>
      <c r="AK120" s="1493"/>
      <c r="AL120" s="1493"/>
      <c r="AM120" s="1501"/>
      <c r="AN120" s="1496" t="e">
        <f>HLOOKUP(AN119,TV_affinity,2,0)</f>
        <v>#N/A</v>
      </c>
      <c r="AO120" s="1493"/>
      <c r="AP120" s="1493"/>
      <c r="AQ120" s="1493"/>
      <c r="AR120" s="1497"/>
      <c r="AS120" s="1498" t="e">
        <f>HLOOKUP(AS119,TV_affinity,2,0)</f>
        <v>#N/A</v>
      </c>
      <c r="AT120" s="1493"/>
      <c r="AU120" s="1493"/>
      <c r="AV120" s="1493"/>
      <c r="AW120" s="1503"/>
      <c r="AX120" s="1500" t="e">
        <f>HLOOKUP(AX119,TV_affinity,2,0)</f>
        <v>#N/A</v>
      </c>
      <c r="AY120" s="1493"/>
      <c r="AZ120" s="1493"/>
      <c r="BA120" s="1493"/>
      <c r="BB120" s="1502"/>
      <c r="BC120" s="1504"/>
      <c r="BD120" s="1496" t="e">
        <f>HLOOKUP(BD119,TV_affinity,2,0)</f>
        <v>#N/A</v>
      </c>
      <c r="BE120" s="1493"/>
      <c r="BF120" s="1493"/>
      <c r="BG120" s="1493"/>
      <c r="BH120" s="1493"/>
      <c r="BI120" s="1496" t="e">
        <f>HLOOKUP(BI119,TV_affinity,2,0)</f>
        <v>#N/A</v>
      </c>
      <c r="BJ120" s="1493"/>
      <c r="BK120" s="1493"/>
      <c r="BL120" s="1493"/>
      <c r="BM120" s="1505"/>
    </row>
    <row r="121" spans="1:81" hidden="1" outlineLevel="1">
      <c r="A121" s="28" t="s">
        <v>5</v>
      </c>
      <c r="B121" s="29"/>
      <c r="C121" s="30"/>
      <c r="D121" s="703"/>
      <c r="E121" s="917"/>
      <c r="F121" s="917"/>
      <c r="G121" s="917"/>
      <c r="H121" s="705"/>
      <c r="I121" s="706"/>
      <c r="J121" s="912"/>
      <c r="K121" s="912"/>
      <c r="L121" s="823"/>
      <c r="M121" s="912"/>
      <c r="N121" s="919"/>
      <c r="O121" s="912"/>
      <c r="P121" s="912"/>
      <c r="Q121" s="912"/>
      <c r="R121" s="1023"/>
      <c r="S121" s="1173"/>
      <c r="T121" s="1154"/>
      <c r="U121" s="1154"/>
      <c r="V121" s="1154"/>
      <c r="W121" s="1115"/>
      <c r="X121" s="1043"/>
      <c r="Y121" s="912"/>
      <c r="Z121" s="912"/>
      <c r="AA121" s="912"/>
      <c r="AB121" s="912"/>
      <c r="AC121" s="710"/>
      <c r="AD121" s="919"/>
      <c r="AE121" s="912"/>
      <c r="AF121" s="912"/>
      <c r="AG121" s="912"/>
      <c r="AH121" s="710"/>
      <c r="AI121" s="919"/>
      <c r="AJ121" s="912"/>
      <c r="AK121" s="912"/>
      <c r="AL121" s="912"/>
      <c r="AM121" s="710"/>
      <c r="AN121" s="919"/>
      <c r="AO121" s="912"/>
      <c r="AP121" s="912"/>
      <c r="AQ121" s="912"/>
      <c r="AR121" s="1219"/>
      <c r="AS121" s="1300"/>
      <c r="AT121" s="1301"/>
      <c r="AU121" s="1301"/>
      <c r="AV121" s="1301"/>
      <c r="AW121" s="1302"/>
      <c r="AX121" s="1244"/>
      <c r="AY121" s="912"/>
      <c r="AZ121" s="912"/>
      <c r="BA121" s="912"/>
      <c r="BB121" s="711"/>
      <c r="BC121" s="871"/>
      <c r="BD121" s="919"/>
      <c r="BE121" s="912"/>
      <c r="BF121" s="912"/>
      <c r="BG121" s="912"/>
      <c r="BH121" s="912"/>
      <c r="BI121" s="919"/>
      <c r="BJ121" s="912"/>
      <c r="BK121" s="912"/>
      <c r="BL121" s="912"/>
      <c r="BM121" s="836"/>
    </row>
    <row r="122" spans="1:81" hidden="1" outlineLevel="1">
      <c r="A122" s="28" t="s">
        <v>6</v>
      </c>
      <c r="B122" s="29"/>
      <c r="C122" s="30"/>
      <c r="D122" s="1506" t="s">
        <v>19</v>
      </c>
      <c r="E122" s="1530"/>
      <c r="F122" s="1530"/>
      <c r="G122" s="1530"/>
      <c r="H122" s="1508"/>
      <c r="I122" s="1509" t="s">
        <v>19</v>
      </c>
      <c r="J122" s="1531"/>
      <c r="K122" s="1531"/>
      <c r="L122" s="1527"/>
      <c r="M122" s="1531"/>
      <c r="N122" s="1532" t="s">
        <v>19</v>
      </c>
      <c r="O122" s="1531"/>
      <c r="P122" s="1527"/>
      <c r="Q122" s="1531"/>
      <c r="R122" s="1513"/>
      <c r="S122" s="1514" t="s">
        <v>19</v>
      </c>
      <c r="T122" s="1515"/>
      <c r="U122" s="1515"/>
      <c r="V122" s="1515"/>
      <c r="W122" s="1516"/>
      <c r="X122" s="1517" t="s">
        <v>19</v>
      </c>
      <c r="Y122" s="1531"/>
      <c r="Z122" s="1531"/>
      <c r="AA122" s="1531"/>
      <c r="AB122" s="1531"/>
      <c r="AC122" s="1517"/>
      <c r="AD122" s="1517" t="s">
        <v>19</v>
      </c>
      <c r="AE122" s="1531"/>
      <c r="AF122" s="1531"/>
      <c r="AG122" s="1531"/>
      <c r="AH122" s="1517"/>
      <c r="AI122" s="1517" t="s">
        <v>19</v>
      </c>
      <c r="AJ122" s="1531"/>
      <c r="AK122" s="1531"/>
      <c r="AL122" s="1531"/>
      <c r="AM122" s="1517"/>
      <c r="AN122" s="1532" t="s">
        <v>19</v>
      </c>
      <c r="AO122" s="1531"/>
      <c r="AP122" s="1518"/>
      <c r="AQ122" s="1531"/>
      <c r="AR122" s="1519"/>
      <c r="AS122" s="1520" t="s">
        <v>19</v>
      </c>
      <c r="AT122" s="1521"/>
      <c r="AU122" s="1521"/>
      <c r="AV122" s="1521"/>
      <c r="AW122" s="1522"/>
      <c r="AX122" s="1523" t="s">
        <v>19</v>
      </c>
      <c r="AY122" s="1531"/>
      <c r="AZ122" s="1531"/>
      <c r="BA122" s="1531"/>
      <c r="BB122" s="1524"/>
      <c r="BC122" s="1528"/>
      <c r="BD122" s="1532" t="s">
        <v>19</v>
      </c>
      <c r="BE122" s="1531"/>
      <c r="BF122" s="1518"/>
      <c r="BG122" s="1531"/>
      <c r="BH122" s="1528"/>
      <c r="BI122" s="1517" t="s">
        <v>19</v>
      </c>
      <c r="BJ122" s="1531"/>
      <c r="BK122" s="1531"/>
      <c r="BL122" s="1531"/>
      <c r="BM122" s="1529"/>
    </row>
    <row r="123" spans="1:81" hidden="1" outlineLevel="1">
      <c r="A123" s="28" t="s">
        <v>32</v>
      </c>
      <c r="B123" s="29"/>
      <c r="C123" s="34" t="e">
        <f>SUM(D123:BM123)</f>
        <v>#N/A</v>
      </c>
      <c r="D123" s="725" t="e">
        <f>IF(D120=0,0,D124/D120)</f>
        <v>#N/A</v>
      </c>
      <c r="E123" s="927"/>
      <c r="F123" s="927"/>
      <c r="G123" s="927"/>
      <c r="H123" s="726"/>
      <c r="I123" s="727" t="e">
        <f>IF(I120=0,0,I124/I120)</f>
        <v>#N/A</v>
      </c>
      <c r="J123" s="928"/>
      <c r="K123" s="928"/>
      <c r="L123" s="898"/>
      <c r="M123" s="928"/>
      <c r="N123" s="929" t="e">
        <f>IF(N120=0,0,N124/N120)</f>
        <v>#N/A</v>
      </c>
      <c r="O123" s="928"/>
      <c r="P123" s="928"/>
      <c r="Q123" s="928"/>
      <c r="R123" s="1024"/>
      <c r="S123" s="1119" t="e">
        <f>IF(S120=0,0,S124/S120)</f>
        <v>#N/A</v>
      </c>
      <c r="T123" s="1120"/>
      <c r="U123" s="1121"/>
      <c r="V123" s="1121"/>
      <c r="W123" s="1122"/>
      <c r="X123" s="1044" t="e">
        <f>IF(X120=0,0,X124/X120)</f>
        <v>#N/A</v>
      </c>
      <c r="Y123" s="731"/>
      <c r="Z123" s="928"/>
      <c r="AA123" s="928"/>
      <c r="AB123" s="928"/>
      <c r="AC123" s="732"/>
      <c r="AD123" s="929" t="e">
        <f>IF(AD120=0,0,AD124/AD120)</f>
        <v>#N/A</v>
      </c>
      <c r="AE123" s="731"/>
      <c r="AF123" s="928"/>
      <c r="AG123" s="928"/>
      <c r="AH123" s="732"/>
      <c r="AI123" s="929" t="e">
        <f>IF(AI120=0,0,AI124/AI120)</f>
        <v>#N/A</v>
      </c>
      <c r="AJ123" s="731"/>
      <c r="AK123" s="928"/>
      <c r="AL123" s="928"/>
      <c r="AM123" s="732"/>
      <c r="AN123" s="929" t="e">
        <f>IF(AN120=0,0,AN124/AN120)</f>
        <v>#N/A</v>
      </c>
      <c r="AO123" s="928"/>
      <c r="AP123" s="928"/>
      <c r="AQ123" s="928"/>
      <c r="AR123" s="1220"/>
      <c r="AS123" s="1305" t="e">
        <f>IF(AS120=0,0,AS124/AS120)</f>
        <v>#N/A</v>
      </c>
      <c r="AT123" s="1306"/>
      <c r="AU123" s="1306"/>
      <c r="AV123" s="1306"/>
      <c r="AW123" s="1307"/>
      <c r="AX123" s="1120" t="e">
        <f>IF(AX120=0,0,AX124/AX120)</f>
        <v>#N/A</v>
      </c>
      <c r="AY123" s="731"/>
      <c r="AZ123" s="928"/>
      <c r="BA123" s="928"/>
      <c r="BB123" s="733"/>
      <c r="BC123" s="899"/>
      <c r="BD123" s="929" t="e">
        <f>IF(BD120=0,0,BD124/BD120)</f>
        <v>#N/A</v>
      </c>
      <c r="BE123" s="928"/>
      <c r="BF123" s="928"/>
      <c r="BG123" s="928"/>
      <c r="BH123" s="899"/>
      <c r="BI123" s="731" t="e">
        <f>IF(BI120=0,0,BI124/BI120)</f>
        <v>#N/A</v>
      </c>
      <c r="BJ123" s="731"/>
      <c r="BK123" s="928"/>
      <c r="BL123" s="928"/>
      <c r="BM123" s="900"/>
    </row>
    <row r="124" spans="1:81" hidden="1" outlineLevel="1">
      <c r="A124" s="28" t="s">
        <v>7</v>
      </c>
      <c r="B124" s="29"/>
      <c r="C124" s="34">
        <f>SUM(D124:BM124)</f>
        <v>0</v>
      </c>
      <c r="D124" s="725">
        <f>SUM(D125:H125)</f>
        <v>0</v>
      </c>
      <c r="E124" s="927"/>
      <c r="F124" s="927"/>
      <c r="G124" s="927"/>
      <c r="H124" s="726"/>
      <c r="I124" s="727">
        <f>SUM(I125:M125)</f>
        <v>0</v>
      </c>
      <c r="J124" s="928"/>
      <c r="K124" s="928"/>
      <c r="L124" s="898"/>
      <c r="M124" s="928"/>
      <c r="N124" s="929">
        <f>SUM(N125:R125)</f>
        <v>0</v>
      </c>
      <c r="O124" s="928"/>
      <c r="P124" s="928"/>
      <c r="Q124" s="928"/>
      <c r="R124" s="1024"/>
      <c r="S124" s="1119">
        <f>SUM(S125:W125)</f>
        <v>0</v>
      </c>
      <c r="T124" s="1120"/>
      <c r="U124" s="1121"/>
      <c r="V124" s="1121"/>
      <c r="W124" s="1122"/>
      <c r="X124" s="1044">
        <f>SUM(X125:AC125)</f>
        <v>0</v>
      </c>
      <c r="Y124" s="731"/>
      <c r="Z124" s="928"/>
      <c r="AA124" s="928"/>
      <c r="AB124" s="928"/>
      <c r="AC124" s="732"/>
      <c r="AD124" s="929">
        <f>SUM(AD125:AH125)</f>
        <v>0</v>
      </c>
      <c r="AE124" s="731"/>
      <c r="AF124" s="928"/>
      <c r="AG124" s="928"/>
      <c r="AH124" s="732"/>
      <c r="AI124" s="929">
        <f>SUM(AI125:AM125)</f>
        <v>0</v>
      </c>
      <c r="AJ124" s="731"/>
      <c r="AK124" s="928"/>
      <c r="AL124" s="928"/>
      <c r="AM124" s="732"/>
      <c r="AN124" s="929">
        <f>SUM(AN125:AR125)</f>
        <v>0</v>
      </c>
      <c r="AO124" s="928"/>
      <c r="AP124" s="928"/>
      <c r="AQ124" s="928"/>
      <c r="AR124" s="1220"/>
      <c r="AS124" s="1305">
        <f>SUM(AS125:AW125)</f>
        <v>0</v>
      </c>
      <c r="AT124" s="1306"/>
      <c r="AU124" s="1306"/>
      <c r="AV124" s="1306"/>
      <c r="AW124" s="1307"/>
      <c r="AX124" s="1120">
        <f>SUM(AX125:BC125)</f>
        <v>0</v>
      </c>
      <c r="AY124" s="731"/>
      <c r="AZ124" s="928"/>
      <c r="BA124" s="928"/>
      <c r="BB124" s="733"/>
      <c r="BC124" s="899"/>
      <c r="BD124" s="929">
        <f>SUM(BD125:BH125)</f>
        <v>0</v>
      </c>
      <c r="BE124" s="928"/>
      <c r="BF124" s="928"/>
      <c r="BG124" s="928"/>
      <c r="BH124" s="899"/>
      <c r="BI124" s="731">
        <f>SUM(BI125:BM125)</f>
        <v>0</v>
      </c>
      <c r="BJ124" s="731"/>
      <c r="BK124" s="928"/>
      <c r="BL124" s="928"/>
      <c r="BM124" s="900"/>
    </row>
    <row r="125" spans="1:81" hidden="1" outlineLevel="1">
      <c r="A125" s="28" t="s">
        <v>8</v>
      </c>
      <c r="B125" s="29"/>
      <c r="C125" s="34"/>
      <c r="D125" s="736"/>
      <c r="E125" s="737"/>
      <c r="F125" s="737"/>
      <c r="G125" s="737"/>
      <c r="H125" s="901"/>
      <c r="I125" s="739"/>
      <c r="J125" s="737"/>
      <c r="K125" s="737"/>
      <c r="L125" s="740"/>
      <c r="M125" s="740"/>
      <c r="N125" s="931"/>
      <c r="O125" s="930"/>
      <c r="P125" s="737"/>
      <c r="Q125" s="740"/>
      <c r="R125" s="740"/>
      <c r="S125" s="1174"/>
      <c r="T125" s="1124"/>
      <c r="U125" s="1125"/>
      <c r="V125" s="1126"/>
      <c r="W125" s="740"/>
      <c r="X125" s="1045"/>
      <c r="Y125" s="737"/>
      <c r="Z125" s="737"/>
      <c r="AA125" s="737"/>
      <c r="AB125" s="737"/>
      <c r="AC125" s="740"/>
      <c r="AD125" s="741"/>
      <c r="AE125" s="737"/>
      <c r="AF125" s="737"/>
      <c r="AG125" s="737"/>
      <c r="AH125" s="740"/>
      <c r="AI125" s="739"/>
      <c r="AJ125" s="742"/>
      <c r="AK125" s="737"/>
      <c r="AL125" s="743"/>
      <c r="AM125" s="740"/>
      <c r="AN125" s="744"/>
      <c r="AO125" s="747"/>
      <c r="AP125" s="737"/>
      <c r="AQ125" s="748"/>
      <c r="AR125" s="740"/>
      <c r="AS125" s="1308"/>
      <c r="AT125" s="1309"/>
      <c r="AU125" s="1309"/>
      <c r="AV125" s="1309"/>
      <c r="AW125" s="740"/>
      <c r="AX125" s="1246"/>
      <c r="AY125" s="737"/>
      <c r="AZ125" s="737"/>
      <c r="BA125" s="749"/>
      <c r="BB125" s="740"/>
      <c r="BC125" s="740"/>
      <c r="BD125" s="739"/>
      <c r="BE125" s="737"/>
      <c r="BF125" s="737"/>
      <c r="BG125" s="737"/>
      <c r="BH125" s="740"/>
      <c r="BI125" s="1389"/>
      <c r="BJ125" s="1388"/>
      <c r="BK125" s="737"/>
      <c r="BL125" s="737"/>
      <c r="BM125" s="903"/>
    </row>
    <row r="126" spans="1:81" s="122" customFormat="1" ht="23.25" hidden="1" customHeight="1" outlineLevel="1" thickBot="1">
      <c r="A126" s="154" t="s">
        <v>112</v>
      </c>
      <c r="B126" s="128"/>
      <c r="C126" s="129"/>
      <c r="D126" s="751" t="e">
        <f>D125/D120</f>
        <v>#N/A</v>
      </c>
      <c r="E126" s="752" t="e">
        <f>E125/D120</f>
        <v>#N/A</v>
      </c>
      <c r="F126" s="752" t="e">
        <f>F125/D120</f>
        <v>#N/A</v>
      </c>
      <c r="G126" s="752" t="e">
        <f>G125/D120</f>
        <v>#N/A</v>
      </c>
      <c r="H126" s="753" t="e">
        <f>H125/D120</f>
        <v>#N/A</v>
      </c>
      <c r="I126" s="754" t="e">
        <f>I125/I120</f>
        <v>#N/A</v>
      </c>
      <c r="J126" s="752" t="e">
        <f>J125/I120</f>
        <v>#N/A</v>
      </c>
      <c r="K126" s="752" t="e">
        <f>K125/I120</f>
        <v>#N/A</v>
      </c>
      <c r="L126" s="752" t="e">
        <f>L125/I120</f>
        <v>#N/A</v>
      </c>
      <c r="M126" s="752" t="e">
        <f>M125/I120</f>
        <v>#N/A</v>
      </c>
      <c r="N126" s="755" t="e">
        <f>N125/N120</f>
        <v>#N/A</v>
      </c>
      <c r="O126" s="752" t="e">
        <f>O125/N120</f>
        <v>#N/A</v>
      </c>
      <c r="P126" s="752" t="e">
        <f>P125/N120</f>
        <v>#N/A</v>
      </c>
      <c r="Q126" s="752" t="e">
        <f>Q125/N120</f>
        <v>#N/A</v>
      </c>
      <c r="R126" s="752" t="e">
        <f>R125/N120</f>
        <v>#N/A</v>
      </c>
      <c r="S126" s="1128" t="e">
        <f>S125/S120</f>
        <v>#N/A</v>
      </c>
      <c r="T126" s="1129" t="e">
        <f>T125/S120</f>
        <v>#N/A</v>
      </c>
      <c r="U126" s="1129" t="e">
        <f>U125/S120</f>
        <v>#N/A</v>
      </c>
      <c r="V126" s="1130" t="e">
        <f>V125/S120</f>
        <v>#N/A</v>
      </c>
      <c r="W126" s="1131" t="e">
        <f>W125/S120</f>
        <v>#N/A</v>
      </c>
      <c r="X126" s="754" t="e">
        <f>X125/X120</f>
        <v>#N/A</v>
      </c>
      <c r="Y126" s="752" t="e">
        <f>Y125/X120</f>
        <v>#N/A</v>
      </c>
      <c r="Z126" s="752" t="e">
        <f>Z125/X120</f>
        <v>#N/A</v>
      </c>
      <c r="AA126" s="756" t="e">
        <f>AA125/X120</f>
        <v>#N/A</v>
      </c>
      <c r="AB126" s="756" t="e">
        <f>AB125/X120</f>
        <v>#N/A</v>
      </c>
      <c r="AC126" s="757" t="e">
        <f>AC125/X120</f>
        <v>#N/A</v>
      </c>
      <c r="AD126" s="755" t="e">
        <f>AD125/AD120</f>
        <v>#N/A</v>
      </c>
      <c r="AE126" s="752" t="e">
        <f>AE125/AD120</f>
        <v>#N/A</v>
      </c>
      <c r="AF126" s="752" t="e">
        <f>AF125/AD120</f>
        <v>#N/A</v>
      </c>
      <c r="AG126" s="756" t="e">
        <f>AG125/AD120</f>
        <v>#N/A</v>
      </c>
      <c r="AH126" s="757" t="e">
        <f>AH125/AD120</f>
        <v>#N/A</v>
      </c>
      <c r="AI126" s="755" t="e">
        <f>AI125/AI120</f>
        <v>#N/A</v>
      </c>
      <c r="AJ126" s="752" t="e">
        <f>AJ125/AI120</f>
        <v>#N/A</v>
      </c>
      <c r="AK126" s="752" t="e">
        <f>AK125/AI120</f>
        <v>#N/A</v>
      </c>
      <c r="AL126" s="756" t="e">
        <f>AL125/AI120</f>
        <v>#N/A</v>
      </c>
      <c r="AM126" s="757" t="e">
        <f>AM125/AI120</f>
        <v>#N/A</v>
      </c>
      <c r="AN126" s="755" t="e">
        <f>AN125/AN120</f>
        <v>#N/A</v>
      </c>
      <c r="AO126" s="752" t="e">
        <f>AO125/AN120</f>
        <v>#N/A</v>
      </c>
      <c r="AP126" s="752" t="e">
        <f>AP125/AN120</f>
        <v>#N/A</v>
      </c>
      <c r="AQ126" s="756" t="e">
        <f>AQ125/AN120</f>
        <v>#N/A</v>
      </c>
      <c r="AR126" s="1221" t="e">
        <f>AR125/AN120</f>
        <v>#N/A</v>
      </c>
      <c r="AS126" s="1311" t="e">
        <f>AS125/AS120</f>
        <v>#N/A</v>
      </c>
      <c r="AT126" s="1312" t="e">
        <f>AT125/AS120</f>
        <v>#N/A</v>
      </c>
      <c r="AU126" s="1312" t="e">
        <f>AU125/AS120</f>
        <v>#N/A</v>
      </c>
      <c r="AV126" s="1313" t="e">
        <f>AV125/AS120</f>
        <v>#N/A</v>
      </c>
      <c r="AW126" s="1314" t="e">
        <f>AW125/AS120</f>
        <v>#N/A</v>
      </c>
      <c r="AX126" s="1221" t="e">
        <f>AX125/AX120</f>
        <v>#N/A</v>
      </c>
      <c r="AY126" s="752" t="e">
        <f>AY125/AX120</f>
        <v>#N/A</v>
      </c>
      <c r="AZ126" s="752" t="e">
        <f>AZ125/AX120</f>
        <v>#N/A</v>
      </c>
      <c r="BA126" s="756" t="e">
        <f>BA125/AX120</f>
        <v>#N/A</v>
      </c>
      <c r="BB126" s="754" t="e">
        <f>BB125/AX120</f>
        <v>#N/A</v>
      </c>
      <c r="BC126" s="753" t="e">
        <f>BC125/AX120</f>
        <v>#N/A</v>
      </c>
      <c r="BD126" s="755" t="e">
        <f>BD125/BD120</f>
        <v>#N/A</v>
      </c>
      <c r="BE126" s="752" t="e">
        <f>BE125/BD120</f>
        <v>#N/A</v>
      </c>
      <c r="BF126" s="752" t="e">
        <f>BF125/BD120</f>
        <v>#N/A</v>
      </c>
      <c r="BG126" s="756" t="e">
        <f>BG125/BD120</f>
        <v>#N/A</v>
      </c>
      <c r="BH126" s="753" t="e">
        <f>BH125/BD120</f>
        <v>#N/A</v>
      </c>
      <c r="BI126" s="754" t="e">
        <f>BI125/BI120</f>
        <v>#N/A</v>
      </c>
      <c r="BJ126" s="752" t="e">
        <f>BJ125/BI120</f>
        <v>#N/A</v>
      </c>
      <c r="BK126" s="752" t="e">
        <f>BK125/BI120</f>
        <v>#N/A</v>
      </c>
      <c r="BL126" s="756" t="e">
        <f>BL125/BI120</f>
        <v>#N/A</v>
      </c>
      <c r="BM126" s="758"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8"/>
      <c r="E127" s="130"/>
      <c r="F127" s="130"/>
      <c r="G127" s="130"/>
      <c r="H127" s="134"/>
      <c r="I127" s="133"/>
      <c r="J127" s="130"/>
      <c r="K127" s="130"/>
      <c r="L127" s="187"/>
      <c r="M127" s="130"/>
      <c r="N127" s="192"/>
      <c r="O127" s="130"/>
      <c r="P127" s="130"/>
      <c r="Q127" s="187"/>
      <c r="R127" s="130"/>
      <c r="S127" s="1132"/>
      <c r="T127" s="130"/>
      <c r="U127" s="130"/>
      <c r="V127" s="130"/>
      <c r="W127" s="1133"/>
      <c r="X127" s="133"/>
      <c r="Y127" s="130"/>
      <c r="Z127" s="130"/>
      <c r="AA127" s="130"/>
      <c r="AB127" s="130"/>
      <c r="AC127" s="197"/>
      <c r="AD127" s="192"/>
      <c r="AE127" s="130"/>
      <c r="AF127" s="130"/>
      <c r="AG127" s="130"/>
      <c r="AH127" s="206"/>
      <c r="AI127" s="192"/>
      <c r="AJ127" s="130"/>
      <c r="AK127" s="130"/>
      <c r="AL127" s="130"/>
      <c r="AM127" s="197"/>
      <c r="AN127" s="192"/>
      <c r="AO127" s="130"/>
      <c r="AP127" s="130"/>
      <c r="AQ127" s="130"/>
      <c r="AR127" s="206"/>
      <c r="AS127" s="1132"/>
      <c r="AT127" s="130"/>
      <c r="AU127" s="130"/>
      <c r="AV127" s="130"/>
      <c r="AW127" s="1133"/>
      <c r="AX127" s="133"/>
      <c r="AY127" s="130"/>
      <c r="AZ127" s="130"/>
      <c r="BA127" s="130"/>
      <c r="BB127" s="206"/>
      <c r="BC127" s="134"/>
      <c r="BD127" s="192"/>
      <c r="BE127" s="130"/>
      <c r="BF127" s="130"/>
      <c r="BG127" s="130"/>
      <c r="BH127" s="134"/>
      <c r="BI127" s="133"/>
      <c r="BJ127" s="130"/>
      <c r="BK127" s="130"/>
      <c r="BL127" s="130"/>
      <c r="BM127" s="359"/>
    </row>
    <row r="128" spans="1:81" s="122" customFormat="1" ht="23.25" hidden="1" customHeight="1" outlineLevel="1" thickBot="1">
      <c r="A128" s="125" t="s">
        <v>108</v>
      </c>
      <c r="B128" s="120"/>
      <c r="C128" s="121"/>
      <c r="D128" s="759"/>
      <c r="E128" s="760"/>
      <c r="F128" s="760"/>
      <c r="G128" s="760"/>
      <c r="H128" s="761"/>
      <c r="I128" s="762"/>
      <c r="J128" s="760"/>
      <c r="K128" s="760"/>
      <c r="L128" s="763"/>
      <c r="M128" s="760"/>
      <c r="N128" s="764"/>
      <c r="O128" s="760"/>
      <c r="P128" s="760"/>
      <c r="Q128" s="763"/>
      <c r="R128" s="760"/>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60"/>
      <c r="E129" s="131"/>
      <c r="F129" s="131"/>
      <c r="G129" s="131"/>
      <c r="H129" s="135"/>
      <c r="I129" s="136"/>
      <c r="J129" s="131"/>
      <c r="K129" s="131"/>
      <c r="L129" s="188"/>
      <c r="M129" s="131"/>
      <c r="N129" s="193"/>
      <c r="O129" s="131"/>
      <c r="P129" s="131"/>
      <c r="Q129" s="188"/>
      <c r="R129" s="131"/>
      <c r="S129" s="1137"/>
      <c r="T129" s="131"/>
      <c r="U129" s="131"/>
      <c r="V129" s="131"/>
      <c r="W129" s="1138"/>
      <c r="X129" s="136"/>
      <c r="Y129" s="131"/>
      <c r="Z129" s="131"/>
      <c r="AA129" s="131"/>
      <c r="AB129" s="131"/>
      <c r="AC129" s="198"/>
      <c r="AD129" s="193"/>
      <c r="AE129" s="131"/>
      <c r="AF129" s="131"/>
      <c r="AG129" s="131"/>
      <c r="AH129" s="207"/>
      <c r="AI129" s="193"/>
      <c r="AJ129" s="131"/>
      <c r="AK129" s="131"/>
      <c r="AL129" s="131"/>
      <c r="AM129" s="198"/>
      <c r="AN129" s="193"/>
      <c r="AO129" s="131"/>
      <c r="AP129" s="131"/>
      <c r="AQ129" s="131"/>
      <c r="AR129" s="207"/>
      <c r="AS129" s="1137"/>
      <c r="AT129" s="131"/>
      <c r="AU129" s="131"/>
      <c r="AV129" s="338"/>
      <c r="AW129" s="1138"/>
      <c r="AX129" s="136"/>
      <c r="AY129" s="131"/>
      <c r="AZ129" s="131"/>
      <c r="BA129" s="131"/>
      <c r="BB129" s="207"/>
      <c r="BC129" s="135"/>
      <c r="BD129" s="193"/>
      <c r="BE129" s="131"/>
      <c r="BF129" s="131"/>
      <c r="BG129" s="131"/>
      <c r="BH129" s="135"/>
      <c r="BI129" s="136"/>
      <c r="BJ129" s="131"/>
      <c r="BK129" s="131"/>
      <c r="BL129" s="338"/>
      <c r="BM129" s="768"/>
    </row>
    <row r="130" spans="1:81" s="122" customFormat="1" ht="23.25" hidden="1" customHeight="1" outlineLevel="1" thickBot="1">
      <c r="A130" s="127" t="s">
        <v>109</v>
      </c>
      <c r="B130" s="120"/>
      <c r="C130" s="121"/>
      <c r="D130" s="759"/>
      <c r="E130" s="760"/>
      <c r="F130" s="760"/>
      <c r="G130" s="760"/>
      <c r="H130" s="761"/>
      <c r="I130" s="762"/>
      <c r="J130" s="760"/>
      <c r="K130" s="760"/>
      <c r="L130" s="763"/>
      <c r="M130" s="760"/>
      <c r="N130" s="764"/>
      <c r="O130" s="760"/>
      <c r="P130" s="760"/>
      <c r="Q130" s="760"/>
      <c r="R130" s="763"/>
      <c r="S130" s="1134"/>
      <c r="T130" s="1135"/>
      <c r="U130" s="1135"/>
      <c r="V130" s="1135"/>
      <c r="W130" s="1136"/>
      <c r="X130" s="762"/>
      <c r="Y130" s="760"/>
      <c r="Z130" s="760"/>
      <c r="AA130" s="760"/>
      <c r="AB130" s="760"/>
      <c r="AC130" s="765"/>
      <c r="AD130" s="764"/>
      <c r="AE130" s="760"/>
      <c r="AF130" s="760"/>
      <c r="AG130" s="760"/>
      <c r="AH130" s="766"/>
      <c r="AI130" s="764"/>
      <c r="AJ130" s="760"/>
      <c r="AK130" s="760"/>
      <c r="AL130" s="760"/>
      <c r="AM130" s="765"/>
      <c r="AN130" s="764"/>
      <c r="AO130" s="760"/>
      <c r="AP130" s="760"/>
      <c r="AQ130" s="760"/>
      <c r="AR130" s="1222"/>
      <c r="AS130" s="1315"/>
      <c r="AT130" s="1316"/>
      <c r="AU130" s="1316"/>
      <c r="AV130" s="1316"/>
      <c r="AW130" s="1317"/>
      <c r="AX130" s="1247"/>
      <c r="AY130" s="760"/>
      <c r="AZ130" s="760"/>
      <c r="BA130" s="760"/>
      <c r="BB130" s="766"/>
      <c r="BC130" s="761"/>
      <c r="BD130" s="764"/>
      <c r="BE130" s="760"/>
      <c r="BF130" s="760"/>
      <c r="BG130" s="760"/>
      <c r="BH130" s="761"/>
      <c r="BI130" s="762"/>
      <c r="BJ130" s="760"/>
      <c r="BK130" s="760"/>
      <c r="BL130" s="760"/>
      <c r="BM130" s="767"/>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8"/>
      <c r="E131" s="361"/>
      <c r="F131" s="361"/>
      <c r="G131" s="361"/>
      <c r="H131" s="362"/>
      <c r="I131" s="336"/>
      <c r="J131" s="363"/>
      <c r="K131" s="363"/>
      <c r="L131" s="364"/>
      <c r="M131" s="363"/>
      <c r="N131" s="215"/>
      <c r="O131" s="363"/>
      <c r="P131" s="363"/>
      <c r="Q131" s="363"/>
      <c r="R131" s="364"/>
      <c r="S131" s="1139"/>
      <c r="T131" s="363"/>
      <c r="U131" s="363"/>
      <c r="V131" s="363"/>
      <c r="W131" s="1140"/>
      <c r="X131" s="511"/>
      <c r="Y131" s="363"/>
      <c r="Z131" s="363"/>
      <c r="AA131" s="365"/>
      <c r="AB131" s="331"/>
      <c r="AC131" s="334"/>
      <c r="AD131" s="366"/>
      <c r="AE131" s="365"/>
      <c r="AF131" s="365"/>
      <c r="AG131" s="365"/>
      <c r="AH131" s="218"/>
      <c r="AI131" s="366"/>
      <c r="AJ131" s="365"/>
      <c r="AK131" s="365"/>
      <c r="AL131" s="365"/>
      <c r="AM131" s="334"/>
      <c r="AN131" s="219"/>
      <c r="AO131" s="220"/>
      <c r="AP131" s="220"/>
      <c r="AQ131" s="221"/>
      <c r="AR131" s="471"/>
      <c r="AS131" s="1318"/>
      <c r="AT131" s="216"/>
      <c r="AU131" s="214"/>
      <c r="AV131" s="217"/>
      <c r="AW131" s="1319"/>
      <c r="AX131" s="320"/>
      <c r="AY131" s="363"/>
      <c r="AZ131" s="363"/>
      <c r="BA131" s="363"/>
      <c r="BB131" s="471"/>
      <c r="BC131" s="323"/>
      <c r="BD131" s="368"/>
      <c r="BE131" s="363"/>
      <c r="BF131" s="363"/>
      <c r="BG131" s="363"/>
      <c r="BH131" s="323"/>
      <c r="BI131" s="336"/>
      <c r="BJ131" s="339"/>
      <c r="BK131" s="339"/>
      <c r="BL131" s="339"/>
      <c r="BM131" s="369"/>
    </row>
    <row r="132" spans="1:81" ht="54" hidden="1" outlineLevel="1">
      <c r="A132" s="28"/>
      <c r="B132" s="29"/>
      <c r="C132" s="46"/>
      <c r="D132" s="770" t="s">
        <v>21</v>
      </c>
      <c r="E132" s="771" t="s">
        <v>22</v>
      </c>
      <c r="F132" s="771" t="s">
        <v>20</v>
      </c>
      <c r="G132" s="772" t="s">
        <v>81</v>
      </c>
      <c r="H132" s="773"/>
      <c r="I132" s="774" t="s">
        <v>21</v>
      </c>
      <c r="J132" s="775" t="s">
        <v>22</v>
      </c>
      <c r="K132" s="775" t="s">
        <v>20</v>
      </c>
      <c r="L132" s="904" t="s">
        <v>81</v>
      </c>
      <c r="M132" s="777"/>
      <c r="N132" s="787" t="s">
        <v>21</v>
      </c>
      <c r="O132" s="775" t="s">
        <v>22</v>
      </c>
      <c r="P132" s="775" t="s">
        <v>20</v>
      </c>
      <c r="Q132" s="777" t="s">
        <v>81</v>
      </c>
      <c r="R132" s="1025"/>
      <c r="S132" s="1141" t="s">
        <v>21</v>
      </c>
      <c r="T132" s="1142" t="s">
        <v>22</v>
      </c>
      <c r="U132" s="1143" t="s">
        <v>20</v>
      </c>
      <c r="V132" s="1143" t="s">
        <v>81</v>
      </c>
      <c r="W132" s="1144"/>
      <c r="X132" s="1046" t="s">
        <v>21</v>
      </c>
      <c r="Y132" s="775" t="s">
        <v>22</v>
      </c>
      <c r="Z132" s="777" t="s">
        <v>20</v>
      </c>
      <c r="AA132" s="777" t="s">
        <v>81</v>
      </c>
      <c r="AB132" s="775"/>
      <c r="AC132" s="779"/>
      <c r="AD132" s="787" t="s">
        <v>21</v>
      </c>
      <c r="AE132" s="775" t="s">
        <v>22</v>
      </c>
      <c r="AF132" s="777" t="s">
        <v>20</v>
      </c>
      <c r="AG132" s="780" t="s">
        <v>81</v>
      </c>
      <c r="AH132" s="781"/>
      <c r="AI132" s="787" t="s">
        <v>21</v>
      </c>
      <c r="AJ132" s="775" t="s">
        <v>22</v>
      </c>
      <c r="AK132" s="777" t="s">
        <v>20</v>
      </c>
      <c r="AL132" s="780" t="s">
        <v>81</v>
      </c>
      <c r="AM132" s="779"/>
      <c r="AN132" s="782" t="s">
        <v>21</v>
      </c>
      <c r="AO132" s="783" t="s">
        <v>22</v>
      </c>
      <c r="AP132" s="784" t="s">
        <v>20</v>
      </c>
      <c r="AQ132" s="785" t="s">
        <v>81</v>
      </c>
      <c r="AR132" s="1223"/>
      <c r="AS132" s="1320" t="s">
        <v>21</v>
      </c>
      <c r="AT132" s="1321" t="s">
        <v>22</v>
      </c>
      <c r="AU132" s="1322" t="s">
        <v>20</v>
      </c>
      <c r="AV132" s="1323" t="s">
        <v>81</v>
      </c>
      <c r="AW132" s="1324"/>
      <c r="AX132" s="1248" t="s">
        <v>21</v>
      </c>
      <c r="AY132" s="775" t="s">
        <v>22</v>
      </c>
      <c r="AZ132" s="777" t="s">
        <v>20</v>
      </c>
      <c r="BA132" s="780" t="s">
        <v>81</v>
      </c>
      <c r="BB132" s="781"/>
      <c r="BC132" s="791"/>
      <c r="BD132" s="778" t="s">
        <v>21</v>
      </c>
      <c r="BE132" s="775" t="s">
        <v>22</v>
      </c>
      <c r="BF132" s="777" t="s">
        <v>20</v>
      </c>
      <c r="BG132" s="780" t="s">
        <v>81</v>
      </c>
      <c r="BH132" s="791"/>
      <c r="BI132" s="786" t="s">
        <v>21</v>
      </c>
      <c r="BJ132" s="777" t="s">
        <v>22</v>
      </c>
      <c r="BK132" s="777" t="s">
        <v>20</v>
      </c>
      <c r="BL132" s="777" t="s">
        <v>81</v>
      </c>
      <c r="BM132" s="792"/>
    </row>
    <row r="133" spans="1:81" s="47" customFormat="1" hidden="1" outlineLevel="1">
      <c r="A133" s="158" t="s">
        <v>84</v>
      </c>
      <c r="B133" s="158"/>
      <c r="C133" s="159"/>
      <c r="D133" s="793" t="e">
        <f>HLOOKUP(D119,TV_affinity,3,0)</f>
        <v>#N/A</v>
      </c>
      <c r="E133" s="905" t="e">
        <f>HLOOKUP(D119,Channel_split2,2,0)</f>
        <v>#N/A</v>
      </c>
      <c r="F133" s="905" t="e">
        <f>HLOOKUP(D119,PT_Share,2,0)</f>
        <v>#N/A</v>
      </c>
      <c r="G133" s="905"/>
      <c r="H133" s="795"/>
      <c r="I133" s="796" t="e">
        <f>HLOOKUP(I119,TV_affinity,3,0)</f>
        <v>#N/A</v>
      </c>
      <c r="J133" s="905" t="e">
        <f>HLOOKUP(I119,Channel_split2,2,0)</f>
        <v>#N/A</v>
      </c>
      <c r="K133" s="905" t="e">
        <f>HLOOKUP(I119,PT_Share,2,0)</f>
        <v>#N/A</v>
      </c>
      <c r="L133" s="797"/>
      <c r="M133" s="795"/>
      <c r="N133" s="796" t="e">
        <f>HLOOKUP(N119,TV_affinity,3,0)</f>
        <v>#N/A</v>
      </c>
      <c r="O133" s="905" t="e">
        <f>HLOOKUP(N119,Channel_split2,2,0)</f>
        <v>#N/A</v>
      </c>
      <c r="P133" s="905" t="e">
        <f>HLOOKUP(N119,PT_Share,2,0)</f>
        <v>#N/A</v>
      </c>
      <c r="Q133" s="905"/>
      <c r="R133" s="1026"/>
      <c r="S133" s="1145" t="e">
        <f>HLOOKUP(S119,TV_affinity,3,0)</f>
        <v>#N/A</v>
      </c>
      <c r="T133" s="1146" t="e">
        <f>HLOOKUP(S119,Channel_split2,2,0)</f>
        <v>#N/A</v>
      </c>
      <c r="U133" s="1146" t="e">
        <f>HLOOKUP(S119,PT_Share,2,0)</f>
        <v>#N/A</v>
      </c>
      <c r="V133" s="1146"/>
      <c r="W133" s="1147"/>
      <c r="X133" s="1047" t="e">
        <f>HLOOKUP(X119,TV_affinity,3,0)</f>
        <v>#N/A</v>
      </c>
      <c r="Y133" s="905" t="e">
        <f>HLOOKUP(X119,Channel_split2,2,0)</f>
        <v>#N/A</v>
      </c>
      <c r="Z133" s="905" t="e">
        <f>HLOOKUP(X119,PT_Share,2,0)</f>
        <v>#N/A</v>
      </c>
      <c r="AA133" s="905"/>
      <c r="AB133" s="906"/>
      <c r="AC133" s="800"/>
      <c r="AD133" s="796" t="e">
        <f>HLOOKUP(AD119,TV_affinity,3,0)</f>
        <v>#N/A</v>
      </c>
      <c r="AE133" s="905" t="e">
        <f>HLOOKUP(AD119,Channel_split2,2,0)</f>
        <v>#N/A</v>
      </c>
      <c r="AF133" s="905" t="e">
        <f>HLOOKUP(AD119,PT_Share,2,0)</f>
        <v>#N/A</v>
      </c>
      <c r="AG133" s="905"/>
      <c r="AH133" s="798"/>
      <c r="AI133" s="796" t="e">
        <f>HLOOKUP(AI119,TV_affinity,3,0)</f>
        <v>#N/A</v>
      </c>
      <c r="AJ133" s="905" t="e">
        <f>HLOOKUP(AI119,Channel_split2,2,0)</f>
        <v>#N/A</v>
      </c>
      <c r="AK133" s="905" t="e">
        <f>HLOOKUP(AI119,PT_Share,2,0)</f>
        <v>#N/A</v>
      </c>
      <c r="AL133" s="905"/>
      <c r="AM133" s="798"/>
      <c r="AN133" s="796" t="e">
        <f>HLOOKUP(AN119,TV_affinity,3,0)</f>
        <v>#N/A</v>
      </c>
      <c r="AO133" s="905" t="e">
        <f>HLOOKUP(AN119,Channel_split2,2,0)</f>
        <v>#N/A</v>
      </c>
      <c r="AP133" s="905" t="e">
        <f>HLOOKUP(AN119,PT_Share,2,0)</f>
        <v>#N/A</v>
      </c>
      <c r="AQ133" s="907"/>
      <c r="AR133" s="1224"/>
      <c r="AS133" s="1325" t="e">
        <f>HLOOKUP(AS119,TV_affinity,3,0)</f>
        <v>#N/A</v>
      </c>
      <c r="AT133" s="1326" t="e">
        <f>HLOOKUP(AS119,Channel_split2,2,0)</f>
        <v>#N/A</v>
      </c>
      <c r="AU133" s="1326" t="e">
        <f>HLOOKUP(AS119,PT_Share,2,0)</f>
        <v>#N/A</v>
      </c>
      <c r="AV133" s="1327"/>
      <c r="AW133" s="1328"/>
      <c r="AX133" s="1249" t="e">
        <f>HLOOKUP(AX119,TV_affinity,3,0)</f>
        <v>#N/A</v>
      </c>
      <c r="AY133" s="905" t="e">
        <f>HLOOKUP(AX119,Channel_split2,2,0)</f>
        <v>#N/A</v>
      </c>
      <c r="AZ133" s="905" t="e">
        <f>HLOOKUP(AX119,PT_Share,2,0)</f>
        <v>#N/A</v>
      </c>
      <c r="BA133" s="905"/>
      <c r="BB133" s="802"/>
      <c r="BC133" s="798"/>
      <c r="BD133" s="796" t="e">
        <f>HLOOKUP(BD119,TV_affinity,3,0)</f>
        <v>#N/A</v>
      </c>
      <c r="BE133" s="905" t="e">
        <f>HLOOKUP(BD119,Channel_split2,2,0)</f>
        <v>#N/A</v>
      </c>
      <c r="BF133" s="905" t="e">
        <f>HLOOKUP(BD119,PT_Share,2,0)</f>
        <v>#N/A</v>
      </c>
      <c r="BG133" s="905"/>
      <c r="BH133" s="798"/>
      <c r="BI133" s="796" t="e">
        <f>HLOOKUP(BI119,TV_affinity,3,0)</f>
        <v>#N/A</v>
      </c>
      <c r="BJ133" s="905" t="e">
        <f>HLOOKUP(BI119,Channel_split2,2,0)</f>
        <v>#N/A</v>
      </c>
      <c r="BK133" s="905" t="e">
        <f>HLOOKUP(BI119,PT_Share,2,0)</f>
        <v>#N/A</v>
      </c>
      <c r="BL133" s="905"/>
      <c r="BM133" s="803"/>
    </row>
    <row r="134" spans="1:81" s="47" customFormat="1" hidden="1" outlineLevel="1">
      <c r="A134" s="158" t="s">
        <v>69</v>
      </c>
      <c r="B134" s="158"/>
      <c r="C134" s="159"/>
      <c r="D134" s="793" t="e">
        <f>HLOOKUP(D119,TV_affinity,4,0)</f>
        <v>#N/A</v>
      </c>
      <c r="E134" s="905" t="e">
        <f>HLOOKUP(D119,Channel_split2,3,0)</f>
        <v>#N/A</v>
      </c>
      <c r="F134" s="905" t="e">
        <f>HLOOKUP(D119,PT_Share,3,0)</f>
        <v>#N/A</v>
      </c>
      <c r="G134" s="905"/>
      <c r="H134" s="795"/>
      <c r="I134" s="796" t="e">
        <f>HLOOKUP(I119,TV_affinity,4,0)</f>
        <v>#N/A</v>
      </c>
      <c r="J134" s="905" t="e">
        <f>HLOOKUP(I119,Channel_split2,3,0)</f>
        <v>#N/A</v>
      </c>
      <c r="K134" s="905" t="e">
        <f>HLOOKUP(I119,PT_Share,3,0)</f>
        <v>#N/A</v>
      </c>
      <c r="L134" s="797"/>
      <c r="M134" s="795"/>
      <c r="N134" s="796" t="e">
        <f>HLOOKUP(N119,TV_affinity,4,0)</f>
        <v>#N/A</v>
      </c>
      <c r="O134" s="905" t="e">
        <f>HLOOKUP(N119,Channel_split2,3,0)</f>
        <v>#N/A</v>
      </c>
      <c r="P134" s="905" t="e">
        <f>HLOOKUP(N119,PT_Share,3,0)</f>
        <v>#N/A</v>
      </c>
      <c r="Q134" s="905"/>
      <c r="R134" s="1026"/>
      <c r="S134" s="1145" t="e">
        <f>HLOOKUP(S119,TV_affinity,4,0)</f>
        <v>#N/A</v>
      </c>
      <c r="T134" s="1146" t="e">
        <f>HLOOKUP(S119,Channel_split2,3,0)</f>
        <v>#N/A</v>
      </c>
      <c r="U134" s="1146" t="e">
        <f>HLOOKUP(S119,PT_Share,3,0)</f>
        <v>#N/A</v>
      </c>
      <c r="V134" s="1146"/>
      <c r="W134" s="1147"/>
      <c r="X134" s="1047" t="e">
        <f>HLOOKUP(X119,TV_affinity,4,0)</f>
        <v>#N/A</v>
      </c>
      <c r="Y134" s="905" t="e">
        <f>HLOOKUP(X119,Channel_split2,3,0)</f>
        <v>#N/A</v>
      </c>
      <c r="Z134" s="905" t="e">
        <f>HLOOKUP(X119,PT_Share,3,0)</f>
        <v>#N/A</v>
      </c>
      <c r="AA134" s="905"/>
      <c r="AB134" s="906"/>
      <c r="AC134" s="800"/>
      <c r="AD134" s="796" t="e">
        <f>HLOOKUP(AD119,TV_affinity,4,0)</f>
        <v>#N/A</v>
      </c>
      <c r="AE134" s="905" t="e">
        <f>HLOOKUP(AD119,Channel_split2,3,0)</f>
        <v>#N/A</v>
      </c>
      <c r="AF134" s="905" t="e">
        <f>HLOOKUP(AD119,PT_Share,3,0)</f>
        <v>#N/A</v>
      </c>
      <c r="AG134" s="905"/>
      <c r="AH134" s="798"/>
      <c r="AI134" s="796" t="e">
        <f>HLOOKUP(AI119,TV_affinity,4,0)</f>
        <v>#N/A</v>
      </c>
      <c r="AJ134" s="905" t="e">
        <f>HLOOKUP(AI119,Channel_split2,3,0)</f>
        <v>#N/A</v>
      </c>
      <c r="AK134" s="905" t="e">
        <f>HLOOKUP(AI119,PT_Share,3,0)</f>
        <v>#N/A</v>
      </c>
      <c r="AL134" s="905"/>
      <c r="AM134" s="798"/>
      <c r="AN134" s="796" t="e">
        <f>HLOOKUP(AN119,TV_affinity,4,0)</f>
        <v>#N/A</v>
      </c>
      <c r="AO134" s="905" t="e">
        <f>HLOOKUP(AN119,Channel_split2,3,0)</f>
        <v>#N/A</v>
      </c>
      <c r="AP134" s="905" t="e">
        <f>HLOOKUP(AN119,PT_Share,3,0)</f>
        <v>#N/A</v>
      </c>
      <c r="AQ134" s="907"/>
      <c r="AR134" s="1224"/>
      <c r="AS134" s="1325" t="e">
        <f>HLOOKUP(AS119,TV_affinity,4,0)</f>
        <v>#N/A</v>
      </c>
      <c r="AT134" s="1326" t="e">
        <f>HLOOKUP(AS119,Channel_split2,3,0)</f>
        <v>#N/A</v>
      </c>
      <c r="AU134" s="1326" t="e">
        <f>HLOOKUP(AS119,PT_Share,3,0)</f>
        <v>#N/A</v>
      </c>
      <c r="AV134" s="1327"/>
      <c r="AW134" s="1328"/>
      <c r="AX134" s="1249" t="e">
        <f>HLOOKUP(AX119,TV_affinity,4,0)</f>
        <v>#N/A</v>
      </c>
      <c r="AY134" s="905" t="e">
        <f>HLOOKUP(AX119,Channel_split2,3,0)</f>
        <v>#N/A</v>
      </c>
      <c r="AZ134" s="905" t="e">
        <f>HLOOKUP(AX119,PT_Share,3,0)</f>
        <v>#N/A</v>
      </c>
      <c r="BA134" s="905"/>
      <c r="BB134" s="802"/>
      <c r="BC134" s="798"/>
      <c r="BD134" s="796" t="e">
        <f>HLOOKUP(BD119,TV_affinity,4,0)</f>
        <v>#N/A</v>
      </c>
      <c r="BE134" s="905" t="e">
        <f>HLOOKUP(BD119,Channel_split2,3,0)</f>
        <v>#N/A</v>
      </c>
      <c r="BF134" s="905" t="e">
        <f>HLOOKUP(BD119,PT_Share,3,0)</f>
        <v>#N/A</v>
      </c>
      <c r="BG134" s="905"/>
      <c r="BH134" s="798"/>
      <c r="BI134" s="796" t="e">
        <f>HLOOKUP(BI119,TV_affinity,4,0)</f>
        <v>#N/A</v>
      </c>
      <c r="BJ134" s="905" t="e">
        <f>HLOOKUP(BI119,Channel_split2,3,0)</f>
        <v>#N/A</v>
      </c>
      <c r="BK134" s="905" t="e">
        <f>HLOOKUP(BI119,PT_Share,3,0)</f>
        <v>#N/A</v>
      </c>
      <c r="BL134" s="905"/>
      <c r="BM134" s="803"/>
    </row>
    <row r="135" spans="1:81" s="47" customFormat="1" hidden="1" outlineLevel="1">
      <c r="A135" s="158" t="s">
        <v>70</v>
      </c>
      <c r="B135" s="158"/>
      <c r="C135" s="159"/>
      <c r="D135" s="793" t="e">
        <f>HLOOKUP(D119,TV_affinity,5,0)</f>
        <v>#N/A</v>
      </c>
      <c r="E135" s="905" t="e">
        <f>HLOOKUP(D119,Channel_split2,4,0)</f>
        <v>#N/A</v>
      </c>
      <c r="F135" s="905" t="e">
        <f>HLOOKUP(D119,PT_Share,4,0)</f>
        <v>#N/A</v>
      </c>
      <c r="G135" s="905"/>
      <c r="H135" s="795"/>
      <c r="I135" s="796" t="e">
        <f>HLOOKUP(I119,TV_affinity,5,0)</f>
        <v>#N/A</v>
      </c>
      <c r="J135" s="905" t="e">
        <f>HLOOKUP(I119,Channel_split2,4,0)</f>
        <v>#N/A</v>
      </c>
      <c r="K135" s="905" t="e">
        <f>HLOOKUP(I119,PT_Share,4,0)</f>
        <v>#N/A</v>
      </c>
      <c r="L135" s="797"/>
      <c r="M135" s="795"/>
      <c r="N135" s="796" t="e">
        <f>HLOOKUP(N119,TV_affinity,5,0)</f>
        <v>#N/A</v>
      </c>
      <c r="O135" s="905" t="e">
        <f>HLOOKUP(N119,Channel_split2,4,0)</f>
        <v>#N/A</v>
      </c>
      <c r="P135" s="905" t="e">
        <f>HLOOKUP(N119,PT_Share,4,0)</f>
        <v>#N/A</v>
      </c>
      <c r="Q135" s="905"/>
      <c r="R135" s="1026"/>
      <c r="S135" s="1145" t="e">
        <f>HLOOKUP(S119,TV_affinity,5,0)</f>
        <v>#N/A</v>
      </c>
      <c r="T135" s="1146" t="e">
        <f>HLOOKUP(S119,Channel_split2,4,0)</f>
        <v>#N/A</v>
      </c>
      <c r="U135" s="1146" t="e">
        <f>HLOOKUP(S119,PT_Share,4,0)</f>
        <v>#N/A</v>
      </c>
      <c r="V135" s="1146"/>
      <c r="W135" s="1147"/>
      <c r="X135" s="1047" t="e">
        <f>HLOOKUP(X119,TV_affinity,5,0)</f>
        <v>#N/A</v>
      </c>
      <c r="Y135" s="905" t="e">
        <f>HLOOKUP(X119,Channel_split2,4,0)</f>
        <v>#N/A</v>
      </c>
      <c r="Z135" s="905" t="e">
        <f>HLOOKUP(X119,PT_Share,4,0)</f>
        <v>#N/A</v>
      </c>
      <c r="AA135" s="905"/>
      <c r="AB135" s="906"/>
      <c r="AC135" s="800"/>
      <c r="AD135" s="796" t="e">
        <f>HLOOKUP(AD119,TV_affinity,5,0)</f>
        <v>#N/A</v>
      </c>
      <c r="AE135" s="905" t="e">
        <f>HLOOKUP(AD119,Channel_split2,4,0)</f>
        <v>#N/A</v>
      </c>
      <c r="AF135" s="905" t="e">
        <f>HLOOKUP(AD119,PT_Share,4,0)</f>
        <v>#N/A</v>
      </c>
      <c r="AG135" s="905"/>
      <c r="AH135" s="798"/>
      <c r="AI135" s="796" t="e">
        <f>HLOOKUP(AI119,TV_affinity,5,0)</f>
        <v>#N/A</v>
      </c>
      <c r="AJ135" s="905" t="e">
        <f>HLOOKUP(AI119,Channel_split2,4,0)</f>
        <v>#N/A</v>
      </c>
      <c r="AK135" s="905" t="e">
        <f>HLOOKUP(AI119,PT_Share,4,0)</f>
        <v>#N/A</v>
      </c>
      <c r="AL135" s="905"/>
      <c r="AM135" s="798"/>
      <c r="AN135" s="796" t="e">
        <f>HLOOKUP(AN119,TV_affinity,5,0)</f>
        <v>#N/A</v>
      </c>
      <c r="AO135" s="905" t="e">
        <f>HLOOKUP(AN119,Channel_split2,4,0)</f>
        <v>#N/A</v>
      </c>
      <c r="AP135" s="905" t="e">
        <f>HLOOKUP(AN119,PT_Share,4,0)</f>
        <v>#N/A</v>
      </c>
      <c r="AQ135" s="907"/>
      <c r="AR135" s="1224"/>
      <c r="AS135" s="1325" t="e">
        <f>HLOOKUP(AS119,TV_affinity,5,0)</f>
        <v>#N/A</v>
      </c>
      <c r="AT135" s="1326" t="e">
        <f>HLOOKUP(AS119,Channel_split2,4,0)</f>
        <v>#N/A</v>
      </c>
      <c r="AU135" s="1326" t="e">
        <f>HLOOKUP(AS119,PT_Share,4,0)</f>
        <v>#N/A</v>
      </c>
      <c r="AV135" s="1327"/>
      <c r="AW135" s="1328"/>
      <c r="AX135" s="1249" t="e">
        <f>HLOOKUP(AX119,TV_affinity,5,0)</f>
        <v>#N/A</v>
      </c>
      <c r="AY135" s="905" t="e">
        <f>HLOOKUP(AX119,Channel_split2,4,0)</f>
        <v>#N/A</v>
      </c>
      <c r="AZ135" s="905" t="e">
        <f>HLOOKUP(AX119,PT_Share,4,0)</f>
        <v>#N/A</v>
      </c>
      <c r="BA135" s="905"/>
      <c r="BB135" s="802"/>
      <c r="BC135" s="798"/>
      <c r="BD135" s="796" t="e">
        <f>HLOOKUP(BD119,TV_affinity,5,0)</f>
        <v>#N/A</v>
      </c>
      <c r="BE135" s="905" t="e">
        <f>HLOOKUP(BD119,Channel_split2,4,0)</f>
        <v>#N/A</v>
      </c>
      <c r="BF135" s="905" t="e">
        <f>HLOOKUP(BD119,PT_Share,4,0)</f>
        <v>#N/A</v>
      </c>
      <c r="BG135" s="905"/>
      <c r="BH135" s="798"/>
      <c r="BI135" s="796" t="e">
        <f>HLOOKUP(BI119,TV_affinity,5,0)</f>
        <v>#N/A</v>
      </c>
      <c r="BJ135" s="905" t="e">
        <f>HLOOKUP(BI119,Channel_split2,4,0)</f>
        <v>#N/A</v>
      </c>
      <c r="BK135" s="905" t="e">
        <f>HLOOKUP(BI119,PT_Share,4,0)</f>
        <v>#N/A</v>
      </c>
      <c r="BL135" s="905"/>
      <c r="BM135" s="803"/>
    </row>
    <row r="136" spans="1:81" s="47" customFormat="1" hidden="1" outlineLevel="1">
      <c r="A136" s="262" t="s">
        <v>105</v>
      </c>
      <c r="B136" s="262"/>
      <c r="C136" s="263"/>
      <c r="D136" s="804" t="e">
        <f>HLOOKUP(D119,TV_affinity,6,0)</f>
        <v>#N/A</v>
      </c>
      <c r="E136" s="805" t="e">
        <f>HLOOKUP(D119,Channel_split2,5,0)</f>
        <v>#N/A</v>
      </c>
      <c r="F136" s="805" t="e">
        <f>HLOOKUP(D119,PT_Share,5,0)</f>
        <v>#N/A</v>
      </c>
      <c r="G136" s="805"/>
      <c r="H136" s="806"/>
      <c r="I136" s="807" t="e">
        <f>HLOOKUP(I119,TV_affinity,6,0)</f>
        <v>#N/A</v>
      </c>
      <c r="J136" s="805" t="e">
        <f>HLOOKUP(I119,Channel_split2,5,0)</f>
        <v>#N/A</v>
      </c>
      <c r="K136" s="805" t="e">
        <f>HLOOKUP(I119,PT_Share,5,0)</f>
        <v>#N/A</v>
      </c>
      <c r="L136" s="808"/>
      <c r="M136" s="806"/>
      <c r="N136" s="807" t="e">
        <f>HLOOKUP(N119,TV_affinity,6,0)</f>
        <v>#N/A</v>
      </c>
      <c r="O136" s="805" t="e">
        <f>HLOOKUP(N119,Channel_split2,5,0)</f>
        <v>#N/A</v>
      </c>
      <c r="P136" s="805" t="e">
        <f>HLOOKUP(N119,PT_Share,5,0)</f>
        <v>#N/A</v>
      </c>
      <c r="Q136" s="805"/>
      <c r="R136" s="808"/>
      <c r="S136" s="1148" t="e">
        <f>HLOOKUP(S119,TV_affinity,6,0)</f>
        <v>#N/A</v>
      </c>
      <c r="T136" s="1149" t="e">
        <f>HLOOKUP(S119,Channel_split2,5,0)</f>
        <v>#N/A</v>
      </c>
      <c r="U136" s="1149" t="e">
        <f>HLOOKUP(S119,PT_Share,5,0)</f>
        <v>#N/A</v>
      </c>
      <c r="V136" s="1149"/>
      <c r="W136" s="1150"/>
      <c r="X136" s="1048" t="e">
        <f>HLOOKUP(X119,TV_affinity,6,0)</f>
        <v>#N/A</v>
      </c>
      <c r="Y136" s="805" t="e">
        <f>HLOOKUP(X119,Channel_split2,5,0)</f>
        <v>#N/A</v>
      </c>
      <c r="Z136" s="805" t="e">
        <f>HLOOKUP(X119,PT_Share,5,0)</f>
        <v>#N/A</v>
      </c>
      <c r="AA136" s="805"/>
      <c r="AB136" s="810"/>
      <c r="AC136" s="370"/>
      <c r="AD136" s="807" t="e">
        <f>HLOOKUP(AD119,TV_affinity,6,0)</f>
        <v>#N/A</v>
      </c>
      <c r="AE136" s="805" t="e">
        <f>HLOOKUP(AD119,Channel_split2,5,0)</f>
        <v>#N/A</v>
      </c>
      <c r="AF136" s="805" t="e">
        <f>HLOOKUP(AD119,PT_Share,5,0)</f>
        <v>#N/A</v>
      </c>
      <c r="AG136" s="805"/>
      <c r="AH136" s="809"/>
      <c r="AI136" s="807" t="e">
        <f>HLOOKUP(AI119,TV_affinity,6,0)</f>
        <v>#N/A</v>
      </c>
      <c r="AJ136" s="805" t="e">
        <f>HLOOKUP(AI119,Channel_split2,5,0)</f>
        <v>#N/A</v>
      </c>
      <c r="AK136" s="805" t="e">
        <f>HLOOKUP(AI119,PT_Share,5,0)</f>
        <v>#N/A</v>
      </c>
      <c r="AL136" s="805"/>
      <c r="AM136" s="809"/>
      <c r="AN136" s="807" t="e">
        <f>HLOOKUP(AN119,TV_affinity,6,0)</f>
        <v>#N/A</v>
      </c>
      <c r="AO136" s="805" t="e">
        <f>HLOOKUP(AN119,Channel_split2,5,0)</f>
        <v>#N/A</v>
      </c>
      <c r="AP136" s="805" t="e">
        <f>HLOOKUP(AN119,PT_Share,5,0)</f>
        <v>#N/A</v>
      </c>
      <c r="AQ136" s="812"/>
      <c r="AR136" s="1225"/>
      <c r="AS136" s="1329" t="e">
        <f>HLOOKUP(AS119,TV_affinity,6,0)</f>
        <v>#N/A</v>
      </c>
      <c r="AT136" s="1330" t="e">
        <f>HLOOKUP(AS119,Channel_split2,5,0)</f>
        <v>#N/A</v>
      </c>
      <c r="AU136" s="1330" t="e">
        <f>HLOOKUP(AS119,PT_Share,5,0)</f>
        <v>#N/A</v>
      </c>
      <c r="AV136" s="1331"/>
      <c r="AW136" s="1332"/>
      <c r="AX136" s="1048" t="e">
        <f>HLOOKUP(AX119,TV_affinity,6,0)</f>
        <v>#N/A</v>
      </c>
      <c r="AY136" s="805" t="e">
        <f>HLOOKUP(AX119,Channel_split2,5,0)</f>
        <v>#N/A</v>
      </c>
      <c r="AZ136" s="805" t="e">
        <f>HLOOKUP(AX119,PT_Share,5,0)</f>
        <v>#N/A</v>
      </c>
      <c r="BA136" s="805"/>
      <c r="BB136" s="813"/>
      <c r="BC136" s="809"/>
      <c r="BD136" s="807" t="e">
        <f>HLOOKUP(BD119,TV_affinity,6,0)</f>
        <v>#N/A</v>
      </c>
      <c r="BE136" s="805" t="e">
        <f>HLOOKUP(BD119,Channel_split2,5,0)</f>
        <v>#N/A</v>
      </c>
      <c r="BF136" s="805" t="e">
        <f>HLOOKUP(BD119,PT_Share,5,0)</f>
        <v>#N/A</v>
      </c>
      <c r="BG136" s="805"/>
      <c r="BH136" s="809"/>
      <c r="BI136" s="807" t="e">
        <f>HLOOKUP(BI119,TV_affinity,6,0)</f>
        <v>#N/A</v>
      </c>
      <c r="BJ136" s="805" t="e">
        <f>HLOOKUP(BI119,Channel_split2,5,0)</f>
        <v>#N/A</v>
      </c>
      <c r="BK136" s="805" t="e">
        <f>HLOOKUP(BI119,PT_Share,5,0)</f>
        <v>#N/A</v>
      </c>
      <c r="BL136" s="805"/>
      <c r="BM136" s="814"/>
    </row>
    <row r="137" spans="1:81" s="47" customFormat="1" hidden="1" outlineLevel="1">
      <c r="A137" s="158" t="s">
        <v>71</v>
      </c>
      <c r="B137" s="158"/>
      <c r="C137" s="159"/>
      <c r="D137" s="260" t="e">
        <f>HLOOKUP(D119,TV_affinity,7,0)</f>
        <v>#N/A</v>
      </c>
      <c r="E137" s="259" t="e">
        <f>HLOOKUP(D119,Channel_split2,6,0)</f>
        <v>#N/A</v>
      </c>
      <c r="F137" s="259" t="e">
        <f>HLOOKUP(D119,PT_Share,6,0)</f>
        <v>#N/A</v>
      </c>
      <c r="G137" s="259"/>
      <c r="H137" s="224"/>
      <c r="I137" s="261" t="e">
        <f>HLOOKUP(I119,TV_affinity,7,0)</f>
        <v>#N/A</v>
      </c>
      <c r="J137" s="259" t="e">
        <f>HLOOKUP(I119,Channel_split2,6,0)</f>
        <v>#N/A</v>
      </c>
      <c r="K137" s="259" t="e">
        <f>HLOOKUP(I119,PT_Share,6,0)</f>
        <v>#N/A</v>
      </c>
      <c r="L137" s="466"/>
      <c r="M137" s="224"/>
      <c r="N137" s="261" t="e">
        <f>HLOOKUP(N119,TV_affinity,7,0)</f>
        <v>#N/A</v>
      </c>
      <c r="O137" s="259" t="e">
        <f>HLOOKUP(N119,Channel_split2,6,0)</f>
        <v>#N/A</v>
      </c>
      <c r="P137" s="259" t="e">
        <f>HLOOKUP(N119,PT_Share,6,0)</f>
        <v>#N/A</v>
      </c>
      <c r="Q137" s="259"/>
      <c r="R137" s="466"/>
      <c r="S137" s="1151" t="e">
        <f>HLOOKUP(S119,TV_affinity,7,0)</f>
        <v>#N/A</v>
      </c>
      <c r="T137" s="340" t="e">
        <f>HLOOKUP(S119,Channel_split2,6,0)</f>
        <v>#N/A</v>
      </c>
      <c r="U137" s="340" t="e">
        <f>HLOOKUP(S119,PT_Share,6,0)</f>
        <v>#N/A</v>
      </c>
      <c r="V137" s="340"/>
      <c r="W137" s="1152"/>
      <c r="X137" s="261" t="e">
        <f>HLOOKUP(X119,TV_affinity,7,0)</f>
        <v>#N/A</v>
      </c>
      <c r="Y137" s="259" t="e">
        <f>HLOOKUP(X119,Channel_split2,6,0)</f>
        <v>#N/A</v>
      </c>
      <c r="Z137" s="259" t="e">
        <f>HLOOKUP(X119,PT_Share,6,0)</f>
        <v>#N/A</v>
      </c>
      <c r="AA137" s="259"/>
      <c r="AB137" s="332"/>
      <c r="AC137" s="258"/>
      <c r="AD137" s="261" t="e">
        <f>HLOOKUP(AD119,TV_affinity,7,0)</f>
        <v>#N/A</v>
      </c>
      <c r="AE137" s="259" t="e">
        <f>HLOOKUP(AD119,Channel_split2,6,0)</f>
        <v>#N/A</v>
      </c>
      <c r="AF137" s="259" t="e">
        <f>HLOOKUP(AD119,PT_Share,6,0)</f>
        <v>#N/A</v>
      </c>
      <c r="AG137" s="259"/>
      <c r="AH137" s="225"/>
      <c r="AI137" s="261" t="e">
        <f>HLOOKUP(AI119,TV_affinity,7,0)</f>
        <v>#N/A</v>
      </c>
      <c r="AJ137" s="259" t="e">
        <f>HLOOKUP(AI119,Channel_split2,6,0)</f>
        <v>#N/A</v>
      </c>
      <c r="AK137" s="259" t="e">
        <f>HLOOKUP(AI119,PT_Share,6,0)</f>
        <v>#N/A</v>
      </c>
      <c r="AL137" s="259"/>
      <c r="AM137" s="225"/>
      <c r="AN137" s="261" t="e">
        <f>HLOOKUP(AN119,TV_affinity,7,0)</f>
        <v>#N/A</v>
      </c>
      <c r="AO137" s="259" t="e">
        <f>HLOOKUP(AN119,Channel_split2,6,0)</f>
        <v>#N/A</v>
      </c>
      <c r="AP137" s="259" t="e">
        <f>HLOOKUP(AN119,PT_Share,6,0)</f>
        <v>#N/A</v>
      </c>
      <c r="AQ137" s="208"/>
      <c r="AR137" s="1226"/>
      <c r="AS137" s="1151" t="e">
        <f>HLOOKUP(AS119,TV_affinity,7,0)</f>
        <v>#N/A</v>
      </c>
      <c r="AT137" s="259" t="e">
        <f>HLOOKUP(AS119,Channel_split2,6,0)</f>
        <v>#N/A</v>
      </c>
      <c r="AU137" s="259" t="e">
        <f>HLOOKUP(AS119,PT_Share,6,0)</f>
        <v>#N/A</v>
      </c>
      <c r="AV137" s="208"/>
      <c r="AW137" s="1152"/>
      <c r="AX137" s="261" t="e">
        <f>HLOOKUP(AX119,TV_affinity,7,0)</f>
        <v>#N/A</v>
      </c>
      <c r="AY137" s="259" t="e">
        <f>HLOOKUP(AX119,Channel_split2,6,0)</f>
        <v>#N/A</v>
      </c>
      <c r="AZ137" s="259" t="e">
        <f>HLOOKUP(AX119,PT_Share,6,0)</f>
        <v>#N/A</v>
      </c>
      <c r="BA137" s="259"/>
      <c r="BB137" s="472"/>
      <c r="BC137" s="225"/>
      <c r="BD137" s="261" t="e">
        <f>HLOOKUP(BD119,TV_affinity,7,0)</f>
        <v>#N/A</v>
      </c>
      <c r="BE137" s="259" t="e">
        <f>HLOOKUP(BD119,Channel_split2,6,0)</f>
        <v>#N/A</v>
      </c>
      <c r="BF137" s="259" t="e">
        <f>HLOOKUP(BD119,PT_Share,6,0)</f>
        <v>#N/A</v>
      </c>
      <c r="BG137" s="259"/>
      <c r="BH137" s="225"/>
      <c r="BI137" s="261" t="e">
        <f>HLOOKUP(BI119,TV_affinity,7,0)</f>
        <v>#N/A</v>
      </c>
      <c r="BJ137" s="259" t="e">
        <f>HLOOKUP(BI119,Channel_split2,6,0)</f>
        <v>#N/A</v>
      </c>
      <c r="BK137" s="259" t="e">
        <f>HLOOKUP(BI119,PT_Share,6,0)</f>
        <v>#N/A</v>
      </c>
      <c r="BL137" s="259"/>
      <c r="BM137" s="816"/>
    </row>
    <row r="138" spans="1:81" s="47" customFormat="1" hidden="1" outlineLevel="1">
      <c r="A138" s="160" t="s">
        <v>73</v>
      </c>
      <c r="B138" s="158"/>
      <c r="C138" s="161"/>
      <c r="D138" s="793" t="e">
        <f>HLOOKUP(D119,TV_affinity,8,0)</f>
        <v>#N/A</v>
      </c>
      <c r="E138" s="905" t="e">
        <f>HLOOKUP(D119,Channel_split2,7,0)</f>
        <v>#N/A</v>
      </c>
      <c r="F138" s="905" t="e">
        <f>HLOOKUP(D119,PT_Share,7,0)</f>
        <v>#N/A</v>
      </c>
      <c r="G138" s="905"/>
      <c r="H138" s="795"/>
      <c r="I138" s="796" t="e">
        <f>HLOOKUP(I119,TV_affinity,8,0)</f>
        <v>#N/A</v>
      </c>
      <c r="J138" s="905" t="e">
        <f>HLOOKUP(I119,Channel_split2,7,0)</f>
        <v>#N/A</v>
      </c>
      <c r="K138" s="905" t="e">
        <f>HLOOKUP(I119,PT_Share,7,0)</f>
        <v>#N/A</v>
      </c>
      <c r="L138" s="797"/>
      <c r="M138" s="795"/>
      <c r="N138" s="796" t="e">
        <f>HLOOKUP(N119,TV_affinity,8,0)</f>
        <v>#N/A</v>
      </c>
      <c r="O138" s="905" t="e">
        <f>HLOOKUP(N119,Channel_split2,7,0)</f>
        <v>#N/A</v>
      </c>
      <c r="P138" s="905" t="e">
        <f>HLOOKUP(N119,PT_Share,7,0)</f>
        <v>#N/A</v>
      </c>
      <c r="Q138" s="905"/>
      <c r="R138" s="1026"/>
      <c r="S138" s="1145" t="e">
        <f>HLOOKUP(S119,TV_affinity,8,0)</f>
        <v>#N/A</v>
      </c>
      <c r="T138" s="1146" t="e">
        <f>HLOOKUP(S119,Channel_split2,7,0)</f>
        <v>#N/A</v>
      </c>
      <c r="U138" s="1146" t="e">
        <f>HLOOKUP(S119,PT_Share,7,0)</f>
        <v>#N/A</v>
      </c>
      <c r="V138" s="1146"/>
      <c r="W138" s="1147"/>
      <c r="X138" s="1047" t="e">
        <f>HLOOKUP(X119,TV_affinity,8,0)</f>
        <v>#N/A</v>
      </c>
      <c r="Y138" s="905" t="e">
        <f>HLOOKUP(X119,Channel_split2,7,0)</f>
        <v>#N/A</v>
      </c>
      <c r="Z138" s="905" t="e">
        <f>HLOOKUP(X119,PT_Share,7,0)</f>
        <v>#N/A</v>
      </c>
      <c r="AA138" s="905"/>
      <c r="AB138" s="906"/>
      <c r="AC138" s="800"/>
      <c r="AD138" s="796" t="e">
        <f>HLOOKUP(AD119,TV_affinity,8,0)</f>
        <v>#N/A</v>
      </c>
      <c r="AE138" s="905" t="e">
        <f>HLOOKUP(AD119,Channel_split2,7,0)</f>
        <v>#N/A</v>
      </c>
      <c r="AF138" s="905" t="e">
        <f>HLOOKUP(AD119,PT_Share,7,0)</f>
        <v>#N/A</v>
      </c>
      <c r="AG138" s="905"/>
      <c r="AH138" s="798"/>
      <c r="AI138" s="796" t="e">
        <f>HLOOKUP(AI119,TV_affinity,8,0)</f>
        <v>#N/A</v>
      </c>
      <c r="AJ138" s="905" t="e">
        <f>HLOOKUP(AI119,Channel_split2,7,0)</f>
        <v>#N/A</v>
      </c>
      <c r="AK138" s="905" t="e">
        <f>HLOOKUP(AI119,PT_Share,7,0)</f>
        <v>#N/A</v>
      </c>
      <c r="AL138" s="905"/>
      <c r="AM138" s="798"/>
      <c r="AN138" s="796" t="e">
        <f>HLOOKUP(AN119,TV_affinity,8,0)</f>
        <v>#N/A</v>
      </c>
      <c r="AO138" s="905" t="e">
        <f>HLOOKUP(AN119,Channel_split2,7,0)</f>
        <v>#N/A</v>
      </c>
      <c r="AP138" s="905" t="e">
        <f>HLOOKUP(AN119,PT_Share,7,0)</f>
        <v>#N/A</v>
      </c>
      <c r="AQ138" s="907"/>
      <c r="AR138" s="1224"/>
      <c r="AS138" s="1325" t="e">
        <f>HLOOKUP(AS119,TV_affinity,8,0)</f>
        <v>#N/A</v>
      </c>
      <c r="AT138" s="1326" t="e">
        <f>HLOOKUP(AS119,Channel_split2,7,0)</f>
        <v>#N/A</v>
      </c>
      <c r="AU138" s="1326" t="e">
        <f>HLOOKUP(AS119,PT_Share,7,0)</f>
        <v>#N/A</v>
      </c>
      <c r="AV138" s="1327"/>
      <c r="AW138" s="1328"/>
      <c r="AX138" s="1249" t="e">
        <f>HLOOKUP(AX119,TV_affinity,8,0)</f>
        <v>#N/A</v>
      </c>
      <c r="AY138" s="905" t="e">
        <f>HLOOKUP(AX119,Channel_split2,7,0)</f>
        <v>#N/A</v>
      </c>
      <c r="AZ138" s="905" t="e">
        <f>HLOOKUP(AX119,PT_Share,7,0)</f>
        <v>#N/A</v>
      </c>
      <c r="BA138" s="905"/>
      <c r="BB138" s="802"/>
      <c r="BC138" s="798"/>
      <c r="BD138" s="796" t="e">
        <f>HLOOKUP(BD119,TV_affinity,8,0)</f>
        <v>#N/A</v>
      </c>
      <c r="BE138" s="905" t="e">
        <f>HLOOKUP(BD119,Channel_split2,7,0)</f>
        <v>#N/A</v>
      </c>
      <c r="BF138" s="905" t="e">
        <f>HLOOKUP(BD119,PT_Share,7,0)</f>
        <v>#N/A</v>
      </c>
      <c r="BG138" s="905"/>
      <c r="BH138" s="798"/>
      <c r="BI138" s="796" t="e">
        <f>HLOOKUP(BI119,TV_affinity,8,0)</f>
        <v>#N/A</v>
      </c>
      <c r="BJ138" s="905" t="e">
        <f>HLOOKUP(BI119,Channel_split2,7,0)</f>
        <v>#N/A</v>
      </c>
      <c r="BK138" s="905" t="e">
        <f>HLOOKUP(BI119,PT_Share,7,0)</f>
        <v>#N/A</v>
      </c>
      <c r="BL138" s="905"/>
      <c r="BM138" s="803"/>
    </row>
    <row r="139" spans="1:81" s="47" customFormat="1" hidden="1" outlineLevel="1">
      <c r="A139" s="160" t="s">
        <v>85</v>
      </c>
      <c r="B139" s="158"/>
      <c r="C139" s="161"/>
      <c r="D139" s="793" t="e">
        <f>HLOOKUP(D119,TV_affinity,9,0)</f>
        <v>#N/A</v>
      </c>
      <c r="E139" s="905" t="e">
        <f>HLOOKUP(D119,Channel_split2,8,0)</f>
        <v>#N/A</v>
      </c>
      <c r="F139" s="905" t="e">
        <f>HLOOKUP(D119,PT_Share,8,0)</f>
        <v>#N/A</v>
      </c>
      <c r="G139" s="340"/>
      <c r="H139" s="224"/>
      <c r="I139" s="796" t="e">
        <f>HLOOKUP(I119,TV_affinity,9,0)</f>
        <v>#N/A</v>
      </c>
      <c r="J139" s="905" t="e">
        <f>HLOOKUP(I119,Channel_split2,8,0)</f>
        <v>#N/A</v>
      </c>
      <c r="K139" s="905" t="e">
        <f>HLOOKUP(I119,PT_Share,8,0)</f>
        <v>#N/A</v>
      </c>
      <c r="L139" s="466"/>
      <c r="M139" s="224"/>
      <c r="N139" s="796" t="e">
        <f>HLOOKUP(N119,TV_affinity,9,0)</f>
        <v>#N/A</v>
      </c>
      <c r="O139" s="905" t="e">
        <f>HLOOKUP(N119,Channel_split2,8,0)</f>
        <v>#N/A</v>
      </c>
      <c r="P139" s="905" t="e">
        <f>HLOOKUP(N119,PT_Share,8,0)</f>
        <v>#N/A</v>
      </c>
      <c r="Q139" s="340"/>
      <c r="R139" s="466"/>
      <c r="S139" s="1145" t="e">
        <f>HLOOKUP(S119,TV_affinity,9,0)</f>
        <v>#N/A</v>
      </c>
      <c r="T139" s="1146" t="e">
        <f>HLOOKUP(S119,Channel_split2,8,0)</f>
        <v>#N/A</v>
      </c>
      <c r="U139" s="1146" t="e">
        <f>HLOOKUP(S119,PT_Share,8,0)</f>
        <v>#N/A</v>
      </c>
      <c r="V139" s="340"/>
      <c r="W139" s="1152"/>
      <c r="X139" s="1047" t="e">
        <f>HLOOKUP(X119,TV_affinity,9,0)</f>
        <v>#N/A</v>
      </c>
      <c r="Y139" s="905" t="e">
        <f>HLOOKUP(X119,Channel_split2,8,0)</f>
        <v>#N/A</v>
      </c>
      <c r="Z139" s="905" t="e">
        <f>HLOOKUP(X119,PT_Share,8,0)</f>
        <v>#N/A</v>
      </c>
      <c r="AA139" s="340"/>
      <c r="AB139" s="333"/>
      <c r="AC139" s="258"/>
      <c r="AD139" s="796" t="e">
        <f>HLOOKUP(AD119,TV_affinity,9,0)</f>
        <v>#N/A</v>
      </c>
      <c r="AE139" s="905" t="e">
        <f>HLOOKUP(AD119,Channel_split2,8,0)</f>
        <v>#N/A</v>
      </c>
      <c r="AF139" s="905" t="e">
        <f>HLOOKUP(AD119,PT_Share,8,0)</f>
        <v>#N/A</v>
      </c>
      <c r="AG139" s="905"/>
      <c r="AH139" s="225"/>
      <c r="AI139" s="796" t="e">
        <f>HLOOKUP(AI119,TV_affinity,9,0)</f>
        <v>#N/A</v>
      </c>
      <c r="AJ139" s="905" t="e">
        <f>HLOOKUP(AI119,Channel_split2,8,0)</f>
        <v>#N/A</v>
      </c>
      <c r="AK139" s="905" t="e">
        <f>HLOOKUP(AI119,PT_Share,8,0)</f>
        <v>#N/A</v>
      </c>
      <c r="AL139" s="905"/>
      <c r="AM139" s="225"/>
      <c r="AN139" s="796" t="e">
        <f>HLOOKUP(AN119,TV_affinity,9,0)</f>
        <v>#N/A</v>
      </c>
      <c r="AO139" s="905" t="e">
        <f>HLOOKUP(AN119,Channel_split2,8,0)</f>
        <v>#N/A</v>
      </c>
      <c r="AP139" s="905" t="e">
        <f>HLOOKUP(AN119,PT_Share,8,0)</f>
        <v>#N/A</v>
      </c>
      <c r="AQ139" s="208"/>
      <c r="AR139" s="1224"/>
      <c r="AS139" s="1325" t="e">
        <f>HLOOKUP(AS119,TV_affinity,9,0)</f>
        <v>#N/A</v>
      </c>
      <c r="AT139" s="1326" t="e">
        <f>HLOOKUP(AS119,Channel_split2,8,0)</f>
        <v>#N/A</v>
      </c>
      <c r="AU139" s="1326" t="e">
        <f>HLOOKUP(AS119,PT_Share,8,0)</f>
        <v>#N/A</v>
      </c>
      <c r="AV139" s="208"/>
      <c r="AW139" s="1152"/>
      <c r="AX139" s="1249" t="e">
        <f>HLOOKUP(AX119,TV_affinity,9,0)</f>
        <v>#N/A</v>
      </c>
      <c r="AY139" s="905" t="e">
        <f>HLOOKUP(AX119,Channel_split2,8,0)</f>
        <v>#N/A</v>
      </c>
      <c r="AZ139" s="905" t="e">
        <f>HLOOKUP(AX119,PT_Share,8,0)</f>
        <v>#N/A</v>
      </c>
      <c r="BA139" s="340"/>
      <c r="BB139" s="472"/>
      <c r="BC139" s="225"/>
      <c r="BD139" s="796" t="e">
        <f>HLOOKUP(BD119,TV_affinity,9,0)</f>
        <v>#N/A</v>
      </c>
      <c r="BE139" s="905" t="e">
        <f>HLOOKUP(BD119,Channel_split2,8,0)</f>
        <v>#N/A</v>
      </c>
      <c r="BF139" s="905" t="e">
        <f>HLOOKUP(BD119,PT_Share,8,0)</f>
        <v>#N/A</v>
      </c>
      <c r="BG139" s="340"/>
      <c r="BH139" s="798"/>
      <c r="BI139" s="796" t="e">
        <f>HLOOKUP(BI119,TV_affinity,9,0)</f>
        <v>#N/A</v>
      </c>
      <c r="BJ139" s="905" t="e">
        <f>HLOOKUP(BI119,Channel_split2,8,0)</f>
        <v>#N/A</v>
      </c>
      <c r="BK139" s="905" t="e">
        <f>HLOOKUP(BI119,PT_Share,8,0)</f>
        <v>#N/A</v>
      </c>
      <c r="BL139" s="340"/>
      <c r="BM139" s="816"/>
    </row>
    <row r="140" spans="1:81" s="47" customFormat="1" hidden="1" outlineLevel="1">
      <c r="A140" s="160" t="s">
        <v>93</v>
      </c>
      <c r="B140" s="158"/>
      <c r="C140" s="161"/>
      <c r="D140" s="793" t="e">
        <f>HLOOKUP(D119,TV_affinity,10,0)</f>
        <v>#N/A</v>
      </c>
      <c r="E140" s="905" t="e">
        <f>HLOOKUP(D119,Channel_split2,9,0)</f>
        <v>#N/A</v>
      </c>
      <c r="F140" s="905" t="e">
        <f>HLOOKUP(D119,PT_Share,9,0)</f>
        <v>#N/A</v>
      </c>
      <c r="G140" s="340"/>
      <c r="H140" s="224"/>
      <c r="I140" s="796" t="e">
        <f>HLOOKUP(I119,TV_affinity,10,0)</f>
        <v>#N/A</v>
      </c>
      <c r="J140" s="905" t="e">
        <f>HLOOKUP(I119,Channel_split2,9,0)</f>
        <v>#N/A</v>
      </c>
      <c r="K140" s="905" t="e">
        <f>HLOOKUP(I119,PT_Share,9,0)</f>
        <v>#N/A</v>
      </c>
      <c r="L140" s="466"/>
      <c r="M140" s="224"/>
      <c r="N140" s="796" t="e">
        <f>HLOOKUP(N119,TV_affinity,10,0)</f>
        <v>#N/A</v>
      </c>
      <c r="O140" s="905" t="e">
        <f>HLOOKUP(N119,Channel_split2,9,0)</f>
        <v>#N/A</v>
      </c>
      <c r="P140" s="905" t="e">
        <f>HLOOKUP(N119,PT_Share,9,0)</f>
        <v>#N/A</v>
      </c>
      <c r="Q140" s="340"/>
      <c r="R140" s="466"/>
      <c r="S140" s="1145" t="e">
        <f>HLOOKUP(S119,TV_affinity,10,0)</f>
        <v>#N/A</v>
      </c>
      <c r="T140" s="1146" t="e">
        <f>HLOOKUP(S119,Channel_split2,9,0)</f>
        <v>#N/A</v>
      </c>
      <c r="U140" s="1146" t="e">
        <f>HLOOKUP(S119,PT_Share,9,0)</f>
        <v>#N/A</v>
      </c>
      <c r="V140" s="340"/>
      <c r="W140" s="1152"/>
      <c r="X140" s="1047" t="e">
        <f>HLOOKUP(X119,TV_affinity,10,0)</f>
        <v>#N/A</v>
      </c>
      <c r="Y140" s="905" t="e">
        <f>HLOOKUP(X119,Channel_split2,9,0)</f>
        <v>#N/A</v>
      </c>
      <c r="Z140" s="905" t="e">
        <f>HLOOKUP(X119,PT_Share,9,0)</f>
        <v>#N/A</v>
      </c>
      <c r="AA140" s="340"/>
      <c r="AB140" s="333"/>
      <c r="AC140" s="258"/>
      <c r="AD140" s="796" t="e">
        <f>HLOOKUP(AD119,TV_affinity,10,0)</f>
        <v>#N/A</v>
      </c>
      <c r="AE140" s="905" t="e">
        <f>HLOOKUP(AD119,Channel_split2,9,0)</f>
        <v>#N/A</v>
      </c>
      <c r="AF140" s="905" t="e">
        <f>HLOOKUP(AD119,PT_Share,9,0)</f>
        <v>#N/A</v>
      </c>
      <c r="AG140" s="905"/>
      <c r="AH140" s="225"/>
      <c r="AI140" s="796" t="e">
        <f>HLOOKUP(AI119,TV_affinity,10,0)</f>
        <v>#N/A</v>
      </c>
      <c r="AJ140" s="905" t="e">
        <f>HLOOKUP(AI119,Channel_split2,9,0)</f>
        <v>#N/A</v>
      </c>
      <c r="AK140" s="905" t="e">
        <f>HLOOKUP(AI119,PT_Share,9,0)</f>
        <v>#N/A</v>
      </c>
      <c r="AL140" s="340"/>
      <c r="AM140" s="225"/>
      <c r="AN140" s="796" t="e">
        <f>HLOOKUP(AN119,TV_affinity,10,0)</f>
        <v>#N/A</v>
      </c>
      <c r="AO140" s="905" t="e">
        <f>HLOOKUP(AN119,Channel_split2,9,0)</f>
        <v>#N/A</v>
      </c>
      <c r="AP140" s="905" t="e">
        <f>HLOOKUP(AN119,PT_Share,9,0)</f>
        <v>#N/A</v>
      </c>
      <c r="AQ140" s="208"/>
      <c r="AR140" s="1224"/>
      <c r="AS140" s="1325" t="e">
        <f>HLOOKUP(AS119,TV_affinity,10,0)</f>
        <v>#N/A</v>
      </c>
      <c r="AT140" s="1326" t="e">
        <f>HLOOKUP(AS119,Channel_split2,9,0)</f>
        <v>#N/A</v>
      </c>
      <c r="AU140" s="1326" t="e">
        <f>HLOOKUP(AS119,PT_Share,9,0)</f>
        <v>#N/A</v>
      </c>
      <c r="AV140" s="208"/>
      <c r="AW140" s="1152"/>
      <c r="AX140" s="1249" t="e">
        <f>HLOOKUP(AX119,TV_affinity,10,0)</f>
        <v>#N/A</v>
      </c>
      <c r="AY140" s="905" t="e">
        <f>HLOOKUP(AX119,Channel_split2,9,0)</f>
        <v>#N/A</v>
      </c>
      <c r="AZ140" s="905" t="e">
        <f>HLOOKUP(AX119,PT_Share,9,0)</f>
        <v>#N/A</v>
      </c>
      <c r="BA140" s="340"/>
      <c r="BB140" s="472"/>
      <c r="BC140" s="225"/>
      <c r="BD140" s="796" t="e">
        <f>HLOOKUP(BD119,TV_affinity,10,0)</f>
        <v>#N/A</v>
      </c>
      <c r="BE140" s="905" t="e">
        <f>HLOOKUP(BD119,Channel_split2,9,0)</f>
        <v>#N/A</v>
      </c>
      <c r="BF140" s="905" t="e">
        <f>HLOOKUP(BD119,PT_Share,9,0)</f>
        <v>#N/A</v>
      </c>
      <c r="BG140" s="340"/>
      <c r="BH140" s="798"/>
      <c r="BI140" s="796" t="e">
        <f>HLOOKUP(BI119,TV_affinity,10,0)</f>
        <v>#N/A</v>
      </c>
      <c r="BJ140" s="905" t="e">
        <f>HLOOKUP(BI119,Channel_split2,9,0)</f>
        <v>#N/A</v>
      </c>
      <c r="BK140" s="905" t="e">
        <f>HLOOKUP(BI119,PT_Share,9,0)</f>
        <v>#N/A</v>
      </c>
      <c r="BL140" s="340"/>
      <c r="BM140" s="816"/>
    </row>
    <row r="141" spans="1:81" hidden="1" outlineLevel="1">
      <c r="A141" s="151"/>
      <c r="B141" s="32"/>
      <c r="C141" s="48"/>
      <c r="D141" s="817"/>
      <c r="E141" s="665"/>
      <c r="F141" s="704"/>
      <c r="G141" s="704"/>
      <c r="H141" s="705"/>
      <c r="I141" s="820"/>
      <c r="J141" s="850"/>
      <c r="K141" s="707"/>
      <c r="L141" s="823"/>
      <c r="M141" s="707"/>
      <c r="N141" s="908"/>
      <c r="O141" s="850"/>
      <c r="P141" s="707"/>
      <c r="Q141" s="707"/>
      <c r="R141" s="1023"/>
      <c r="S141" s="1153"/>
      <c r="T141" s="1154"/>
      <c r="U141" s="1154"/>
      <c r="V141" s="1154"/>
      <c r="W141" s="1155"/>
      <c r="X141" s="1049"/>
      <c r="Y141" s="707"/>
      <c r="Z141" s="707"/>
      <c r="AA141" s="707"/>
      <c r="AB141" s="828"/>
      <c r="AC141" s="826"/>
      <c r="AD141" s="909"/>
      <c r="AE141" s="707"/>
      <c r="AF141" s="707"/>
      <c r="AG141" s="707"/>
      <c r="AH141" s="829"/>
      <c r="AI141" s="909"/>
      <c r="AJ141" s="707"/>
      <c r="AK141" s="707"/>
      <c r="AL141" s="707"/>
      <c r="AM141" s="826"/>
      <c r="AN141" s="830"/>
      <c r="AO141" s="910"/>
      <c r="AP141" s="910"/>
      <c r="AQ141" s="911"/>
      <c r="AR141" s="1227"/>
      <c r="AS141" s="1333"/>
      <c r="AT141" s="1301"/>
      <c r="AU141" s="1301"/>
      <c r="AV141" s="1301"/>
      <c r="AW141" s="1334"/>
      <c r="AX141" s="1250"/>
      <c r="AY141" s="912"/>
      <c r="AZ141" s="912"/>
      <c r="BA141" s="912"/>
      <c r="BB141" s="833"/>
      <c r="BC141" s="834"/>
      <c r="BD141" s="825"/>
      <c r="BE141" s="912"/>
      <c r="BF141" s="912"/>
      <c r="BG141" s="912"/>
      <c r="BH141" s="934"/>
      <c r="BI141" s="835"/>
      <c r="BJ141" s="912"/>
      <c r="BK141" s="912"/>
      <c r="BL141" s="912"/>
      <c r="BM141" s="935"/>
    </row>
    <row r="142" spans="1:81" s="223" customFormat="1" hidden="1" outlineLevel="1">
      <c r="A142" s="155" t="s">
        <v>54</v>
      </c>
      <c r="B142" s="222"/>
      <c r="C142" s="115" t="e">
        <f>SUM(D142:BM142)</f>
        <v>#N/A</v>
      </c>
      <c r="D142" s="837" t="e">
        <f>D144+D145</f>
        <v>#N/A</v>
      </c>
      <c r="E142" s="913"/>
      <c r="F142" s="913"/>
      <c r="G142" s="913"/>
      <c r="H142" s="839"/>
      <c r="I142" s="840" t="e">
        <f>I144+I145</f>
        <v>#N/A</v>
      </c>
      <c r="J142" s="914"/>
      <c r="K142" s="914"/>
      <c r="L142" s="842"/>
      <c r="M142" s="914"/>
      <c r="N142" s="915" t="e">
        <f>N144+N145</f>
        <v>#N/A</v>
      </c>
      <c r="O142" s="914"/>
      <c r="P142" s="914"/>
      <c r="Q142" s="914"/>
      <c r="R142" s="1027"/>
      <c r="S142" s="1156" t="e">
        <f>S144+S145</f>
        <v>#N/A</v>
      </c>
      <c r="T142" s="1157"/>
      <c r="U142" s="1157"/>
      <c r="V142" s="1157"/>
      <c r="W142" s="1158"/>
      <c r="X142" s="1050" t="e">
        <f>X144+X145</f>
        <v>#N/A</v>
      </c>
      <c r="Y142" s="914"/>
      <c r="Z142" s="914"/>
      <c r="AA142" s="914"/>
      <c r="AB142" s="845"/>
      <c r="AC142" s="844"/>
      <c r="AD142" s="915" t="e">
        <f>AD144+AD145</f>
        <v>#N/A</v>
      </c>
      <c r="AE142" s="914"/>
      <c r="AF142" s="914"/>
      <c r="AG142" s="914"/>
      <c r="AH142" s="846"/>
      <c r="AI142" s="915" t="e">
        <f>AI144+AI145</f>
        <v>#N/A</v>
      </c>
      <c r="AJ142" s="914"/>
      <c r="AK142" s="914"/>
      <c r="AL142" s="914"/>
      <c r="AM142" s="847"/>
      <c r="AN142" s="915" t="e">
        <f>AN144+AN145</f>
        <v>#N/A</v>
      </c>
      <c r="AO142" s="914"/>
      <c r="AP142" s="914"/>
      <c r="AQ142" s="914"/>
      <c r="AR142" s="1228"/>
      <c r="AS142" s="1335" t="e">
        <f>AS144+AS145</f>
        <v>#N/A</v>
      </c>
      <c r="AT142" s="1336"/>
      <c r="AU142" s="1337"/>
      <c r="AV142" s="1337"/>
      <c r="AW142" s="1338"/>
      <c r="AX142" s="1251" t="e">
        <f>AX144+AX145</f>
        <v>#N/A</v>
      </c>
      <c r="AY142" s="914"/>
      <c r="AZ142" s="914"/>
      <c r="BA142" s="914"/>
      <c r="BB142" s="846"/>
      <c r="BC142" s="936"/>
      <c r="BD142" s="915" t="e">
        <f>BD144+BD145</f>
        <v>#N/A</v>
      </c>
      <c r="BE142" s="914"/>
      <c r="BF142" s="914"/>
      <c r="BG142" s="914"/>
      <c r="BH142" s="845"/>
      <c r="BI142" s="915" t="e">
        <f>BI144+BI145</f>
        <v>#N/A</v>
      </c>
      <c r="BJ142" s="914"/>
      <c r="BK142" s="914"/>
      <c r="BL142" s="914"/>
      <c r="BM142" s="937"/>
    </row>
    <row r="143" spans="1:81" hidden="1" outlineLevel="1">
      <c r="A143" s="151" t="s">
        <v>74</v>
      </c>
      <c r="B143" s="32"/>
      <c r="C143" s="48"/>
      <c r="D143" s="817"/>
      <c r="E143" s="916"/>
      <c r="F143" s="917"/>
      <c r="G143" s="917"/>
      <c r="H143" s="705"/>
      <c r="I143" s="820"/>
      <c r="J143" s="918"/>
      <c r="K143" s="912"/>
      <c r="L143" s="823"/>
      <c r="M143" s="912"/>
      <c r="N143" s="908"/>
      <c r="O143" s="918"/>
      <c r="P143" s="912"/>
      <c r="Q143" s="912"/>
      <c r="R143" s="1023"/>
      <c r="S143" s="1153"/>
      <c r="T143" s="1154"/>
      <c r="U143" s="1154"/>
      <c r="V143" s="1154"/>
      <c r="W143" s="1155"/>
      <c r="X143" s="1049"/>
      <c r="Y143" s="912"/>
      <c r="Z143" s="912"/>
      <c r="AA143" s="912"/>
      <c r="AB143" s="828"/>
      <c r="AC143" s="826"/>
      <c r="AD143" s="909"/>
      <c r="AE143" s="912"/>
      <c r="AF143" s="912"/>
      <c r="AG143" s="912"/>
      <c r="AH143" s="829"/>
      <c r="AI143" s="909"/>
      <c r="AJ143" s="912"/>
      <c r="AK143" s="912"/>
      <c r="AL143" s="912"/>
      <c r="AM143" s="851"/>
      <c r="AN143" s="909"/>
      <c r="AO143" s="912"/>
      <c r="AP143" s="912"/>
      <c r="AQ143" s="912"/>
      <c r="AR143" s="1227"/>
      <c r="AS143" s="1300"/>
      <c r="AT143" s="1301"/>
      <c r="AU143" s="1301"/>
      <c r="AV143" s="1301"/>
      <c r="AW143" s="1334"/>
      <c r="AX143" s="1250"/>
      <c r="AY143" s="912"/>
      <c r="AZ143" s="912"/>
      <c r="BA143" s="912"/>
      <c r="BB143" s="829"/>
      <c r="BC143" s="934"/>
      <c r="BD143" s="909"/>
      <c r="BE143" s="912"/>
      <c r="BF143" s="912"/>
      <c r="BG143" s="912"/>
      <c r="BH143" s="828"/>
      <c r="BI143" s="919"/>
      <c r="BJ143" s="912"/>
      <c r="BK143" s="912"/>
      <c r="BL143" s="912"/>
      <c r="BM143" s="935"/>
    </row>
    <row r="144" spans="1:81" s="69" customFormat="1" hidden="1" outlineLevel="1">
      <c r="A144" s="156" t="s">
        <v>56</v>
      </c>
      <c r="B144" s="157"/>
      <c r="C144" s="48"/>
      <c r="D144" s="852" t="e">
        <f>SUM(D146:D149)</f>
        <v>#N/A</v>
      </c>
      <c r="E144" s="920"/>
      <c r="F144" s="921"/>
      <c r="G144" s="921" t="e">
        <f>SUM(G146:G149)</f>
        <v>#N/A</v>
      </c>
      <c r="H144" s="938"/>
      <c r="I144" s="856" t="e">
        <f>SUM(I146:I149)</f>
        <v>#N/A</v>
      </c>
      <c r="J144" s="920"/>
      <c r="K144" s="921"/>
      <c r="L144" s="857" t="e">
        <f>SUM(L146:L149)</f>
        <v>#N/A</v>
      </c>
      <c r="M144" s="938"/>
      <c r="N144" s="856" t="e">
        <f>SUM(N146:N149)</f>
        <v>#N/A</v>
      </c>
      <c r="O144" s="920"/>
      <c r="P144" s="921"/>
      <c r="Q144" s="921" t="e">
        <f>SUM(Q146:Q149)</f>
        <v>#N/A</v>
      </c>
      <c r="R144" s="1028"/>
      <c r="S144" s="1159" t="e">
        <f>SUM(S146:S149)</f>
        <v>#N/A</v>
      </c>
      <c r="T144" s="1160"/>
      <c r="U144" s="1161"/>
      <c r="V144" s="1161" t="e">
        <f>SUM(V146:V149)</f>
        <v>#N/A</v>
      </c>
      <c r="W144" s="1162"/>
      <c r="X144" s="1051" t="e">
        <f>SUM(X146:X149)</f>
        <v>#N/A</v>
      </c>
      <c r="Y144" s="920"/>
      <c r="Z144" s="921"/>
      <c r="AA144" s="921" t="e">
        <f>SUM(AA146:AA149)</f>
        <v>#N/A</v>
      </c>
      <c r="AB144" s="922"/>
      <c r="AC144" s="860"/>
      <c r="AD144" s="856" t="e">
        <f>SUM(AD146:AD149)</f>
        <v>#N/A</v>
      </c>
      <c r="AE144" s="920"/>
      <c r="AF144" s="921"/>
      <c r="AG144" s="921" t="e">
        <f>SUM(AG146:AG149)</f>
        <v>#N/A</v>
      </c>
      <c r="AH144" s="939"/>
      <c r="AI144" s="856" t="e">
        <f>SUM(AI146:AI149)</f>
        <v>#N/A</v>
      </c>
      <c r="AJ144" s="920"/>
      <c r="AK144" s="921"/>
      <c r="AL144" s="921" t="e">
        <f>SUM(AL146:AL149)</f>
        <v>#N/A</v>
      </c>
      <c r="AM144" s="861"/>
      <c r="AN144" s="856" t="e">
        <f>SUM(AN146:AN149)</f>
        <v>#N/A</v>
      </c>
      <c r="AO144" s="920"/>
      <c r="AP144" s="921"/>
      <c r="AQ144" s="921" t="e">
        <f>SUM(AQ146:AQ149)</f>
        <v>#N/A</v>
      </c>
      <c r="AR144" s="1229"/>
      <c r="AS144" s="1339" t="e">
        <f>SUM(AS146:AS149)</f>
        <v>#N/A</v>
      </c>
      <c r="AT144" s="1340"/>
      <c r="AU144" s="1341"/>
      <c r="AV144" s="1341" t="e">
        <f>SUM(AV146:AV149)</f>
        <v>#N/A</v>
      </c>
      <c r="AW144" s="1342"/>
      <c r="AX144" s="1252" t="e">
        <f>SUM(AX146:AX149)</f>
        <v>#N/A</v>
      </c>
      <c r="AY144" s="920"/>
      <c r="AZ144" s="921"/>
      <c r="BA144" s="921" t="e">
        <f>SUM(BA146:BA149)</f>
        <v>#N/A</v>
      </c>
      <c r="BB144" s="862"/>
      <c r="BC144" s="939"/>
      <c r="BD144" s="856" t="e">
        <f>SUM(BD146:BD149)</f>
        <v>#N/A</v>
      </c>
      <c r="BE144" s="920"/>
      <c r="BF144" s="921"/>
      <c r="BG144" s="921" t="e">
        <f>SUM(BG146:BG149)</f>
        <v>#N/A</v>
      </c>
      <c r="BH144" s="939"/>
      <c r="BI144" s="856" t="e">
        <f>SUM(BI146:BI149)</f>
        <v>#N/A</v>
      </c>
      <c r="BJ144" s="920"/>
      <c r="BK144" s="921"/>
      <c r="BL144" s="921" t="e">
        <f>SUM(BL146:BL149)</f>
        <v>#N/A</v>
      </c>
      <c r="BM144" s="940"/>
    </row>
    <row r="145" spans="1:65" s="69" customFormat="1" hidden="1" outlineLevel="1">
      <c r="A145" s="156" t="s">
        <v>57</v>
      </c>
      <c r="B145" s="157"/>
      <c r="C145" s="48"/>
      <c r="D145" s="852" t="e">
        <f>SUM(D150:D153)</f>
        <v>#N/A</v>
      </c>
      <c r="E145" s="920"/>
      <c r="F145" s="921"/>
      <c r="G145" s="921" t="e">
        <f>SUM(G150:G153)</f>
        <v>#N/A</v>
      </c>
      <c r="H145" s="938"/>
      <c r="I145" s="856" t="e">
        <f>SUM(I150:I153)</f>
        <v>#N/A</v>
      </c>
      <c r="J145" s="920"/>
      <c r="K145" s="921"/>
      <c r="L145" s="857" t="e">
        <f>SUM(L150:L153)</f>
        <v>#N/A</v>
      </c>
      <c r="M145" s="938"/>
      <c r="N145" s="856" t="e">
        <f>SUM(N150:N153)</f>
        <v>#N/A</v>
      </c>
      <c r="O145" s="920"/>
      <c r="P145" s="921"/>
      <c r="Q145" s="921" t="e">
        <f>SUM(Q150:Q153)</f>
        <v>#N/A</v>
      </c>
      <c r="R145" s="1028"/>
      <c r="S145" s="1159" t="e">
        <f>SUM(S150:S153)</f>
        <v>#N/A</v>
      </c>
      <c r="T145" s="1160"/>
      <c r="U145" s="1161"/>
      <c r="V145" s="1161" t="e">
        <f>SUM(V150:V153)</f>
        <v>#N/A</v>
      </c>
      <c r="W145" s="1162"/>
      <c r="X145" s="1051" t="e">
        <f>SUM(X150:X153)</f>
        <v>#N/A</v>
      </c>
      <c r="Y145" s="920"/>
      <c r="Z145" s="921"/>
      <c r="AA145" s="921" t="e">
        <f>SUM(AA150:AA153)</f>
        <v>#N/A</v>
      </c>
      <c r="AB145" s="922"/>
      <c r="AC145" s="860"/>
      <c r="AD145" s="856" t="e">
        <f>SUM(AD150:AD153)</f>
        <v>#N/A</v>
      </c>
      <c r="AE145" s="920"/>
      <c r="AF145" s="921"/>
      <c r="AG145" s="921" t="e">
        <f>SUM(AG150:AG153)</f>
        <v>#N/A</v>
      </c>
      <c r="AH145" s="939"/>
      <c r="AI145" s="856" t="e">
        <f>SUM(AI150:AI153)</f>
        <v>#N/A</v>
      </c>
      <c r="AJ145" s="920"/>
      <c r="AK145" s="921"/>
      <c r="AL145" s="921" t="e">
        <f>SUM(AL150:AL153)</f>
        <v>#N/A</v>
      </c>
      <c r="AM145" s="861"/>
      <c r="AN145" s="856" t="e">
        <f>SUM(AN150:AN153)</f>
        <v>#N/A</v>
      </c>
      <c r="AO145" s="920"/>
      <c r="AP145" s="921"/>
      <c r="AQ145" s="921" t="e">
        <f>SUM(AQ150:AQ153)</f>
        <v>#N/A</v>
      </c>
      <c r="AR145" s="1229"/>
      <c r="AS145" s="1339" t="e">
        <f>SUM(AS150:AS153)</f>
        <v>#N/A</v>
      </c>
      <c r="AT145" s="1340"/>
      <c r="AU145" s="1341"/>
      <c r="AV145" s="1341" t="e">
        <f>SUM(AV150:AV153)</f>
        <v>#N/A</v>
      </c>
      <c r="AW145" s="1342"/>
      <c r="AX145" s="1252" t="e">
        <f>SUM(AX150:AX153)</f>
        <v>#N/A</v>
      </c>
      <c r="AY145" s="920"/>
      <c r="AZ145" s="921"/>
      <c r="BA145" s="921" t="e">
        <f>SUM(BA150:BA153)</f>
        <v>#N/A</v>
      </c>
      <c r="BB145" s="862"/>
      <c r="BC145" s="939"/>
      <c r="BD145" s="856" t="e">
        <f>SUM(BD150:BD153)</f>
        <v>#N/A</v>
      </c>
      <c r="BE145" s="920"/>
      <c r="BF145" s="921"/>
      <c r="BG145" s="921" t="e">
        <f>SUM(BG150:BG153)</f>
        <v>#N/A</v>
      </c>
      <c r="BH145" s="939"/>
      <c r="BI145" s="856" t="e">
        <f>SUM(BI150:BI153)</f>
        <v>#N/A</v>
      </c>
      <c r="BJ145" s="920"/>
      <c r="BK145" s="921"/>
      <c r="BL145" s="921" t="e">
        <f>SUM(BL150:BL153)</f>
        <v>#N/A</v>
      </c>
      <c r="BM145" s="940"/>
    </row>
    <row r="146" spans="1:65" hidden="1" outlineLevel="1">
      <c r="A146" s="151" t="s">
        <v>60</v>
      </c>
      <c r="B146" s="32"/>
      <c r="C146" s="48"/>
      <c r="D146" s="817" t="e">
        <f>((D123*D$13*G133)+(F133*D123*D$14)+((1-(F133+G133))*D123*D$15))*VLOOKUP(D122,spot_lenght_index,2,FALSE)*E133</f>
        <v>#N/A</v>
      </c>
      <c r="E146" s="916"/>
      <c r="F146" s="917"/>
      <c r="G146" s="917" t="e">
        <f>D123*E133</f>
        <v>#N/A</v>
      </c>
      <c r="H146" s="941"/>
      <c r="I146" s="865" t="e">
        <f>((I123*I$13*L133)+(K133*I123*I$14)+((1-(K133+L133))*I123*I$15))*VLOOKUP(I122,spot_lenght_index,2,FALSE)*J133</f>
        <v>#N/A</v>
      </c>
      <c r="J146" s="916"/>
      <c r="K146" s="917"/>
      <c r="L146" s="866" t="e">
        <f>I123*J133</f>
        <v>#N/A</v>
      </c>
      <c r="M146" s="941"/>
      <c r="N146" s="865" t="e">
        <f>((N123*N$13*Q133)+(P133*N123*N$14)+((1-(P133+Q133))*N123*N$15))*VLOOKUP(N122,spot_lenght_index,2,FALSE)*O133</f>
        <v>#N/A</v>
      </c>
      <c r="O146" s="916"/>
      <c r="P146" s="917"/>
      <c r="Q146" s="917" t="e">
        <f>N123*O133</f>
        <v>#N/A</v>
      </c>
      <c r="R146" s="1029"/>
      <c r="S146" s="1163" t="e">
        <f>((S123*S$13*V133)+(U133*S123*S$14)+((1-(U133+V133))*S123*S$15))*VLOOKUP(S122,spot_lenght_index,2,FALSE)*T133</f>
        <v>#N/A</v>
      </c>
      <c r="T146" s="1164"/>
      <c r="U146" s="1165"/>
      <c r="V146" s="1165" t="e">
        <f>S123*T133</f>
        <v>#N/A</v>
      </c>
      <c r="W146" s="1166"/>
      <c r="X146" s="1052" t="e">
        <f>((X123*X$13*AA133)+(Z133*X123*X$14)+((1-(Z133+AA133))*X123*X$15))*VLOOKUP(X122,spot_lenght_index,2,FALSE)*Y133</f>
        <v>#N/A</v>
      </c>
      <c r="Y146" s="916"/>
      <c r="Z146" s="917"/>
      <c r="AA146" s="917" t="e">
        <f>X123*Y133</f>
        <v>#N/A</v>
      </c>
      <c r="AB146" s="923"/>
      <c r="AC146" s="826"/>
      <c r="AD146" s="865" t="e">
        <f>((AD123*AD$13*AG133)+(AF133*AD123*AD$14)+((1-(AF133+AG133))*AD123*AD$15))*VLOOKUP(AD122,spot_lenght_index,2,FALSE)*AE133</f>
        <v>#N/A</v>
      </c>
      <c r="AE146" s="916"/>
      <c r="AF146" s="917"/>
      <c r="AG146" s="917" t="e">
        <f>AD123*AE133</f>
        <v>#N/A</v>
      </c>
      <c r="AH146" s="934"/>
      <c r="AI146" s="865" t="e">
        <f>((AI123*AI$13*AL133)+(AK133*AI123*AI$14)+((1-(AK133+AL133))*AI123*AI$15))*VLOOKUP(AI122,spot_lenght_index,2,FALSE)*AJ133</f>
        <v>#N/A</v>
      </c>
      <c r="AJ146" s="916"/>
      <c r="AK146" s="917"/>
      <c r="AL146" s="917" t="e">
        <f>AI123*AJ133</f>
        <v>#N/A</v>
      </c>
      <c r="AM146" s="826"/>
      <c r="AN146" s="865" t="e">
        <f>((AN123*AN$13*AQ133)+(AP133*AN123*AN$14)+((1-(AP133+AQ133))*AN123*AN$15))*VLOOKUP(AN122,spot_lenght_index,2,FALSE)*AO133</f>
        <v>#N/A</v>
      </c>
      <c r="AO146" s="916"/>
      <c r="AP146" s="917"/>
      <c r="AQ146" s="917" t="e">
        <f>AN123*AO133</f>
        <v>#N/A</v>
      </c>
      <c r="AR146" s="1227"/>
      <c r="AS146" s="1343" t="e">
        <f>((AS123*AS$13*AV133)+(AU133*AS123*AS$14)+((1-(AU133+AV133))*AS123*AS$15))*VLOOKUP(AS122,spot_lenght_index,2,FALSE)*AT133</f>
        <v>#N/A</v>
      </c>
      <c r="AT146" s="1344"/>
      <c r="AU146" s="1345"/>
      <c r="AV146" s="1345" t="e">
        <f>AS123*AT133</f>
        <v>#N/A</v>
      </c>
      <c r="AW146" s="1334"/>
      <c r="AX146" s="1253" t="e">
        <f>((AX123*AX$13*BA133)+(AZ133*AX123*AX$14)+((1-(AZ133+BA133))*AX123*AX$15))*VLOOKUP(AX122,spot_lenght_index,2,FALSE)*AY133</f>
        <v>#N/A</v>
      </c>
      <c r="AY146" s="916"/>
      <c r="AZ146" s="917"/>
      <c r="BA146" s="917" t="e">
        <f>AX123*AY133</f>
        <v>#N/A</v>
      </c>
      <c r="BB146" s="829"/>
      <c r="BC146" s="934"/>
      <c r="BD146" s="865" t="e">
        <f>((BD123*BD$13*BG133)+(BF133*BD123*BD$14)+((1-(BF133+BG133))*BD123*BD$15))*VLOOKUP(BD122,spot_lenght_index,2,FALSE)*BE133</f>
        <v>#N/A</v>
      </c>
      <c r="BE146" s="916"/>
      <c r="BF146" s="917"/>
      <c r="BG146" s="917" t="e">
        <f>BD123*BE133</f>
        <v>#N/A</v>
      </c>
      <c r="BH146" s="934"/>
      <c r="BI146" s="865" t="e">
        <f>((BI123*BI$13*BL133)+(BK133*BI123*BI$14)+((1-(BK133+BL133))*BI123*BI$15))*VLOOKUP(BI122,spot_lenght_index,2,FALSE)*BJ133</f>
        <v>#N/A</v>
      </c>
      <c r="BJ146" s="916"/>
      <c r="BK146" s="917"/>
      <c r="BL146" s="917" t="e">
        <f>BI123*BJ133</f>
        <v>#N/A</v>
      </c>
      <c r="BM146" s="942"/>
    </row>
    <row r="147" spans="1:65" hidden="1" outlineLevel="1">
      <c r="A147" s="151" t="s">
        <v>61</v>
      </c>
      <c r="B147" s="32"/>
      <c r="C147" s="48"/>
      <c r="D147" s="817" t="e">
        <f>((D123*D$13*G134)+(F134*D123*D$14)+((1-(F134+G134))*D123*D$15))*VLOOKUP(D122,spot_lenght_index,2,FALSE)*E134</f>
        <v>#N/A</v>
      </c>
      <c r="E147" s="916"/>
      <c r="F147" s="917"/>
      <c r="G147" s="917" t="e">
        <f>D123*E134</f>
        <v>#N/A</v>
      </c>
      <c r="H147" s="941"/>
      <c r="I147" s="865" t="e">
        <f>((I123*I$13*L134)+(K134*I123*I$14)+((1-(K134+L134))*I123*I$15))*VLOOKUP(I122,spot_lenght_index,2,FALSE)*J134</f>
        <v>#N/A</v>
      </c>
      <c r="J147" s="916"/>
      <c r="K147" s="917"/>
      <c r="L147" s="866" t="e">
        <f>I123*J134</f>
        <v>#N/A</v>
      </c>
      <c r="M147" s="941"/>
      <c r="N147" s="865" t="e">
        <f>((N123*N$13*Q134)+(P134*N123*N$14)+((1-(P134+Q134))*N123*N$15))*VLOOKUP(N122,spot_lenght_index,2,FALSE)*O134</f>
        <v>#N/A</v>
      </c>
      <c r="O147" s="916"/>
      <c r="P147" s="917"/>
      <c r="Q147" s="917" t="e">
        <f>N123*O134</f>
        <v>#N/A</v>
      </c>
      <c r="R147" s="1029"/>
      <c r="S147" s="1163" t="e">
        <f>((S123*S$13*V134)+(U134*S123*S$14)+((1-(U134+V134))*S123*S$15))*VLOOKUP(S122,spot_lenght_index,2,FALSE)*T134</f>
        <v>#N/A</v>
      </c>
      <c r="T147" s="1164"/>
      <c r="U147" s="1165"/>
      <c r="V147" s="1165" t="e">
        <f>S123*T134</f>
        <v>#N/A</v>
      </c>
      <c r="W147" s="1166"/>
      <c r="X147" s="1052" t="e">
        <f>((X123*X$13*AA134)+(Z134*X123*X$14)+((1-(Z134+AA134))*X123*X$15))*VLOOKUP(X122,spot_lenght_index,2,FALSE)*Y134</f>
        <v>#N/A</v>
      </c>
      <c r="Y147" s="916"/>
      <c r="Z147" s="917"/>
      <c r="AA147" s="917" t="e">
        <f>X123*Y134</f>
        <v>#N/A</v>
      </c>
      <c r="AB147" s="923"/>
      <c r="AC147" s="826"/>
      <c r="AD147" s="865" t="e">
        <f>((AD123*AD$13*AG134)+(AF134*AD123*AD$14)+((1-(AF134+AG134))*AD123*AD$15))*VLOOKUP(AD122,spot_lenght_index,2,FALSE)*AE134</f>
        <v>#N/A</v>
      </c>
      <c r="AE147" s="916"/>
      <c r="AF147" s="917"/>
      <c r="AG147" s="917" t="e">
        <f>AD123*AE134</f>
        <v>#N/A</v>
      </c>
      <c r="AH147" s="934"/>
      <c r="AI147" s="865" t="e">
        <f>((AI123*AI$13*AL134)+(AK134*AI123*AI$14)+((1-(AK134+AL134))*AI123*AI$15))*VLOOKUP(AI122,spot_lenght_index,2,FALSE)*AJ134</f>
        <v>#N/A</v>
      </c>
      <c r="AJ147" s="916"/>
      <c r="AK147" s="917"/>
      <c r="AL147" s="917" t="e">
        <f>AI123*AJ134</f>
        <v>#N/A</v>
      </c>
      <c r="AM147" s="851"/>
      <c r="AN147" s="865" t="e">
        <f>((AN123*AN$13*AQ134)+(AP134*AN123*AN$14)+((1-(AP134+AQ134))*AN123*AN$15))*VLOOKUP(AN122,spot_lenght_index,2,FALSE)*AO134</f>
        <v>#N/A</v>
      </c>
      <c r="AO147" s="916"/>
      <c r="AP147" s="917"/>
      <c r="AQ147" s="917" t="e">
        <f>AN123*AO134</f>
        <v>#N/A</v>
      </c>
      <c r="AR147" s="1227"/>
      <c r="AS147" s="1343" t="e">
        <f>((AS123*AS$13*AV134)+(AU134*AS123*AS$14)+((1-(AU134+AV134))*AS123*AS$15))*VLOOKUP(AS122,spot_lenght_index,2,FALSE)*AT134</f>
        <v>#N/A</v>
      </c>
      <c r="AT147" s="1344"/>
      <c r="AU147" s="1345"/>
      <c r="AV147" s="1345" t="e">
        <f>AS123*AT134</f>
        <v>#N/A</v>
      </c>
      <c r="AW147" s="1334"/>
      <c r="AX147" s="1253" t="e">
        <f>((AX123*AX$13*BA134)+(AZ134*AX123*AX$14)+((1-(AZ134+BA134))*AX123*AX$15))*VLOOKUP(AX122,spot_lenght_index,2,FALSE)*AY134</f>
        <v>#N/A</v>
      </c>
      <c r="AY147" s="916"/>
      <c r="AZ147" s="917"/>
      <c r="BA147" s="917" t="e">
        <f>AX123*AY134</f>
        <v>#N/A</v>
      </c>
      <c r="BB147" s="829"/>
      <c r="BC147" s="934"/>
      <c r="BD147" s="865" t="e">
        <f>((BD123*BD$13*BG134)+(BF134*BD123*BD$14)+((1-(BF134+BG134))*BD123*BD$15))*VLOOKUP(BD122,spot_lenght_index,2,FALSE)*BE134</f>
        <v>#N/A</v>
      </c>
      <c r="BE147" s="916"/>
      <c r="BF147" s="917"/>
      <c r="BG147" s="917" t="e">
        <f>BD123*BE134</f>
        <v>#N/A</v>
      </c>
      <c r="BH147" s="934"/>
      <c r="BI147" s="865" t="e">
        <f>((BI123*BI$13*BL134)+(BK134*BI123*BI$14)+((1-(BK134+BL134))*BI123*BI$15))*VLOOKUP(BI122,spot_lenght_index,2,FALSE)*BJ134</f>
        <v>#N/A</v>
      </c>
      <c r="BJ147" s="916"/>
      <c r="BK147" s="917"/>
      <c r="BL147" s="917" t="e">
        <f>BI123*BJ134</f>
        <v>#N/A</v>
      </c>
      <c r="BM147" s="942"/>
    </row>
    <row r="148" spans="1:65" hidden="1" outlineLevel="1">
      <c r="A148" s="151" t="s">
        <v>62</v>
      </c>
      <c r="B148" s="32"/>
      <c r="C148" s="48"/>
      <c r="D148" s="817" t="e">
        <f>((D123*D$13*G135)+(F135*D123*D$14)+((1-(F135+G135))*D123*D$15))*VLOOKUP(D122,spot_lenght_index,2,FALSE)*E135</f>
        <v>#N/A</v>
      </c>
      <c r="E148" s="916"/>
      <c r="F148" s="917"/>
      <c r="G148" s="917" t="e">
        <f>D123*E135</f>
        <v>#N/A</v>
      </c>
      <c r="H148" s="941"/>
      <c r="I148" s="865" t="e">
        <f>((I123*I$13*L135)+(K135*I123*I$14)+((1-(K135+L135))*I123*I$15))*VLOOKUP(I122,spot_lenght_index,2,FALSE)*J135</f>
        <v>#N/A</v>
      </c>
      <c r="J148" s="916"/>
      <c r="K148" s="917"/>
      <c r="L148" s="866" t="e">
        <f>I123*J135</f>
        <v>#N/A</v>
      </c>
      <c r="M148" s="941"/>
      <c r="N148" s="865" t="e">
        <f>((N123*N$13*Q135)+(P135*N123*N$14)+((1-(P135+Q135))*N123*N$15))*VLOOKUP(N122,spot_lenght_index,2,FALSE)*O135</f>
        <v>#N/A</v>
      </c>
      <c r="O148" s="916"/>
      <c r="P148" s="917"/>
      <c r="Q148" s="917" t="e">
        <f>N123*O135</f>
        <v>#N/A</v>
      </c>
      <c r="R148" s="1029"/>
      <c r="S148" s="1163" t="e">
        <f>((S123*S$13*V135)+(U135*S123*S$14)+((1-(U135+V135))*S123*S$15))*VLOOKUP(S122,spot_lenght_index,2,FALSE)*T135</f>
        <v>#N/A</v>
      </c>
      <c r="T148" s="1164"/>
      <c r="U148" s="1165"/>
      <c r="V148" s="1165" t="e">
        <f>S123*T135</f>
        <v>#N/A</v>
      </c>
      <c r="W148" s="1166"/>
      <c r="X148" s="1052" t="e">
        <f>((X123*X$13*AA135)+(Z135*X123*X$14)+((1-(Z135+AA135))*X123*X$15))*VLOOKUP(X122,spot_lenght_index,2,FALSE)*Y135</f>
        <v>#N/A</v>
      </c>
      <c r="Y148" s="916"/>
      <c r="Z148" s="917"/>
      <c r="AA148" s="917" t="e">
        <f>X123*Y135</f>
        <v>#N/A</v>
      </c>
      <c r="AB148" s="923"/>
      <c r="AC148" s="826"/>
      <c r="AD148" s="865" t="e">
        <f>((AD123*AD$13*AG135)+(AF135*AD123*AD$14)+((1-(AF135+AG135))*AD123*AD$15))*VLOOKUP(AD122,spot_lenght_index,2,FALSE)*AE135</f>
        <v>#N/A</v>
      </c>
      <c r="AE148" s="916"/>
      <c r="AF148" s="917"/>
      <c r="AG148" s="917" t="e">
        <f>AD123*AE135</f>
        <v>#N/A</v>
      </c>
      <c r="AH148" s="934"/>
      <c r="AI148" s="865" t="e">
        <f>((AI123*AI$13*AL135)+(AK135*AI123*AI$14)+((1-(AK135+AL135))*AI123*AI$15))*VLOOKUP(AI122,spot_lenght_index,2,FALSE)*AJ135</f>
        <v>#N/A</v>
      </c>
      <c r="AJ148" s="916"/>
      <c r="AK148" s="917"/>
      <c r="AL148" s="917" t="e">
        <f>AI123*AJ135</f>
        <v>#N/A</v>
      </c>
      <c r="AM148" s="851"/>
      <c r="AN148" s="865" t="e">
        <f>((AN123*AN$13*AQ135)+(AP135*AN123*AN$14)+((1-(AP135+AQ135))*AN123*AN$15))*VLOOKUP(AN122,spot_lenght_index,2,FALSE)*AO135</f>
        <v>#N/A</v>
      </c>
      <c r="AO148" s="916"/>
      <c r="AP148" s="917"/>
      <c r="AQ148" s="917" t="e">
        <f>AN123*AO135</f>
        <v>#N/A</v>
      </c>
      <c r="AR148" s="1227"/>
      <c r="AS148" s="1343" t="e">
        <f>((AS123*AS$13*AV135)+(AU135*AS123*AS$14)+((1-(AU135+AV135))*AS123*AS$15))*VLOOKUP(AS122,spot_lenght_index,2,FALSE)*AT135</f>
        <v>#N/A</v>
      </c>
      <c r="AT148" s="1344"/>
      <c r="AU148" s="1345"/>
      <c r="AV148" s="1345" t="e">
        <f>AS123*AT135</f>
        <v>#N/A</v>
      </c>
      <c r="AW148" s="1334"/>
      <c r="AX148" s="1253" t="e">
        <f>((AX123*AX$13*BA135)+(AZ135*AX123*AX$14)+((1-(AZ135+BA135))*AX123*AX$15))*VLOOKUP(AX122,spot_lenght_index,2,FALSE)*AY135</f>
        <v>#N/A</v>
      </c>
      <c r="AY148" s="916"/>
      <c r="AZ148" s="917"/>
      <c r="BA148" s="917" t="e">
        <f>AX123*AY135</f>
        <v>#N/A</v>
      </c>
      <c r="BB148" s="829"/>
      <c r="BC148" s="934"/>
      <c r="BD148" s="865" t="e">
        <f>((BD123*BD$13*BG135)+(BF135*BD123*BD$14)+((1-(BF135+BG135))*BD123*BD$15))*VLOOKUP(BD122,spot_lenght_index,2,FALSE)*BE135</f>
        <v>#N/A</v>
      </c>
      <c r="BE148" s="916"/>
      <c r="BF148" s="917"/>
      <c r="BG148" s="917" t="e">
        <f>BD123*BE135</f>
        <v>#N/A</v>
      </c>
      <c r="BH148" s="934"/>
      <c r="BI148" s="865" t="e">
        <f>((BI123*BI$13*BL135)+(BK135*BI123*BI$14)+((1-(BK135+BL135))*BI123*BI$15))*VLOOKUP(BI122,spot_lenght_index,2,FALSE)*BJ135</f>
        <v>#N/A</v>
      </c>
      <c r="BJ148" s="916"/>
      <c r="BK148" s="917"/>
      <c r="BL148" s="917" t="e">
        <f>BI123*BJ135</f>
        <v>#N/A</v>
      </c>
      <c r="BM148" s="942"/>
    </row>
    <row r="149" spans="1:65" hidden="1" outlineLevel="1">
      <c r="A149" s="151" t="s">
        <v>106</v>
      </c>
      <c r="B149" s="32"/>
      <c r="C149" s="48"/>
      <c r="D149" s="817" t="e">
        <f>((D123*D$13*G136)+(F136*D123*D$14)+((1-(F136+G136))*D123*D$15))*VLOOKUP(D122,spot_lenght_index,2,FALSE)*E136</f>
        <v>#N/A</v>
      </c>
      <c r="E149" s="916"/>
      <c r="F149" s="917"/>
      <c r="G149" s="917" t="e">
        <f>D123*E136</f>
        <v>#N/A</v>
      </c>
      <c r="H149" s="941"/>
      <c r="I149" s="865" t="e">
        <f>((I123*I$13*L136)+(K136*I123*I$14)+((1-(K136+L136))*I123*I$15))*VLOOKUP(I122,spot_lenght_index,2,FALSE)*J136</f>
        <v>#N/A</v>
      </c>
      <c r="J149" s="916"/>
      <c r="K149" s="917"/>
      <c r="L149" s="866" t="e">
        <f>I123*J136</f>
        <v>#N/A</v>
      </c>
      <c r="M149" s="941"/>
      <c r="N149" s="865" t="e">
        <f>((N123*N$13*Q136)+(P136*N123*N$14)+((1-(P136+Q136))*N123*N$15))*VLOOKUP(N122,spot_lenght_index,2,FALSE)*O136</f>
        <v>#N/A</v>
      </c>
      <c r="O149" s="916"/>
      <c r="P149" s="917"/>
      <c r="Q149" s="917" t="e">
        <f>N123*O136</f>
        <v>#N/A</v>
      </c>
      <c r="R149" s="1029"/>
      <c r="S149" s="1163" t="e">
        <f>((S123*S$13*V136)+(U136*S123*S$14)+((1-(U136+V136))*S123*S$15))*VLOOKUP(S122,spot_lenght_index,2,FALSE)*T136</f>
        <v>#N/A</v>
      </c>
      <c r="T149" s="1164"/>
      <c r="U149" s="1165"/>
      <c r="V149" s="1165" t="e">
        <f>S123*T136</f>
        <v>#N/A</v>
      </c>
      <c r="W149" s="1166"/>
      <c r="X149" s="1052" t="e">
        <f>((X123*X$13*AA136)+(Z136*X123*X$14)+((1-(Z136+AA136))*X123*X$15))*VLOOKUP(X122,spot_lenght_index,2,FALSE)*Y136</f>
        <v>#N/A</v>
      </c>
      <c r="Y149" s="916"/>
      <c r="Z149" s="917"/>
      <c r="AA149" s="917" t="e">
        <f>X123*Y136</f>
        <v>#N/A</v>
      </c>
      <c r="AB149" s="923"/>
      <c r="AC149" s="826"/>
      <c r="AD149" s="865" t="e">
        <f>((AD123*AD$13*AG136)+(AF136*AD123*AD$14)+((1-(AF136+AG136))*AD123*AD$15))*VLOOKUP(AD122,spot_lenght_index,2,FALSE)*AE136</f>
        <v>#N/A</v>
      </c>
      <c r="AE149" s="916"/>
      <c r="AF149" s="917"/>
      <c r="AG149" s="917" t="e">
        <f>AD123*AE136</f>
        <v>#N/A</v>
      </c>
      <c r="AH149" s="934"/>
      <c r="AI149" s="865" t="e">
        <f>((AI123*AI$13*AL136)+(AK136*AI123*AI$14)+((1-(AK136+AL136))*AI123*AI$15))*VLOOKUP(AI122,spot_lenght_index,2,FALSE)*AJ136</f>
        <v>#N/A</v>
      </c>
      <c r="AJ149" s="916"/>
      <c r="AK149" s="917"/>
      <c r="AL149" s="917" t="e">
        <f>AI123*AJ136</f>
        <v>#N/A</v>
      </c>
      <c r="AM149" s="851"/>
      <c r="AN149" s="865" t="e">
        <f>((AN123*AN$13*AQ136)+(AP136*AN123*AN$14)+((1-(AP136+AQ136))*AN123*AN$15))*VLOOKUP(AN122,spot_lenght_index,2,FALSE)*AO136</f>
        <v>#N/A</v>
      </c>
      <c r="AO149" s="916"/>
      <c r="AP149" s="917"/>
      <c r="AQ149" s="917" t="e">
        <f>AN123*AO136</f>
        <v>#N/A</v>
      </c>
      <c r="AR149" s="1227"/>
      <c r="AS149" s="1343" t="e">
        <f>((AS123*AS$13*AV136)+(AU136*AS123*AS$14)+((1-(AU136+AV136))*AS123*AS$15))*VLOOKUP(AS122,spot_lenght_index,2,FALSE)*AT136</f>
        <v>#N/A</v>
      </c>
      <c r="AT149" s="1344"/>
      <c r="AU149" s="1345"/>
      <c r="AV149" s="1345" t="e">
        <f>AS123*AT136</f>
        <v>#N/A</v>
      </c>
      <c r="AW149" s="1334"/>
      <c r="AX149" s="1253" t="e">
        <f>((AX123*AX$13*BA136)+(AZ136*AX123*AX$14)+((1-(AZ136+BA136))*AX123*AX$15))*VLOOKUP(AX122,spot_lenght_index,2,FALSE)*AY136</f>
        <v>#N/A</v>
      </c>
      <c r="AY149" s="916"/>
      <c r="AZ149" s="917"/>
      <c r="BA149" s="917" t="e">
        <f>AX123*AY136</f>
        <v>#N/A</v>
      </c>
      <c r="BB149" s="829"/>
      <c r="BC149" s="934"/>
      <c r="BD149" s="865" t="e">
        <f>((BD123*BD$13*BG136)+(BF136*BD123*BD$14)+((1-(BF136+BG136))*BD123*BD$15))*VLOOKUP(BD122,spot_lenght_index,2,FALSE)*BE136</f>
        <v>#N/A</v>
      </c>
      <c r="BE149" s="916"/>
      <c r="BF149" s="917"/>
      <c r="BG149" s="917" t="e">
        <f>BD123*BE136</f>
        <v>#N/A</v>
      </c>
      <c r="BH149" s="934"/>
      <c r="BI149" s="865" t="e">
        <f>((BI123*BI$13*BL136)+(BK136*BI123*BI$14)+((1-(BK136+BL136))*BI123*BI$15))*VLOOKUP(BI122,spot_lenght_index,2,FALSE)*BJ136</f>
        <v>#N/A</v>
      </c>
      <c r="BJ149" s="916"/>
      <c r="BK149" s="917"/>
      <c r="BL149" s="917" t="e">
        <f>BI123*BJ136</f>
        <v>#N/A</v>
      </c>
      <c r="BM149" s="942"/>
    </row>
    <row r="150" spans="1:65" hidden="1" outlineLevel="1">
      <c r="A150" s="151" t="s">
        <v>63</v>
      </c>
      <c r="B150" s="32"/>
      <c r="C150" s="48"/>
      <c r="D150" s="817" t="e">
        <f>((D123*D$16*F137)+((1-F137)*D123*D$17))*VLOOKUP(D122,spot_lenght_index,3,FALSE)*E137</f>
        <v>#N/A</v>
      </c>
      <c r="E150" s="916"/>
      <c r="F150" s="924"/>
      <c r="G150" s="917" t="e">
        <f>D123*E137</f>
        <v>#N/A</v>
      </c>
      <c r="H150" s="941"/>
      <c r="I150" s="865" t="e">
        <f>((I123*I$16*K137)+((1-K137)*I123*I$17))*VLOOKUP(I122,spot_lenght_index,3,FALSE)*J137</f>
        <v>#N/A</v>
      </c>
      <c r="J150" s="916"/>
      <c r="K150" s="924"/>
      <c r="L150" s="866" t="e">
        <f>I123*J137</f>
        <v>#N/A</v>
      </c>
      <c r="M150" s="941"/>
      <c r="N150" s="865" t="e">
        <f>((N123*N$16*P137)+((1-P137)*N123*N$17))*VLOOKUP(N122,spot_lenght_index,3,FALSE)*O137</f>
        <v>#N/A</v>
      </c>
      <c r="O150" s="916"/>
      <c r="P150" s="924"/>
      <c r="Q150" s="917" t="e">
        <f>N123*O137</f>
        <v>#N/A</v>
      </c>
      <c r="R150" s="1029"/>
      <c r="S150" s="1163" t="e">
        <f>((S123*S$16*U137)+((1-U137)*S123*S$17))*VLOOKUP(S122,spot_lenght_index,3,FALSE)*T137</f>
        <v>#N/A</v>
      </c>
      <c r="T150" s="1164"/>
      <c r="U150" s="1167"/>
      <c r="V150" s="1165" t="e">
        <f>S123*T137</f>
        <v>#N/A</v>
      </c>
      <c r="W150" s="1166"/>
      <c r="X150" s="1052" t="e">
        <f>((X123*X$16*Z137)+((1-Z137)*X123*X$17))*VLOOKUP(X122,spot_lenght_index,3,FALSE)*Y137</f>
        <v>#N/A</v>
      </c>
      <c r="Y150" s="916"/>
      <c r="Z150" s="924"/>
      <c r="AA150" s="917" t="e">
        <f>X123*Y137</f>
        <v>#N/A</v>
      </c>
      <c r="AB150" s="923"/>
      <c r="AC150" s="826"/>
      <c r="AD150" s="865" t="e">
        <f>((AD123*AD$16*AF137)+((1-AF137)*AD123*AD$17))*VLOOKUP(AD122,spot_lenght_index,3,FALSE)*AE137</f>
        <v>#N/A</v>
      </c>
      <c r="AE150" s="916"/>
      <c r="AF150" s="924"/>
      <c r="AG150" s="917" t="e">
        <f>AD123*AE137</f>
        <v>#N/A</v>
      </c>
      <c r="AH150" s="934"/>
      <c r="AI150" s="865" t="e">
        <f>((AI123*AI$16*AK137)+((1-AK137)*AI123*AI$17))*VLOOKUP(AI122,spot_lenght_index,3,FALSE)*AJ137</f>
        <v>#N/A</v>
      </c>
      <c r="AJ150" s="916"/>
      <c r="AK150" s="924"/>
      <c r="AL150" s="917" t="e">
        <f>AI123*AJ137</f>
        <v>#N/A</v>
      </c>
      <c r="AM150" s="851"/>
      <c r="AN150" s="865" t="e">
        <f>((AN123*AN$16*AP137)+((1-AP137)*AN123*AN$17))*VLOOKUP(AN122,spot_lenght_index,3,FALSE)*AO137</f>
        <v>#N/A</v>
      </c>
      <c r="AO150" s="916"/>
      <c r="AP150" s="924"/>
      <c r="AQ150" s="917" t="e">
        <f>AN123*AO137</f>
        <v>#N/A</v>
      </c>
      <c r="AR150" s="1227"/>
      <c r="AS150" s="1343" t="e">
        <f>((AS123*AS$16*AU137)+((1-AU137)*AS123*AS$17))*VLOOKUP(AS122,spot_lenght_index,3,FALSE)*AT137</f>
        <v>#N/A</v>
      </c>
      <c r="AT150" s="1344"/>
      <c r="AU150" s="1346"/>
      <c r="AV150" s="1345" t="e">
        <f>AS123*AT137</f>
        <v>#N/A</v>
      </c>
      <c r="AW150" s="1334"/>
      <c r="AX150" s="1253" t="e">
        <f>((AX123*AX$16*AZ137)+((1-AZ137)*AX123*AX$17))*VLOOKUP(AX122,spot_lenght_index,3,FALSE)*AY137</f>
        <v>#N/A</v>
      </c>
      <c r="AY150" s="916"/>
      <c r="AZ150" s="924"/>
      <c r="BA150" s="917" t="e">
        <f>AX123*AY137</f>
        <v>#N/A</v>
      </c>
      <c r="BB150" s="829"/>
      <c r="BC150" s="934"/>
      <c r="BD150" s="865" t="e">
        <f>((BD123*BD$16*BF137)+((1-BF137)*BD123*BD$17))*VLOOKUP(BD122,spot_lenght_index,3,FALSE)*BE137</f>
        <v>#N/A</v>
      </c>
      <c r="BE150" s="916"/>
      <c r="BF150" s="924"/>
      <c r="BG150" s="917" t="e">
        <f>BD123*BE137</f>
        <v>#N/A</v>
      </c>
      <c r="BH150" s="934"/>
      <c r="BI150" s="865" t="e">
        <f>((BI123*BI$16*BK137)+((1-BK137)*BI123*BI$17))*VLOOKUP(BI122,spot_lenght_index,3,FALSE)*BJ137</f>
        <v>#N/A</v>
      </c>
      <c r="BJ150" s="916"/>
      <c r="BK150" s="924"/>
      <c r="BL150" s="917" t="e">
        <f>BI123*BJ137</f>
        <v>#N/A</v>
      </c>
      <c r="BM150" s="942"/>
    </row>
    <row r="151" spans="1:65" hidden="1" outlineLevel="1">
      <c r="A151" s="151" t="s">
        <v>72</v>
      </c>
      <c r="B151" s="32"/>
      <c r="C151" s="48"/>
      <c r="D151" s="817" t="e">
        <f>((D123*D$16*F138)+((1-F138)*D123*D$17))*VLOOKUP(D122,spot_lenght_index,3,FALSE)*E138</f>
        <v>#N/A</v>
      </c>
      <c r="E151" s="916"/>
      <c r="F151" s="917"/>
      <c r="G151" s="917" t="e">
        <f>D123*E138</f>
        <v>#N/A</v>
      </c>
      <c r="H151" s="941"/>
      <c r="I151" s="865" t="e">
        <f>((I123*I$16*K138)+((1-K138)*I123*I$17))*VLOOKUP(I122,spot_lenght_index,3,FALSE)*J138</f>
        <v>#N/A</v>
      </c>
      <c r="J151" s="916"/>
      <c r="K151" s="917"/>
      <c r="L151" s="866" t="e">
        <f>I123*J138</f>
        <v>#N/A</v>
      </c>
      <c r="M151" s="941"/>
      <c r="N151" s="865" t="e">
        <f>((N123*N$16*P138)+((1-P138)*N123*N$17))*VLOOKUP(N122,spot_lenght_index,3,FALSE)*O138</f>
        <v>#N/A</v>
      </c>
      <c r="O151" s="916"/>
      <c r="P151" s="917"/>
      <c r="Q151" s="917" t="e">
        <f>N123*O138</f>
        <v>#N/A</v>
      </c>
      <c r="R151" s="1029"/>
      <c r="S151" s="1163" t="e">
        <f>((S123*S$16*U138)+((1-U138)*S123*S$17))*VLOOKUP(S122,spot_lenght_index,3,FALSE)*T138</f>
        <v>#N/A</v>
      </c>
      <c r="T151" s="1164"/>
      <c r="U151" s="1165"/>
      <c r="V151" s="1165" t="e">
        <f>S123*T138</f>
        <v>#N/A</v>
      </c>
      <c r="W151" s="1166"/>
      <c r="X151" s="1052" t="e">
        <f>((X123*X$16*Z138)+((1-Z138)*X123*X$17))*VLOOKUP(X122,spot_lenght_index,3,FALSE)*Y138</f>
        <v>#N/A</v>
      </c>
      <c r="Y151" s="916"/>
      <c r="Z151" s="917"/>
      <c r="AA151" s="917" t="e">
        <f>X123*Y138</f>
        <v>#N/A</v>
      </c>
      <c r="AB151" s="923"/>
      <c r="AC151" s="826"/>
      <c r="AD151" s="865" t="e">
        <f>((AD123*AD$16*AF138)+((1-AF138)*AD123*AD$17))*VLOOKUP(AD122,spot_lenght_index,3,FALSE)*AE138</f>
        <v>#N/A</v>
      </c>
      <c r="AE151" s="916"/>
      <c r="AF151" s="917"/>
      <c r="AG151" s="917" t="e">
        <f>AD123*AE138</f>
        <v>#N/A</v>
      </c>
      <c r="AH151" s="934"/>
      <c r="AI151" s="865" t="e">
        <f>((AI123*AI$16*AK138)+((1-AK138)*AI123*AI$17))*VLOOKUP(AI122,spot_lenght_index,3,FALSE)*AJ138</f>
        <v>#N/A</v>
      </c>
      <c r="AJ151" s="916"/>
      <c r="AK151" s="917"/>
      <c r="AL151" s="917" t="e">
        <f>AI123*AJ138</f>
        <v>#N/A</v>
      </c>
      <c r="AM151" s="851"/>
      <c r="AN151" s="865" t="e">
        <f>((AN123*AN$16*AP138)+((1-AP138)*AN123*AN$17))*VLOOKUP(AN122,spot_lenght_index,3,FALSE)*AO138</f>
        <v>#N/A</v>
      </c>
      <c r="AO151" s="916"/>
      <c r="AP151" s="917"/>
      <c r="AQ151" s="917" t="e">
        <f>AN123*AO138</f>
        <v>#N/A</v>
      </c>
      <c r="AR151" s="1227"/>
      <c r="AS151" s="1343" t="e">
        <f>((AS123*AS$16*AU138)+((1-AU138)*AS123*AS$17))*VLOOKUP(AS122,spot_lenght_index,3,FALSE)*AT138</f>
        <v>#N/A</v>
      </c>
      <c r="AT151" s="1344"/>
      <c r="AU151" s="1345"/>
      <c r="AV151" s="1345" t="e">
        <f>AS123*AT138</f>
        <v>#N/A</v>
      </c>
      <c r="AW151" s="1334"/>
      <c r="AX151" s="1253" t="e">
        <f>((AX123*AX$16*AZ138)+((1-AZ138)*AX123*AX$17))*VLOOKUP(AX122,spot_lenght_index,3,FALSE)*AY138</f>
        <v>#N/A</v>
      </c>
      <c r="AY151" s="916"/>
      <c r="AZ151" s="917"/>
      <c r="BA151" s="917" t="e">
        <f>AX123*AY138</f>
        <v>#N/A</v>
      </c>
      <c r="BB151" s="829"/>
      <c r="BC151" s="934"/>
      <c r="BD151" s="865" t="e">
        <f>((BD123*BD$16*BF138)+((1-BF138)*BD123*BD$17))*VLOOKUP(BD122,spot_lenght_index,3,FALSE)*BE138</f>
        <v>#N/A</v>
      </c>
      <c r="BE151" s="916"/>
      <c r="BF151" s="917"/>
      <c r="BG151" s="917" t="e">
        <f>BD123*BE138</f>
        <v>#N/A</v>
      </c>
      <c r="BH151" s="934"/>
      <c r="BI151" s="865" t="e">
        <f>((BI123*BI$16*BK138)+((1-BK138)*BI123*BI$17))*VLOOKUP(BI122,spot_lenght_index,3,FALSE)*BJ138</f>
        <v>#N/A</v>
      </c>
      <c r="BJ151" s="916"/>
      <c r="BK151" s="917"/>
      <c r="BL151" s="917" t="e">
        <f>BI123*BJ138</f>
        <v>#N/A</v>
      </c>
      <c r="BM151" s="942"/>
    </row>
    <row r="152" spans="1:65" hidden="1" outlineLevel="1">
      <c r="A152" s="151" t="s">
        <v>80</v>
      </c>
      <c r="B152" s="32"/>
      <c r="C152" s="48"/>
      <c r="D152" s="817" t="e">
        <f>((D123*D$16*F139)+((1-F139)*D123*D$17))*VLOOKUP(D122,spot_lenght_index,3,FALSE)*E139</f>
        <v>#N/A</v>
      </c>
      <c r="E152" s="916"/>
      <c r="F152" s="917"/>
      <c r="G152" s="917" t="e">
        <f>D123*E139</f>
        <v>#N/A</v>
      </c>
      <c r="H152" s="941"/>
      <c r="I152" s="865" t="e">
        <f>((I123*I$16*K139)+((1-K139)*I123*I$17))*VLOOKUP(I122,spot_lenght_index,3,FALSE)*J139</f>
        <v>#N/A</v>
      </c>
      <c r="J152" s="916"/>
      <c r="K152" s="917"/>
      <c r="L152" s="866" t="e">
        <f>I123*J139</f>
        <v>#N/A</v>
      </c>
      <c r="M152" s="941"/>
      <c r="N152" s="865" t="e">
        <f>((N123*N$16*P139)+((1-P139)*N123*N$17))*VLOOKUP(N122,spot_lenght_index,3,FALSE)*O139</f>
        <v>#N/A</v>
      </c>
      <c r="O152" s="916"/>
      <c r="P152" s="917"/>
      <c r="Q152" s="917" t="e">
        <f>N123*O139</f>
        <v>#N/A</v>
      </c>
      <c r="R152" s="1029"/>
      <c r="S152" s="1163" t="e">
        <f>((S123*S$16*U139)+((1-U139)*S123*S$17))*VLOOKUP(S122,spot_lenght_index,3,FALSE)*T139</f>
        <v>#N/A</v>
      </c>
      <c r="T152" s="1164"/>
      <c r="U152" s="1165"/>
      <c r="V152" s="1165" t="e">
        <f>S123*T139</f>
        <v>#N/A</v>
      </c>
      <c r="W152" s="1166"/>
      <c r="X152" s="1052" t="e">
        <f>((X123*X$16*Z139)+((1-Z139)*X123*X$17))*VLOOKUP(X122,spot_lenght_index,3,FALSE)*Y139</f>
        <v>#N/A</v>
      </c>
      <c r="Y152" s="916"/>
      <c r="Z152" s="917"/>
      <c r="AA152" s="917" t="e">
        <f>X123*Y139</f>
        <v>#N/A</v>
      </c>
      <c r="AB152" s="923"/>
      <c r="AC152" s="826"/>
      <c r="AD152" s="865" t="e">
        <f>((AD123*AD$16*AF139)+((1-AF139)*AD123*AD$17))*VLOOKUP(AD122,spot_lenght_index,3,FALSE)*AE139</f>
        <v>#N/A</v>
      </c>
      <c r="AE152" s="916"/>
      <c r="AF152" s="917"/>
      <c r="AG152" s="917" t="e">
        <f>AD123*AE139</f>
        <v>#N/A</v>
      </c>
      <c r="AH152" s="934"/>
      <c r="AI152" s="865" t="e">
        <f>((AI123*AI$16*AK139)+((1-AK139)*AI123*AI$17))*VLOOKUP(AI122,spot_lenght_index,3,FALSE)*AJ139</f>
        <v>#N/A</v>
      </c>
      <c r="AJ152" s="916"/>
      <c r="AK152" s="917"/>
      <c r="AL152" s="917" t="e">
        <f>AI123*AJ139</f>
        <v>#N/A</v>
      </c>
      <c r="AM152" s="851"/>
      <c r="AN152" s="865" t="e">
        <f>((AN123*AN$16*AP139)+((1-AP139)*AN123*AN$17))*VLOOKUP(AN122,spot_lenght_index,3,FALSE)*AO139</f>
        <v>#N/A</v>
      </c>
      <c r="AO152" s="916"/>
      <c r="AP152" s="917"/>
      <c r="AQ152" s="917" t="e">
        <f>AN123*AO139</f>
        <v>#N/A</v>
      </c>
      <c r="AR152" s="1227"/>
      <c r="AS152" s="1343" t="e">
        <f>((AS123*AS$16*AU139)+((1-AU139)*AS123*AS$17))*VLOOKUP(AS122,spot_lenght_index,3,FALSE)*AT139</f>
        <v>#N/A</v>
      </c>
      <c r="AT152" s="1344"/>
      <c r="AU152" s="1345"/>
      <c r="AV152" s="1345" t="e">
        <f>AS123*AT139</f>
        <v>#N/A</v>
      </c>
      <c r="AW152" s="1334"/>
      <c r="AX152" s="1253" t="e">
        <f>((AX123*AX$16*AZ139)+((1-AZ139)*AX123*AX$17))*VLOOKUP(AX122,spot_lenght_index,3,FALSE)*AY139</f>
        <v>#N/A</v>
      </c>
      <c r="AY152" s="916"/>
      <c r="AZ152" s="917"/>
      <c r="BA152" s="917" t="e">
        <f>AX123*AY139</f>
        <v>#N/A</v>
      </c>
      <c r="BB152" s="829"/>
      <c r="BC152" s="934"/>
      <c r="BD152" s="865" t="e">
        <f>((BD123*BD$16*BF139)+((1-BF139)*BD123*BD$17))*VLOOKUP(BD122,spot_lenght_index,3,FALSE)*BE139</f>
        <v>#N/A</v>
      </c>
      <c r="BE152" s="916"/>
      <c r="BF152" s="917"/>
      <c r="BG152" s="917" t="e">
        <f>BD123*BE139</f>
        <v>#N/A</v>
      </c>
      <c r="BH152" s="934"/>
      <c r="BI152" s="865" t="e">
        <f>((BI123*BI$16*BK139)+((1-BK139)*BI123*BI$17))*VLOOKUP(BI122,spot_lenght_index,3,FALSE)*BJ139</f>
        <v>#N/A</v>
      </c>
      <c r="BJ152" s="916"/>
      <c r="BK152" s="917"/>
      <c r="BL152" s="917" t="e">
        <f>BI123*BJ139</f>
        <v>#N/A</v>
      </c>
      <c r="BM152" s="942"/>
    </row>
    <row r="153" spans="1:65" hidden="1" outlineLevel="1">
      <c r="A153" s="151" t="s">
        <v>95</v>
      </c>
      <c r="B153" s="32"/>
      <c r="C153" s="51"/>
      <c r="D153" s="817" t="e">
        <f>((D123*D$16*F140)+((1-F140)*D123*D$17))*VLOOKUP(D122,spot_lenght_index,3,FALSE)*E140</f>
        <v>#N/A</v>
      </c>
      <c r="E153" s="554"/>
      <c r="F153" s="870"/>
      <c r="G153" s="917" t="e">
        <f>D123*E140</f>
        <v>#N/A</v>
      </c>
      <c r="H153" s="941"/>
      <c r="I153" s="865" t="e">
        <f>((I123*I$16*K140)+((1-K140)*I123*I$17))*VLOOKUP(I122,spot_lenght_index,3,FALSE)*J140</f>
        <v>#N/A</v>
      </c>
      <c r="J153" s="554"/>
      <c r="K153" s="870"/>
      <c r="L153" s="866" t="e">
        <f>I123*J140</f>
        <v>#N/A</v>
      </c>
      <c r="M153" s="941"/>
      <c r="N153" s="865" t="e">
        <f>((N123*N$16*P140)+((1-P140)*N123*N$17))*VLOOKUP(N122,spot_lenght_index,3,FALSE)*O140</f>
        <v>#N/A</v>
      </c>
      <c r="O153" s="554"/>
      <c r="P153" s="870"/>
      <c r="Q153" s="917" t="e">
        <f>N123*O140</f>
        <v>#N/A</v>
      </c>
      <c r="R153" s="1029"/>
      <c r="S153" s="1163" t="e">
        <f>((S123*S$16*U140)+((1-U140)*S123*S$17))*VLOOKUP(S122,spot_lenght_index,3,FALSE)*T140</f>
        <v>#N/A</v>
      </c>
      <c r="T153" s="1168"/>
      <c r="U153" s="1169"/>
      <c r="V153" s="1165" t="e">
        <f>S123*T140</f>
        <v>#N/A</v>
      </c>
      <c r="W153" s="1166"/>
      <c r="X153" s="1052" t="e">
        <f>((X123*X$16*Z140)+((1-Z140)*X123*X$17))*VLOOKUP(X122,spot_lenght_index,3,FALSE)*Y140</f>
        <v>#N/A</v>
      </c>
      <c r="Y153" s="554"/>
      <c r="Z153" s="870"/>
      <c r="AA153" s="917" t="e">
        <f>X123*Y140</f>
        <v>#N/A</v>
      </c>
      <c r="AB153" s="923"/>
      <c r="AC153" s="826"/>
      <c r="AD153" s="865" t="e">
        <f>((AD123*AD$16*AF140)+((1-AF140)*AD123*AD$17))*VLOOKUP(AD122,spot_lenght_index,3,FALSE)*AE140</f>
        <v>#N/A</v>
      </c>
      <c r="AE153" s="554"/>
      <c r="AF153" s="870"/>
      <c r="AG153" s="917" t="e">
        <f>AD123*AE140</f>
        <v>#N/A</v>
      </c>
      <c r="AH153" s="321"/>
      <c r="AI153" s="865" t="e">
        <f>((AI123*AI$16*AK140)+((1-AK140)*AI123*AI$17))*VLOOKUP(AI122,spot_lenght_index,3,FALSE)*AJ140</f>
        <v>#N/A</v>
      </c>
      <c r="AJ153" s="554"/>
      <c r="AK153" s="870"/>
      <c r="AL153" s="917" t="e">
        <f>AI123*AJ140</f>
        <v>#N/A</v>
      </c>
      <c r="AM153" s="322"/>
      <c r="AN153" s="865" t="e">
        <f>((AN123*AN$16*AP140)+((1-AP140)*AN123*AN$17))*VLOOKUP(AN122,spot_lenght_index,3,FALSE)*AO140</f>
        <v>#N/A</v>
      </c>
      <c r="AO153" s="554"/>
      <c r="AP153" s="870"/>
      <c r="AQ153" s="917" t="e">
        <f>AN123*AO140</f>
        <v>#N/A</v>
      </c>
      <c r="AR153" s="473"/>
      <c r="AS153" s="1343" t="e">
        <f>((AS123*AS$16*AU140)+((1-AU140)*AS123*AS$17))*VLOOKUP(AS122,spot_lenght_index,3,FALSE)*AT140</f>
        <v>#N/A</v>
      </c>
      <c r="AT153" s="1347"/>
      <c r="AU153" s="1348"/>
      <c r="AV153" s="1345" t="e">
        <f>AS123*AT140</f>
        <v>#N/A</v>
      </c>
      <c r="AW153" s="1349"/>
      <c r="AX153" s="1253" t="e">
        <f>((AX123*AX$16*AZ140)+((1-AZ140)*AX123*AX$17))*VLOOKUP(AX122,spot_lenght_index,3,FALSE)*AY140</f>
        <v>#N/A</v>
      </c>
      <c r="AY153" s="554"/>
      <c r="AZ153" s="870"/>
      <c r="BA153" s="917" t="e">
        <f>AX123*AY140</f>
        <v>#N/A</v>
      </c>
      <c r="BB153" s="473"/>
      <c r="BC153" s="337"/>
      <c r="BD153" s="865" t="e">
        <f>((BD123*BD$16*BF140)+((1-BF140)*BD123*BD$17))*VLOOKUP(BD122,spot_lenght_index,3,FALSE)*BE140</f>
        <v>#N/A</v>
      </c>
      <c r="BE153" s="554"/>
      <c r="BF153" s="870"/>
      <c r="BG153" s="917" t="e">
        <f>BD123*BE140</f>
        <v>#N/A</v>
      </c>
      <c r="BH153" s="337"/>
      <c r="BI153" s="865" t="e">
        <f>((BI123*BI$16*BK140)+((1-BK140)*BI123*BI$17))*VLOOKUP(BI122,spot_lenght_index,3,FALSE)*BJ140</f>
        <v>#N/A</v>
      </c>
      <c r="BJ153" s="554"/>
      <c r="BK153" s="870"/>
      <c r="BL153" s="917" t="e">
        <f>BI123*BJ140</f>
        <v>#N/A</v>
      </c>
      <c r="BM153" s="942"/>
    </row>
    <row r="154" spans="1:65" hidden="1" outlineLevel="1">
      <c r="A154" s="151"/>
      <c r="B154" s="32"/>
      <c r="C154" s="48"/>
      <c r="D154" s="817"/>
      <c r="E154" s="916"/>
      <c r="F154" s="917"/>
      <c r="G154" s="917"/>
      <c r="H154" s="941"/>
      <c r="I154" s="828"/>
      <c r="J154" s="918"/>
      <c r="K154" s="912"/>
      <c r="L154" s="823"/>
      <c r="M154" s="943"/>
      <c r="N154" s="828"/>
      <c r="O154" s="918"/>
      <c r="P154" s="912"/>
      <c r="Q154" s="912"/>
      <c r="R154" s="1023"/>
      <c r="S154" s="1153"/>
      <c r="T154" s="1154"/>
      <c r="U154" s="1154"/>
      <c r="V154" s="1154"/>
      <c r="W154" s="1155"/>
      <c r="X154" s="1049"/>
      <c r="Y154" s="912"/>
      <c r="Z154" s="912"/>
      <c r="AA154" s="912"/>
      <c r="AB154" s="828"/>
      <c r="AC154" s="826"/>
      <c r="AD154" s="909"/>
      <c r="AE154" s="912"/>
      <c r="AF154" s="912"/>
      <c r="AG154" s="912"/>
      <c r="AH154" s="829"/>
      <c r="AI154" s="909"/>
      <c r="AJ154" s="912"/>
      <c r="AK154" s="912"/>
      <c r="AL154" s="912"/>
      <c r="AM154" s="872"/>
      <c r="AN154" s="919"/>
      <c r="AO154" s="912"/>
      <c r="AP154" s="912"/>
      <c r="AQ154" s="912"/>
      <c r="AR154" s="1227"/>
      <c r="AS154" s="1300"/>
      <c r="AT154" s="1301"/>
      <c r="AU154" s="1350"/>
      <c r="AV154" s="1350"/>
      <c r="AW154" s="1334"/>
      <c r="AX154" s="1250"/>
      <c r="AY154" s="912"/>
      <c r="AZ154" s="912"/>
      <c r="BA154" s="912"/>
      <c r="BB154" s="873"/>
      <c r="BC154" s="944"/>
      <c r="BD154" s="919"/>
      <c r="BE154" s="912"/>
      <c r="BF154" s="912"/>
      <c r="BG154" s="912"/>
      <c r="BH154" s="944"/>
      <c r="BI154" s="875"/>
      <c r="BJ154" s="912"/>
      <c r="BK154" s="912"/>
      <c r="BL154" s="912"/>
      <c r="BM154" s="935"/>
    </row>
    <row r="155" spans="1:65" hidden="1" outlineLevel="1">
      <c r="A155" s="151"/>
      <c r="B155" s="32"/>
      <c r="C155" s="48"/>
      <c r="D155" s="817"/>
      <c r="E155" s="916"/>
      <c r="F155" s="917"/>
      <c r="G155" s="917"/>
      <c r="H155" s="705"/>
      <c r="I155" s="820"/>
      <c r="J155" s="918"/>
      <c r="K155" s="912"/>
      <c r="L155" s="823"/>
      <c r="M155" s="943"/>
      <c r="N155" s="828"/>
      <c r="O155" s="918"/>
      <c r="P155" s="912"/>
      <c r="Q155" s="912"/>
      <c r="R155" s="1023"/>
      <c r="S155" s="1153"/>
      <c r="T155" s="1154"/>
      <c r="U155" s="1154"/>
      <c r="V155" s="1154"/>
      <c r="W155" s="1155"/>
      <c r="X155" s="1049"/>
      <c r="Y155" s="912"/>
      <c r="Z155" s="912"/>
      <c r="AA155" s="912"/>
      <c r="AB155" s="828"/>
      <c r="AC155" s="826"/>
      <c r="AD155" s="909"/>
      <c r="AE155" s="912"/>
      <c r="AF155" s="912"/>
      <c r="AG155" s="912"/>
      <c r="AH155" s="829"/>
      <c r="AI155" s="909"/>
      <c r="AJ155" s="912"/>
      <c r="AK155" s="912"/>
      <c r="AL155" s="912"/>
      <c r="AM155" s="872"/>
      <c r="AN155" s="919"/>
      <c r="AO155" s="912"/>
      <c r="AP155" s="912"/>
      <c r="AQ155" s="912"/>
      <c r="AR155" s="1227"/>
      <c r="AS155" s="1300"/>
      <c r="AT155" s="1301"/>
      <c r="AU155" s="1350"/>
      <c r="AV155" s="1350"/>
      <c r="AW155" s="1334"/>
      <c r="AX155" s="1250"/>
      <c r="AY155" s="912"/>
      <c r="AZ155" s="912"/>
      <c r="BA155" s="912"/>
      <c r="BB155" s="873"/>
      <c r="BC155" s="944"/>
      <c r="BD155" s="919"/>
      <c r="BE155" s="912"/>
      <c r="BF155" s="912"/>
      <c r="BG155" s="912"/>
      <c r="BH155" s="944"/>
      <c r="BI155" s="875"/>
      <c r="BJ155" s="912"/>
      <c r="BK155" s="912"/>
      <c r="BL155" s="912"/>
      <c r="BM155" s="935"/>
    </row>
    <row r="156" spans="1:65" ht="1.5" hidden="1" customHeight="1" outlineLevel="1" thickBot="1">
      <c r="A156" s="50"/>
      <c r="B156" s="52"/>
      <c r="C156" s="153"/>
      <c r="D156" s="876"/>
      <c r="E156" s="877"/>
      <c r="F156" s="878"/>
      <c r="G156" s="878"/>
      <c r="H156" s="879"/>
      <c r="I156" s="880"/>
      <c r="J156" s="881"/>
      <c r="K156" s="882"/>
      <c r="L156" s="883"/>
      <c r="M156" s="882"/>
      <c r="N156" s="884"/>
      <c r="O156" s="881"/>
      <c r="P156" s="882"/>
      <c r="Q156" s="882"/>
      <c r="R156" s="883"/>
      <c r="S156" s="1170"/>
      <c r="T156" s="1171"/>
      <c r="U156" s="1171"/>
      <c r="V156" s="1171"/>
      <c r="W156" s="1172"/>
      <c r="X156" s="1053"/>
      <c r="Y156" s="882"/>
      <c r="Z156" s="882"/>
      <c r="AA156" s="882"/>
      <c r="AB156" s="887"/>
      <c r="AC156" s="886"/>
      <c r="AD156" s="885"/>
      <c r="AE156" s="882"/>
      <c r="AF156" s="882"/>
      <c r="AG156" s="882"/>
      <c r="AH156" s="888"/>
      <c r="AI156" s="885"/>
      <c r="AJ156" s="882"/>
      <c r="AK156" s="882"/>
      <c r="AL156" s="882"/>
      <c r="AM156" s="889"/>
      <c r="AN156" s="890"/>
      <c r="AO156" s="882"/>
      <c r="AP156" s="882"/>
      <c r="AQ156" s="882"/>
      <c r="AR156" s="1230"/>
      <c r="AS156" s="1351"/>
      <c r="AT156" s="1352"/>
      <c r="AU156" s="1353"/>
      <c r="AV156" s="1353"/>
      <c r="AW156" s="1354"/>
      <c r="AX156" s="1053"/>
      <c r="AY156" s="882"/>
      <c r="AZ156" s="882"/>
      <c r="BA156" s="882"/>
      <c r="BB156" s="891"/>
      <c r="BC156" s="892"/>
      <c r="BD156" s="890"/>
      <c r="BE156" s="882"/>
      <c r="BF156" s="882"/>
      <c r="BG156" s="882"/>
      <c r="BH156" s="893"/>
      <c r="BI156" s="890"/>
      <c r="BJ156" s="882"/>
      <c r="BK156" s="882"/>
      <c r="BL156" s="882"/>
      <c r="BM156" s="894"/>
    </row>
    <row r="157" spans="1:65" collapsed="1">
      <c r="A157" s="25" t="s">
        <v>98</v>
      </c>
      <c r="B157" s="29"/>
      <c r="C157" s="45"/>
      <c r="D157" s="342"/>
      <c r="E157" s="286"/>
      <c r="F157" s="286"/>
      <c r="G157" s="286"/>
      <c r="H157" s="298"/>
      <c r="I157" s="170"/>
      <c r="J157" s="168"/>
      <c r="K157" s="286"/>
      <c r="L157" s="468"/>
      <c r="M157" s="286"/>
      <c r="N157" s="462"/>
      <c r="O157" s="286"/>
      <c r="P157" s="286"/>
      <c r="Q157" s="168"/>
      <c r="R157" s="169"/>
      <c r="S157" s="1175"/>
      <c r="T157" s="286"/>
      <c r="U157" s="286"/>
      <c r="V157" s="296"/>
      <c r="W157" s="1176"/>
      <c r="X157" s="1054"/>
      <c r="Y157" s="372"/>
      <c r="Z157" s="411"/>
      <c r="AA157" s="372"/>
      <c r="AB157" s="284"/>
      <c r="AC157" s="334"/>
      <c r="AD157" s="228"/>
      <c r="AE157" s="331"/>
      <c r="AF157" s="373"/>
      <c r="AG157" s="331"/>
      <c r="AH157" s="298"/>
      <c r="AI157" s="287"/>
      <c r="AJ157" s="286"/>
      <c r="AK157" s="286"/>
      <c r="AL157" s="286"/>
      <c r="AM157" s="293"/>
      <c r="AN157" s="287"/>
      <c r="AO157" s="286"/>
      <c r="AP157" s="286"/>
      <c r="AQ157" s="286"/>
      <c r="AR157" s="218"/>
      <c r="AS157" s="1355"/>
      <c r="AT157" s="168"/>
      <c r="AU157" s="169"/>
      <c r="AV157" s="168"/>
      <c r="AW157" s="1356"/>
      <c r="AX157" s="314"/>
      <c r="AY157" s="286"/>
      <c r="AZ157" s="286"/>
      <c r="BA157" s="286"/>
      <c r="BB157" s="474"/>
      <c r="BC157" s="482"/>
      <c r="BD157" s="287"/>
      <c r="BE157" s="286"/>
      <c r="BF157" s="286"/>
      <c r="BG157" s="463"/>
      <c r="BH157" s="229"/>
      <c r="BI157" s="230"/>
      <c r="BJ157" s="168"/>
      <c r="BK157" s="168"/>
      <c r="BL157" s="168"/>
      <c r="BM157" s="945"/>
    </row>
    <row r="158" spans="1:65">
      <c r="A158" s="28" t="s">
        <v>5</v>
      </c>
      <c r="B158" s="29"/>
      <c r="C158" s="30"/>
      <c r="D158" s="946"/>
      <c r="E158" s="465"/>
      <c r="F158" s="465"/>
      <c r="G158" s="465"/>
      <c r="H158" s="475"/>
      <c r="I158" s="947"/>
      <c r="J158" s="465"/>
      <c r="K158" s="465"/>
      <c r="L158" s="375"/>
      <c r="M158" s="465"/>
      <c r="N158" s="948"/>
      <c r="O158" s="464"/>
      <c r="P158" s="464"/>
      <c r="Q158" s="465"/>
      <c r="R158" s="375"/>
      <c r="S158" s="1177"/>
      <c r="T158" s="1178"/>
      <c r="U158" s="1178"/>
      <c r="V158" s="1178"/>
      <c r="W158" s="1179"/>
      <c r="X158" s="1055"/>
      <c r="Y158" s="950"/>
      <c r="Z158" s="950"/>
      <c r="AA158" s="950"/>
      <c r="AB158" s="951"/>
      <c r="AC158" s="952"/>
      <c r="AD158" s="953"/>
      <c r="AE158" s="954"/>
      <c r="AF158" s="954"/>
      <c r="AG158" s="954"/>
      <c r="AH158" s="477"/>
      <c r="AI158" s="955"/>
      <c r="AJ158" s="465"/>
      <c r="AK158" s="465"/>
      <c r="AL158" s="465"/>
      <c r="AM158" s="374"/>
      <c r="AN158" s="949"/>
      <c r="AO158" s="464"/>
      <c r="AP158" s="464"/>
      <c r="AQ158" s="464"/>
      <c r="AR158" s="1231"/>
      <c r="AS158" s="170"/>
      <c r="AT158" s="1357"/>
      <c r="AU158" s="1358"/>
      <c r="AV158" s="1357"/>
      <c r="AW158" s="1359"/>
      <c r="AX158" s="1254"/>
      <c r="AY158" s="464"/>
      <c r="AZ158" s="464"/>
      <c r="BA158" s="464"/>
      <c r="BB158" s="475"/>
      <c r="BC158" s="483"/>
      <c r="BD158" s="955"/>
      <c r="BE158" s="464"/>
      <c r="BF158" s="464"/>
      <c r="BG158" s="464"/>
      <c r="BH158" s="377"/>
      <c r="BI158" s="956"/>
      <c r="BJ158" s="465"/>
      <c r="BK158" s="465"/>
      <c r="BL158" s="465"/>
      <c r="BM158" s="957"/>
    </row>
    <row r="159" spans="1:65">
      <c r="A159" s="28" t="s">
        <v>33</v>
      </c>
      <c r="B159" s="29"/>
      <c r="C159" s="30"/>
      <c r="D159" s="958"/>
      <c r="E159" s="464"/>
      <c r="F159" s="464"/>
      <c r="G159" s="464"/>
      <c r="H159" s="477"/>
      <c r="I159" s="947"/>
      <c r="J159" s="465"/>
      <c r="K159" s="464"/>
      <c r="L159" s="379"/>
      <c r="M159" s="464"/>
      <c r="N159" s="955"/>
      <c r="O159" s="464"/>
      <c r="P159" s="464"/>
      <c r="Q159" s="464"/>
      <c r="R159" s="379"/>
      <c r="S159" s="1180"/>
      <c r="T159" s="1178"/>
      <c r="U159" s="1178"/>
      <c r="V159" s="1178"/>
      <c r="W159" s="1181"/>
      <c r="X159" s="1056"/>
      <c r="Y159" s="954"/>
      <c r="Z159" s="954"/>
      <c r="AA159" s="954"/>
      <c r="AB159" s="951"/>
      <c r="AC159" s="952"/>
      <c r="AD159" s="953"/>
      <c r="AE159" s="954"/>
      <c r="AF159" s="954"/>
      <c r="AG159" s="954"/>
      <c r="AH159" s="477"/>
      <c r="AI159" s="955"/>
      <c r="AJ159" s="464"/>
      <c r="AK159" s="464"/>
      <c r="AL159" s="464"/>
      <c r="AM159" s="378"/>
      <c r="AN159" s="955"/>
      <c r="AO159" s="464"/>
      <c r="AP159" s="464"/>
      <c r="AQ159" s="464"/>
      <c r="AR159" s="1197"/>
      <c r="AS159" s="1360"/>
      <c r="AT159" s="1357"/>
      <c r="AU159" s="1358"/>
      <c r="AV159" s="1357"/>
      <c r="AW159" s="1359"/>
      <c r="AX159" s="1254"/>
      <c r="AY159" s="464"/>
      <c r="AZ159" s="464"/>
      <c r="BA159" s="464"/>
      <c r="BB159" s="475"/>
      <c r="BC159" s="483"/>
      <c r="BD159" s="955"/>
      <c r="BE159" s="464"/>
      <c r="BF159" s="464"/>
      <c r="BG159" s="464"/>
      <c r="BH159" s="377"/>
      <c r="BI159" s="956"/>
      <c r="BJ159" s="465"/>
      <c r="BK159" s="465"/>
      <c r="BL159" s="465"/>
      <c r="BM159" s="957"/>
    </row>
    <row r="160" spans="1:65" s="39" customFormat="1" ht="26.4" thickBot="1">
      <c r="A160" s="36" t="s">
        <v>51</v>
      </c>
      <c r="B160" s="37"/>
      <c r="C160" s="55">
        <f>SUM(D160:BM160)</f>
        <v>0</v>
      </c>
      <c r="D160" s="1533"/>
      <c r="E160" s="1435"/>
      <c r="F160" s="1435"/>
      <c r="G160" s="1435"/>
      <c r="H160" s="1534"/>
      <c r="I160" s="1434"/>
      <c r="J160" s="1435"/>
      <c r="K160" s="1435"/>
      <c r="L160" s="1435"/>
      <c r="M160" s="1436"/>
      <c r="N160" s="1535"/>
      <c r="O160" s="1435"/>
      <c r="P160" s="1435"/>
      <c r="Q160" s="1435"/>
      <c r="R160" s="1435"/>
      <c r="S160" s="1536"/>
      <c r="T160" s="1537"/>
      <c r="U160" s="1537"/>
      <c r="V160" s="1537"/>
      <c r="W160" s="1538"/>
      <c r="X160" s="1537"/>
      <c r="Y160" s="1435"/>
      <c r="Z160" s="1435"/>
      <c r="AA160" s="1435"/>
      <c r="AB160" s="1435"/>
      <c r="AC160" s="1539"/>
      <c r="AD160" s="1434"/>
      <c r="AE160" s="1435"/>
      <c r="AF160" s="1435"/>
      <c r="AG160" s="1435"/>
      <c r="AH160" s="1534"/>
      <c r="AI160" s="1434"/>
      <c r="AJ160" s="1435"/>
      <c r="AK160" s="1435"/>
      <c r="AL160" s="1435"/>
      <c r="AM160" s="1539"/>
      <c r="AN160" s="1535"/>
      <c r="AO160" s="1435"/>
      <c r="AP160" s="1435"/>
      <c r="AQ160" s="1435"/>
      <c r="AR160" s="1537"/>
      <c r="AS160" s="1540"/>
      <c r="AT160" s="1541"/>
      <c r="AU160" s="1541"/>
      <c r="AV160" s="1541"/>
      <c r="AW160" s="1542"/>
      <c r="AX160" s="1537"/>
      <c r="AY160" s="1435"/>
      <c r="AZ160" s="1435"/>
      <c r="BA160" s="1435"/>
      <c r="BB160" s="1541"/>
      <c r="BC160" s="1543"/>
      <c r="BD160" s="1535"/>
      <c r="BE160" s="1435"/>
      <c r="BF160" s="1435"/>
      <c r="BG160" s="1435"/>
      <c r="BH160" s="1435"/>
      <c r="BI160" s="1535"/>
      <c r="BJ160" s="1435"/>
      <c r="BK160" s="1435"/>
      <c r="BL160" s="1435"/>
      <c r="BM160" s="1544"/>
    </row>
    <row r="161" spans="1:66" s="39" customFormat="1" ht="19.5" customHeight="1" thickBot="1">
      <c r="A161" s="40" t="s">
        <v>88</v>
      </c>
      <c r="B161" s="41">
        <v>0</v>
      </c>
      <c r="C161" s="1466">
        <f>SUM(D161:BM161)</f>
        <v>0</v>
      </c>
      <c r="D161" s="1477">
        <f>D160*1.017</f>
        <v>0</v>
      </c>
      <c r="E161" s="1478"/>
      <c r="F161" s="1478"/>
      <c r="G161" s="1478"/>
      <c r="H161" s="1479"/>
      <c r="I161" s="1477">
        <f>I160*1.017</f>
        <v>0</v>
      </c>
      <c r="J161" s="1478"/>
      <c r="K161" s="1478"/>
      <c r="L161" s="1478"/>
      <c r="M161" s="1478"/>
      <c r="N161" s="1477">
        <f>N160*1.017</f>
        <v>0</v>
      </c>
      <c r="O161" s="1479"/>
      <c r="P161" s="1479"/>
      <c r="Q161" s="1479"/>
      <c r="R161" s="1479"/>
      <c r="S161" s="1477">
        <f>S160*1.017</f>
        <v>0</v>
      </c>
      <c r="T161" s="1478"/>
      <c r="U161" s="1478"/>
      <c r="V161" s="1478"/>
      <c r="W161" s="1480"/>
      <c r="X161" s="1477">
        <f>X160*1.017</f>
        <v>0</v>
      </c>
      <c r="Y161" s="1478"/>
      <c r="Z161" s="1478"/>
      <c r="AA161" s="1478"/>
      <c r="AB161" s="1481"/>
      <c r="AC161" s="1481"/>
      <c r="AD161" s="1477">
        <f>AD160*1.017</f>
        <v>0</v>
      </c>
      <c r="AE161" s="1478"/>
      <c r="AF161" s="1478"/>
      <c r="AG161" s="1478"/>
      <c r="AH161" s="1479"/>
      <c r="AI161" s="1477">
        <f>AI160*1.017</f>
        <v>0</v>
      </c>
      <c r="AJ161" s="1478"/>
      <c r="AK161" s="1478"/>
      <c r="AL161" s="1478"/>
      <c r="AM161" s="1481"/>
      <c r="AN161" s="1477">
        <f>AN160*1.017</f>
        <v>0</v>
      </c>
      <c r="AO161" s="1478"/>
      <c r="AP161" s="1478"/>
      <c r="AQ161" s="1478"/>
      <c r="AR161" s="1479"/>
      <c r="AS161" s="1477">
        <f>AS160*1.017</f>
        <v>0</v>
      </c>
      <c r="AT161" s="1478"/>
      <c r="AU161" s="1478"/>
      <c r="AV161" s="1482"/>
      <c r="AW161" s="1483"/>
      <c r="AX161" s="1477">
        <f>AX160*1.017</f>
        <v>0</v>
      </c>
      <c r="AY161" s="1478"/>
      <c r="AZ161" s="1478"/>
      <c r="BA161" s="1478"/>
      <c r="BB161" s="1479"/>
      <c r="BC161" s="1484"/>
      <c r="BD161" s="1477">
        <f>BD160*1.017</f>
        <v>0</v>
      </c>
      <c r="BE161" s="1478"/>
      <c r="BF161" s="1478"/>
      <c r="BG161" s="1478"/>
      <c r="BH161" s="1485"/>
      <c r="BI161" s="1477">
        <f>BI160*1.017</f>
        <v>0</v>
      </c>
      <c r="BJ161" s="1478"/>
      <c r="BK161" s="1478"/>
      <c r="BL161" s="1478"/>
      <c r="BM161" s="1486"/>
    </row>
    <row r="162" spans="1:66">
      <c r="A162" s="25" t="s">
        <v>98</v>
      </c>
      <c r="B162" s="29"/>
      <c r="C162" s="45"/>
      <c r="D162" s="342"/>
      <c r="E162" s="286"/>
      <c r="F162" s="286"/>
      <c r="G162" s="286"/>
      <c r="H162" s="298"/>
      <c r="I162" s="170"/>
      <c r="J162" s="168"/>
      <c r="K162" s="286"/>
      <c r="L162" s="468"/>
      <c r="M162" s="286"/>
      <c r="N162" s="287"/>
      <c r="O162" s="286"/>
      <c r="P162" s="286"/>
      <c r="Q162" s="168"/>
      <c r="R162" s="169"/>
      <c r="S162" s="1175"/>
      <c r="T162" s="286"/>
      <c r="U162" s="286"/>
      <c r="V162" s="296"/>
      <c r="W162" s="1176"/>
      <c r="X162" s="314"/>
      <c r="Y162" s="286"/>
      <c r="Z162" s="286"/>
      <c r="AA162" s="286"/>
      <c r="AB162" s="284"/>
      <c r="AC162" s="227"/>
      <c r="AD162" s="228"/>
      <c r="AE162" s="331"/>
      <c r="AF162" s="373"/>
      <c r="AG162" s="331"/>
      <c r="AH162" s="298"/>
      <c r="AI162" s="287"/>
      <c r="AJ162" s="286"/>
      <c r="AK162" s="286"/>
      <c r="AL162" s="286"/>
      <c r="AM162" s="293"/>
      <c r="AN162" s="287"/>
      <c r="AO162" s="286"/>
      <c r="AP162" s="286"/>
      <c r="AQ162" s="286"/>
      <c r="AR162" s="218"/>
      <c r="AS162" s="1355"/>
      <c r="AT162" s="168"/>
      <c r="AU162" s="169"/>
      <c r="AV162" s="168"/>
      <c r="AW162" s="1356"/>
      <c r="AX162" s="314"/>
      <c r="AY162" s="286"/>
      <c r="AZ162" s="286"/>
      <c r="BA162" s="286"/>
      <c r="BB162" s="474"/>
      <c r="BC162" s="482"/>
      <c r="BD162" s="287"/>
      <c r="BE162" s="286"/>
      <c r="BF162" s="286"/>
      <c r="BG162" s="286"/>
      <c r="BH162" s="229"/>
      <c r="BI162" s="230"/>
      <c r="BJ162" s="168"/>
      <c r="BK162" s="168"/>
      <c r="BL162" s="168"/>
      <c r="BM162" s="945"/>
      <c r="BN162" s="231"/>
    </row>
    <row r="163" spans="1:66">
      <c r="A163" s="28" t="s">
        <v>5</v>
      </c>
      <c r="B163" s="29"/>
      <c r="C163" s="30"/>
      <c r="D163" s="946"/>
      <c r="E163" s="465"/>
      <c r="F163" s="465"/>
      <c r="G163" s="465"/>
      <c r="H163" s="475"/>
      <c r="I163" s="947"/>
      <c r="J163" s="465"/>
      <c r="K163" s="465"/>
      <c r="L163" s="375"/>
      <c r="M163" s="465"/>
      <c r="N163" s="948"/>
      <c r="O163" s="464"/>
      <c r="P163" s="464"/>
      <c r="Q163" s="465"/>
      <c r="R163" s="375"/>
      <c r="S163" s="1177"/>
      <c r="T163" s="1178"/>
      <c r="U163" s="1178"/>
      <c r="V163" s="1178"/>
      <c r="W163" s="1179"/>
      <c r="X163" s="1058"/>
      <c r="Y163" s="464"/>
      <c r="Z163" s="464"/>
      <c r="AA163" s="464"/>
      <c r="AB163" s="465"/>
      <c r="AC163" s="374"/>
      <c r="AD163" s="953"/>
      <c r="AE163" s="954"/>
      <c r="AF163" s="954"/>
      <c r="AG163" s="954"/>
      <c r="AH163" s="477"/>
      <c r="AI163" s="955"/>
      <c r="AJ163" s="465"/>
      <c r="AK163" s="465"/>
      <c r="AL163" s="465"/>
      <c r="AM163" s="374"/>
      <c r="AN163" s="949"/>
      <c r="AO163" s="464"/>
      <c r="AP163" s="464"/>
      <c r="AQ163" s="464"/>
      <c r="AR163" s="1231"/>
      <c r="AS163" s="170"/>
      <c r="AT163" s="1357"/>
      <c r="AU163" s="1358"/>
      <c r="AV163" s="1357"/>
      <c r="AW163" s="1359"/>
      <c r="AX163" s="1254"/>
      <c r="AY163" s="464"/>
      <c r="AZ163" s="464"/>
      <c r="BA163" s="464"/>
      <c r="BB163" s="475"/>
      <c r="BC163" s="483"/>
      <c r="BD163" s="955"/>
      <c r="BE163" s="464"/>
      <c r="BF163" s="464"/>
      <c r="BG163" s="464"/>
      <c r="BH163" s="377"/>
      <c r="BI163" s="956"/>
      <c r="BJ163" s="465"/>
      <c r="BK163" s="465"/>
      <c r="BL163" s="465"/>
      <c r="BM163" s="957"/>
      <c r="BN163" s="231"/>
    </row>
    <row r="164" spans="1:66">
      <c r="A164" s="28" t="s">
        <v>33</v>
      </c>
      <c r="B164" s="29"/>
      <c r="C164" s="30"/>
      <c r="D164" s="958"/>
      <c r="E164" s="464"/>
      <c r="F164" s="464"/>
      <c r="G164" s="464"/>
      <c r="H164" s="477"/>
      <c r="I164" s="947"/>
      <c r="J164" s="465"/>
      <c r="K164" s="464"/>
      <c r="L164" s="379"/>
      <c r="M164" s="464"/>
      <c r="N164" s="955"/>
      <c r="O164" s="464"/>
      <c r="P164" s="464"/>
      <c r="Q164" s="464"/>
      <c r="R164" s="379"/>
      <c r="S164" s="1180"/>
      <c r="T164" s="1178"/>
      <c r="U164" s="1178"/>
      <c r="V164" s="1178"/>
      <c r="W164" s="1181"/>
      <c r="X164" s="1059"/>
      <c r="Y164" s="464"/>
      <c r="Z164" s="464"/>
      <c r="AA164" s="464"/>
      <c r="AB164" s="464"/>
      <c r="AC164" s="971"/>
      <c r="AD164" s="953"/>
      <c r="AE164" s="954"/>
      <c r="AF164" s="954"/>
      <c r="AG164" s="954"/>
      <c r="AH164" s="477"/>
      <c r="AI164" s="955"/>
      <c r="AJ164" s="464"/>
      <c r="AK164" s="464"/>
      <c r="AL164" s="464"/>
      <c r="AM164" s="378"/>
      <c r="AN164" s="955"/>
      <c r="AO164" s="464"/>
      <c r="AP164" s="464"/>
      <c r="AQ164" s="464"/>
      <c r="AR164" s="1197"/>
      <c r="AS164" s="1360"/>
      <c r="AT164" s="1357"/>
      <c r="AU164" s="1358"/>
      <c r="AV164" s="1357"/>
      <c r="AW164" s="1359"/>
      <c r="AX164" s="1254"/>
      <c r="AY164" s="464"/>
      <c r="AZ164" s="464"/>
      <c r="BA164" s="464"/>
      <c r="BB164" s="475"/>
      <c r="BC164" s="483"/>
      <c r="BD164" s="955"/>
      <c r="BE164" s="464"/>
      <c r="BF164" s="464"/>
      <c r="BG164" s="464"/>
      <c r="BH164" s="377"/>
      <c r="BI164" s="956"/>
      <c r="BJ164" s="465"/>
      <c r="BK164" s="465"/>
      <c r="BL164" s="465"/>
      <c r="BM164" s="957"/>
      <c r="BN164" s="231"/>
    </row>
    <row r="165" spans="1:66" s="39" customFormat="1" ht="26.4" thickBot="1">
      <c r="A165" s="36" t="s">
        <v>51</v>
      </c>
      <c r="B165" s="37"/>
      <c r="C165" s="55">
        <f>SUM(D165:BM165)</f>
        <v>0</v>
      </c>
      <c r="D165" s="1533"/>
      <c r="E165" s="1435"/>
      <c r="F165" s="1435"/>
      <c r="G165" s="1435"/>
      <c r="H165" s="1534"/>
      <c r="I165" s="1434"/>
      <c r="J165" s="1435"/>
      <c r="K165" s="1435"/>
      <c r="L165" s="1435"/>
      <c r="M165" s="1436"/>
      <c r="N165" s="1535"/>
      <c r="O165" s="1435"/>
      <c r="P165" s="1435"/>
      <c r="Q165" s="1435"/>
      <c r="R165" s="1435"/>
      <c r="S165" s="1536"/>
      <c r="T165" s="1537"/>
      <c r="U165" s="1537"/>
      <c r="V165" s="1537"/>
      <c r="W165" s="1538"/>
      <c r="X165" s="1537"/>
      <c r="Y165" s="1435"/>
      <c r="Z165" s="1435"/>
      <c r="AA165" s="1435"/>
      <c r="AB165" s="1435"/>
      <c r="AC165" s="1539"/>
      <c r="AD165" s="1434"/>
      <c r="AE165" s="1435"/>
      <c r="AF165" s="1435"/>
      <c r="AG165" s="1435"/>
      <c r="AH165" s="1534"/>
      <c r="AI165" s="1434"/>
      <c r="AJ165" s="1435"/>
      <c r="AK165" s="1435"/>
      <c r="AL165" s="1435"/>
      <c r="AM165" s="1539"/>
      <c r="AN165" s="1535"/>
      <c r="AO165" s="1435"/>
      <c r="AP165" s="1435"/>
      <c r="AQ165" s="1435"/>
      <c r="AR165" s="1537"/>
      <c r="AS165" s="1540"/>
      <c r="AT165" s="1541"/>
      <c r="AU165" s="1541"/>
      <c r="AV165" s="1541"/>
      <c r="AW165" s="1542"/>
      <c r="AX165" s="1537"/>
      <c r="AY165" s="1435"/>
      <c r="AZ165" s="1435"/>
      <c r="BA165" s="1435"/>
      <c r="BB165" s="1541"/>
      <c r="BC165" s="1543"/>
      <c r="BD165" s="1535"/>
      <c r="BE165" s="1435"/>
      <c r="BF165" s="1435"/>
      <c r="BG165" s="1435"/>
      <c r="BH165" s="1435"/>
      <c r="BI165" s="1535"/>
      <c r="BJ165" s="1435"/>
      <c r="BK165" s="1435"/>
      <c r="BL165" s="1435"/>
      <c r="BM165" s="1544"/>
      <c r="BN165" s="232"/>
    </row>
    <row r="166" spans="1:66" s="39" customFormat="1" ht="19.5" customHeight="1" thickBot="1">
      <c r="A166" s="40" t="s">
        <v>88</v>
      </c>
      <c r="B166" s="41">
        <v>0</v>
      </c>
      <c r="C166" s="1466">
        <f>SUM(D166:BM166)</f>
        <v>0</v>
      </c>
      <c r="D166" s="1477">
        <f>D165*1.017</f>
        <v>0</v>
      </c>
      <c r="E166" s="1478"/>
      <c r="F166" s="1478"/>
      <c r="G166" s="1478"/>
      <c r="H166" s="1479"/>
      <c r="I166" s="1477">
        <f>I165*1.017</f>
        <v>0</v>
      </c>
      <c r="J166" s="1478"/>
      <c r="K166" s="1478"/>
      <c r="L166" s="1478"/>
      <c r="M166" s="1478"/>
      <c r="N166" s="1477">
        <f>N165*1.017</f>
        <v>0</v>
      </c>
      <c r="O166" s="1479"/>
      <c r="P166" s="1479"/>
      <c r="Q166" s="1479"/>
      <c r="R166" s="1479"/>
      <c r="S166" s="1477">
        <f>S165*1.017</f>
        <v>0</v>
      </c>
      <c r="T166" s="1478"/>
      <c r="U166" s="1478"/>
      <c r="V166" s="1478"/>
      <c r="W166" s="1480"/>
      <c r="X166" s="1477">
        <f>X165*1.017</f>
        <v>0</v>
      </c>
      <c r="Y166" s="1478"/>
      <c r="Z166" s="1478"/>
      <c r="AA166" s="1478"/>
      <c r="AB166" s="1481"/>
      <c r="AC166" s="1481"/>
      <c r="AD166" s="1477">
        <f>AD165*1.017</f>
        <v>0</v>
      </c>
      <c r="AE166" s="1478"/>
      <c r="AF166" s="1478"/>
      <c r="AG166" s="1478"/>
      <c r="AH166" s="1479"/>
      <c r="AI166" s="1477">
        <f>AI165*1.017</f>
        <v>0</v>
      </c>
      <c r="AJ166" s="1478"/>
      <c r="AK166" s="1478"/>
      <c r="AL166" s="1478"/>
      <c r="AM166" s="1481"/>
      <c r="AN166" s="1477">
        <f>AN165*1.017</f>
        <v>0</v>
      </c>
      <c r="AO166" s="1478"/>
      <c r="AP166" s="1478"/>
      <c r="AQ166" s="1478"/>
      <c r="AR166" s="1479"/>
      <c r="AS166" s="1477">
        <f>AS165*1.017</f>
        <v>0</v>
      </c>
      <c r="AT166" s="1478"/>
      <c r="AU166" s="1478"/>
      <c r="AV166" s="1482"/>
      <c r="AW166" s="1483"/>
      <c r="AX166" s="1477">
        <f>AX165*1.017</f>
        <v>0</v>
      </c>
      <c r="AY166" s="1478"/>
      <c r="AZ166" s="1478"/>
      <c r="BA166" s="1478"/>
      <c r="BB166" s="1479"/>
      <c r="BC166" s="1484"/>
      <c r="BD166" s="1477">
        <f>BD165*1.017</f>
        <v>0</v>
      </c>
      <c r="BE166" s="1478"/>
      <c r="BF166" s="1478"/>
      <c r="BG166" s="1478"/>
      <c r="BH166" s="1485"/>
      <c r="BI166" s="1477">
        <f>BI165*1.017</f>
        <v>0</v>
      </c>
      <c r="BJ166" s="1478"/>
      <c r="BK166" s="1478"/>
      <c r="BL166" s="1478"/>
      <c r="BM166" s="1486"/>
      <c r="BN166" s="232"/>
    </row>
    <row r="167" spans="1:66">
      <c r="A167" s="43" t="s">
        <v>132</v>
      </c>
      <c r="B167" s="29"/>
      <c r="C167" s="54"/>
      <c r="D167" s="342"/>
      <c r="E167" s="286"/>
      <c r="F167" s="286"/>
      <c r="G167" s="286"/>
      <c r="H167" s="298"/>
      <c r="I167" s="170"/>
      <c r="J167" s="168"/>
      <c r="K167" s="286"/>
      <c r="L167" s="468"/>
      <c r="M167" s="286"/>
      <c r="N167" s="462"/>
      <c r="O167" s="286"/>
      <c r="P167" s="286"/>
      <c r="Q167" s="168"/>
      <c r="R167" s="169"/>
      <c r="S167" s="1175"/>
      <c r="T167" s="286"/>
      <c r="U167" s="286"/>
      <c r="V167" s="296"/>
      <c r="W167" s="1176"/>
      <c r="X167" s="314"/>
      <c r="Y167" s="286"/>
      <c r="Z167" s="411"/>
      <c r="AA167" s="286"/>
      <c r="AB167" s="284"/>
      <c r="AC167" s="227"/>
      <c r="AD167" s="228"/>
      <c r="AE167" s="331"/>
      <c r="AF167" s="373"/>
      <c r="AG167" s="331"/>
      <c r="AH167" s="298"/>
      <c r="AI167" s="287"/>
      <c r="AJ167" s="286"/>
      <c r="AK167" s="286"/>
      <c r="AL167" s="286"/>
      <c r="AM167" s="293"/>
      <c r="AN167" s="287"/>
      <c r="AO167" s="474"/>
      <c r="AP167" s="411"/>
      <c r="AQ167" s="286"/>
      <c r="AR167" s="1232"/>
      <c r="AS167" s="1355"/>
      <c r="AT167" s="168"/>
      <c r="AU167" s="169"/>
      <c r="AV167" s="168"/>
      <c r="AW167" s="1356"/>
      <c r="AX167" s="314"/>
      <c r="AY167" s="286"/>
      <c r="AZ167" s="286"/>
      <c r="BA167" s="286"/>
      <c r="BB167" s="474"/>
      <c r="BC167" s="482"/>
      <c r="BD167" s="287"/>
      <c r="BE167" s="286"/>
      <c r="BF167" s="286"/>
      <c r="BG167" s="286"/>
      <c r="BH167" s="1437"/>
      <c r="BI167" s="1438"/>
      <c r="BJ167" s="168"/>
      <c r="BK167" s="168"/>
      <c r="BL167" s="168"/>
      <c r="BM167" s="945"/>
      <c r="BN167" s="231"/>
    </row>
    <row r="168" spans="1:66">
      <c r="A168" s="28" t="s">
        <v>5</v>
      </c>
      <c r="B168" s="29"/>
      <c r="C168" s="30"/>
      <c r="D168" s="946"/>
      <c r="E168" s="465"/>
      <c r="F168" s="465"/>
      <c r="G168" s="465"/>
      <c r="H168" s="475"/>
      <c r="I168" s="947"/>
      <c r="J168" s="465"/>
      <c r="K168" s="465"/>
      <c r="L168" s="375"/>
      <c r="M168" s="465"/>
      <c r="N168" s="948"/>
      <c r="O168" s="464"/>
      <c r="P168" s="464"/>
      <c r="Q168" s="465"/>
      <c r="R168" s="375"/>
      <c r="S168" s="1177"/>
      <c r="T168" s="1178"/>
      <c r="U168" s="1178"/>
      <c r="V168" s="1178"/>
      <c r="W168" s="1179"/>
      <c r="X168" s="1058"/>
      <c r="Y168" s="464"/>
      <c r="Z168" s="464"/>
      <c r="AA168" s="464"/>
      <c r="AB168" s="465"/>
      <c r="AC168" s="374"/>
      <c r="AD168" s="953"/>
      <c r="AE168" s="954"/>
      <c r="AF168" s="954"/>
      <c r="AG168" s="954"/>
      <c r="AH168" s="477"/>
      <c r="AI168" s="955"/>
      <c r="AJ168" s="465"/>
      <c r="AK168" s="465"/>
      <c r="AL168" s="465"/>
      <c r="AM168" s="374"/>
      <c r="AN168" s="949"/>
      <c r="AO168" s="464"/>
      <c r="AP168" s="464"/>
      <c r="AQ168" s="464"/>
      <c r="AR168" s="1231"/>
      <c r="AS168" s="170"/>
      <c r="AT168" s="1357"/>
      <c r="AU168" s="1358"/>
      <c r="AV168" s="1357"/>
      <c r="AW168" s="1359"/>
      <c r="AX168" s="1254"/>
      <c r="AY168" s="464"/>
      <c r="AZ168" s="464"/>
      <c r="BA168" s="464"/>
      <c r="BB168" s="475"/>
      <c r="BC168" s="483"/>
      <c r="BD168" s="955"/>
      <c r="BE168" s="464"/>
      <c r="BF168" s="464"/>
      <c r="BG168" s="464"/>
      <c r="BH168" s="377"/>
      <c r="BI168" s="956"/>
      <c r="BJ168" s="465"/>
      <c r="BK168" s="465"/>
      <c r="BL168" s="465"/>
      <c r="BM168" s="957"/>
      <c r="BN168" s="231"/>
    </row>
    <row r="169" spans="1:66">
      <c r="A169" s="28" t="s">
        <v>33</v>
      </c>
      <c r="B169" s="29"/>
      <c r="C169" s="30"/>
      <c r="D169" s="958"/>
      <c r="E169" s="464"/>
      <c r="F169" s="464"/>
      <c r="G169" s="464"/>
      <c r="H169" s="477"/>
      <c r="I169" s="947"/>
      <c r="J169" s="465"/>
      <c r="K169" s="464"/>
      <c r="L169" s="379"/>
      <c r="M169" s="464"/>
      <c r="N169" s="955"/>
      <c r="O169" s="464"/>
      <c r="P169" s="464"/>
      <c r="Q169" s="464"/>
      <c r="R169" s="379"/>
      <c r="S169" s="1180"/>
      <c r="T169" s="1178"/>
      <c r="U169" s="1178"/>
      <c r="V169" s="1178"/>
      <c r="W169" s="1181"/>
      <c r="X169" s="1059"/>
      <c r="Y169" s="464"/>
      <c r="Z169" s="464"/>
      <c r="AA169" s="464"/>
      <c r="AB169" s="464"/>
      <c r="AC169" s="971"/>
      <c r="AD169" s="953"/>
      <c r="AE169" s="954"/>
      <c r="AF169" s="954"/>
      <c r="AG169" s="954"/>
      <c r="AH169" s="477"/>
      <c r="AI169" s="955"/>
      <c r="AJ169" s="464"/>
      <c r="AK169" s="464"/>
      <c r="AL169" s="464"/>
      <c r="AM169" s="378"/>
      <c r="AN169" s="955"/>
      <c r="AO169" s="464"/>
      <c r="AP169" s="464"/>
      <c r="AQ169" s="464"/>
      <c r="AR169" s="1197"/>
      <c r="AS169" s="1360"/>
      <c r="AT169" s="1357"/>
      <c r="AU169" s="1358"/>
      <c r="AV169" s="1357"/>
      <c r="AW169" s="1359"/>
      <c r="AX169" s="1254"/>
      <c r="AY169" s="464"/>
      <c r="AZ169" s="464"/>
      <c r="BA169" s="464"/>
      <c r="BB169" s="475"/>
      <c r="BC169" s="483"/>
      <c r="BD169" s="955"/>
      <c r="BE169" s="464"/>
      <c r="BF169" s="464"/>
      <c r="BG169" s="464"/>
      <c r="BH169" s="377"/>
      <c r="BI169" s="956"/>
      <c r="BJ169" s="465"/>
      <c r="BK169" s="465"/>
      <c r="BL169" s="465"/>
      <c r="BM169" s="957"/>
      <c r="BN169" s="231"/>
    </row>
    <row r="170" spans="1:66" s="39" customFormat="1" ht="26.4" thickBot="1">
      <c r="A170" s="36" t="s">
        <v>51</v>
      </c>
      <c r="B170" s="37"/>
      <c r="C170" s="55">
        <f>SUM(D170:BM170)</f>
        <v>0</v>
      </c>
      <c r="D170" s="1533"/>
      <c r="E170" s="1435"/>
      <c r="F170" s="1435"/>
      <c r="G170" s="1435"/>
      <c r="H170" s="1534"/>
      <c r="I170" s="1434"/>
      <c r="J170" s="1435"/>
      <c r="K170" s="1435"/>
      <c r="L170" s="1435"/>
      <c r="M170" s="1436"/>
      <c r="N170" s="1535"/>
      <c r="O170" s="1435"/>
      <c r="P170" s="1435"/>
      <c r="Q170" s="1435"/>
      <c r="R170" s="1435"/>
      <c r="S170" s="1536"/>
      <c r="T170" s="1537"/>
      <c r="U170" s="1537"/>
      <c r="V170" s="1537"/>
      <c r="W170" s="1538"/>
      <c r="X170" s="1537"/>
      <c r="Y170" s="1435"/>
      <c r="Z170" s="1435"/>
      <c r="AA170" s="1435"/>
      <c r="AB170" s="1435"/>
      <c r="AC170" s="1539"/>
      <c r="AD170" s="1434"/>
      <c r="AE170" s="1435"/>
      <c r="AF170" s="1435"/>
      <c r="AG170" s="1435"/>
      <c r="AH170" s="1534"/>
      <c r="AI170" s="1434"/>
      <c r="AJ170" s="1435"/>
      <c r="AK170" s="1435"/>
      <c r="AL170" s="1435"/>
      <c r="AM170" s="1539"/>
      <c r="AN170" s="1535"/>
      <c r="AO170" s="1435"/>
      <c r="AP170" s="1435"/>
      <c r="AQ170" s="1435"/>
      <c r="AR170" s="1537"/>
      <c r="AS170" s="1540"/>
      <c r="AT170" s="1541"/>
      <c r="AU170" s="1541"/>
      <c r="AV170" s="1541"/>
      <c r="AW170" s="1542"/>
      <c r="AX170" s="1537"/>
      <c r="AY170" s="1435"/>
      <c r="AZ170" s="1435"/>
      <c r="BA170" s="1435"/>
      <c r="BB170" s="1541"/>
      <c r="BC170" s="1543"/>
      <c r="BD170" s="1535"/>
      <c r="BE170" s="1435"/>
      <c r="BF170" s="1435"/>
      <c r="BG170" s="1435"/>
      <c r="BH170" s="1435"/>
      <c r="BI170" s="1535"/>
      <c r="BJ170" s="1435"/>
      <c r="BK170" s="1435"/>
      <c r="BL170" s="1435"/>
      <c r="BM170" s="1544"/>
      <c r="BN170" s="232"/>
    </row>
    <row r="171" spans="1:66" s="39" customFormat="1" ht="19.5" customHeight="1" thickBot="1">
      <c r="A171" s="40" t="s">
        <v>88</v>
      </c>
      <c r="B171" s="41"/>
      <c r="C171" s="1466">
        <f>SUM(D171:BM171)</f>
        <v>0</v>
      </c>
      <c r="D171" s="1477">
        <f>D170*1.017</f>
        <v>0</v>
      </c>
      <c r="E171" s="1478"/>
      <c r="F171" s="1478"/>
      <c r="G171" s="1478"/>
      <c r="H171" s="1479"/>
      <c r="I171" s="1477">
        <f>I170*1.017</f>
        <v>0</v>
      </c>
      <c r="J171" s="1478"/>
      <c r="K171" s="1478"/>
      <c r="L171" s="1478"/>
      <c r="M171" s="1478"/>
      <c r="N171" s="1477">
        <f>N170*1.017</f>
        <v>0</v>
      </c>
      <c r="O171" s="1479"/>
      <c r="P171" s="1479"/>
      <c r="Q171" s="1479"/>
      <c r="R171" s="1479"/>
      <c r="S171" s="1477">
        <f>S170*1.017</f>
        <v>0</v>
      </c>
      <c r="T171" s="1478"/>
      <c r="U171" s="1478"/>
      <c r="V171" s="1478"/>
      <c r="W171" s="1480"/>
      <c r="X171" s="1477">
        <f>X170*1.017</f>
        <v>0</v>
      </c>
      <c r="Y171" s="1478"/>
      <c r="Z171" s="1478"/>
      <c r="AA171" s="1478"/>
      <c r="AB171" s="1481"/>
      <c r="AC171" s="1481"/>
      <c r="AD171" s="1477">
        <f>AD170*1.017</f>
        <v>0</v>
      </c>
      <c r="AE171" s="1478"/>
      <c r="AF171" s="1478"/>
      <c r="AG171" s="1478"/>
      <c r="AH171" s="1479"/>
      <c r="AI171" s="1477">
        <f>AI170*1.017</f>
        <v>0</v>
      </c>
      <c r="AJ171" s="1478"/>
      <c r="AK171" s="1478"/>
      <c r="AL171" s="1478"/>
      <c r="AM171" s="1481"/>
      <c r="AN171" s="1477">
        <f>AN170*1.017</f>
        <v>0</v>
      </c>
      <c r="AO171" s="1478"/>
      <c r="AP171" s="1478"/>
      <c r="AQ171" s="1478"/>
      <c r="AR171" s="1479"/>
      <c r="AS171" s="1477">
        <f>AS170*1.017</f>
        <v>0</v>
      </c>
      <c r="AT171" s="1478"/>
      <c r="AU171" s="1478"/>
      <c r="AV171" s="1482"/>
      <c r="AW171" s="1483"/>
      <c r="AX171" s="1477">
        <f>AX170*1.017</f>
        <v>0</v>
      </c>
      <c r="AY171" s="1478"/>
      <c r="AZ171" s="1478"/>
      <c r="BA171" s="1478"/>
      <c r="BB171" s="1479"/>
      <c r="BC171" s="1484"/>
      <c r="BD171" s="1477">
        <f>BD170*1.017</f>
        <v>0</v>
      </c>
      <c r="BE171" s="1478"/>
      <c r="BF171" s="1478"/>
      <c r="BG171" s="1478"/>
      <c r="BH171" s="1485"/>
      <c r="BI171" s="1477">
        <f>BI170*1.017</f>
        <v>0</v>
      </c>
      <c r="BJ171" s="1478"/>
      <c r="BK171" s="1478"/>
      <c r="BL171" s="1478"/>
      <c r="BM171" s="1486"/>
      <c r="BN171" s="232"/>
    </row>
    <row r="172" spans="1:66">
      <c r="A172" s="43" t="s">
        <v>169</v>
      </c>
      <c r="B172" s="29"/>
      <c r="C172" s="54"/>
      <c r="D172" s="342"/>
      <c r="E172" s="286"/>
      <c r="F172" s="286"/>
      <c r="G172" s="286"/>
      <c r="H172" s="298"/>
      <c r="I172" s="170"/>
      <c r="J172" s="168"/>
      <c r="K172" s="286"/>
      <c r="L172" s="468"/>
      <c r="M172" s="286"/>
      <c r="N172" s="287"/>
      <c r="O172" s="286"/>
      <c r="P172" s="286"/>
      <c r="Q172" s="168"/>
      <c r="R172" s="169"/>
      <c r="S172" s="1175"/>
      <c r="T172" s="286"/>
      <c r="U172" s="286"/>
      <c r="V172" s="296"/>
      <c r="W172" s="1176"/>
      <c r="X172" s="314"/>
      <c r="Y172" s="286"/>
      <c r="Z172" s="286"/>
      <c r="AA172" s="286"/>
      <c r="AB172" s="284"/>
      <c r="AC172" s="227"/>
      <c r="AD172" s="228"/>
      <c r="AE172" s="331"/>
      <c r="AF172" s="373"/>
      <c r="AG172" s="331"/>
      <c r="AH172" s="298"/>
      <c r="AI172" s="287"/>
      <c r="AJ172" s="286"/>
      <c r="AK172" s="286"/>
      <c r="AL172" s="286"/>
      <c r="AM172" s="293"/>
      <c r="AN172" s="287"/>
      <c r="AO172" s="286"/>
      <c r="AP172" s="286"/>
      <c r="AQ172" s="286"/>
      <c r="AR172" s="218"/>
      <c r="AS172" s="1355"/>
      <c r="AT172" s="168"/>
      <c r="AU172" s="169"/>
      <c r="AV172" s="168"/>
      <c r="AW172" s="1356"/>
      <c r="AX172" s="314"/>
      <c r="AY172" s="286"/>
      <c r="AZ172" s="286"/>
      <c r="BA172" s="286"/>
      <c r="BB172" s="474"/>
      <c r="BC172" s="482"/>
      <c r="BD172" s="287"/>
      <c r="BE172" s="286"/>
      <c r="BF172" s="286"/>
      <c r="BG172" s="286"/>
      <c r="BH172" s="229"/>
      <c r="BI172" s="230"/>
      <c r="BJ172" s="168"/>
      <c r="BK172" s="168"/>
      <c r="BL172" s="168"/>
      <c r="BM172" s="945"/>
      <c r="BN172" s="231"/>
    </row>
    <row r="173" spans="1:66">
      <c r="A173" s="28" t="s">
        <v>5</v>
      </c>
      <c r="B173" s="29"/>
      <c r="C173" s="30"/>
      <c r="D173" s="946"/>
      <c r="E173" s="465"/>
      <c r="F173" s="465"/>
      <c r="G173" s="465"/>
      <c r="H173" s="475"/>
      <c r="I173" s="947"/>
      <c r="J173" s="465"/>
      <c r="K173" s="465"/>
      <c r="L173" s="375"/>
      <c r="M173" s="465"/>
      <c r="N173" s="948"/>
      <c r="O173" s="464"/>
      <c r="P173" s="464"/>
      <c r="Q173" s="465"/>
      <c r="R173" s="375"/>
      <c r="S173" s="1177"/>
      <c r="T173" s="1178"/>
      <c r="U173" s="1178"/>
      <c r="V173" s="1178"/>
      <c r="W173" s="1179"/>
      <c r="X173" s="1058"/>
      <c r="Y173" s="464"/>
      <c r="Z173" s="464"/>
      <c r="AA173" s="464"/>
      <c r="AB173" s="465"/>
      <c r="AC173" s="374"/>
      <c r="AD173" s="953"/>
      <c r="AE173" s="954"/>
      <c r="AF173" s="954"/>
      <c r="AG173" s="954"/>
      <c r="AH173" s="477"/>
      <c r="AI173" s="955"/>
      <c r="AJ173" s="465"/>
      <c r="AK173" s="465"/>
      <c r="AL173" s="465"/>
      <c r="AM173" s="374"/>
      <c r="AN173" s="949"/>
      <c r="AO173" s="464"/>
      <c r="AP173" s="464"/>
      <c r="AQ173" s="464"/>
      <c r="AR173" s="1231"/>
      <c r="AS173" s="170"/>
      <c r="AT173" s="1357"/>
      <c r="AU173" s="1358"/>
      <c r="AV173" s="1357"/>
      <c r="AW173" s="1359"/>
      <c r="AX173" s="1254"/>
      <c r="AY173" s="464"/>
      <c r="AZ173" s="464"/>
      <c r="BA173" s="464"/>
      <c r="BB173" s="475"/>
      <c r="BC173" s="483"/>
      <c r="BD173" s="955"/>
      <c r="BE173" s="464"/>
      <c r="BF173" s="464"/>
      <c r="BG173" s="464"/>
      <c r="BH173" s="377"/>
      <c r="BI173" s="956"/>
      <c r="BJ173" s="465"/>
      <c r="BK173" s="465"/>
      <c r="BL173" s="465"/>
      <c r="BM173" s="957"/>
      <c r="BN173" s="231"/>
    </row>
    <row r="174" spans="1:66">
      <c r="A174" s="28" t="s">
        <v>33</v>
      </c>
      <c r="B174" s="29"/>
      <c r="C174" s="30"/>
      <c r="D174" s="958"/>
      <c r="E174" s="464"/>
      <c r="F174" s="464"/>
      <c r="G174" s="464"/>
      <c r="H174" s="477"/>
      <c r="I174" s="947"/>
      <c r="J174" s="465"/>
      <c r="K174" s="464"/>
      <c r="L174" s="379"/>
      <c r="M174" s="464"/>
      <c r="N174" s="955"/>
      <c r="O174" s="464"/>
      <c r="P174" s="464"/>
      <c r="Q174" s="464"/>
      <c r="R174" s="379"/>
      <c r="S174" s="1180"/>
      <c r="T174" s="1178"/>
      <c r="U174" s="1178"/>
      <c r="V174" s="1178"/>
      <c r="W174" s="1181"/>
      <c r="X174" s="1059"/>
      <c r="Y174" s="464"/>
      <c r="Z174" s="464"/>
      <c r="AA174" s="464"/>
      <c r="AB174" s="464"/>
      <c r="AC174" s="971"/>
      <c r="AD174" s="953"/>
      <c r="AE174" s="954"/>
      <c r="AF174" s="954"/>
      <c r="AG174" s="954"/>
      <c r="AH174" s="477"/>
      <c r="AI174" s="955"/>
      <c r="AJ174" s="464"/>
      <c r="AK174" s="464"/>
      <c r="AL174" s="464"/>
      <c r="AM174" s="378"/>
      <c r="AN174" s="955"/>
      <c r="AO174" s="464"/>
      <c r="AP174" s="464"/>
      <c r="AQ174" s="464"/>
      <c r="AR174" s="1197"/>
      <c r="AS174" s="1360"/>
      <c r="AT174" s="1357"/>
      <c r="AU174" s="1358"/>
      <c r="AV174" s="1357"/>
      <c r="AW174" s="1359"/>
      <c r="AX174" s="1254"/>
      <c r="AY174" s="464"/>
      <c r="AZ174" s="464"/>
      <c r="BA174" s="464"/>
      <c r="BB174" s="475"/>
      <c r="BC174" s="483"/>
      <c r="BD174" s="955"/>
      <c r="BE174" s="464"/>
      <c r="BF174" s="464"/>
      <c r="BG174" s="464"/>
      <c r="BH174" s="377"/>
      <c r="BI174" s="956"/>
      <c r="BJ174" s="465"/>
      <c r="BK174" s="465"/>
      <c r="BL174" s="465"/>
      <c r="BM174" s="957"/>
      <c r="BN174" s="231"/>
    </row>
    <row r="175" spans="1:66" s="39" customFormat="1" ht="26.4" thickBot="1">
      <c r="A175" s="36" t="s">
        <v>51</v>
      </c>
      <c r="B175" s="37"/>
      <c r="C175" s="55">
        <f>SUM(D175:BM175)</f>
        <v>0</v>
      </c>
      <c r="D175" s="959"/>
      <c r="E175" s="960"/>
      <c r="F175" s="960"/>
      <c r="G175" s="960"/>
      <c r="H175" s="961"/>
      <c r="I175" s="962"/>
      <c r="J175" s="960"/>
      <c r="K175" s="960"/>
      <c r="L175" s="1362"/>
      <c r="M175" s="1362"/>
      <c r="N175" s="968"/>
      <c r="O175" s="960"/>
      <c r="P175" s="960"/>
      <c r="Q175" s="960"/>
      <c r="R175" s="960"/>
      <c r="S175" s="1182"/>
      <c r="T175" s="1060"/>
      <c r="U175" s="1060"/>
      <c r="V175" s="1060"/>
      <c r="W175" s="1183"/>
      <c r="X175" s="1060"/>
      <c r="Y175" s="960"/>
      <c r="Z175" s="960"/>
      <c r="AA175" s="960"/>
      <c r="AB175" s="960"/>
      <c r="AC175" s="967"/>
      <c r="AD175" s="962"/>
      <c r="AE175" s="960"/>
      <c r="AF175" s="960"/>
      <c r="AG175" s="960"/>
      <c r="AH175" s="961"/>
      <c r="AI175" s="962"/>
      <c r="AJ175" s="960"/>
      <c r="AK175" s="960"/>
      <c r="AL175" s="960"/>
      <c r="AM175" s="967"/>
      <c r="AN175" s="964"/>
      <c r="AO175" s="965"/>
      <c r="AP175" s="965"/>
      <c r="AQ175" s="965"/>
      <c r="AR175" s="1057"/>
      <c r="AS175" s="1361"/>
      <c r="AT175" s="1362"/>
      <c r="AU175" s="1362"/>
      <c r="AV175" s="1362"/>
      <c r="AW175" s="1363"/>
      <c r="AX175" s="1060"/>
      <c r="AY175" s="960"/>
      <c r="AZ175" s="960"/>
      <c r="BA175" s="960"/>
      <c r="BB175" s="960"/>
      <c r="BC175" s="1439"/>
      <c r="BD175" s="968"/>
      <c r="BE175" s="960"/>
      <c r="BF175" s="960"/>
      <c r="BG175" s="960"/>
      <c r="BH175" s="960"/>
      <c r="BI175" s="968"/>
      <c r="BJ175" s="960"/>
      <c r="BK175" s="960"/>
      <c r="BL175" s="960"/>
      <c r="BM175" s="972"/>
      <c r="BN175" s="232"/>
    </row>
    <row r="176" spans="1:66" s="39" customFormat="1" ht="19.5" customHeight="1" thickBot="1">
      <c r="A176" s="40" t="s">
        <v>88</v>
      </c>
      <c r="B176" s="41"/>
      <c r="C176" s="1466">
        <f>SUM(D176:BM176)</f>
        <v>0</v>
      </c>
      <c r="D176" s="1477">
        <f>D175*1.017</f>
        <v>0</v>
      </c>
      <c r="E176" s="1478"/>
      <c r="F176" s="1478"/>
      <c r="G176" s="1478"/>
      <c r="H176" s="1479"/>
      <c r="I176" s="1477">
        <f>I175*1.017</f>
        <v>0</v>
      </c>
      <c r="J176" s="1478"/>
      <c r="K176" s="1478"/>
      <c r="L176" s="1478"/>
      <c r="M176" s="1478"/>
      <c r="N176" s="1477">
        <f>N175*1.017</f>
        <v>0</v>
      </c>
      <c r="O176" s="1479"/>
      <c r="P176" s="1479"/>
      <c r="Q176" s="1479"/>
      <c r="R176" s="1479"/>
      <c r="S176" s="1477">
        <f>S175*1.017</f>
        <v>0</v>
      </c>
      <c r="T176" s="1478"/>
      <c r="U176" s="1478"/>
      <c r="V176" s="1478"/>
      <c r="W176" s="1480"/>
      <c r="X176" s="1477">
        <f>X175*1.017</f>
        <v>0</v>
      </c>
      <c r="Y176" s="1478"/>
      <c r="Z176" s="1478"/>
      <c r="AA176" s="1478"/>
      <c r="AB176" s="1481"/>
      <c r="AC176" s="1481"/>
      <c r="AD176" s="1477">
        <f>AD175*1.017</f>
        <v>0</v>
      </c>
      <c r="AE176" s="1478"/>
      <c r="AF176" s="1478"/>
      <c r="AG176" s="1478"/>
      <c r="AH176" s="1479"/>
      <c r="AI176" s="1477">
        <f>AI175*1.017</f>
        <v>0</v>
      </c>
      <c r="AJ176" s="1478"/>
      <c r="AK176" s="1478"/>
      <c r="AL176" s="1478"/>
      <c r="AM176" s="1481"/>
      <c r="AN176" s="1477">
        <f>AN175*1.017</f>
        <v>0</v>
      </c>
      <c r="AO176" s="1478"/>
      <c r="AP176" s="1478"/>
      <c r="AQ176" s="1478"/>
      <c r="AR176" s="1479"/>
      <c r="AS176" s="1477">
        <f>AS175*1.017</f>
        <v>0</v>
      </c>
      <c r="AT176" s="1478"/>
      <c r="AU176" s="1478"/>
      <c r="AV176" s="1482"/>
      <c r="AW176" s="1483"/>
      <c r="AX176" s="1477">
        <f>AX175*1.017</f>
        <v>0</v>
      </c>
      <c r="AY176" s="1478"/>
      <c r="AZ176" s="1478"/>
      <c r="BA176" s="1478"/>
      <c r="BB176" s="1479"/>
      <c r="BC176" s="1484"/>
      <c r="BD176" s="1477">
        <f>BD175*1.017</f>
        <v>0</v>
      </c>
      <c r="BE176" s="1478"/>
      <c r="BF176" s="1478"/>
      <c r="BG176" s="1478"/>
      <c r="BH176" s="1485"/>
      <c r="BI176" s="1477">
        <f>BI175*1.017</f>
        <v>0</v>
      </c>
      <c r="BJ176" s="1478"/>
      <c r="BK176" s="1478"/>
      <c r="BL176" s="1478"/>
      <c r="BM176" s="1486"/>
      <c r="BN176" s="232"/>
    </row>
    <row r="177" spans="1:66" ht="18.600000000000001" hidden="1" thickBot="1">
      <c r="A177" s="43" t="s">
        <v>132</v>
      </c>
      <c r="B177" s="29"/>
      <c r="C177" s="54"/>
      <c r="D177" s="342"/>
      <c r="E177" s="286"/>
      <c r="F177" s="286"/>
      <c r="G177" s="286"/>
      <c r="H177" s="298"/>
      <c r="I177" s="170"/>
      <c r="J177" s="168"/>
      <c r="K177" s="286"/>
      <c r="L177" s="286"/>
      <c r="M177" s="286"/>
      <c r="N177" s="287"/>
      <c r="O177" s="286"/>
      <c r="P177" s="286"/>
      <c r="Q177" s="168"/>
      <c r="R177" s="169"/>
      <c r="S177" s="1175"/>
      <c r="T177" s="286"/>
      <c r="U177" s="286"/>
      <c r="V177" s="296"/>
      <c r="W177" s="1176"/>
      <c r="X177" s="314"/>
      <c r="Y177" s="286"/>
      <c r="Z177" s="286"/>
      <c r="AA177" s="286"/>
      <c r="AB177" s="284"/>
      <c r="AC177" s="227"/>
      <c r="AD177" s="228"/>
      <c r="AE177" s="331"/>
      <c r="AF177" s="373"/>
      <c r="AG177" s="331"/>
      <c r="AH177" s="298"/>
      <c r="AI177" s="287"/>
      <c r="AJ177" s="286"/>
      <c r="AK177" s="286"/>
      <c r="AL177" s="286"/>
      <c r="AM177" s="293"/>
      <c r="AN177" s="287"/>
      <c r="AO177" s="286"/>
      <c r="AP177" s="286"/>
      <c r="AQ177" s="286"/>
      <c r="AR177" s="218"/>
      <c r="AS177" s="1355"/>
      <c r="AT177" s="168"/>
      <c r="AU177" s="169"/>
      <c r="AV177" s="168"/>
      <c r="AW177" s="1356"/>
      <c r="AX177" s="314"/>
      <c r="AY177" s="286"/>
      <c r="AZ177" s="286"/>
      <c r="BA177" s="286"/>
      <c r="BB177" s="474"/>
      <c r="BC177" s="482"/>
      <c r="BD177" s="287"/>
      <c r="BE177" s="286"/>
      <c r="BF177" s="286"/>
      <c r="BG177" s="286"/>
      <c r="BH177" s="229"/>
      <c r="BI177" s="230"/>
      <c r="BJ177" s="168"/>
      <c r="BK177" s="168"/>
      <c r="BL177" s="168"/>
      <c r="BM177" s="945"/>
      <c r="BN177" s="231"/>
    </row>
    <row r="178" spans="1:66" ht="18.600000000000001" hidden="1" thickBot="1">
      <c r="A178" s="28" t="s">
        <v>5</v>
      </c>
      <c r="B178" s="29"/>
      <c r="C178" s="30"/>
      <c r="D178" s="946"/>
      <c r="E178" s="465"/>
      <c r="F178" s="465"/>
      <c r="G178" s="465"/>
      <c r="H178" s="475"/>
      <c r="I178" s="947"/>
      <c r="J178" s="465"/>
      <c r="K178" s="465"/>
      <c r="L178" s="465"/>
      <c r="M178" s="465"/>
      <c r="N178" s="948"/>
      <c r="O178" s="464"/>
      <c r="P178" s="464"/>
      <c r="Q178" s="465"/>
      <c r="R178" s="375"/>
      <c r="S178" s="1177"/>
      <c r="T178" s="1178"/>
      <c r="U178" s="1178"/>
      <c r="V178" s="1178"/>
      <c r="W178" s="1179"/>
      <c r="X178" s="1058"/>
      <c r="Y178" s="464"/>
      <c r="Z178" s="464"/>
      <c r="AA178" s="464"/>
      <c r="AB178" s="465"/>
      <c r="AC178" s="374"/>
      <c r="AD178" s="953"/>
      <c r="AE178" s="954"/>
      <c r="AF178" s="954"/>
      <c r="AG178" s="954"/>
      <c r="AH178" s="477"/>
      <c r="AI178" s="955"/>
      <c r="AJ178" s="465"/>
      <c r="AK178" s="465"/>
      <c r="AL178" s="465"/>
      <c r="AM178" s="374"/>
      <c r="AN178" s="949"/>
      <c r="AO178" s="464"/>
      <c r="AP178" s="464"/>
      <c r="AQ178" s="464"/>
      <c r="AR178" s="1231"/>
      <c r="AS178" s="170"/>
      <c r="AT178" s="1357"/>
      <c r="AU178" s="1358"/>
      <c r="AV178" s="1357"/>
      <c r="AW178" s="1359"/>
      <c r="AX178" s="1254"/>
      <c r="AY178" s="464"/>
      <c r="AZ178" s="464"/>
      <c r="BA178" s="464"/>
      <c r="BB178" s="475"/>
      <c r="BC178" s="483"/>
      <c r="BD178" s="955"/>
      <c r="BE178" s="464"/>
      <c r="BF178" s="464"/>
      <c r="BG178" s="464"/>
      <c r="BH178" s="377"/>
      <c r="BI178" s="956"/>
      <c r="BJ178" s="465"/>
      <c r="BK178" s="465"/>
      <c r="BL178" s="465"/>
      <c r="BM178" s="957"/>
      <c r="BN178" s="231"/>
    </row>
    <row r="179" spans="1:66" ht="18.600000000000001" hidden="1" thickBot="1">
      <c r="A179" s="28" t="s">
        <v>33</v>
      </c>
      <c r="B179" s="29"/>
      <c r="C179" s="30"/>
      <c r="D179" s="958"/>
      <c r="E179" s="464"/>
      <c r="F179" s="464"/>
      <c r="G179" s="464"/>
      <c r="H179" s="477"/>
      <c r="I179" s="947"/>
      <c r="J179" s="465"/>
      <c r="K179" s="464"/>
      <c r="L179" s="464"/>
      <c r="M179" s="464"/>
      <c r="N179" s="955"/>
      <c r="O179" s="464"/>
      <c r="P179" s="464"/>
      <c r="Q179" s="464"/>
      <c r="R179" s="379"/>
      <c r="S179" s="1180"/>
      <c r="T179" s="1178"/>
      <c r="U179" s="1178"/>
      <c r="V179" s="1178"/>
      <c r="W179" s="1181"/>
      <c r="X179" s="1059"/>
      <c r="Y179" s="464"/>
      <c r="Z179" s="464"/>
      <c r="AA179" s="464"/>
      <c r="AB179" s="464"/>
      <c r="AC179" s="971"/>
      <c r="AD179" s="953"/>
      <c r="AE179" s="954"/>
      <c r="AF179" s="954"/>
      <c r="AG179" s="954"/>
      <c r="AH179" s="477"/>
      <c r="AI179" s="955"/>
      <c r="AJ179" s="464"/>
      <c r="AK179" s="464"/>
      <c r="AL179" s="464"/>
      <c r="AM179" s="378"/>
      <c r="AN179" s="955"/>
      <c r="AO179" s="464"/>
      <c r="AP179" s="464"/>
      <c r="AQ179" s="464"/>
      <c r="AR179" s="1197"/>
      <c r="AS179" s="1360"/>
      <c r="AT179" s="1357"/>
      <c r="AU179" s="1358"/>
      <c r="AV179" s="1357"/>
      <c r="AW179" s="1359"/>
      <c r="AX179" s="1254"/>
      <c r="AY179" s="464"/>
      <c r="AZ179" s="464"/>
      <c r="BA179" s="464"/>
      <c r="BB179" s="475"/>
      <c r="BC179" s="483"/>
      <c r="BD179" s="955"/>
      <c r="BE179" s="464"/>
      <c r="BF179" s="464"/>
      <c r="BG179" s="464"/>
      <c r="BH179" s="377"/>
      <c r="BI179" s="956"/>
      <c r="BJ179" s="465"/>
      <c r="BK179" s="465"/>
      <c r="BL179" s="465"/>
      <c r="BM179" s="957"/>
      <c r="BN179" s="231"/>
    </row>
    <row r="180" spans="1:66" s="39" customFormat="1" ht="26.4" hidden="1" thickBot="1">
      <c r="A180" s="36" t="s">
        <v>51</v>
      </c>
      <c r="B180" s="37"/>
      <c r="C180" s="55">
        <f>SUM(D180:BM180)</f>
        <v>0</v>
      </c>
      <c r="D180" s="959"/>
      <c r="E180" s="960"/>
      <c r="F180" s="960"/>
      <c r="G180" s="960"/>
      <c r="H180" s="961"/>
      <c r="I180" s="962"/>
      <c r="J180" s="960"/>
      <c r="K180" s="960"/>
      <c r="L180" s="960"/>
      <c r="M180" s="960"/>
      <c r="N180" s="968"/>
      <c r="O180" s="960"/>
      <c r="P180" s="960"/>
      <c r="Q180" s="960"/>
      <c r="R180" s="960"/>
      <c r="S180" s="1182"/>
      <c r="T180" s="1060"/>
      <c r="U180" s="1060"/>
      <c r="V180" s="1060"/>
      <c r="W180" s="1183"/>
      <c r="X180" s="1060"/>
      <c r="Y180" s="960"/>
      <c r="Z180" s="960"/>
      <c r="AA180" s="960"/>
      <c r="AB180" s="960"/>
      <c r="AC180" s="967"/>
      <c r="AD180" s="962"/>
      <c r="AE180" s="960"/>
      <c r="AF180" s="960"/>
      <c r="AG180" s="960"/>
      <c r="AH180" s="961"/>
      <c r="AI180" s="962"/>
      <c r="AJ180" s="960"/>
      <c r="AK180" s="960"/>
      <c r="AL180" s="960"/>
      <c r="AM180" s="967"/>
      <c r="AN180" s="968"/>
      <c r="AO180" s="960"/>
      <c r="AP180" s="960"/>
      <c r="AQ180" s="960"/>
      <c r="AR180" s="1060"/>
      <c r="AS180" s="1361"/>
      <c r="AT180" s="1362"/>
      <c r="AU180" s="1362"/>
      <c r="AV180" s="1362"/>
      <c r="AW180" s="1363"/>
      <c r="AX180" s="1060"/>
      <c r="AY180" s="960"/>
      <c r="AZ180" s="960"/>
      <c r="BA180" s="960"/>
      <c r="BB180" s="960"/>
      <c r="BC180" s="969"/>
      <c r="BD180" s="968"/>
      <c r="BE180" s="960"/>
      <c r="BF180" s="960"/>
      <c r="BG180" s="960"/>
      <c r="BH180" s="960"/>
      <c r="BI180" s="968"/>
      <c r="BJ180" s="960"/>
      <c r="BK180" s="960"/>
      <c r="BL180" s="960"/>
      <c r="BM180" s="972"/>
      <c r="BN180" s="232"/>
    </row>
    <row r="181" spans="1:66" s="39" customFormat="1" ht="19.5" hidden="1" customHeight="1" thickBot="1">
      <c r="A181" s="40" t="s">
        <v>88</v>
      </c>
      <c r="B181" s="41"/>
      <c r="C181" s="1466">
        <f>SUM(D181:BM181)</f>
        <v>0</v>
      </c>
      <c r="D181" s="1477">
        <f>D180*1.017</f>
        <v>0</v>
      </c>
      <c r="E181" s="1478"/>
      <c r="F181" s="1478"/>
      <c r="G181" s="1478"/>
      <c r="H181" s="1479"/>
      <c r="I181" s="1477">
        <f>I180*1.017</f>
        <v>0</v>
      </c>
      <c r="J181" s="1478"/>
      <c r="K181" s="1478"/>
      <c r="L181" s="1478"/>
      <c r="M181" s="1478"/>
      <c r="N181" s="1477">
        <f>N180*1.017</f>
        <v>0</v>
      </c>
      <c r="O181" s="1479"/>
      <c r="P181" s="1479"/>
      <c r="Q181" s="1479"/>
      <c r="R181" s="1479"/>
      <c r="S181" s="1477">
        <f>S180*1.017</f>
        <v>0</v>
      </c>
      <c r="T181" s="1478"/>
      <c r="U181" s="1478"/>
      <c r="V181" s="1478"/>
      <c r="W181" s="1480"/>
      <c r="X181" s="1477">
        <f>X180*1.017</f>
        <v>0</v>
      </c>
      <c r="Y181" s="1478"/>
      <c r="Z181" s="1478"/>
      <c r="AA181" s="1478"/>
      <c r="AB181" s="1481"/>
      <c r="AC181" s="1481"/>
      <c r="AD181" s="1477">
        <f>AD180*1.017</f>
        <v>0</v>
      </c>
      <c r="AE181" s="1478"/>
      <c r="AF181" s="1478"/>
      <c r="AG181" s="1478"/>
      <c r="AH181" s="1479"/>
      <c r="AI181" s="1477">
        <f>AI180*1.017</f>
        <v>0</v>
      </c>
      <c r="AJ181" s="1478"/>
      <c r="AK181" s="1478"/>
      <c r="AL181" s="1478"/>
      <c r="AM181" s="1481"/>
      <c r="AN181" s="1477">
        <f>AN180*1.017</f>
        <v>0</v>
      </c>
      <c r="AO181" s="1478"/>
      <c r="AP181" s="1478"/>
      <c r="AQ181" s="1478"/>
      <c r="AR181" s="1479"/>
      <c r="AS181" s="1477">
        <f>AS180*1.017</f>
        <v>0</v>
      </c>
      <c r="AT181" s="1478"/>
      <c r="AU181" s="1478"/>
      <c r="AV181" s="1482"/>
      <c r="AW181" s="1483"/>
      <c r="AX181" s="1477">
        <f>AX180*1.017</f>
        <v>0</v>
      </c>
      <c r="AY181" s="1478"/>
      <c r="AZ181" s="1478"/>
      <c r="BA181" s="1478"/>
      <c r="BB181" s="1479"/>
      <c r="BC181" s="1484"/>
      <c r="BD181" s="1477">
        <f>BD180*1.017</f>
        <v>0</v>
      </c>
      <c r="BE181" s="1478"/>
      <c r="BF181" s="1478"/>
      <c r="BG181" s="1478"/>
      <c r="BH181" s="1485"/>
      <c r="BI181" s="1477">
        <f>BI180*1.017</f>
        <v>0</v>
      </c>
      <c r="BJ181" s="1478"/>
      <c r="BK181" s="1478"/>
      <c r="BL181" s="1478"/>
      <c r="BM181" s="1486"/>
      <c r="BN181" s="232"/>
    </row>
    <row r="182" spans="1:66" ht="18.600000000000001" hidden="1" thickBot="1">
      <c r="A182" s="43" t="s">
        <v>132</v>
      </c>
      <c r="B182" s="29"/>
      <c r="C182" s="54"/>
      <c r="D182" s="342"/>
      <c r="E182" s="286"/>
      <c r="F182" s="286"/>
      <c r="G182" s="286"/>
      <c r="H182" s="298"/>
      <c r="I182" s="170"/>
      <c r="J182" s="168"/>
      <c r="K182" s="286"/>
      <c r="L182" s="286"/>
      <c r="M182" s="286"/>
      <c r="N182" s="287"/>
      <c r="O182" s="286"/>
      <c r="P182" s="286"/>
      <c r="Q182" s="168"/>
      <c r="R182" s="169"/>
      <c r="S182" s="1175"/>
      <c r="T182" s="286"/>
      <c r="U182" s="286"/>
      <c r="V182" s="296"/>
      <c r="W182" s="1176"/>
      <c r="X182" s="314"/>
      <c r="Y182" s="286"/>
      <c r="Z182" s="286"/>
      <c r="AA182" s="286"/>
      <c r="AB182" s="284"/>
      <c r="AC182" s="227"/>
      <c r="AD182" s="228"/>
      <c r="AE182" s="331"/>
      <c r="AF182" s="373"/>
      <c r="AG182" s="331"/>
      <c r="AH182" s="298"/>
      <c r="AI182" s="287"/>
      <c r="AJ182" s="286"/>
      <c r="AK182" s="286"/>
      <c r="AL182" s="286"/>
      <c r="AM182" s="293"/>
      <c r="AN182" s="287"/>
      <c r="AO182" s="286"/>
      <c r="AP182" s="286"/>
      <c r="AQ182" s="286"/>
      <c r="AR182" s="218"/>
      <c r="AS182" s="1355"/>
      <c r="AT182" s="168"/>
      <c r="AU182" s="169"/>
      <c r="AV182" s="168"/>
      <c r="AW182" s="1356"/>
      <c r="AX182" s="314"/>
      <c r="AY182" s="286"/>
      <c r="AZ182" s="286"/>
      <c r="BA182" s="286"/>
      <c r="BB182" s="474"/>
      <c r="BC182" s="482"/>
      <c r="BD182" s="287"/>
      <c r="BE182" s="286"/>
      <c r="BF182" s="286"/>
      <c r="BG182" s="286"/>
      <c r="BH182" s="229"/>
      <c r="BI182" s="230"/>
      <c r="BJ182" s="168"/>
      <c r="BK182" s="168"/>
      <c r="BL182" s="168"/>
      <c r="BM182" s="945"/>
      <c r="BN182" s="231"/>
    </row>
    <row r="183" spans="1:66" ht="18.600000000000001" hidden="1" thickBot="1">
      <c r="A183" s="28" t="s">
        <v>5</v>
      </c>
      <c r="B183" s="29"/>
      <c r="C183" s="30"/>
      <c r="D183" s="946"/>
      <c r="E183" s="465"/>
      <c r="F183" s="465"/>
      <c r="G183" s="465"/>
      <c r="H183" s="475"/>
      <c r="I183" s="947"/>
      <c r="J183" s="465"/>
      <c r="K183" s="465"/>
      <c r="L183" s="465"/>
      <c r="M183" s="465"/>
      <c r="N183" s="948"/>
      <c r="O183" s="464"/>
      <c r="P183" s="464"/>
      <c r="Q183" s="465"/>
      <c r="R183" s="375"/>
      <c r="S183" s="1177"/>
      <c r="T183" s="1178"/>
      <c r="U183" s="1178"/>
      <c r="V183" s="1178"/>
      <c r="W183" s="1179"/>
      <c r="X183" s="1058"/>
      <c r="Y183" s="464"/>
      <c r="Z183" s="464"/>
      <c r="AA183" s="464"/>
      <c r="AB183" s="465"/>
      <c r="AC183" s="374"/>
      <c r="AD183" s="953"/>
      <c r="AE183" s="954"/>
      <c r="AF183" s="954"/>
      <c r="AG183" s="954"/>
      <c r="AH183" s="477"/>
      <c r="AI183" s="955"/>
      <c r="AJ183" s="465"/>
      <c r="AK183" s="465"/>
      <c r="AL183" s="465"/>
      <c r="AM183" s="374"/>
      <c r="AN183" s="949"/>
      <c r="AO183" s="464"/>
      <c r="AP183" s="464"/>
      <c r="AQ183" s="464"/>
      <c r="AR183" s="1231"/>
      <c r="AS183" s="170"/>
      <c r="AT183" s="1357"/>
      <c r="AU183" s="1358"/>
      <c r="AV183" s="1357"/>
      <c r="AW183" s="1359"/>
      <c r="AX183" s="1254"/>
      <c r="AY183" s="464"/>
      <c r="AZ183" s="464"/>
      <c r="BA183" s="464"/>
      <c r="BB183" s="475"/>
      <c r="BC183" s="483"/>
      <c r="BD183" s="955"/>
      <c r="BE183" s="464"/>
      <c r="BF183" s="464"/>
      <c r="BG183" s="464"/>
      <c r="BH183" s="377"/>
      <c r="BI183" s="956"/>
      <c r="BJ183" s="465"/>
      <c r="BK183" s="465"/>
      <c r="BL183" s="465"/>
      <c r="BM183" s="957"/>
      <c r="BN183" s="231"/>
    </row>
    <row r="184" spans="1:66" ht="18.600000000000001" hidden="1" thickBot="1">
      <c r="A184" s="28" t="s">
        <v>33</v>
      </c>
      <c r="B184" s="29"/>
      <c r="C184" s="30"/>
      <c r="D184" s="958"/>
      <c r="E184" s="464"/>
      <c r="F184" s="464"/>
      <c r="G184" s="464"/>
      <c r="H184" s="477"/>
      <c r="I184" s="947"/>
      <c r="J184" s="465"/>
      <c r="K184" s="464"/>
      <c r="L184" s="464"/>
      <c r="M184" s="464"/>
      <c r="N184" s="955"/>
      <c r="O184" s="464"/>
      <c r="P184" s="464"/>
      <c r="Q184" s="464"/>
      <c r="R184" s="379"/>
      <c r="S184" s="1180"/>
      <c r="T184" s="1178"/>
      <c r="U184" s="1178"/>
      <c r="V184" s="1178"/>
      <c r="W184" s="1181"/>
      <c r="X184" s="1059"/>
      <c r="Y184" s="464"/>
      <c r="Z184" s="464"/>
      <c r="AA184" s="464"/>
      <c r="AB184" s="464"/>
      <c r="AC184" s="971"/>
      <c r="AD184" s="953"/>
      <c r="AE184" s="954"/>
      <c r="AF184" s="954"/>
      <c r="AG184" s="954"/>
      <c r="AH184" s="477"/>
      <c r="AI184" s="955"/>
      <c r="AJ184" s="464"/>
      <c r="AK184" s="464"/>
      <c r="AL184" s="464"/>
      <c r="AM184" s="378"/>
      <c r="AN184" s="955"/>
      <c r="AO184" s="464"/>
      <c r="AP184" s="464"/>
      <c r="AQ184" s="464"/>
      <c r="AR184" s="1197"/>
      <c r="AS184" s="1360"/>
      <c r="AT184" s="1357"/>
      <c r="AU184" s="1358"/>
      <c r="AV184" s="1357"/>
      <c r="AW184" s="1359"/>
      <c r="AX184" s="1254"/>
      <c r="AY184" s="464"/>
      <c r="AZ184" s="464"/>
      <c r="BA184" s="464"/>
      <c r="BB184" s="475"/>
      <c r="BC184" s="483"/>
      <c r="BD184" s="955"/>
      <c r="BE184" s="464"/>
      <c r="BF184" s="464"/>
      <c r="BG184" s="464"/>
      <c r="BH184" s="377"/>
      <c r="BI184" s="956"/>
      <c r="BJ184" s="465"/>
      <c r="BK184" s="465"/>
      <c r="BL184" s="465"/>
      <c r="BM184" s="957"/>
      <c r="BN184" s="231"/>
    </row>
    <row r="185" spans="1:66" s="39" customFormat="1" ht="26.4" hidden="1" thickBot="1">
      <c r="A185" s="36" t="s">
        <v>51</v>
      </c>
      <c r="B185" s="37"/>
      <c r="C185" s="38">
        <f>SUM(D185:BM185)</f>
        <v>0</v>
      </c>
      <c r="D185" s="959"/>
      <c r="E185" s="960"/>
      <c r="F185" s="960"/>
      <c r="G185" s="960"/>
      <c r="H185" s="961"/>
      <c r="I185" s="962"/>
      <c r="J185" s="960"/>
      <c r="K185" s="960"/>
      <c r="L185" s="960"/>
      <c r="M185" s="960"/>
      <c r="N185" s="968"/>
      <c r="O185" s="960"/>
      <c r="P185" s="960"/>
      <c r="Q185" s="960"/>
      <c r="R185" s="960"/>
      <c r="S185" s="1182"/>
      <c r="T185" s="1060"/>
      <c r="U185" s="1060"/>
      <c r="V185" s="1060"/>
      <c r="W185" s="1183"/>
      <c r="X185" s="1060"/>
      <c r="Y185" s="960"/>
      <c r="Z185" s="960"/>
      <c r="AA185" s="960"/>
      <c r="AB185" s="960"/>
      <c r="AC185" s="967"/>
      <c r="AD185" s="962"/>
      <c r="AE185" s="960"/>
      <c r="AF185" s="960"/>
      <c r="AG185" s="960"/>
      <c r="AH185" s="961"/>
      <c r="AI185" s="962"/>
      <c r="AJ185" s="960"/>
      <c r="AK185" s="960"/>
      <c r="AL185" s="960"/>
      <c r="AM185" s="967"/>
      <c r="AN185" s="968"/>
      <c r="AO185" s="960"/>
      <c r="AP185" s="960"/>
      <c r="AQ185" s="960"/>
      <c r="AR185" s="1060"/>
      <c r="AS185" s="1361"/>
      <c r="AT185" s="1362"/>
      <c r="AU185" s="1362"/>
      <c r="AV185" s="1362"/>
      <c r="AW185" s="1363"/>
      <c r="AX185" s="1060"/>
      <c r="AY185" s="960"/>
      <c r="AZ185" s="960"/>
      <c r="BA185" s="960"/>
      <c r="BB185" s="960"/>
      <c r="BC185" s="969"/>
      <c r="BD185" s="968"/>
      <c r="BE185" s="960"/>
      <c r="BF185" s="960"/>
      <c r="BG185" s="960"/>
      <c r="BH185" s="960"/>
      <c r="BI185" s="968"/>
      <c r="BJ185" s="960"/>
      <c r="BK185" s="960"/>
      <c r="BL185" s="960"/>
      <c r="BM185" s="972"/>
      <c r="BN185" s="232"/>
    </row>
    <row r="186" spans="1:66" s="39" customFormat="1" ht="19.5" hidden="1" customHeight="1" thickBot="1">
      <c r="A186" s="40" t="s">
        <v>88</v>
      </c>
      <c r="B186" s="41"/>
      <c r="C186" s="1466">
        <f>SUM(D186:BM186)</f>
        <v>0</v>
      </c>
      <c r="D186" s="1477">
        <f>D185*1.017</f>
        <v>0</v>
      </c>
      <c r="E186" s="1478"/>
      <c r="F186" s="1478"/>
      <c r="G186" s="1478"/>
      <c r="H186" s="1479"/>
      <c r="I186" s="1477">
        <f>I185*1.017</f>
        <v>0</v>
      </c>
      <c r="J186" s="1478"/>
      <c r="K186" s="1478"/>
      <c r="L186" s="1478"/>
      <c r="M186" s="1478"/>
      <c r="N186" s="1477">
        <f>N185*1.017</f>
        <v>0</v>
      </c>
      <c r="O186" s="1479"/>
      <c r="P186" s="1479"/>
      <c r="Q186" s="1479"/>
      <c r="R186" s="1479"/>
      <c r="S186" s="1477">
        <f>S185*1.017</f>
        <v>0</v>
      </c>
      <c r="T186" s="1478"/>
      <c r="U186" s="1478"/>
      <c r="V186" s="1478"/>
      <c r="W186" s="1480"/>
      <c r="X186" s="1477">
        <f>X185*1.017</f>
        <v>0</v>
      </c>
      <c r="Y186" s="1478"/>
      <c r="Z186" s="1478"/>
      <c r="AA186" s="1478"/>
      <c r="AB186" s="1481"/>
      <c r="AC186" s="1481"/>
      <c r="AD186" s="1477">
        <f>AD185*1.017</f>
        <v>0</v>
      </c>
      <c r="AE186" s="1478"/>
      <c r="AF186" s="1478"/>
      <c r="AG186" s="1478"/>
      <c r="AH186" s="1479"/>
      <c r="AI186" s="1477">
        <f>AI185*1.017</f>
        <v>0</v>
      </c>
      <c r="AJ186" s="1478"/>
      <c r="AK186" s="1478"/>
      <c r="AL186" s="1478"/>
      <c r="AM186" s="1481"/>
      <c r="AN186" s="1477">
        <f>AN185*1.017</f>
        <v>0</v>
      </c>
      <c r="AO186" s="1478"/>
      <c r="AP186" s="1478"/>
      <c r="AQ186" s="1478"/>
      <c r="AR186" s="1479"/>
      <c r="AS186" s="1477">
        <f>AS185*1.017</f>
        <v>0</v>
      </c>
      <c r="AT186" s="1478"/>
      <c r="AU186" s="1478"/>
      <c r="AV186" s="1482"/>
      <c r="AW186" s="1483"/>
      <c r="AX186" s="1477">
        <f>AX185*1.017</f>
        <v>0</v>
      </c>
      <c r="AY186" s="1478"/>
      <c r="AZ186" s="1478"/>
      <c r="BA186" s="1478"/>
      <c r="BB186" s="1479"/>
      <c r="BC186" s="1484"/>
      <c r="BD186" s="1477">
        <f>BD185*1.017</f>
        <v>0</v>
      </c>
      <c r="BE186" s="1478"/>
      <c r="BF186" s="1478"/>
      <c r="BG186" s="1478"/>
      <c r="BH186" s="1485"/>
      <c r="BI186" s="1477">
        <f>BI185*1.017</f>
        <v>0</v>
      </c>
      <c r="BJ186" s="1478"/>
      <c r="BK186" s="1478"/>
      <c r="BL186" s="1478"/>
      <c r="BM186" s="1486"/>
      <c r="BN186" s="232"/>
    </row>
    <row r="187" spans="1:66">
      <c r="A187" s="25" t="s">
        <v>29</v>
      </c>
      <c r="B187" s="29"/>
      <c r="C187" s="57"/>
      <c r="D187" s="946"/>
      <c r="E187" s="465"/>
      <c r="F187" s="465"/>
      <c r="G187" s="465"/>
      <c r="H187" s="475"/>
      <c r="I187" s="947"/>
      <c r="J187" s="465"/>
      <c r="K187" s="465"/>
      <c r="L187" s="465"/>
      <c r="M187" s="465"/>
      <c r="N187" s="462"/>
      <c r="O187" s="465"/>
      <c r="P187" s="465"/>
      <c r="Q187" s="465"/>
      <c r="R187" s="375"/>
      <c r="S187" s="1180"/>
      <c r="T187" s="1178"/>
      <c r="U187" s="1178"/>
      <c r="V187" s="1178"/>
      <c r="W187" s="1188"/>
      <c r="X187" s="1058"/>
      <c r="Y187" s="465"/>
      <c r="Z187" s="465"/>
      <c r="AA187" s="465"/>
      <c r="AB187" s="951"/>
      <c r="AC187" s="375"/>
      <c r="AD187" s="949"/>
      <c r="AE187" s="382"/>
      <c r="AF187" s="465"/>
      <c r="AG187" s="385"/>
      <c r="AH187" s="475"/>
      <c r="AI187" s="955"/>
      <c r="AJ187" s="464"/>
      <c r="AK187" s="464"/>
      <c r="AL187" s="464"/>
      <c r="AM187" s="378"/>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c r="A188" s="28" t="s">
        <v>5</v>
      </c>
      <c r="B188" s="29"/>
      <c r="C188" s="58"/>
      <c r="D188" s="946"/>
      <c r="E188" s="465"/>
      <c r="F188" s="465"/>
      <c r="G188" s="465"/>
      <c r="H188" s="475"/>
      <c r="I188" s="947"/>
      <c r="J188" s="465"/>
      <c r="K188" s="465"/>
      <c r="L188" s="465"/>
      <c r="M188" s="465"/>
      <c r="N188" s="949"/>
      <c r="O188" s="465"/>
      <c r="P188" s="465"/>
      <c r="Q188" s="465"/>
      <c r="R188" s="375"/>
      <c r="S188" s="1177"/>
      <c r="T188" s="1189"/>
      <c r="U188" s="1189"/>
      <c r="V188" s="1189"/>
      <c r="W188" s="1181"/>
      <c r="X188" s="1058"/>
      <c r="Y188" s="465"/>
      <c r="Z188" s="465"/>
      <c r="AA188" s="465"/>
      <c r="AB188" s="951"/>
      <c r="AC188" s="375"/>
      <c r="AD188" s="953"/>
      <c r="AE188" s="382"/>
      <c r="AF188" s="465"/>
      <c r="AG188" s="465"/>
      <c r="AH188" s="973"/>
      <c r="AI188" s="974"/>
      <c r="AJ188" s="950"/>
      <c r="AK188" s="950"/>
      <c r="AL188" s="950"/>
      <c r="AM188" s="378"/>
      <c r="AN188" s="949"/>
      <c r="AO188" s="465"/>
      <c r="AP188" s="465"/>
      <c r="AQ188" s="465"/>
      <c r="AR188" s="1233"/>
      <c r="AS188" s="1360"/>
      <c r="AT188" s="1357"/>
      <c r="AU188" s="1357"/>
      <c r="AV188" s="1357"/>
      <c r="AW188" s="1192"/>
      <c r="AX188" s="1255"/>
      <c r="AY188" s="465"/>
      <c r="AZ188" s="465"/>
      <c r="BA188" s="465"/>
      <c r="BB188" s="475"/>
      <c r="BC188" s="483"/>
      <c r="BD188" s="949"/>
      <c r="BE188" s="465"/>
      <c r="BF188" s="465"/>
      <c r="BG188" s="465"/>
      <c r="BH188" s="951"/>
      <c r="BI188" s="949"/>
      <c r="BJ188" s="465"/>
      <c r="BK188" s="465"/>
      <c r="BL188" s="465"/>
      <c r="BM188" s="957"/>
      <c r="BN188" s="231"/>
    </row>
    <row r="189" spans="1:66">
      <c r="A189" s="28" t="s">
        <v>6</v>
      </c>
      <c r="B189" s="29"/>
      <c r="C189" s="58"/>
      <c r="D189" s="946"/>
      <c r="E189" s="465"/>
      <c r="F189" s="465"/>
      <c r="G189" s="465"/>
      <c r="H189" s="475"/>
      <c r="I189" s="947"/>
      <c r="J189" s="465"/>
      <c r="K189" s="465"/>
      <c r="L189" s="465"/>
      <c r="M189" s="465"/>
      <c r="N189" s="949"/>
      <c r="O189" s="465"/>
      <c r="P189" s="465"/>
      <c r="Q189" s="465"/>
      <c r="R189" s="375"/>
      <c r="S189" s="1177"/>
      <c r="T189" s="1189"/>
      <c r="U189" s="1189"/>
      <c r="V189" s="1189"/>
      <c r="W189" s="1188"/>
      <c r="X189" s="1058"/>
      <c r="Y189" s="465"/>
      <c r="Z189" s="465"/>
      <c r="AA189" s="465"/>
      <c r="AB189" s="951"/>
      <c r="AC189" s="975"/>
      <c r="AD189" s="949"/>
      <c r="AE189" s="465"/>
      <c r="AF189" s="465"/>
      <c r="AG189" s="465"/>
      <c r="AH189" s="976"/>
      <c r="AI189" s="977"/>
      <c r="AJ189" s="978"/>
      <c r="AK189" s="978"/>
      <c r="AL189" s="978"/>
      <c r="AM189" s="384"/>
      <c r="AN189" s="949"/>
      <c r="AO189" s="465"/>
      <c r="AP189" s="465"/>
      <c r="AQ189" s="465"/>
      <c r="AR189" s="1233"/>
      <c r="AS189" s="1360"/>
      <c r="AT189" s="1357"/>
      <c r="AU189" s="1357"/>
      <c r="AV189" s="1357"/>
      <c r="AW189" s="1192"/>
      <c r="AX189" s="1255"/>
      <c r="AY189" s="465"/>
      <c r="AZ189" s="465"/>
      <c r="BA189" s="465"/>
      <c r="BB189" s="475"/>
      <c r="BC189" s="483"/>
      <c r="BD189" s="949"/>
      <c r="BE189" s="465"/>
      <c r="BF189" s="465"/>
      <c r="BG189" s="465"/>
      <c r="BH189" s="951"/>
      <c r="BI189" s="949"/>
      <c r="BJ189" s="465"/>
      <c r="BK189" s="465"/>
      <c r="BL189" s="465"/>
      <c r="BM189" s="957"/>
      <c r="BN189" s="231"/>
    </row>
    <row r="190" spans="1:66" s="39" customFormat="1" ht="26.4" thickBot="1">
      <c r="A190" s="36" t="s">
        <v>51</v>
      </c>
      <c r="B190" s="37"/>
      <c r="C190" s="55">
        <f>SUM(D190:BM190)</f>
        <v>0</v>
      </c>
      <c r="D190" s="1533"/>
      <c r="E190" s="1435"/>
      <c r="F190" s="1435"/>
      <c r="G190" s="1435"/>
      <c r="H190" s="1534"/>
      <c r="I190" s="1434"/>
      <c r="J190" s="1435"/>
      <c r="K190" s="1435"/>
      <c r="L190" s="1435"/>
      <c r="M190" s="1436"/>
      <c r="N190" s="1535"/>
      <c r="O190" s="1435"/>
      <c r="P190" s="1435"/>
      <c r="Q190" s="1435"/>
      <c r="R190" s="1435"/>
      <c r="S190" s="1536"/>
      <c r="T190" s="1537"/>
      <c r="U190" s="1537"/>
      <c r="V190" s="1537"/>
      <c r="W190" s="1538"/>
      <c r="X190" s="1537"/>
      <c r="Y190" s="1435"/>
      <c r="Z190" s="1435"/>
      <c r="AA190" s="1435"/>
      <c r="AB190" s="1435"/>
      <c r="AC190" s="1539"/>
      <c r="AD190" s="1434"/>
      <c r="AE190" s="1435"/>
      <c r="AF190" s="1435"/>
      <c r="AG190" s="1435"/>
      <c r="AH190" s="1534"/>
      <c r="AI190" s="1434"/>
      <c r="AJ190" s="1435"/>
      <c r="AK190" s="1435"/>
      <c r="AL190" s="1435"/>
      <c r="AM190" s="1539"/>
      <c r="AN190" s="1535"/>
      <c r="AO190" s="1435"/>
      <c r="AP190" s="1435"/>
      <c r="AQ190" s="1435"/>
      <c r="AR190" s="1537"/>
      <c r="AS190" s="1540"/>
      <c r="AT190" s="1541"/>
      <c r="AU190" s="1541"/>
      <c r="AV190" s="1541"/>
      <c r="AW190" s="1542"/>
      <c r="AX190" s="1537"/>
      <c r="AY190" s="1435"/>
      <c r="AZ190" s="1435"/>
      <c r="BA190" s="1435"/>
      <c r="BB190" s="1541"/>
      <c r="BC190" s="1543"/>
      <c r="BD190" s="1535"/>
      <c r="BE190" s="1435"/>
      <c r="BF190" s="1435"/>
      <c r="BG190" s="1435"/>
      <c r="BH190" s="1435"/>
      <c r="BI190" s="1535"/>
      <c r="BJ190" s="1435"/>
      <c r="BK190" s="1435"/>
      <c r="BL190" s="1435"/>
      <c r="BM190" s="1544"/>
      <c r="BN190" s="232"/>
    </row>
    <row r="191" spans="1:66" s="39" customFormat="1" ht="19.5" customHeight="1" thickBot="1">
      <c r="A191" s="40" t="s">
        <v>88</v>
      </c>
      <c r="B191" s="41"/>
      <c r="C191" s="1466">
        <f>SUM(D191:BM191)</f>
        <v>0</v>
      </c>
      <c r="D191" s="1477">
        <f>D190*1.017</f>
        <v>0</v>
      </c>
      <c r="E191" s="1478"/>
      <c r="F191" s="1478"/>
      <c r="G191" s="1478"/>
      <c r="H191" s="1479"/>
      <c r="I191" s="1477">
        <f>I190*1.017</f>
        <v>0</v>
      </c>
      <c r="J191" s="1478"/>
      <c r="K191" s="1478"/>
      <c r="L191" s="1478"/>
      <c r="M191" s="1478"/>
      <c r="N191" s="1477">
        <f>N190*1.017</f>
        <v>0</v>
      </c>
      <c r="O191" s="1479"/>
      <c r="P191" s="1479"/>
      <c r="Q191" s="1479"/>
      <c r="R191" s="1479"/>
      <c r="S191" s="1477">
        <f>S190*1.017</f>
        <v>0</v>
      </c>
      <c r="T191" s="1478"/>
      <c r="U191" s="1478"/>
      <c r="V191" s="1478"/>
      <c r="W191" s="1480"/>
      <c r="X191" s="1477">
        <f>X190*1.017</f>
        <v>0</v>
      </c>
      <c r="Y191" s="1478"/>
      <c r="Z191" s="1478"/>
      <c r="AA191" s="1478"/>
      <c r="AB191" s="1481"/>
      <c r="AC191" s="1481"/>
      <c r="AD191" s="1477">
        <f>AD190*1.017</f>
        <v>0</v>
      </c>
      <c r="AE191" s="1478"/>
      <c r="AF191" s="1478"/>
      <c r="AG191" s="1478"/>
      <c r="AH191" s="1479"/>
      <c r="AI191" s="1477">
        <f>AI190*1.017</f>
        <v>0</v>
      </c>
      <c r="AJ191" s="1478"/>
      <c r="AK191" s="1478"/>
      <c r="AL191" s="1478"/>
      <c r="AM191" s="1481"/>
      <c r="AN191" s="1477">
        <f>AN190*1.017</f>
        <v>0</v>
      </c>
      <c r="AO191" s="1478"/>
      <c r="AP191" s="1478"/>
      <c r="AQ191" s="1478"/>
      <c r="AR191" s="1479"/>
      <c r="AS191" s="1477">
        <f>AS190*1.017</f>
        <v>0</v>
      </c>
      <c r="AT191" s="1478"/>
      <c r="AU191" s="1478"/>
      <c r="AV191" s="1482"/>
      <c r="AW191" s="1483"/>
      <c r="AX191" s="1477">
        <f>AX190*1.017</f>
        <v>0</v>
      </c>
      <c r="AY191" s="1478"/>
      <c r="AZ191" s="1478"/>
      <c r="BA191" s="1478"/>
      <c r="BB191" s="1479"/>
      <c r="BC191" s="1484"/>
      <c r="BD191" s="1477">
        <f>BD190*1.017</f>
        <v>0</v>
      </c>
      <c r="BE191" s="1478"/>
      <c r="BF191" s="1478"/>
      <c r="BG191" s="1478"/>
      <c r="BH191" s="1485"/>
      <c r="BI191" s="1477">
        <f>BI190*1.017</f>
        <v>0</v>
      </c>
      <c r="BJ191" s="1478"/>
      <c r="BK191" s="1478"/>
      <c r="BL191" s="1478"/>
      <c r="BM191" s="1486"/>
      <c r="BN191" s="232"/>
    </row>
    <row r="192" spans="1:66" ht="18.600000000000001" hidden="1" thickBot="1">
      <c r="A192" s="25" t="s">
        <v>29</v>
      </c>
      <c r="B192" s="26"/>
      <c r="C192" s="59"/>
      <c r="D192" s="946"/>
      <c r="E192" s="465"/>
      <c r="F192" s="465"/>
      <c r="G192" s="465"/>
      <c r="H192" s="475"/>
      <c r="I192" s="947"/>
      <c r="J192" s="465"/>
      <c r="K192" s="465"/>
      <c r="L192" s="465"/>
      <c r="M192" s="465"/>
      <c r="N192" s="949"/>
      <c r="O192" s="465"/>
      <c r="P192" s="465"/>
      <c r="Q192" s="465"/>
      <c r="R192" s="375"/>
      <c r="S192" s="1180"/>
      <c r="T192" s="1178"/>
      <c r="U192" s="1178"/>
      <c r="V192" s="1178"/>
      <c r="W192" s="1192"/>
      <c r="X192" s="1058"/>
      <c r="Y192" s="465"/>
      <c r="Z192" s="465"/>
      <c r="AA192" s="465"/>
      <c r="AB192" s="951"/>
      <c r="AC192" s="375"/>
      <c r="AD192" s="955"/>
      <c r="AE192" s="464"/>
      <c r="AF192" s="464"/>
      <c r="AG192" s="464"/>
      <c r="AH192" s="475"/>
      <c r="AI192" s="955"/>
      <c r="AJ192" s="464"/>
      <c r="AK192" s="464"/>
      <c r="AL192" s="464"/>
      <c r="AM192" s="378"/>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ht="18.600000000000001" hidden="1" thickBot="1">
      <c r="A193" s="28" t="s">
        <v>5</v>
      </c>
      <c r="B193" s="29"/>
      <c r="C193" s="58"/>
      <c r="D193" s="946"/>
      <c r="E193" s="465"/>
      <c r="F193" s="465"/>
      <c r="G193" s="465"/>
      <c r="H193" s="475"/>
      <c r="I193" s="947"/>
      <c r="J193" s="465"/>
      <c r="K193" s="465"/>
      <c r="L193" s="465"/>
      <c r="M193" s="465"/>
      <c r="N193" s="949"/>
      <c r="O193" s="465"/>
      <c r="P193" s="465"/>
      <c r="Q193" s="465"/>
      <c r="R193" s="375"/>
      <c r="S193" s="1177"/>
      <c r="T193" s="1189"/>
      <c r="U193" s="1189"/>
      <c r="V193" s="1189"/>
      <c r="W193" s="1192"/>
      <c r="X193" s="1058"/>
      <c r="Y193" s="465"/>
      <c r="Z193" s="465"/>
      <c r="AA193" s="465"/>
      <c r="AB193" s="951"/>
      <c r="AC193" s="375"/>
      <c r="AD193" s="955"/>
      <c r="AE193" s="464"/>
      <c r="AF193" s="464"/>
      <c r="AG193" s="464"/>
      <c r="AH193" s="973"/>
      <c r="AI193" s="974"/>
      <c r="AJ193" s="950"/>
      <c r="AK193" s="950"/>
      <c r="AL193" s="950"/>
      <c r="AM193" s="378"/>
      <c r="AN193" s="949"/>
      <c r="AO193" s="465"/>
      <c r="AP193" s="465"/>
      <c r="AQ193" s="465"/>
      <c r="AR193" s="1233"/>
      <c r="AS193" s="1360"/>
      <c r="AT193" s="1357"/>
      <c r="AU193" s="1357"/>
      <c r="AV193" s="1357"/>
      <c r="AW193" s="1192"/>
      <c r="AX193" s="1255"/>
      <c r="AY193" s="465"/>
      <c r="AZ193" s="465"/>
      <c r="BA193" s="465"/>
      <c r="BB193" s="475"/>
      <c r="BC193" s="483"/>
      <c r="BD193" s="949"/>
      <c r="BE193" s="465"/>
      <c r="BF193" s="465"/>
      <c r="BG193" s="465"/>
      <c r="BH193" s="951"/>
      <c r="BI193" s="949"/>
      <c r="BJ193" s="465"/>
      <c r="BK193" s="465"/>
      <c r="BL193" s="465"/>
      <c r="BM193" s="957"/>
      <c r="BN193" s="231"/>
    </row>
    <row r="194" spans="1:66" ht="18.600000000000001" hidden="1" thickBot="1">
      <c r="A194" s="28" t="s">
        <v>6</v>
      </c>
      <c r="B194" s="29"/>
      <c r="C194" s="58"/>
      <c r="D194" s="946"/>
      <c r="E194" s="465"/>
      <c r="F194" s="465"/>
      <c r="G194" s="465"/>
      <c r="H194" s="475"/>
      <c r="I194" s="947"/>
      <c r="J194" s="465"/>
      <c r="K194" s="465"/>
      <c r="L194" s="465"/>
      <c r="M194" s="465"/>
      <c r="N194" s="949"/>
      <c r="O194" s="465"/>
      <c r="P194" s="465"/>
      <c r="Q194" s="465"/>
      <c r="R194" s="375"/>
      <c r="S194" s="1177"/>
      <c r="T194" s="1189"/>
      <c r="U194" s="1189"/>
      <c r="V194" s="1189"/>
      <c r="W194" s="1192"/>
      <c r="X194" s="1058"/>
      <c r="Y194" s="465"/>
      <c r="Z194" s="465"/>
      <c r="AA194" s="465"/>
      <c r="AB194" s="951"/>
      <c r="AC194" s="975"/>
      <c r="AD194" s="955"/>
      <c r="AE194" s="464"/>
      <c r="AF194" s="464"/>
      <c r="AG194" s="464"/>
      <c r="AH194" s="990"/>
      <c r="AI194" s="977"/>
      <c r="AJ194" s="978"/>
      <c r="AK194" s="978"/>
      <c r="AL194" s="978"/>
      <c r="AM194" s="384"/>
      <c r="AN194" s="949"/>
      <c r="AO194" s="465"/>
      <c r="AP194" s="465"/>
      <c r="AQ194" s="465"/>
      <c r="AR194" s="1233"/>
      <c r="AS194" s="1360"/>
      <c r="AT194" s="1357"/>
      <c r="AU194" s="1357"/>
      <c r="AV194" s="1357"/>
      <c r="AW194" s="1192"/>
      <c r="AX194" s="1255"/>
      <c r="AY194" s="465"/>
      <c r="AZ194" s="465"/>
      <c r="BA194" s="465"/>
      <c r="BB194" s="475"/>
      <c r="BC194" s="483"/>
      <c r="BD194" s="949"/>
      <c r="BE194" s="465"/>
      <c r="BF194" s="465"/>
      <c r="BG194" s="465"/>
      <c r="BH194" s="951"/>
      <c r="BI194" s="949"/>
      <c r="BJ194" s="465"/>
      <c r="BK194" s="465"/>
      <c r="BL194" s="465"/>
      <c r="BM194" s="957"/>
      <c r="BN194" s="231"/>
    </row>
    <row r="195" spans="1:66" s="39" customFormat="1" ht="26.4" hidden="1" thickBot="1">
      <c r="A195" s="36" t="s">
        <v>51</v>
      </c>
      <c r="B195" s="37"/>
      <c r="C195" s="55">
        <f>SUM(D195:BM195)</f>
        <v>0</v>
      </c>
      <c r="D195" s="959"/>
      <c r="E195" s="960"/>
      <c r="F195" s="960"/>
      <c r="G195" s="960"/>
      <c r="H195" s="961"/>
      <c r="I195" s="962"/>
      <c r="J195" s="960"/>
      <c r="K195" s="960"/>
      <c r="L195" s="960"/>
      <c r="M195" s="960"/>
      <c r="N195" s="968"/>
      <c r="O195" s="960"/>
      <c r="P195" s="960"/>
      <c r="Q195" s="960"/>
      <c r="R195" s="960"/>
      <c r="S195" s="1182"/>
      <c r="T195" s="1060"/>
      <c r="U195" s="1060"/>
      <c r="V195" s="1060"/>
      <c r="W195" s="1183"/>
      <c r="X195" s="1060"/>
      <c r="Y195" s="960"/>
      <c r="Z195" s="960"/>
      <c r="AA195" s="960"/>
      <c r="AB195" s="960"/>
      <c r="AC195" s="967"/>
      <c r="AD195" s="962"/>
      <c r="AE195" s="960"/>
      <c r="AF195" s="960"/>
      <c r="AG195" s="960"/>
      <c r="AH195" s="961"/>
      <c r="AI195" s="962"/>
      <c r="AJ195" s="960"/>
      <c r="AK195" s="960"/>
      <c r="AL195" s="960"/>
      <c r="AM195" s="967"/>
      <c r="AN195" s="968"/>
      <c r="AO195" s="960"/>
      <c r="AP195" s="960"/>
      <c r="AQ195" s="960"/>
      <c r="AR195" s="1060"/>
      <c r="AS195" s="1361"/>
      <c r="AT195" s="1362"/>
      <c r="AU195" s="1362"/>
      <c r="AV195" s="1362"/>
      <c r="AW195" s="1363"/>
      <c r="AX195" s="1060"/>
      <c r="AY195" s="960"/>
      <c r="AZ195" s="960"/>
      <c r="BA195" s="960"/>
      <c r="BB195" s="960"/>
      <c r="BC195" s="969"/>
      <c r="BD195" s="968"/>
      <c r="BE195" s="960"/>
      <c r="BF195" s="960"/>
      <c r="BG195" s="960"/>
      <c r="BH195" s="960"/>
      <c r="BI195" s="968"/>
      <c r="BJ195" s="960"/>
      <c r="BK195" s="960"/>
      <c r="BL195" s="960"/>
      <c r="BM195" s="972"/>
      <c r="BN195" s="232"/>
    </row>
    <row r="196" spans="1:66" s="39" customFormat="1" ht="19.5" hidden="1" customHeight="1" thickBot="1">
      <c r="A196" s="40" t="s">
        <v>88</v>
      </c>
      <c r="B196" s="41"/>
      <c r="C196" s="1466">
        <f>SUM(D196:BM196)</f>
        <v>0</v>
      </c>
      <c r="D196" s="1477">
        <f>D195*1.017</f>
        <v>0</v>
      </c>
      <c r="E196" s="1478"/>
      <c r="F196" s="1478"/>
      <c r="G196" s="1478"/>
      <c r="H196" s="1479"/>
      <c r="I196" s="1477">
        <f>I195*1.017</f>
        <v>0</v>
      </c>
      <c r="J196" s="1478"/>
      <c r="K196" s="1478"/>
      <c r="L196" s="1478"/>
      <c r="M196" s="1478"/>
      <c r="N196" s="1477">
        <f>N195*1.017</f>
        <v>0</v>
      </c>
      <c r="O196" s="1479"/>
      <c r="P196" s="1479"/>
      <c r="Q196" s="1479"/>
      <c r="R196" s="1479"/>
      <c r="S196" s="1477">
        <f>S195*1.017</f>
        <v>0</v>
      </c>
      <c r="T196" s="1478"/>
      <c r="U196" s="1478"/>
      <c r="V196" s="1478"/>
      <c r="W196" s="1480"/>
      <c r="X196" s="1477">
        <f>X195*1.017</f>
        <v>0</v>
      </c>
      <c r="Y196" s="1478"/>
      <c r="Z196" s="1478"/>
      <c r="AA196" s="1478"/>
      <c r="AB196" s="1481"/>
      <c r="AC196" s="1481"/>
      <c r="AD196" s="1477">
        <f>AD195*1.017</f>
        <v>0</v>
      </c>
      <c r="AE196" s="1478"/>
      <c r="AF196" s="1478"/>
      <c r="AG196" s="1478"/>
      <c r="AH196" s="1479"/>
      <c r="AI196" s="1477">
        <f>AI195*1.017</f>
        <v>0</v>
      </c>
      <c r="AJ196" s="1478"/>
      <c r="AK196" s="1478"/>
      <c r="AL196" s="1478"/>
      <c r="AM196" s="1481"/>
      <c r="AN196" s="1477">
        <f>AN195*1.017</f>
        <v>0</v>
      </c>
      <c r="AO196" s="1478"/>
      <c r="AP196" s="1478"/>
      <c r="AQ196" s="1478"/>
      <c r="AR196" s="1479"/>
      <c r="AS196" s="1477">
        <f>AS195*1.017</f>
        <v>0</v>
      </c>
      <c r="AT196" s="1478"/>
      <c r="AU196" s="1478"/>
      <c r="AV196" s="1482"/>
      <c r="AW196" s="1483"/>
      <c r="AX196" s="1477">
        <f>AX195*1.017</f>
        <v>0</v>
      </c>
      <c r="AY196" s="1478"/>
      <c r="AZ196" s="1478"/>
      <c r="BA196" s="1478"/>
      <c r="BB196" s="1479"/>
      <c r="BC196" s="1484"/>
      <c r="BD196" s="1477">
        <f>BD195*1.017</f>
        <v>0</v>
      </c>
      <c r="BE196" s="1478"/>
      <c r="BF196" s="1478"/>
      <c r="BG196" s="1478"/>
      <c r="BH196" s="1485"/>
      <c r="BI196" s="1477">
        <f>BI195*1.017</f>
        <v>0</v>
      </c>
      <c r="BJ196" s="1478"/>
      <c r="BK196" s="1478"/>
      <c r="BL196" s="1478"/>
      <c r="BM196" s="1486"/>
      <c r="BN196" s="232"/>
    </row>
    <row r="197" spans="1:66" ht="18.600000000000001" hidden="1" thickBot="1">
      <c r="A197" s="43" t="s">
        <v>29</v>
      </c>
      <c r="B197" s="29"/>
      <c r="C197" s="58"/>
      <c r="D197" s="386"/>
      <c r="E197" s="465"/>
      <c r="F197" s="465"/>
      <c r="G197" s="465"/>
      <c r="H197" s="475"/>
      <c r="I197" s="947"/>
      <c r="J197" s="465"/>
      <c r="K197" s="465"/>
      <c r="L197" s="465"/>
      <c r="M197" s="465"/>
      <c r="N197" s="953"/>
      <c r="O197" s="950"/>
      <c r="P197" s="950"/>
      <c r="Q197" s="950"/>
      <c r="R197" s="1030"/>
      <c r="S197" s="1194"/>
      <c r="T197" s="1189"/>
      <c r="U197" s="1189"/>
      <c r="V197" s="385"/>
      <c r="W197" s="1192"/>
      <c r="X197" s="1058"/>
      <c r="Y197" s="465"/>
      <c r="Z197" s="465"/>
      <c r="AA197" s="465"/>
      <c r="AB197" s="951"/>
      <c r="AC197" s="375"/>
      <c r="AD197" s="949"/>
      <c r="AE197" s="465"/>
      <c r="AF197" s="465"/>
      <c r="AG197" s="172"/>
      <c r="AH197" s="475"/>
      <c r="AI197" s="955"/>
      <c r="AJ197" s="464"/>
      <c r="AK197" s="464"/>
      <c r="AL197" s="464"/>
      <c r="AM197" s="378"/>
      <c r="AN197" s="949"/>
      <c r="AO197" s="465"/>
      <c r="AP197" s="465"/>
      <c r="AQ197" s="465"/>
      <c r="AR197" s="1233"/>
      <c r="AS197" s="1360"/>
      <c r="AT197" s="1357"/>
      <c r="AU197" s="1357"/>
      <c r="AV197" s="1371"/>
      <c r="AW197" s="1192"/>
      <c r="AX197" s="1255"/>
      <c r="AY197" s="465"/>
      <c r="AZ197" s="465"/>
      <c r="BA197" s="465"/>
      <c r="BB197" s="475"/>
      <c r="BC197" s="483"/>
      <c r="BD197" s="949"/>
      <c r="BE197" s="465"/>
      <c r="BF197" s="465"/>
      <c r="BG197" s="465"/>
      <c r="BH197" s="951"/>
      <c r="BI197" s="949"/>
      <c r="BJ197" s="465"/>
      <c r="BK197" s="465"/>
      <c r="BL197" s="465"/>
      <c r="BM197" s="957"/>
      <c r="BN197" s="231"/>
    </row>
    <row r="198" spans="1:66" ht="18.600000000000001" hidden="1" thickBot="1">
      <c r="A198" s="28" t="s">
        <v>5</v>
      </c>
      <c r="B198" s="29"/>
      <c r="C198" s="58"/>
      <c r="D198" s="946"/>
      <c r="E198" s="465"/>
      <c r="F198" s="465"/>
      <c r="G198" s="465"/>
      <c r="H198" s="475"/>
      <c r="I198" s="947"/>
      <c r="J198" s="465"/>
      <c r="K198" s="465"/>
      <c r="L198" s="465"/>
      <c r="M198" s="465"/>
      <c r="N198" s="949"/>
      <c r="O198" s="465"/>
      <c r="P198" s="465"/>
      <c r="Q198" s="465"/>
      <c r="R198" s="375"/>
      <c r="S198" s="1177"/>
      <c r="T198" s="1189"/>
      <c r="U198" s="1189"/>
      <c r="V198" s="1195"/>
      <c r="W198" s="1192"/>
      <c r="X198" s="1058"/>
      <c r="Y198" s="465"/>
      <c r="Z198" s="465"/>
      <c r="AA198" s="465"/>
      <c r="AB198" s="951"/>
      <c r="AC198" s="975"/>
      <c r="AD198" s="949"/>
      <c r="AE198" s="465"/>
      <c r="AF198" s="465"/>
      <c r="AG198" s="465"/>
      <c r="AH198" s="973"/>
      <c r="AI198" s="974"/>
      <c r="AJ198" s="950"/>
      <c r="AK198" s="950"/>
      <c r="AL198" s="950"/>
      <c r="AM198" s="378"/>
      <c r="AN198" s="949"/>
      <c r="AO198" s="465"/>
      <c r="AP198" s="465"/>
      <c r="AQ198" s="465"/>
      <c r="AR198" s="1233"/>
      <c r="AS198" s="1360"/>
      <c r="AT198" s="1357"/>
      <c r="AU198" s="1357"/>
      <c r="AV198" s="1357"/>
      <c r="AW198" s="1192"/>
      <c r="AX198" s="1255"/>
      <c r="AY198" s="465"/>
      <c r="AZ198" s="465"/>
      <c r="BA198" s="465"/>
      <c r="BB198" s="475"/>
      <c r="BC198" s="483"/>
      <c r="BD198" s="949"/>
      <c r="BE198" s="465"/>
      <c r="BF198" s="465"/>
      <c r="BG198" s="465"/>
      <c r="BH198" s="951"/>
      <c r="BI198" s="949"/>
      <c r="BJ198" s="465"/>
      <c r="BK198" s="465"/>
      <c r="BL198" s="465"/>
      <c r="BM198" s="957"/>
      <c r="BN198" s="231"/>
    </row>
    <row r="199" spans="1:66" s="39" customFormat="1" ht="26.4" hidden="1" thickBot="1">
      <c r="A199" s="36" t="s">
        <v>51</v>
      </c>
      <c r="B199" s="37"/>
      <c r="C199" s="55">
        <f>SUM(D199:BM199)</f>
        <v>0</v>
      </c>
      <c r="D199" s="959"/>
      <c r="E199" s="960"/>
      <c r="F199" s="960"/>
      <c r="G199" s="960"/>
      <c r="H199" s="961"/>
      <c r="I199" s="962"/>
      <c r="J199" s="960"/>
      <c r="K199" s="960"/>
      <c r="L199" s="960"/>
      <c r="M199" s="960"/>
      <c r="N199" s="968"/>
      <c r="O199" s="960"/>
      <c r="P199" s="960"/>
      <c r="Q199" s="960"/>
      <c r="R199" s="960"/>
      <c r="S199" s="1182"/>
      <c r="T199" s="1060"/>
      <c r="U199" s="1060"/>
      <c r="V199" s="1060"/>
      <c r="W199" s="1183"/>
      <c r="X199" s="1060"/>
      <c r="Y199" s="960"/>
      <c r="Z199" s="960"/>
      <c r="AA199" s="960"/>
      <c r="AB199" s="960"/>
      <c r="AC199" s="967"/>
      <c r="AD199" s="962"/>
      <c r="AE199" s="960"/>
      <c r="AF199" s="960"/>
      <c r="AG199" s="960"/>
      <c r="AH199" s="961"/>
      <c r="AI199" s="962"/>
      <c r="AJ199" s="960"/>
      <c r="AK199" s="960"/>
      <c r="AL199" s="960"/>
      <c r="AM199" s="967"/>
      <c r="AN199" s="968"/>
      <c r="AO199" s="960"/>
      <c r="AP199" s="960"/>
      <c r="AQ199" s="960"/>
      <c r="AR199" s="1060"/>
      <c r="AS199" s="1361"/>
      <c r="AT199" s="1362"/>
      <c r="AU199" s="1362"/>
      <c r="AV199" s="1362"/>
      <c r="AW199" s="1363"/>
      <c r="AX199" s="1060"/>
      <c r="AY199" s="960"/>
      <c r="AZ199" s="960"/>
      <c r="BA199" s="960"/>
      <c r="BB199" s="960"/>
      <c r="BC199" s="969"/>
      <c r="BD199" s="968"/>
      <c r="BE199" s="960"/>
      <c r="BF199" s="960"/>
      <c r="BG199" s="960"/>
      <c r="BH199" s="960"/>
      <c r="BI199" s="968"/>
      <c r="BJ199" s="960"/>
      <c r="BK199" s="960"/>
      <c r="BL199" s="960"/>
      <c r="BM199" s="972"/>
      <c r="BN199" s="232"/>
    </row>
    <row r="200" spans="1:66" s="39" customFormat="1" ht="19.5" hidden="1" customHeight="1" thickBot="1">
      <c r="A200" s="40" t="s">
        <v>88</v>
      </c>
      <c r="B200" s="41"/>
      <c r="C200" s="1466">
        <f>SUM(D200:BM200)</f>
        <v>0</v>
      </c>
      <c r="D200" s="1477">
        <f>D199*1.017</f>
        <v>0</v>
      </c>
      <c r="E200" s="1478"/>
      <c r="F200" s="1478"/>
      <c r="G200" s="1478"/>
      <c r="H200" s="1479"/>
      <c r="I200" s="1477">
        <f>I199*1.017</f>
        <v>0</v>
      </c>
      <c r="J200" s="1478"/>
      <c r="K200" s="1478"/>
      <c r="L200" s="1478"/>
      <c r="M200" s="1478"/>
      <c r="N200" s="1477">
        <f>N199*1.017</f>
        <v>0</v>
      </c>
      <c r="O200" s="1479"/>
      <c r="P200" s="1479"/>
      <c r="Q200" s="1479"/>
      <c r="R200" s="1479"/>
      <c r="S200" s="1477">
        <f>S199*1.017</f>
        <v>0</v>
      </c>
      <c r="T200" s="1478"/>
      <c r="U200" s="1478"/>
      <c r="V200" s="1478"/>
      <c r="W200" s="1480"/>
      <c r="X200" s="1477">
        <f>X199*1.017</f>
        <v>0</v>
      </c>
      <c r="Y200" s="1478"/>
      <c r="Z200" s="1478"/>
      <c r="AA200" s="1478"/>
      <c r="AB200" s="1481"/>
      <c r="AC200" s="1481"/>
      <c r="AD200" s="1477">
        <f>AD199*1.017</f>
        <v>0</v>
      </c>
      <c r="AE200" s="1478"/>
      <c r="AF200" s="1478"/>
      <c r="AG200" s="1478"/>
      <c r="AH200" s="1479"/>
      <c r="AI200" s="1477">
        <f>AI199*1.017</f>
        <v>0</v>
      </c>
      <c r="AJ200" s="1478"/>
      <c r="AK200" s="1478"/>
      <c r="AL200" s="1478"/>
      <c r="AM200" s="1481"/>
      <c r="AN200" s="1477">
        <f>AN199*1.017</f>
        <v>0</v>
      </c>
      <c r="AO200" s="1478"/>
      <c r="AP200" s="1478"/>
      <c r="AQ200" s="1478"/>
      <c r="AR200" s="1479"/>
      <c r="AS200" s="1477">
        <f>AS199*1.017</f>
        <v>0</v>
      </c>
      <c r="AT200" s="1478"/>
      <c r="AU200" s="1478"/>
      <c r="AV200" s="1482"/>
      <c r="AW200" s="1483"/>
      <c r="AX200" s="1477">
        <f>AX199*1.017</f>
        <v>0</v>
      </c>
      <c r="AY200" s="1478"/>
      <c r="AZ200" s="1478"/>
      <c r="BA200" s="1478"/>
      <c r="BB200" s="1479"/>
      <c r="BC200" s="1484"/>
      <c r="BD200" s="1477">
        <f>BD199*1.017</f>
        <v>0</v>
      </c>
      <c r="BE200" s="1478"/>
      <c r="BF200" s="1478"/>
      <c r="BG200" s="1478"/>
      <c r="BH200" s="1485"/>
      <c r="BI200" s="1477">
        <f>BI199*1.017</f>
        <v>0</v>
      </c>
      <c r="BJ200" s="1478"/>
      <c r="BK200" s="1478"/>
      <c r="BL200" s="1478"/>
      <c r="BM200" s="1486"/>
      <c r="BN200" s="232"/>
    </row>
    <row r="201" spans="1:66" ht="18.600000000000001" hidden="1" thickBot="1">
      <c r="A201" s="25" t="s">
        <v>134</v>
      </c>
      <c r="B201" s="29"/>
      <c r="C201" s="45"/>
      <c r="D201" s="958"/>
      <c r="E201" s="464"/>
      <c r="F201" s="464"/>
      <c r="G201" s="464"/>
      <c r="H201" s="477"/>
      <c r="I201" s="992"/>
      <c r="J201" s="464"/>
      <c r="K201" s="464"/>
      <c r="L201" s="464"/>
      <c r="M201" s="464"/>
      <c r="N201" s="955"/>
      <c r="O201" s="950"/>
      <c r="P201" s="286"/>
      <c r="Q201" s="464"/>
      <c r="R201" s="379"/>
      <c r="S201" s="1180"/>
      <c r="T201" s="1178"/>
      <c r="U201" s="1178"/>
      <c r="V201" s="1197"/>
      <c r="W201" s="1198"/>
      <c r="X201" s="1059"/>
      <c r="Y201" s="464"/>
      <c r="Z201" s="464"/>
      <c r="AA201" s="464"/>
      <c r="AB201" s="380"/>
      <c r="AC201" s="381"/>
      <c r="AD201" s="955"/>
      <c r="AE201" s="376"/>
      <c r="AF201" s="464"/>
      <c r="AG201" s="464"/>
      <c r="AH201" s="993"/>
      <c r="AI201" s="955"/>
      <c r="AJ201" s="994"/>
      <c r="AK201" s="464"/>
      <c r="AL201" s="464"/>
      <c r="AM201" s="378"/>
      <c r="AN201" s="955"/>
      <c r="AO201" s="464"/>
      <c r="AP201" s="464"/>
      <c r="AQ201" s="464"/>
      <c r="AR201" s="1235"/>
      <c r="AS201" s="1372"/>
      <c r="AT201" s="1373"/>
      <c r="AU201" s="1373"/>
      <c r="AV201" s="1373"/>
      <c r="AW201" s="1188"/>
      <c r="AX201" s="1254"/>
      <c r="AY201" s="464"/>
      <c r="AZ201" s="464"/>
      <c r="BA201" s="464"/>
      <c r="BB201" s="477"/>
      <c r="BC201" s="484"/>
      <c r="BD201" s="955"/>
      <c r="BE201" s="464"/>
      <c r="BF201" s="464"/>
      <c r="BG201" s="464"/>
      <c r="BH201" s="380"/>
      <c r="BI201" s="995"/>
      <c r="BJ201" s="464"/>
      <c r="BK201" s="464"/>
      <c r="BL201" s="464"/>
      <c r="BM201" s="996"/>
      <c r="BN201" s="231"/>
    </row>
    <row r="202" spans="1:66" ht="18.600000000000001" hidden="1" thickBot="1">
      <c r="A202" s="28" t="s">
        <v>5</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383"/>
      <c r="AD202" s="949"/>
      <c r="AE202" s="382"/>
      <c r="AF202" s="465"/>
      <c r="AG202" s="465"/>
      <c r="AH202" s="475"/>
      <c r="AI202" s="949"/>
      <c r="AJ202" s="465"/>
      <c r="AK202" s="465"/>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ht="18.600000000000001" hidden="1" thickBot="1">
      <c r="A203" s="28" t="s">
        <v>33</v>
      </c>
      <c r="B203" s="29"/>
      <c r="C203" s="30"/>
      <c r="D203" s="946"/>
      <c r="E203" s="465"/>
      <c r="F203" s="465"/>
      <c r="G203" s="465"/>
      <c r="H203" s="475"/>
      <c r="I203" s="947"/>
      <c r="J203" s="465"/>
      <c r="K203" s="464"/>
      <c r="L203" s="465"/>
      <c r="M203" s="465"/>
      <c r="N203" s="949"/>
      <c r="O203" s="465"/>
      <c r="P203" s="465"/>
      <c r="Q203" s="465"/>
      <c r="R203" s="375"/>
      <c r="S203" s="1180"/>
      <c r="T203" s="1178"/>
      <c r="U203" s="1178"/>
      <c r="V203" s="1178"/>
      <c r="W203" s="1188"/>
      <c r="X203" s="1058"/>
      <c r="Y203" s="465"/>
      <c r="Z203" s="465"/>
      <c r="AA203" s="465"/>
      <c r="AB203" s="377"/>
      <c r="AC203" s="383"/>
      <c r="AD203" s="955"/>
      <c r="AE203" s="376"/>
      <c r="AF203" s="464"/>
      <c r="AG203" s="464"/>
      <c r="AH203" s="993"/>
      <c r="AI203" s="955"/>
      <c r="AJ203" s="994"/>
      <c r="AK203" s="464"/>
      <c r="AL203" s="465"/>
      <c r="AM203" s="374"/>
      <c r="AN203" s="949"/>
      <c r="AO203" s="465"/>
      <c r="AP203" s="465"/>
      <c r="AQ203" s="465"/>
      <c r="AR203" s="1236"/>
      <c r="AS203" s="1374"/>
      <c r="AT203" s="1357"/>
      <c r="AU203" s="1357"/>
      <c r="AV203" s="1357"/>
      <c r="AW203" s="1192"/>
      <c r="AX203" s="1255"/>
      <c r="AY203" s="465"/>
      <c r="AZ203" s="465"/>
      <c r="BA203" s="465"/>
      <c r="BB203" s="475"/>
      <c r="BC203" s="483"/>
      <c r="BD203" s="949"/>
      <c r="BE203" s="465"/>
      <c r="BF203" s="465"/>
      <c r="BG203" s="465"/>
      <c r="BH203" s="377"/>
      <c r="BI203" s="956"/>
      <c r="BJ203" s="465"/>
      <c r="BK203" s="465"/>
      <c r="BL203" s="465"/>
      <c r="BM203" s="957"/>
      <c r="BN203" s="231"/>
    </row>
    <row r="204" spans="1:66" ht="18.600000000000001" hidden="1" thickBot="1">
      <c r="A204" s="28" t="s">
        <v>91</v>
      </c>
      <c r="B204" s="29"/>
      <c r="C204" s="30"/>
      <c r="D204" s="946"/>
      <c r="E204" s="465"/>
      <c r="F204" s="465"/>
      <c r="G204" s="465"/>
      <c r="H204" s="475"/>
      <c r="I204" s="947"/>
      <c r="J204" s="465"/>
      <c r="K204" s="465"/>
      <c r="L204" s="465"/>
      <c r="M204" s="465"/>
      <c r="N204" s="949"/>
      <c r="O204" s="465"/>
      <c r="P204" s="465"/>
      <c r="Q204" s="465"/>
      <c r="R204" s="375"/>
      <c r="S204" s="1177"/>
      <c r="T204" s="1189"/>
      <c r="U204" s="1189"/>
      <c r="V204" s="1189"/>
      <c r="W204" s="1192"/>
      <c r="X204" s="1058"/>
      <c r="Y204" s="465"/>
      <c r="Z204" s="465"/>
      <c r="AA204" s="465"/>
      <c r="AB204" s="377"/>
      <c r="AC204" s="975"/>
      <c r="AD204" s="949"/>
      <c r="AE204" s="382"/>
      <c r="AF204" s="465"/>
      <c r="AG204" s="465"/>
      <c r="AH204" s="475"/>
      <c r="AI204" s="955"/>
      <c r="AJ204" s="464"/>
      <c r="AK204" s="464"/>
      <c r="AL204" s="465"/>
      <c r="AM204" s="374"/>
      <c r="AN204" s="949"/>
      <c r="AO204" s="465"/>
      <c r="AP204" s="465"/>
      <c r="AQ204" s="465"/>
      <c r="AR204" s="1236"/>
      <c r="AS204" s="1374"/>
      <c r="AT204" s="1357"/>
      <c r="AU204" s="1357"/>
      <c r="AV204" s="1357"/>
      <c r="AW204" s="1192"/>
      <c r="AX204" s="1255"/>
      <c r="AY204" s="465"/>
      <c r="AZ204" s="465"/>
      <c r="BA204" s="465"/>
      <c r="BB204" s="475"/>
      <c r="BC204" s="483"/>
      <c r="BD204" s="949"/>
      <c r="BE204" s="465"/>
      <c r="BF204" s="465"/>
      <c r="BG204" s="465"/>
      <c r="BH204" s="377"/>
      <c r="BI204" s="956"/>
      <c r="BJ204" s="465"/>
      <c r="BK204" s="465"/>
      <c r="BL204" s="465"/>
      <c r="BM204" s="957"/>
      <c r="BN204" s="231"/>
    </row>
    <row r="205" spans="1:66" s="39" customFormat="1" ht="26.4" hidden="1" thickBot="1">
      <c r="A205" s="36" t="s">
        <v>51</v>
      </c>
      <c r="B205" s="37"/>
      <c r="C205" s="38">
        <f>SUM(D205:BM205)</f>
        <v>0</v>
      </c>
      <c r="D205" s="959"/>
      <c r="E205" s="960"/>
      <c r="F205" s="960"/>
      <c r="G205" s="960"/>
      <c r="H205" s="961"/>
      <c r="I205" s="962"/>
      <c r="J205" s="960"/>
      <c r="K205" s="960"/>
      <c r="L205" s="960"/>
      <c r="M205" s="960"/>
      <c r="N205" s="968"/>
      <c r="O205" s="960"/>
      <c r="P205" s="960"/>
      <c r="Q205" s="960"/>
      <c r="R205" s="960"/>
      <c r="S205" s="1182"/>
      <c r="T205" s="1060"/>
      <c r="U205" s="1060"/>
      <c r="V205" s="1060"/>
      <c r="W205" s="1183"/>
      <c r="X205" s="1060"/>
      <c r="Y205" s="960"/>
      <c r="Z205" s="960"/>
      <c r="AA205" s="960"/>
      <c r="AB205" s="960"/>
      <c r="AC205" s="967"/>
      <c r="AD205" s="962"/>
      <c r="AE205" s="960"/>
      <c r="AF205" s="960"/>
      <c r="AG205" s="960"/>
      <c r="AH205" s="961"/>
      <c r="AI205" s="962"/>
      <c r="AJ205" s="960"/>
      <c r="AK205" s="960"/>
      <c r="AL205" s="960"/>
      <c r="AM205" s="967"/>
      <c r="AN205" s="968"/>
      <c r="AO205" s="960"/>
      <c r="AP205" s="960"/>
      <c r="AQ205" s="960"/>
      <c r="AR205" s="1060"/>
      <c r="AS205" s="1361"/>
      <c r="AT205" s="1362"/>
      <c r="AU205" s="1362"/>
      <c r="AV205" s="1362"/>
      <c r="AW205" s="1363"/>
      <c r="AX205" s="1060"/>
      <c r="AY205" s="960"/>
      <c r="AZ205" s="960"/>
      <c r="BA205" s="960"/>
      <c r="BB205" s="960"/>
      <c r="BC205" s="969"/>
      <c r="BD205" s="968"/>
      <c r="BE205" s="960"/>
      <c r="BF205" s="960"/>
      <c r="BG205" s="960"/>
      <c r="BH205" s="960"/>
      <c r="BI205" s="968"/>
      <c r="BJ205" s="960"/>
      <c r="BK205" s="960"/>
      <c r="BL205" s="960"/>
      <c r="BM205" s="972"/>
      <c r="BN205" s="232"/>
    </row>
    <row r="206" spans="1:66" s="39" customFormat="1" ht="19.5" hidden="1" customHeight="1" thickBot="1">
      <c r="A206" s="40" t="s">
        <v>88</v>
      </c>
      <c r="B206" s="41"/>
      <c r="C206" s="1466">
        <f>SUM(D206:BM206)</f>
        <v>0</v>
      </c>
      <c r="D206" s="1477">
        <f>D205*1.017</f>
        <v>0</v>
      </c>
      <c r="E206" s="1478"/>
      <c r="F206" s="1478"/>
      <c r="G206" s="1478"/>
      <c r="H206" s="1479"/>
      <c r="I206" s="1477">
        <f>I205*1.017</f>
        <v>0</v>
      </c>
      <c r="J206" s="1478"/>
      <c r="K206" s="1478"/>
      <c r="L206" s="1478"/>
      <c r="M206" s="1478"/>
      <c r="N206" s="1477">
        <f>N205*1.017</f>
        <v>0</v>
      </c>
      <c r="O206" s="1479"/>
      <c r="P206" s="1479"/>
      <c r="Q206" s="1479"/>
      <c r="R206" s="1479"/>
      <c r="S206" s="1477">
        <f>S205*1.017</f>
        <v>0</v>
      </c>
      <c r="T206" s="1478"/>
      <c r="U206" s="1478"/>
      <c r="V206" s="1478"/>
      <c r="W206" s="1480"/>
      <c r="X206" s="1477">
        <f>X205*1.017</f>
        <v>0</v>
      </c>
      <c r="Y206" s="1478"/>
      <c r="Z206" s="1478"/>
      <c r="AA206" s="1478"/>
      <c r="AB206" s="1481"/>
      <c r="AC206" s="1481"/>
      <c r="AD206" s="1477">
        <f>AD205*1.017</f>
        <v>0</v>
      </c>
      <c r="AE206" s="1478"/>
      <c r="AF206" s="1478"/>
      <c r="AG206" s="1478"/>
      <c r="AH206" s="1479"/>
      <c r="AI206" s="1477">
        <f>AI205*1.017</f>
        <v>0</v>
      </c>
      <c r="AJ206" s="1478"/>
      <c r="AK206" s="1478"/>
      <c r="AL206" s="1478"/>
      <c r="AM206" s="1481"/>
      <c r="AN206" s="1477">
        <f>AN205*1.017</f>
        <v>0</v>
      </c>
      <c r="AO206" s="1478"/>
      <c r="AP206" s="1478"/>
      <c r="AQ206" s="1478"/>
      <c r="AR206" s="1479"/>
      <c r="AS206" s="1477">
        <f>AS205*1.017</f>
        <v>0</v>
      </c>
      <c r="AT206" s="1478"/>
      <c r="AU206" s="1478"/>
      <c r="AV206" s="1482"/>
      <c r="AW206" s="1483"/>
      <c r="AX206" s="1477">
        <f>AX205*1.017</f>
        <v>0</v>
      </c>
      <c r="AY206" s="1478"/>
      <c r="AZ206" s="1478"/>
      <c r="BA206" s="1478"/>
      <c r="BB206" s="1479"/>
      <c r="BC206" s="1484"/>
      <c r="BD206" s="1477">
        <f>BD205*1.017</f>
        <v>0</v>
      </c>
      <c r="BE206" s="1478"/>
      <c r="BF206" s="1478"/>
      <c r="BG206" s="1478"/>
      <c r="BH206" s="1485"/>
      <c r="BI206" s="1477">
        <f>BI205*1.017</f>
        <v>0</v>
      </c>
      <c r="BJ206" s="1478"/>
      <c r="BK206" s="1478"/>
      <c r="BL206" s="1478"/>
      <c r="BM206" s="1486"/>
      <c r="BN206" s="232"/>
    </row>
    <row r="207" spans="1:66" ht="18.600000000000001" hidden="1" thickBot="1">
      <c r="A207" s="25" t="s">
        <v>134</v>
      </c>
      <c r="B207" s="29"/>
      <c r="C207" s="45"/>
      <c r="D207" s="958"/>
      <c r="E207" s="464"/>
      <c r="F207" s="464"/>
      <c r="G207" s="464"/>
      <c r="H207" s="477"/>
      <c r="I207" s="992"/>
      <c r="J207" s="464"/>
      <c r="K207" s="464"/>
      <c r="L207" s="464"/>
      <c r="M207" s="464"/>
      <c r="N207" s="955"/>
      <c r="O207" s="950"/>
      <c r="P207" s="286"/>
      <c r="Q207" s="464"/>
      <c r="R207" s="379"/>
      <c r="S207" s="1180"/>
      <c r="T207" s="1178"/>
      <c r="U207" s="1178"/>
      <c r="V207" s="1178"/>
      <c r="W207" s="1188"/>
      <c r="X207" s="1059"/>
      <c r="Y207" s="464"/>
      <c r="Z207" s="994"/>
      <c r="AA207" s="464"/>
      <c r="AB207" s="380"/>
      <c r="AC207" s="381"/>
      <c r="AD207" s="955"/>
      <c r="AE207" s="376"/>
      <c r="AF207" s="464"/>
      <c r="AG207" s="464"/>
      <c r="AH207" s="477"/>
      <c r="AI207" s="955"/>
      <c r="AJ207" s="464"/>
      <c r="AK207" s="464"/>
      <c r="AL207" s="464"/>
      <c r="AM207" s="378"/>
      <c r="AN207" s="955"/>
      <c r="AO207" s="464"/>
      <c r="AP207" s="994"/>
      <c r="AQ207" s="464"/>
      <c r="AR207" s="1235"/>
      <c r="AS207" s="1372"/>
      <c r="AT207" s="1373"/>
      <c r="AU207" s="1373"/>
      <c r="AV207" s="1373"/>
      <c r="AW207" s="1188"/>
      <c r="AX207" s="1254"/>
      <c r="AY207" s="464"/>
      <c r="AZ207" s="464"/>
      <c r="BA207" s="464"/>
      <c r="BB207" s="477"/>
      <c r="BC207" s="484"/>
      <c r="BD207" s="955"/>
      <c r="BE207" s="464"/>
      <c r="BF207" s="464"/>
      <c r="BG207" s="464"/>
      <c r="BH207" s="380"/>
      <c r="BI207" s="995"/>
      <c r="BJ207" s="464"/>
      <c r="BK207" s="464"/>
      <c r="BL207" s="464"/>
      <c r="BM207" s="996"/>
      <c r="BN207" s="231"/>
    </row>
    <row r="208" spans="1:66" ht="18.600000000000001" hidden="1" thickBot="1">
      <c r="A208" s="28" t="s">
        <v>5</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383"/>
      <c r="AD208" s="949"/>
      <c r="AE208" s="382"/>
      <c r="AF208" s="465"/>
      <c r="AG208" s="465"/>
      <c r="AH208" s="475"/>
      <c r="AI208" s="949"/>
      <c r="AJ208" s="465"/>
      <c r="AK208" s="465"/>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ht="18.600000000000001" hidden="1" thickBot="1">
      <c r="A209" s="28" t="s">
        <v>33</v>
      </c>
      <c r="B209" s="29"/>
      <c r="C209" s="30"/>
      <c r="D209" s="946"/>
      <c r="E209" s="465"/>
      <c r="F209" s="465"/>
      <c r="G209" s="465"/>
      <c r="H209" s="475"/>
      <c r="I209" s="947"/>
      <c r="J209" s="465"/>
      <c r="K209" s="464"/>
      <c r="L209" s="465"/>
      <c r="M209" s="465"/>
      <c r="N209" s="949"/>
      <c r="O209" s="465"/>
      <c r="P209" s="465"/>
      <c r="Q209" s="465"/>
      <c r="R209" s="375"/>
      <c r="S209" s="1180"/>
      <c r="T209" s="1178"/>
      <c r="U209" s="1178"/>
      <c r="V209" s="1178"/>
      <c r="W209" s="1188"/>
      <c r="X209" s="1059"/>
      <c r="Y209" s="464"/>
      <c r="Z209" s="994"/>
      <c r="AA209" s="464"/>
      <c r="AB209" s="377"/>
      <c r="AC209" s="383"/>
      <c r="AD209" s="955"/>
      <c r="AE209" s="376"/>
      <c r="AF209" s="464"/>
      <c r="AG209" s="464"/>
      <c r="AH209" s="477"/>
      <c r="AI209" s="955"/>
      <c r="AJ209" s="464"/>
      <c r="AK209" s="464"/>
      <c r="AL209" s="464"/>
      <c r="AM209" s="378"/>
      <c r="AN209" s="955"/>
      <c r="AO209" s="464"/>
      <c r="AP209" s="994"/>
      <c r="AQ209" s="464"/>
      <c r="AR209" s="1236"/>
      <c r="AS209" s="1374"/>
      <c r="AT209" s="1357"/>
      <c r="AU209" s="1357"/>
      <c r="AV209" s="1357"/>
      <c r="AW209" s="1192"/>
      <c r="AX209" s="1255"/>
      <c r="AY209" s="465"/>
      <c r="AZ209" s="465"/>
      <c r="BA209" s="465"/>
      <c r="BB209" s="475"/>
      <c r="BC209" s="483"/>
      <c r="BD209" s="949"/>
      <c r="BE209" s="465"/>
      <c r="BF209" s="465"/>
      <c r="BG209" s="465"/>
      <c r="BH209" s="377"/>
      <c r="BI209" s="956"/>
      <c r="BJ209" s="465"/>
      <c r="BK209" s="465"/>
      <c r="BL209" s="465"/>
      <c r="BM209" s="957"/>
      <c r="BN209" s="231"/>
    </row>
    <row r="210" spans="1:66" ht="18.600000000000001" hidden="1" thickBot="1">
      <c r="A210" s="28" t="s">
        <v>91</v>
      </c>
      <c r="B210" s="29"/>
      <c r="C210" s="30"/>
      <c r="D210" s="946"/>
      <c r="E210" s="465"/>
      <c r="F210" s="465"/>
      <c r="G210" s="465"/>
      <c r="H210" s="475"/>
      <c r="I210" s="947"/>
      <c r="J210" s="465"/>
      <c r="K210" s="465"/>
      <c r="L210" s="465"/>
      <c r="M210" s="465"/>
      <c r="N210" s="949"/>
      <c r="O210" s="465"/>
      <c r="P210" s="465"/>
      <c r="Q210" s="465"/>
      <c r="R210" s="375"/>
      <c r="S210" s="1177"/>
      <c r="T210" s="1189"/>
      <c r="U210" s="1189"/>
      <c r="V210" s="1189"/>
      <c r="W210" s="1192"/>
      <c r="X210" s="1058"/>
      <c r="Y210" s="465"/>
      <c r="Z210" s="465"/>
      <c r="AA210" s="465"/>
      <c r="AB210" s="377"/>
      <c r="AC210" s="975"/>
      <c r="AD210" s="949"/>
      <c r="AE210" s="382"/>
      <c r="AF210" s="465"/>
      <c r="AG210" s="465"/>
      <c r="AH210" s="475"/>
      <c r="AI210" s="955"/>
      <c r="AJ210" s="464"/>
      <c r="AK210" s="464"/>
      <c r="AL210" s="465"/>
      <c r="AM210" s="374"/>
      <c r="AN210" s="949"/>
      <c r="AO210" s="465"/>
      <c r="AP210" s="465"/>
      <c r="AQ210" s="465"/>
      <c r="AR210" s="1236"/>
      <c r="AS210" s="1374"/>
      <c r="AT210" s="1357"/>
      <c r="AU210" s="1357"/>
      <c r="AV210" s="1357"/>
      <c r="AW210" s="1192"/>
      <c r="AX210" s="1255"/>
      <c r="AY210" s="465"/>
      <c r="AZ210" s="465"/>
      <c r="BA210" s="465"/>
      <c r="BB210" s="475"/>
      <c r="BC210" s="483"/>
      <c r="BD210" s="949"/>
      <c r="BE210" s="465"/>
      <c r="BF210" s="465"/>
      <c r="BG210" s="465"/>
      <c r="BH210" s="377"/>
      <c r="BI210" s="956"/>
      <c r="BJ210" s="465"/>
      <c r="BK210" s="465"/>
      <c r="BL210" s="465"/>
      <c r="BM210" s="957"/>
      <c r="BN210" s="231"/>
    </row>
    <row r="211" spans="1:66" s="39" customFormat="1" ht="26.4" hidden="1" thickBot="1">
      <c r="A211" s="36" t="s">
        <v>51</v>
      </c>
      <c r="B211" s="37"/>
      <c r="C211" s="38">
        <f>SUM(D211:BM211)</f>
        <v>0</v>
      </c>
      <c r="D211" s="959"/>
      <c r="E211" s="960"/>
      <c r="F211" s="960"/>
      <c r="G211" s="960"/>
      <c r="H211" s="961"/>
      <c r="I211" s="962"/>
      <c r="J211" s="960"/>
      <c r="K211" s="960"/>
      <c r="L211" s="960"/>
      <c r="M211" s="960"/>
      <c r="N211" s="968"/>
      <c r="O211" s="960"/>
      <c r="P211" s="960"/>
      <c r="Q211" s="960"/>
      <c r="R211" s="960"/>
      <c r="S211" s="1182"/>
      <c r="T211" s="1060"/>
      <c r="U211" s="1060"/>
      <c r="V211" s="1060"/>
      <c r="W211" s="1183"/>
      <c r="X211" s="1060"/>
      <c r="Y211" s="960"/>
      <c r="Z211" s="960"/>
      <c r="AA211" s="960"/>
      <c r="AB211" s="960"/>
      <c r="AC211" s="967"/>
      <c r="AD211" s="962"/>
      <c r="AE211" s="960"/>
      <c r="AF211" s="960"/>
      <c r="AG211" s="960"/>
      <c r="AH211" s="961"/>
      <c r="AI211" s="962"/>
      <c r="AJ211" s="960"/>
      <c r="AK211" s="960"/>
      <c r="AL211" s="960"/>
      <c r="AM211" s="967"/>
      <c r="AN211" s="968"/>
      <c r="AO211" s="960"/>
      <c r="AP211" s="960"/>
      <c r="AQ211" s="960"/>
      <c r="AR211" s="1060"/>
      <c r="AS211" s="1361"/>
      <c r="AT211" s="1362"/>
      <c r="AU211" s="1362"/>
      <c r="AV211" s="1362"/>
      <c r="AW211" s="1363"/>
      <c r="AX211" s="1060"/>
      <c r="AY211" s="960"/>
      <c r="AZ211" s="960"/>
      <c r="BA211" s="960"/>
      <c r="BB211" s="960"/>
      <c r="BC211" s="969"/>
      <c r="BD211" s="968"/>
      <c r="BE211" s="960"/>
      <c r="BF211" s="960"/>
      <c r="BG211" s="960"/>
      <c r="BH211" s="960"/>
      <c r="BI211" s="968"/>
      <c r="BJ211" s="960"/>
      <c r="BK211" s="960"/>
      <c r="BL211" s="960"/>
      <c r="BM211" s="972"/>
      <c r="BN211" s="232"/>
    </row>
    <row r="212" spans="1:66" s="39" customFormat="1" ht="19.5" hidden="1" customHeight="1" thickBot="1">
      <c r="A212" s="40" t="s">
        <v>88</v>
      </c>
      <c r="B212" s="41"/>
      <c r="C212" s="1466">
        <f>SUM(D212:BM212)</f>
        <v>0</v>
      </c>
      <c r="D212" s="1477">
        <f>D211*1.017</f>
        <v>0</v>
      </c>
      <c r="E212" s="1478"/>
      <c r="F212" s="1478"/>
      <c r="G212" s="1478"/>
      <c r="H212" s="1479"/>
      <c r="I212" s="1477">
        <f>I211*1.017</f>
        <v>0</v>
      </c>
      <c r="J212" s="1478"/>
      <c r="K212" s="1478"/>
      <c r="L212" s="1478"/>
      <c r="M212" s="1478"/>
      <c r="N212" s="1477">
        <f>N211*1.017</f>
        <v>0</v>
      </c>
      <c r="O212" s="1479"/>
      <c r="P212" s="1479"/>
      <c r="Q212" s="1479"/>
      <c r="R212" s="1479"/>
      <c r="S212" s="1477">
        <f>S211*1.017</f>
        <v>0</v>
      </c>
      <c r="T212" s="1478"/>
      <c r="U212" s="1478"/>
      <c r="V212" s="1478"/>
      <c r="W212" s="1480"/>
      <c r="X212" s="1477">
        <f>X211*1.017</f>
        <v>0</v>
      </c>
      <c r="Y212" s="1478"/>
      <c r="Z212" s="1478"/>
      <c r="AA212" s="1478"/>
      <c r="AB212" s="1481"/>
      <c r="AC212" s="1481"/>
      <c r="AD212" s="1477">
        <f>AD211*1.017</f>
        <v>0</v>
      </c>
      <c r="AE212" s="1478"/>
      <c r="AF212" s="1478"/>
      <c r="AG212" s="1478"/>
      <c r="AH212" s="1479"/>
      <c r="AI212" s="1477">
        <f>AI211*1.017</f>
        <v>0</v>
      </c>
      <c r="AJ212" s="1478"/>
      <c r="AK212" s="1478"/>
      <c r="AL212" s="1478"/>
      <c r="AM212" s="1481"/>
      <c r="AN212" s="1477">
        <f>AN211*1.017</f>
        <v>0</v>
      </c>
      <c r="AO212" s="1478"/>
      <c r="AP212" s="1478"/>
      <c r="AQ212" s="1478"/>
      <c r="AR212" s="1479"/>
      <c r="AS212" s="1477">
        <f>AS211*1.017</f>
        <v>0</v>
      </c>
      <c r="AT212" s="1478"/>
      <c r="AU212" s="1478"/>
      <c r="AV212" s="1482"/>
      <c r="AW212" s="1483"/>
      <c r="AX212" s="1477">
        <f>AX211*1.017</f>
        <v>0</v>
      </c>
      <c r="AY212" s="1478"/>
      <c r="AZ212" s="1478"/>
      <c r="BA212" s="1478"/>
      <c r="BB212" s="1479"/>
      <c r="BC212" s="1484"/>
      <c r="BD212" s="1477">
        <f>BD211*1.017</f>
        <v>0</v>
      </c>
      <c r="BE212" s="1478"/>
      <c r="BF212" s="1478"/>
      <c r="BG212" s="1478"/>
      <c r="BH212" s="1485"/>
      <c r="BI212" s="1477">
        <f>BI211*1.017</f>
        <v>0</v>
      </c>
      <c r="BJ212" s="1478"/>
      <c r="BK212" s="1478"/>
      <c r="BL212" s="1478"/>
      <c r="BM212" s="1486"/>
      <c r="BN212" s="232"/>
    </row>
    <row r="213" spans="1:66" ht="18.600000000000001" hidden="1" thickBot="1">
      <c r="A213" s="25" t="s">
        <v>52</v>
      </c>
      <c r="B213" s="26"/>
      <c r="C213" s="27"/>
      <c r="D213" s="958"/>
      <c r="E213" s="464"/>
      <c r="F213" s="464"/>
      <c r="G213" s="464"/>
      <c r="H213" s="477"/>
      <c r="I213" s="992"/>
      <c r="J213" s="464"/>
      <c r="K213" s="464"/>
      <c r="L213" s="464"/>
      <c r="M213" s="464"/>
      <c r="N213" s="955"/>
      <c r="O213" s="950"/>
      <c r="P213" s="286"/>
      <c r="Q213" s="464"/>
      <c r="R213" s="379"/>
      <c r="S213" s="1180"/>
      <c r="T213" s="1178"/>
      <c r="U213" s="1178"/>
      <c r="V213" s="1178"/>
      <c r="W213" s="1188"/>
      <c r="X213" s="1059"/>
      <c r="Y213" s="464"/>
      <c r="Z213" s="464"/>
      <c r="AA213" s="464"/>
      <c r="AB213" s="380"/>
      <c r="AC213" s="381"/>
      <c r="AD213" s="955"/>
      <c r="AE213" s="376"/>
      <c r="AF213" s="464"/>
      <c r="AG213" s="379"/>
      <c r="AH213" s="335"/>
      <c r="AI213" s="955"/>
      <c r="AJ213" s="464"/>
      <c r="AK213" s="464"/>
      <c r="AL213" s="464"/>
      <c r="AM213" s="378"/>
      <c r="AN213" s="955"/>
      <c r="AO213" s="464"/>
      <c r="AP213" s="464"/>
      <c r="AQ213" s="464"/>
      <c r="AR213" s="1235"/>
      <c r="AS213" s="1372"/>
      <c r="AT213" s="1373"/>
      <c r="AU213" s="1373"/>
      <c r="AV213" s="1377"/>
      <c r="AW213" s="1188"/>
      <c r="AX213" s="1254"/>
      <c r="AY213" s="464"/>
      <c r="AZ213" s="464"/>
      <c r="BA213" s="464"/>
      <c r="BB213" s="477"/>
      <c r="BC213" s="484"/>
      <c r="BD213" s="955"/>
      <c r="BE213" s="464"/>
      <c r="BF213" s="464"/>
      <c r="BG213" s="464"/>
      <c r="BH213" s="380"/>
      <c r="BI213" s="995"/>
      <c r="BJ213" s="464"/>
      <c r="BK213" s="464"/>
      <c r="BL213" s="464"/>
      <c r="BM213" s="996"/>
      <c r="BN213" s="231"/>
    </row>
    <row r="214" spans="1:66" ht="18.600000000000001" hidden="1" thickBot="1">
      <c r="A214" s="28" t="s">
        <v>5</v>
      </c>
      <c r="B214" s="29"/>
      <c r="C214" s="30"/>
      <c r="D214" s="946"/>
      <c r="E214" s="465"/>
      <c r="F214" s="465"/>
      <c r="G214" s="465"/>
      <c r="H214" s="475"/>
      <c r="I214" s="947"/>
      <c r="J214" s="465"/>
      <c r="K214" s="465"/>
      <c r="L214" s="465"/>
      <c r="M214" s="465"/>
      <c r="N214" s="949"/>
      <c r="O214" s="465"/>
      <c r="P214" s="465"/>
      <c r="Q214" s="465"/>
      <c r="R214" s="375"/>
      <c r="S214" s="1177"/>
      <c r="T214" s="1189"/>
      <c r="U214" s="1189"/>
      <c r="V214" s="1189"/>
      <c r="W214" s="1192"/>
      <c r="X214" s="1058"/>
      <c r="Y214" s="465"/>
      <c r="Z214" s="465"/>
      <c r="AA214" s="465"/>
      <c r="AB214" s="377"/>
      <c r="AC214" s="383"/>
      <c r="AD214" s="949"/>
      <c r="AE214" s="382"/>
      <c r="AF214" s="465"/>
      <c r="AG214" s="465"/>
      <c r="AH214" s="475"/>
      <c r="AI214" s="949"/>
      <c r="AJ214" s="465"/>
      <c r="AK214" s="465"/>
      <c r="AL214" s="465"/>
      <c r="AM214" s="374"/>
      <c r="AN214" s="949"/>
      <c r="AO214" s="465"/>
      <c r="AP214" s="465"/>
      <c r="AQ214" s="465"/>
      <c r="AR214" s="1236"/>
      <c r="AS214" s="1374"/>
      <c r="AT214" s="1357"/>
      <c r="AU214" s="1357"/>
      <c r="AV214" s="1357"/>
      <c r="AW214" s="1192"/>
      <c r="AX214" s="1255"/>
      <c r="AY214" s="465"/>
      <c r="AZ214" s="465"/>
      <c r="BA214" s="465"/>
      <c r="BB214" s="475"/>
      <c r="BC214" s="483"/>
      <c r="BD214" s="949"/>
      <c r="BE214" s="465"/>
      <c r="BF214" s="465"/>
      <c r="BG214" s="465"/>
      <c r="BH214" s="377"/>
      <c r="BI214" s="956"/>
      <c r="BJ214" s="465"/>
      <c r="BK214" s="465"/>
      <c r="BL214" s="465"/>
      <c r="BM214" s="957"/>
      <c r="BN214" s="231"/>
    </row>
    <row r="215" spans="1:66" ht="18.600000000000001" hidden="1" thickBot="1">
      <c r="A215" s="28" t="s">
        <v>33</v>
      </c>
      <c r="B215" s="29"/>
      <c r="C215" s="30"/>
      <c r="D215" s="958"/>
      <c r="E215" s="464"/>
      <c r="F215" s="464"/>
      <c r="G215" s="464"/>
      <c r="H215" s="477"/>
      <c r="I215" s="992"/>
      <c r="J215" s="464"/>
      <c r="K215" s="464"/>
      <c r="L215" s="464"/>
      <c r="M215" s="464"/>
      <c r="N215" s="955"/>
      <c r="O215" s="464"/>
      <c r="P215" s="464"/>
      <c r="Q215" s="464"/>
      <c r="R215" s="379"/>
      <c r="S215" s="1180"/>
      <c r="T215" s="1178"/>
      <c r="U215" s="1178"/>
      <c r="V215" s="1178"/>
      <c r="W215" s="1188"/>
      <c r="X215" s="1059"/>
      <c r="Y215" s="464"/>
      <c r="Z215" s="464"/>
      <c r="AA215" s="464"/>
      <c r="AB215" s="380"/>
      <c r="AC215" s="975"/>
      <c r="AD215" s="955"/>
      <c r="AE215" s="376"/>
      <c r="AF215" s="464"/>
      <c r="AG215" s="464"/>
      <c r="AH215" s="477"/>
      <c r="AI215" s="955"/>
      <c r="AJ215" s="464"/>
      <c r="AK215" s="464"/>
      <c r="AL215" s="464"/>
      <c r="AM215" s="378"/>
      <c r="AN215" s="955"/>
      <c r="AO215" s="464"/>
      <c r="AP215" s="464"/>
      <c r="AQ215" s="464"/>
      <c r="AR215" s="1235"/>
      <c r="AS215" s="1372"/>
      <c r="AT215" s="1373"/>
      <c r="AU215" s="1373"/>
      <c r="AV215" s="1373"/>
      <c r="AW215" s="1188"/>
      <c r="AX215" s="1254"/>
      <c r="AY215" s="464"/>
      <c r="AZ215" s="464"/>
      <c r="BA215" s="464"/>
      <c r="BB215" s="477"/>
      <c r="BC215" s="484"/>
      <c r="BD215" s="955"/>
      <c r="BE215" s="464"/>
      <c r="BF215" s="464"/>
      <c r="BG215" s="464"/>
      <c r="BH215" s="380"/>
      <c r="BI215" s="995"/>
      <c r="BJ215" s="464"/>
      <c r="BK215" s="464"/>
      <c r="BL215" s="464"/>
      <c r="BM215" s="996"/>
      <c r="BN215" s="231"/>
    </row>
    <row r="216" spans="1:66" s="39" customFormat="1" ht="26.4" hidden="1" thickBot="1">
      <c r="A216" s="36" t="s">
        <v>51</v>
      </c>
      <c r="B216" s="37"/>
      <c r="C216" s="164">
        <f>SUM(D216:BM216)</f>
        <v>0</v>
      </c>
      <c r="D216" s="959"/>
      <c r="E216" s="960"/>
      <c r="F216" s="960"/>
      <c r="G216" s="960"/>
      <c r="H216" s="961"/>
      <c r="I216" s="962"/>
      <c r="J216" s="960"/>
      <c r="K216" s="960"/>
      <c r="L216" s="960"/>
      <c r="M216" s="960"/>
      <c r="N216" s="968"/>
      <c r="O216" s="960"/>
      <c r="P216" s="960"/>
      <c r="Q216" s="960"/>
      <c r="R216" s="960"/>
      <c r="S216" s="1182"/>
      <c r="T216" s="1060"/>
      <c r="U216" s="1060"/>
      <c r="V216" s="1060"/>
      <c r="W216" s="1183"/>
      <c r="X216" s="1060"/>
      <c r="Y216" s="960"/>
      <c r="Z216" s="960"/>
      <c r="AA216" s="960"/>
      <c r="AB216" s="960"/>
      <c r="AC216" s="967"/>
      <c r="AD216" s="962"/>
      <c r="AE216" s="960"/>
      <c r="AF216" s="960"/>
      <c r="AG216" s="960"/>
      <c r="AH216" s="961"/>
      <c r="AI216" s="962"/>
      <c r="AJ216" s="960"/>
      <c r="AK216" s="960"/>
      <c r="AL216" s="960"/>
      <c r="AM216" s="967"/>
      <c r="AN216" s="968"/>
      <c r="AO216" s="960"/>
      <c r="AP216" s="960"/>
      <c r="AQ216" s="960"/>
      <c r="AR216" s="1060"/>
      <c r="AS216" s="1361"/>
      <c r="AT216" s="1362"/>
      <c r="AU216" s="1362"/>
      <c r="AV216" s="1362"/>
      <c r="AW216" s="1363"/>
      <c r="AX216" s="1060"/>
      <c r="AY216" s="960"/>
      <c r="AZ216" s="960"/>
      <c r="BA216" s="960"/>
      <c r="BB216" s="960"/>
      <c r="BC216" s="969"/>
      <c r="BD216" s="968"/>
      <c r="BE216" s="960"/>
      <c r="BF216" s="960"/>
      <c r="BG216" s="960"/>
      <c r="BH216" s="960"/>
      <c r="BI216" s="968"/>
      <c r="BJ216" s="960"/>
      <c r="BK216" s="960"/>
      <c r="BL216" s="960"/>
      <c r="BM216" s="972"/>
      <c r="BN216" s="232"/>
    </row>
    <row r="217" spans="1:66" s="39" customFormat="1" ht="19.5" hidden="1" customHeight="1" thickBot="1">
      <c r="A217" s="40" t="s">
        <v>88</v>
      </c>
      <c r="B217" s="41"/>
      <c r="C217" s="1466">
        <f>SUM(D217:BM217)</f>
        <v>0</v>
      </c>
      <c r="D217" s="1477">
        <f>D216*1.017</f>
        <v>0</v>
      </c>
      <c r="E217" s="1478"/>
      <c r="F217" s="1478"/>
      <c r="G217" s="1478"/>
      <c r="H217" s="1479"/>
      <c r="I217" s="1477">
        <f>I216*1.017</f>
        <v>0</v>
      </c>
      <c r="J217" s="1478"/>
      <c r="K217" s="1478"/>
      <c r="L217" s="1478"/>
      <c r="M217" s="1478"/>
      <c r="N217" s="1477">
        <f>N216*1.017</f>
        <v>0</v>
      </c>
      <c r="O217" s="1479"/>
      <c r="P217" s="1479"/>
      <c r="Q217" s="1479"/>
      <c r="R217" s="1479"/>
      <c r="S217" s="1477">
        <f>S216*1.017</f>
        <v>0</v>
      </c>
      <c r="T217" s="1478"/>
      <c r="U217" s="1478"/>
      <c r="V217" s="1478"/>
      <c r="W217" s="1480"/>
      <c r="X217" s="1477">
        <f>X216*1.017</f>
        <v>0</v>
      </c>
      <c r="Y217" s="1478"/>
      <c r="Z217" s="1478"/>
      <c r="AA217" s="1478"/>
      <c r="AB217" s="1481"/>
      <c r="AC217" s="1481"/>
      <c r="AD217" s="1477">
        <f>AD216*1.017</f>
        <v>0</v>
      </c>
      <c r="AE217" s="1478"/>
      <c r="AF217" s="1478"/>
      <c r="AG217" s="1478"/>
      <c r="AH217" s="1479"/>
      <c r="AI217" s="1477">
        <f>AI216*1.017</f>
        <v>0</v>
      </c>
      <c r="AJ217" s="1478"/>
      <c r="AK217" s="1478"/>
      <c r="AL217" s="1478"/>
      <c r="AM217" s="1481"/>
      <c r="AN217" s="1477">
        <f>AN216*1.017</f>
        <v>0</v>
      </c>
      <c r="AO217" s="1478"/>
      <c r="AP217" s="1478"/>
      <c r="AQ217" s="1478"/>
      <c r="AR217" s="1479"/>
      <c r="AS217" s="1477">
        <f>AS216*1.017</f>
        <v>0</v>
      </c>
      <c r="AT217" s="1478"/>
      <c r="AU217" s="1478"/>
      <c r="AV217" s="1482"/>
      <c r="AW217" s="1483"/>
      <c r="AX217" s="1477">
        <f>AX216*1.017</f>
        <v>0</v>
      </c>
      <c r="AY217" s="1478"/>
      <c r="AZ217" s="1478"/>
      <c r="BA217" s="1478"/>
      <c r="BB217" s="1479"/>
      <c r="BC217" s="1484"/>
      <c r="BD217" s="1477">
        <f>BD216*1.017</f>
        <v>0</v>
      </c>
      <c r="BE217" s="1478"/>
      <c r="BF217" s="1478"/>
      <c r="BG217" s="1478"/>
      <c r="BH217" s="1485"/>
      <c r="BI217" s="1477">
        <f>BI216*1.017</f>
        <v>0</v>
      </c>
      <c r="BJ217" s="1478"/>
      <c r="BK217" s="1478"/>
      <c r="BL217" s="1478"/>
      <c r="BM217" s="1486"/>
      <c r="BN217" s="232"/>
    </row>
    <row r="218" spans="1:66" ht="18.600000000000001" hidden="1" thickBot="1">
      <c r="A218" s="43" t="s">
        <v>133</v>
      </c>
      <c r="B218" s="29"/>
      <c r="C218" s="57"/>
      <c r="D218" s="946"/>
      <c r="E218" s="465"/>
      <c r="F218" s="465"/>
      <c r="G218" s="465"/>
      <c r="H218" s="475"/>
      <c r="I218" s="947"/>
      <c r="J218" s="465"/>
      <c r="K218" s="465"/>
      <c r="L218" s="465"/>
      <c r="M218" s="465"/>
      <c r="N218" s="949"/>
      <c r="O218" s="465"/>
      <c r="P218" s="465"/>
      <c r="Q218" s="465"/>
      <c r="R218" s="375"/>
      <c r="S218" s="1177"/>
      <c r="T218" s="1189"/>
      <c r="U218" s="1189"/>
      <c r="V218" s="1189"/>
      <c r="W218" s="1188"/>
      <c r="X218" s="1059"/>
      <c r="Y218" s="464"/>
      <c r="Z218" s="465"/>
      <c r="AA218" s="465"/>
      <c r="AB218" s="376"/>
      <c r="AC218" s="379"/>
      <c r="AD218" s="949"/>
      <c r="AE218" s="382"/>
      <c r="AF218" s="464"/>
      <c r="AG218" s="950"/>
      <c r="AH218" s="477"/>
      <c r="AI218" s="1001"/>
      <c r="AJ218" s="994"/>
      <c r="AK218" s="464"/>
      <c r="AL218" s="464"/>
      <c r="AM218" s="378"/>
      <c r="AN218" s="955"/>
      <c r="AO218" s="464"/>
      <c r="AP218" s="465"/>
      <c r="AQ218" s="465"/>
      <c r="AR218" s="477"/>
      <c r="AS218" s="1378"/>
      <c r="AT218" s="1379"/>
      <c r="AU218" s="1379"/>
      <c r="AV218" s="1380"/>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5</v>
      </c>
      <c r="B219" s="29"/>
      <c r="C219" s="58"/>
      <c r="D219" s="946"/>
      <c r="E219" s="465"/>
      <c r="F219" s="465"/>
      <c r="G219" s="465"/>
      <c r="H219" s="475"/>
      <c r="I219" s="947"/>
      <c r="J219" s="465"/>
      <c r="K219" s="465"/>
      <c r="L219" s="465"/>
      <c r="M219" s="465"/>
      <c r="N219" s="949"/>
      <c r="O219" s="465"/>
      <c r="P219" s="465"/>
      <c r="Q219" s="465"/>
      <c r="R219" s="375"/>
      <c r="S219" s="1177"/>
      <c r="T219" s="1189"/>
      <c r="U219" s="1189"/>
      <c r="V219" s="1189"/>
      <c r="W219" s="1181"/>
      <c r="X219" s="1058"/>
      <c r="Y219" s="465"/>
      <c r="Z219" s="465"/>
      <c r="AA219" s="465"/>
      <c r="AB219" s="951"/>
      <c r="AC219" s="975"/>
      <c r="AD219" s="953"/>
      <c r="AE219" s="382"/>
      <c r="AF219" s="975"/>
      <c r="AG219" s="975"/>
      <c r="AH219" s="975"/>
      <c r="AI219" s="949"/>
      <c r="AJ219" s="465"/>
      <c r="AK219" s="465"/>
      <c r="AL219" s="465"/>
      <c r="AM219" s="374"/>
      <c r="AN219" s="949"/>
      <c r="AO219" s="465"/>
      <c r="AP219" s="465"/>
      <c r="AQ219" s="465"/>
      <c r="AR219" s="1233"/>
      <c r="AS219" s="1360"/>
      <c r="AT219" s="1357"/>
      <c r="AU219" s="1357"/>
      <c r="AV219" s="1357"/>
      <c r="AW219" s="1192"/>
      <c r="AX219" s="1255"/>
      <c r="AY219" s="465"/>
      <c r="AZ219" s="465"/>
      <c r="BA219" s="465"/>
      <c r="BB219" s="475"/>
      <c r="BC219" s="483"/>
      <c r="BD219" s="949"/>
      <c r="BE219" s="465"/>
      <c r="BF219" s="465"/>
      <c r="BG219" s="465"/>
      <c r="BH219" s="377"/>
      <c r="BI219" s="956"/>
      <c r="BJ219" s="465"/>
      <c r="BK219" s="465"/>
      <c r="BL219" s="465"/>
      <c r="BM219" s="957"/>
      <c r="BN219" s="231"/>
    </row>
    <row r="220" spans="1:66" ht="18.600000000000001" hidden="1" thickBot="1">
      <c r="A220" s="28" t="s">
        <v>33</v>
      </c>
      <c r="B220" s="29"/>
      <c r="C220" s="58"/>
      <c r="D220" s="946"/>
      <c r="E220" s="465"/>
      <c r="F220" s="465"/>
      <c r="G220" s="465"/>
      <c r="H220" s="475"/>
      <c r="I220" s="947"/>
      <c r="J220" s="465"/>
      <c r="K220" s="465"/>
      <c r="L220" s="465"/>
      <c r="M220" s="465"/>
      <c r="N220" s="949"/>
      <c r="O220" s="465"/>
      <c r="P220" s="465"/>
      <c r="Q220" s="465"/>
      <c r="R220" s="375"/>
      <c r="S220" s="1177"/>
      <c r="T220" s="1189"/>
      <c r="U220" s="1189"/>
      <c r="V220" s="1189"/>
      <c r="W220" s="1188"/>
      <c r="X220" s="1058"/>
      <c r="Y220" s="465"/>
      <c r="Z220" s="465"/>
      <c r="AA220" s="465"/>
      <c r="AB220" s="376"/>
      <c r="AC220" s="379"/>
      <c r="AD220" s="949"/>
      <c r="AE220" s="465"/>
      <c r="AF220" s="465"/>
      <c r="AG220" s="465"/>
      <c r="AH220" s="475"/>
      <c r="AI220" s="949"/>
      <c r="AJ220" s="465"/>
      <c r="AK220" s="465"/>
      <c r="AL220" s="465"/>
      <c r="AM220" s="374"/>
      <c r="AN220" s="949"/>
      <c r="AO220" s="465"/>
      <c r="AP220" s="465"/>
      <c r="AQ220" s="465"/>
      <c r="AR220" s="477"/>
      <c r="AS220" s="1381"/>
      <c r="AT220" s="1373"/>
      <c r="AU220" s="1373"/>
      <c r="AV220" s="1373"/>
      <c r="AW220" s="1192"/>
      <c r="AX220" s="1255"/>
      <c r="AY220" s="465"/>
      <c r="AZ220" s="465"/>
      <c r="BA220" s="465"/>
      <c r="BB220" s="475"/>
      <c r="BC220" s="483"/>
      <c r="BD220" s="949"/>
      <c r="BE220" s="465"/>
      <c r="BF220" s="465"/>
      <c r="BG220" s="465"/>
      <c r="BH220" s="377"/>
      <c r="BI220" s="956"/>
      <c r="BJ220" s="465"/>
      <c r="BK220" s="465"/>
      <c r="BL220" s="465"/>
      <c r="BM220" s="957"/>
      <c r="BN220" s="231"/>
    </row>
    <row r="221" spans="1:66" ht="18.600000000000001" hidden="1" thickBot="1">
      <c r="A221" s="28" t="s">
        <v>91</v>
      </c>
      <c r="B221" s="29"/>
      <c r="C221" s="58"/>
      <c r="D221" s="946"/>
      <c r="E221" s="465"/>
      <c r="F221" s="465"/>
      <c r="G221" s="465"/>
      <c r="H221" s="1002"/>
      <c r="I221" s="382"/>
      <c r="J221" s="465"/>
      <c r="K221" s="465"/>
      <c r="L221" s="465"/>
      <c r="M221" s="465"/>
      <c r="N221" s="949"/>
      <c r="O221" s="465"/>
      <c r="P221" s="465"/>
      <c r="Q221" s="465"/>
      <c r="R221" s="375"/>
      <c r="S221" s="1177"/>
      <c r="T221" s="1189"/>
      <c r="U221" s="1189"/>
      <c r="V221" s="1189"/>
      <c r="W221" s="1188"/>
      <c r="X221" s="1058"/>
      <c r="Y221" s="465"/>
      <c r="Z221" s="465"/>
      <c r="AA221" s="465"/>
      <c r="AB221" s="376"/>
      <c r="AC221" s="975"/>
      <c r="AD221" s="949"/>
      <c r="AE221" s="465"/>
      <c r="AF221" s="465"/>
      <c r="AG221" s="954"/>
      <c r="AH221" s="475"/>
      <c r="AI221" s="949"/>
      <c r="AJ221" s="465"/>
      <c r="AK221" s="465"/>
      <c r="AL221" s="954"/>
      <c r="AM221" s="374"/>
      <c r="AN221" s="949"/>
      <c r="AO221" s="465"/>
      <c r="AP221" s="465"/>
      <c r="AQ221" s="465"/>
      <c r="AR221" s="477"/>
      <c r="AS221" s="1381"/>
      <c r="AT221" s="1373"/>
      <c r="AU221" s="1373"/>
      <c r="AV221" s="1377"/>
      <c r="AW221" s="1192"/>
      <c r="AX221" s="1255"/>
      <c r="AY221" s="465"/>
      <c r="AZ221" s="465"/>
      <c r="BA221" s="954"/>
      <c r="BB221" s="475"/>
      <c r="BC221" s="483"/>
      <c r="BD221" s="949"/>
      <c r="BE221" s="465"/>
      <c r="BF221" s="465"/>
      <c r="BG221" s="465"/>
      <c r="BH221" s="377"/>
      <c r="BI221" s="956"/>
      <c r="BJ221" s="465"/>
      <c r="BK221" s="465"/>
      <c r="BL221" s="465"/>
      <c r="BM221" s="957"/>
      <c r="BN221" s="231"/>
    </row>
    <row r="222" spans="1:66" s="39" customFormat="1" ht="26.4" hidden="1" thickBot="1">
      <c r="A222" s="36" t="s">
        <v>51</v>
      </c>
      <c r="B222" s="37"/>
      <c r="C222" s="38">
        <f>SUM(D222:BM222)</f>
        <v>0</v>
      </c>
      <c r="D222" s="959"/>
      <c r="E222" s="960"/>
      <c r="F222" s="960"/>
      <c r="G222" s="960"/>
      <c r="H222" s="961"/>
      <c r="I222" s="962"/>
      <c r="J222" s="960"/>
      <c r="K222" s="960"/>
      <c r="L222" s="960"/>
      <c r="M222" s="960"/>
      <c r="N222" s="968"/>
      <c r="O222" s="960"/>
      <c r="P222" s="960"/>
      <c r="Q222" s="960"/>
      <c r="R222" s="960"/>
      <c r="S222" s="1182"/>
      <c r="T222" s="1060"/>
      <c r="U222" s="1060"/>
      <c r="V222" s="1060"/>
      <c r="W222" s="1183"/>
      <c r="X222" s="1060"/>
      <c r="Y222" s="960"/>
      <c r="Z222" s="960"/>
      <c r="AA222" s="960"/>
      <c r="AB222" s="960"/>
      <c r="AC222" s="967"/>
      <c r="AD222" s="962"/>
      <c r="AE222" s="960"/>
      <c r="AF222" s="960"/>
      <c r="AG222" s="960"/>
      <c r="AH222" s="961"/>
      <c r="AI222" s="962"/>
      <c r="AJ222" s="960"/>
      <c r="AK222" s="960"/>
      <c r="AL222" s="960"/>
      <c r="AM222" s="967"/>
      <c r="AN222" s="968"/>
      <c r="AO222" s="960"/>
      <c r="AP222" s="960"/>
      <c r="AQ222" s="960"/>
      <c r="AR222" s="1060"/>
      <c r="AS222" s="1361"/>
      <c r="AT222" s="1362"/>
      <c r="AU222" s="1362"/>
      <c r="AV222" s="1362"/>
      <c r="AW222" s="1363"/>
      <c r="AX222" s="1060"/>
      <c r="AY222" s="960"/>
      <c r="AZ222" s="960"/>
      <c r="BA222" s="960"/>
      <c r="BB222" s="960"/>
      <c r="BC222" s="969"/>
      <c r="BD222" s="968"/>
      <c r="BE222" s="960"/>
      <c r="BF222" s="960"/>
      <c r="BG222" s="960"/>
      <c r="BH222" s="960"/>
      <c r="BI222" s="968"/>
      <c r="BJ222" s="960"/>
      <c r="BK222" s="960"/>
      <c r="BL222" s="960"/>
      <c r="BM222" s="972"/>
      <c r="BN222" s="232"/>
    </row>
    <row r="223" spans="1:66" s="39" customFormat="1" ht="19.5" hidden="1" customHeight="1" thickBot="1">
      <c r="A223" s="40" t="s">
        <v>88</v>
      </c>
      <c r="B223" s="41"/>
      <c r="C223" s="1466">
        <f>SUM(D223:BM223)</f>
        <v>0</v>
      </c>
      <c r="D223" s="1477">
        <f>D222*1.017</f>
        <v>0</v>
      </c>
      <c r="E223" s="1478"/>
      <c r="F223" s="1478"/>
      <c r="G223" s="1478"/>
      <c r="H223" s="1479"/>
      <c r="I223" s="1477">
        <f>I222*1.017</f>
        <v>0</v>
      </c>
      <c r="J223" s="1478"/>
      <c r="K223" s="1478"/>
      <c r="L223" s="1478"/>
      <c r="M223" s="1478"/>
      <c r="N223" s="1477">
        <f>N222*1.017</f>
        <v>0</v>
      </c>
      <c r="O223" s="1479"/>
      <c r="P223" s="1479"/>
      <c r="Q223" s="1479"/>
      <c r="R223" s="1479"/>
      <c r="S223" s="1477">
        <f>S222*1.017</f>
        <v>0</v>
      </c>
      <c r="T223" s="1478"/>
      <c r="U223" s="1478"/>
      <c r="V223" s="1478"/>
      <c r="W223" s="1480"/>
      <c r="X223" s="1477">
        <f>X222*1.017</f>
        <v>0</v>
      </c>
      <c r="Y223" s="1478"/>
      <c r="Z223" s="1478"/>
      <c r="AA223" s="1478"/>
      <c r="AB223" s="1481"/>
      <c r="AC223" s="1481"/>
      <c r="AD223" s="1477">
        <f>AD222*1.017</f>
        <v>0</v>
      </c>
      <c r="AE223" s="1478"/>
      <c r="AF223" s="1478"/>
      <c r="AG223" s="1478"/>
      <c r="AH223" s="1479"/>
      <c r="AI223" s="1477">
        <f>AI222*1.017</f>
        <v>0</v>
      </c>
      <c r="AJ223" s="1478"/>
      <c r="AK223" s="1478"/>
      <c r="AL223" s="1478"/>
      <c r="AM223" s="1481"/>
      <c r="AN223" s="1477">
        <f>AN222*1.017</f>
        <v>0</v>
      </c>
      <c r="AO223" s="1478"/>
      <c r="AP223" s="1478"/>
      <c r="AQ223" s="1478"/>
      <c r="AR223" s="1479"/>
      <c r="AS223" s="1477">
        <f>AS222*1.017</f>
        <v>0</v>
      </c>
      <c r="AT223" s="1478"/>
      <c r="AU223" s="1478"/>
      <c r="AV223" s="1482"/>
      <c r="AW223" s="1483"/>
      <c r="AX223" s="1477">
        <f>AX222*1.017</f>
        <v>0</v>
      </c>
      <c r="AY223" s="1478"/>
      <c r="AZ223" s="1478"/>
      <c r="BA223" s="1478"/>
      <c r="BB223" s="1479"/>
      <c r="BC223" s="1484"/>
      <c r="BD223" s="1477">
        <f>BD222*1.017</f>
        <v>0</v>
      </c>
      <c r="BE223" s="1478"/>
      <c r="BF223" s="1478"/>
      <c r="BG223" s="1478"/>
      <c r="BH223" s="1485"/>
      <c r="BI223" s="1477">
        <f>BI222*1.017</f>
        <v>0</v>
      </c>
      <c r="BJ223" s="1478"/>
      <c r="BK223" s="1478"/>
      <c r="BL223" s="1478"/>
      <c r="BM223" s="1486"/>
      <c r="BN223" s="232"/>
    </row>
    <row r="224" spans="1:66" ht="18.600000000000001" hidden="1" thickBot="1">
      <c r="A224" s="25" t="s">
        <v>47</v>
      </c>
      <c r="B224" s="26"/>
      <c r="C224" s="59"/>
      <c r="D224" s="238"/>
      <c r="E224" s="172"/>
      <c r="F224" s="172"/>
      <c r="G224" s="172"/>
      <c r="H224" s="233"/>
      <c r="I224" s="239"/>
      <c r="J224" s="172"/>
      <c r="K224" s="172"/>
      <c r="L224" s="172"/>
      <c r="M224" s="172"/>
      <c r="N224" s="234"/>
      <c r="O224" s="172"/>
      <c r="P224" s="172"/>
      <c r="Q224" s="172"/>
      <c r="R224" s="235"/>
      <c r="S224" s="239"/>
      <c r="T224" s="172"/>
      <c r="U224" s="172"/>
      <c r="V224" s="172"/>
      <c r="W224" s="1200"/>
      <c r="X224" s="236"/>
      <c r="Y224" s="172"/>
      <c r="Z224" s="172"/>
      <c r="AA224" s="172"/>
      <c r="AB224" s="294"/>
      <c r="AC224" s="235"/>
      <c r="AD224" s="234"/>
      <c r="AE224" s="172"/>
      <c r="AF224" s="172"/>
      <c r="AG224" s="172"/>
      <c r="AH224" s="312"/>
      <c r="AI224" s="295"/>
      <c r="AJ224" s="296"/>
      <c r="AK224" s="296"/>
      <c r="AL224" s="296"/>
      <c r="AM224" s="297"/>
      <c r="AN224" s="234"/>
      <c r="AO224" s="172"/>
      <c r="AP224" s="172"/>
      <c r="AQ224" s="172"/>
      <c r="AR224" s="1238"/>
      <c r="AS224" s="239"/>
      <c r="AT224" s="172"/>
      <c r="AU224" s="172"/>
      <c r="AV224" s="172"/>
      <c r="AW224" s="1200"/>
      <c r="AX224" s="236"/>
      <c r="AY224" s="172"/>
      <c r="AZ224" s="172"/>
      <c r="BA224" s="172"/>
      <c r="BB224" s="233"/>
      <c r="BC224" s="485"/>
      <c r="BD224" s="234"/>
      <c r="BE224" s="172"/>
      <c r="BF224" s="172"/>
      <c r="BG224" s="172"/>
      <c r="BH224" s="294"/>
      <c r="BI224" s="234"/>
      <c r="BJ224" s="172"/>
      <c r="BK224" s="172"/>
      <c r="BL224" s="172"/>
      <c r="BM224" s="1003"/>
      <c r="BN224" s="231"/>
    </row>
    <row r="225" spans="1:66" ht="18.600000000000001" hidden="1" thickBot="1">
      <c r="A225" s="28" t="s">
        <v>5</v>
      </c>
      <c r="B225" s="29"/>
      <c r="C225" s="58"/>
      <c r="D225" s="946"/>
      <c r="E225" s="465"/>
      <c r="F225" s="465"/>
      <c r="G225" s="465"/>
      <c r="H225" s="475"/>
      <c r="I225" s="947"/>
      <c r="J225" s="465"/>
      <c r="K225" s="465"/>
      <c r="L225" s="465"/>
      <c r="M225" s="465"/>
      <c r="N225" s="949"/>
      <c r="O225" s="465"/>
      <c r="P225" s="465"/>
      <c r="Q225" s="465"/>
      <c r="R225" s="375"/>
      <c r="S225" s="1177"/>
      <c r="T225" s="1189"/>
      <c r="U225" s="1189"/>
      <c r="V225" s="1189"/>
      <c r="W225" s="1192"/>
      <c r="X225" s="1058"/>
      <c r="Y225" s="465"/>
      <c r="Z225" s="465"/>
      <c r="AA225" s="465"/>
      <c r="AB225" s="951"/>
      <c r="AC225" s="375"/>
      <c r="AD225" s="949"/>
      <c r="AE225" s="465"/>
      <c r="AF225" s="465"/>
      <c r="AG225" s="465"/>
      <c r="AH225" s="973"/>
      <c r="AI225" s="974"/>
      <c r="AJ225" s="950"/>
      <c r="AK225" s="950"/>
      <c r="AL225" s="950"/>
      <c r="AM225" s="378"/>
      <c r="AN225" s="949"/>
      <c r="AO225" s="465"/>
      <c r="AP225" s="465"/>
      <c r="AQ225" s="465"/>
      <c r="AR225" s="1233"/>
      <c r="AS225" s="1360"/>
      <c r="AT225" s="1357"/>
      <c r="AU225" s="1357"/>
      <c r="AV225" s="1357"/>
      <c r="AW225" s="1192"/>
      <c r="AX225" s="1255"/>
      <c r="AY225" s="465"/>
      <c r="AZ225" s="465"/>
      <c r="BA225" s="465"/>
      <c r="BB225" s="475"/>
      <c r="BC225" s="483"/>
      <c r="BD225" s="949"/>
      <c r="BE225" s="465"/>
      <c r="BF225" s="465"/>
      <c r="BG225" s="465"/>
      <c r="BH225" s="951"/>
      <c r="BI225" s="949"/>
      <c r="BJ225" s="465"/>
      <c r="BK225" s="465"/>
      <c r="BL225" s="465"/>
      <c r="BM225" s="957"/>
      <c r="BN225" s="231"/>
    </row>
    <row r="226" spans="1:66" ht="18.600000000000001" hidden="1" thickBot="1">
      <c r="A226" s="28" t="s">
        <v>6</v>
      </c>
      <c r="B226" s="29"/>
      <c r="C226" s="58"/>
      <c r="D226" s="946"/>
      <c r="E226" s="465"/>
      <c r="F226" s="465"/>
      <c r="G226" s="465"/>
      <c r="H226" s="475"/>
      <c r="I226" s="947"/>
      <c r="J226" s="465"/>
      <c r="K226" s="465"/>
      <c r="L226" s="465"/>
      <c r="M226" s="465"/>
      <c r="N226" s="949"/>
      <c r="O226" s="465"/>
      <c r="P226" s="465"/>
      <c r="Q226" s="465"/>
      <c r="R226" s="375"/>
      <c r="S226" s="1177"/>
      <c r="T226" s="1189"/>
      <c r="U226" s="1189"/>
      <c r="V226" s="1189"/>
      <c r="W226" s="1192"/>
      <c r="X226" s="1058"/>
      <c r="Y226" s="465"/>
      <c r="Z226" s="465"/>
      <c r="AA226" s="465"/>
      <c r="AB226" s="951"/>
      <c r="AC226" s="975"/>
      <c r="AD226" s="949"/>
      <c r="AE226" s="465"/>
      <c r="AF226" s="465"/>
      <c r="AG226" s="465"/>
      <c r="AH226" s="976"/>
      <c r="AI226" s="977"/>
      <c r="AJ226" s="978"/>
      <c r="AK226" s="978"/>
      <c r="AL226" s="978"/>
      <c r="AM226" s="384"/>
      <c r="AN226" s="949"/>
      <c r="AO226" s="465"/>
      <c r="AP226" s="465"/>
      <c r="AQ226" s="465"/>
      <c r="AR226" s="1233"/>
      <c r="AS226" s="1360"/>
      <c r="AT226" s="1357"/>
      <c r="AU226" s="1357"/>
      <c r="AV226" s="1357"/>
      <c r="AW226" s="1192"/>
      <c r="AX226" s="1255"/>
      <c r="AY226" s="465"/>
      <c r="AZ226" s="465"/>
      <c r="BA226" s="465"/>
      <c r="BB226" s="475"/>
      <c r="BC226" s="483"/>
      <c r="BD226" s="949"/>
      <c r="BE226" s="465"/>
      <c r="BF226" s="465"/>
      <c r="BG226" s="465"/>
      <c r="BH226" s="951"/>
      <c r="BI226" s="949"/>
      <c r="BJ226" s="465"/>
      <c r="BK226" s="465"/>
      <c r="BL226" s="465"/>
      <c r="BM226" s="957"/>
      <c r="BN226" s="231"/>
    </row>
    <row r="227" spans="1:66" s="39" customFormat="1" ht="26.4" hidden="1" thickBot="1">
      <c r="A227" s="36" t="s">
        <v>51</v>
      </c>
      <c r="B227" s="37"/>
      <c r="C227" s="55">
        <f>SUM(D227:BM227)</f>
        <v>0</v>
      </c>
      <c r="D227" s="959"/>
      <c r="E227" s="960"/>
      <c r="F227" s="960"/>
      <c r="G227" s="960"/>
      <c r="H227" s="961"/>
      <c r="I227" s="962"/>
      <c r="J227" s="960"/>
      <c r="K227" s="960"/>
      <c r="L227" s="960"/>
      <c r="M227" s="960"/>
      <c r="N227" s="968"/>
      <c r="O227" s="960"/>
      <c r="P227" s="960"/>
      <c r="Q227" s="960"/>
      <c r="R227" s="960"/>
      <c r="S227" s="1182"/>
      <c r="T227" s="1060"/>
      <c r="U227" s="1060"/>
      <c r="V227" s="1060"/>
      <c r="W227" s="1183"/>
      <c r="X227" s="1060"/>
      <c r="Y227" s="960"/>
      <c r="Z227" s="960"/>
      <c r="AA227" s="960"/>
      <c r="AB227" s="960"/>
      <c r="AC227" s="967"/>
      <c r="AD227" s="962"/>
      <c r="AE227" s="960"/>
      <c r="AF227" s="960"/>
      <c r="AG227" s="960"/>
      <c r="AH227" s="961"/>
      <c r="AI227" s="962"/>
      <c r="AJ227" s="960"/>
      <c r="AK227" s="960"/>
      <c r="AL227" s="960"/>
      <c r="AM227" s="967"/>
      <c r="AN227" s="968"/>
      <c r="AO227" s="960"/>
      <c r="AP227" s="960"/>
      <c r="AQ227" s="960"/>
      <c r="AR227" s="1060"/>
      <c r="AS227" s="1361"/>
      <c r="AT227" s="1362"/>
      <c r="AU227" s="1362"/>
      <c r="AV227" s="1362"/>
      <c r="AW227" s="1363"/>
      <c r="AX227" s="1060"/>
      <c r="AY227" s="960"/>
      <c r="AZ227" s="960"/>
      <c r="BA227" s="960"/>
      <c r="BB227" s="960"/>
      <c r="BC227" s="969"/>
      <c r="BD227" s="968"/>
      <c r="BE227" s="960"/>
      <c r="BF227" s="960"/>
      <c r="BG227" s="960"/>
      <c r="BH227" s="960"/>
      <c r="BI227" s="968"/>
      <c r="BJ227" s="960"/>
      <c r="BK227" s="960"/>
      <c r="BL227" s="960"/>
      <c r="BM227" s="972"/>
      <c r="BN227" s="232"/>
    </row>
    <row r="228" spans="1:66" s="39" customFormat="1" ht="19.5" hidden="1" customHeight="1" thickBot="1">
      <c r="A228" s="40" t="s">
        <v>88</v>
      </c>
      <c r="B228" s="41"/>
      <c r="C228" s="1466">
        <f>SUM(D228:BM228)</f>
        <v>0</v>
      </c>
      <c r="D228" s="1477">
        <f>D227*1.017</f>
        <v>0</v>
      </c>
      <c r="E228" s="1478"/>
      <c r="F228" s="1478"/>
      <c r="G228" s="1478"/>
      <c r="H228" s="1479"/>
      <c r="I228" s="1477">
        <f>I227*1.017</f>
        <v>0</v>
      </c>
      <c r="J228" s="1478"/>
      <c r="K228" s="1478"/>
      <c r="L228" s="1478"/>
      <c r="M228" s="1478"/>
      <c r="N228" s="1477">
        <f>N227*1.017</f>
        <v>0</v>
      </c>
      <c r="O228" s="1479"/>
      <c r="P228" s="1479"/>
      <c r="Q228" s="1479"/>
      <c r="R228" s="1479"/>
      <c r="S228" s="1477">
        <f>S227*1.017</f>
        <v>0</v>
      </c>
      <c r="T228" s="1478"/>
      <c r="U228" s="1478"/>
      <c r="V228" s="1478"/>
      <c r="W228" s="1480"/>
      <c r="X228" s="1477">
        <f>X227*1.017</f>
        <v>0</v>
      </c>
      <c r="Y228" s="1478"/>
      <c r="Z228" s="1478"/>
      <c r="AA228" s="1478"/>
      <c r="AB228" s="1481"/>
      <c r="AC228" s="1481"/>
      <c r="AD228" s="1477">
        <f>AD227*1.017</f>
        <v>0</v>
      </c>
      <c r="AE228" s="1478"/>
      <c r="AF228" s="1478"/>
      <c r="AG228" s="1478"/>
      <c r="AH228" s="1479"/>
      <c r="AI228" s="1477">
        <f>AI227*1.017</f>
        <v>0</v>
      </c>
      <c r="AJ228" s="1478"/>
      <c r="AK228" s="1478"/>
      <c r="AL228" s="1478"/>
      <c r="AM228" s="1481"/>
      <c r="AN228" s="1477">
        <f>AN227*1.017</f>
        <v>0</v>
      </c>
      <c r="AO228" s="1478"/>
      <c r="AP228" s="1478"/>
      <c r="AQ228" s="1478"/>
      <c r="AR228" s="1479"/>
      <c r="AS228" s="1477">
        <f>AS227*1.017</f>
        <v>0</v>
      </c>
      <c r="AT228" s="1478"/>
      <c r="AU228" s="1478"/>
      <c r="AV228" s="1482"/>
      <c r="AW228" s="1483"/>
      <c r="AX228" s="1477">
        <f>AX227*1.017</f>
        <v>0</v>
      </c>
      <c r="AY228" s="1478"/>
      <c r="AZ228" s="1478"/>
      <c r="BA228" s="1478"/>
      <c r="BB228" s="1479"/>
      <c r="BC228" s="1484"/>
      <c r="BD228" s="1477">
        <f>BD227*1.017</f>
        <v>0</v>
      </c>
      <c r="BE228" s="1478"/>
      <c r="BF228" s="1478"/>
      <c r="BG228" s="1478"/>
      <c r="BH228" s="1485"/>
      <c r="BI228" s="1477">
        <f>BI227*1.017</f>
        <v>0</v>
      </c>
      <c r="BJ228" s="1478"/>
      <c r="BK228" s="1478"/>
      <c r="BL228" s="1478"/>
      <c r="BM228" s="1486"/>
      <c r="BN228" s="232"/>
    </row>
    <row r="229" spans="1:66" ht="18.600000000000001" hidden="1" thickBot="1">
      <c r="A229" s="43" t="s">
        <v>115</v>
      </c>
      <c r="B229" s="29"/>
      <c r="C229" s="58"/>
      <c r="D229" s="386"/>
      <c r="E229" s="465"/>
      <c r="F229" s="465"/>
      <c r="G229" s="465"/>
      <c r="H229" s="475"/>
      <c r="I229" s="947"/>
      <c r="J229" s="465"/>
      <c r="K229" s="465"/>
      <c r="L229" s="465"/>
      <c r="M229" s="465"/>
      <c r="N229" s="953"/>
      <c r="O229" s="950"/>
      <c r="P229" s="950"/>
      <c r="Q229" s="950"/>
      <c r="R229" s="1030"/>
      <c r="S229" s="1194"/>
      <c r="T229" s="1189"/>
      <c r="U229" s="1189"/>
      <c r="V229" s="385"/>
      <c r="W229" s="1176"/>
      <c r="X229" s="1058"/>
      <c r="Y229" s="465"/>
      <c r="Z229" s="465"/>
      <c r="AA229" s="465"/>
      <c r="AB229" s="951"/>
      <c r="AC229" s="375"/>
      <c r="AD229" s="949"/>
      <c r="AE229" s="465"/>
      <c r="AF229" s="465"/>
      <c r="AG229" s="172"/>
      <c r="AH229" s="475"/>
      <c r="AI229" s="955"/>
      <c r="AJ229" s="464"/>
      <c r="AK229" s="464"/>
      <c r="AL229" s="464"/>
      <c r="AM229" s="378"/>
      <c r="AN229" s="949"/>
      <c r="AO229" s="465"/>
      <c r="AP229" s="465"/>
      <c r="AQ229" s="465"/>
      <c r="AR229" s="1233"/>
      <c r="AS229" s="1360"/>
      <c r="AT229" s="1357"/>
      <c r="AU229" s="1357"/>
      <c r="AV229" s="1357"/>
      <c r="AW229" s="1192"/>
      <c r="AX229" s="1255"/>
      <c r="AY229" s="465"/>
      <c r="AZ229" s="465"/>
      <c r="BA229" s="465"/>
      <c r="BB229" s="475"/>
      <c r="BC229" s="483"/>
      <c r="BD229" s="949"/>
      <c r="BE229" s="465"/>
      <c r="BF229" s="465"/>
      <c r="BG229" s="465"/>
      <c r="BH229" s="951"/>
      <c r="BI229" s="949"/>
      <c r="BJ229" s="465"/>
      <c r="BK229" s="465"/>
      <c r="BL229" s="465"/>
      <c r="BM229" s="957"/>
      <c r="BN229" s="231"/>
    </row>
    <row r="230" spans="1:66" ht="18.600000000000001" hidden="1" thickBot="1">
      <c r="A230" s="28" t="s">
        <v>5</v>
      </c>
      <c r="B230" s="29"/>
      <c r="C230" s="58"/>
      <c r="D230" s="946"/>
      <c r="E230" s="465"/>
      <c r="F230" s="465"/>
      <c r="G230" s="465"/>
      <c r="H230" s="475"/>
      <c r="I230" s="947"/>
      <c r="J230" s="465"/>
      <c r="K230" s="465"/>
      <c r="L230" s="465"/>
      <c r="M230" s="465"/>
      <c r="N230" s="949"/>
      <c r="O230" s="465"/>
      <c r="P230" s="465"/>
      <c r="Q230" s="465"/>
      <c r="R230" s="375"/>
      <c r="S230" s="1177"/>
      <c r="T230" s="1189"/>
      <c r="U230" s="1189"/>
      <c r="V230" s="1195"/>
      <c r="W230" s="1201"/>
      <c r="X230" s="1058"/>
      <c r="Y230" s="465"/>
      <c r="Z230" s="465"/>
      <c r="AA230" s="465"/>
      <c r="AB230" s="951"/>
      <c r="AC230" s="975"/>
      <c r="AD230" s="949"/>
      <c r="AE230" s="465"/>
      <c r="AF230" s="465"/>
      <c r="AG230" s="465"/>
      <c r="AH230" s="973"/>
      <c r="AI230" s="974"/>
      <c r="AJ230" s="950"/>
      <c r="AK230" s="950"/>
      <c r="AL230" s="950"/>
      <c r="AM230" s="378"/>
      <c r="AN230" s="949"/>
      <c r="AO230" s="465"/>
      <c r="AP230" s="465"/>
      <c r="AQ230" s="465"/>
      <c r="AR230" s="1233"/>
      <c r="AS230" s="1360"/>
      <c r="AT230" s="1357"/>
      <c r="AU230" s="1357"/>
      <c r="AV230" s="1357"/>
      <c r="AW230" s="1192"/>
      <c r="AX230" s="1255"/>
      <c r="AY230" s="465"/>
      <c r="AZ230" s="465"/>
      <c r="BA230" s="465"/>
      <c r="BB230" s="475"/>
      <c r="BC230" s="483"/>
      <c r="BD230" s="949"/>
      <c r="BE230" s="465"/>
      <c r="BF230" s="465"/>
      <c r="BG230" s="465"/>
      <c r="BH230" s="951"/>
      <c r="BI230" s="949"/>
      <c r="BJ230" s="465"/>
      <c r="BK230" s="465"/>
      <c r="BL230" s="465"/>
      <c r="BM230" s="957"/>
      <c r="BN230" s="231"/>
    </row>
    <row r="231" spans="1:66" s="39" customFormat="1" ht="26.4" hidden="1" thickBot="1">
      <c r="A231" s="36" t="s">
        <v>51</v>
      </c>
      <c r="B231" s="37"/>
      <c r="C231" s="55">
        <f>SUM(D231:BM231)</f>
        <v>0</v>
      </c>
      <c r="D231" s="959"/>
      <c r="E231" s="960"/>
      <c r="F231" s="960"/>
      <c r="G231" s="960"/>
      <c r="H231" s="961"/>
      <c r="I231" s="962"/>
      <c r="J231" s="960"/>
      <c r="K231" s="960"/>
      <c r="L231" s="960"/>
      <c r="M231" s="960"/>
      <c r="N231" s="968"/>
      <c r="O231" s="960"/>
      <c r="P231" s="960"/>
      <c r="Q231" s="960"/>
      <c r="R231" s="960"/>
      <c r="S231" s="1182"/>
      <c r="T231" s="1060"/>
      <c r="U231" s="1060"/>
      <c r="V231" s="1060"/>
      <c r="W231" s="1183"/>
      <c r="X231" s="1060"/>
      <c r="Y231" s="960"/>
      <c r="Z231" s="960"/>
      <c r="AA231" s="960"/>
      <c r="AB231" s="960"/>
      <c r="AC231" s="967"/>
      <c r="AD231" s="962"/>
      <c r="AE231" s="960"/>
      <c r="AF231" s="960"/>
      <c r="AG231" s="960"/>
      <c r="AH231" s="961"/>
      <c r="AI231" s="962"/>
      <c r="AJ231" s="960"/>
      <c r="AK231" s="960"/>
      <c r="AL231" s="960"/>
      <c r="AM231" s="967"/>
      <c r="AN231" s="968"/>
      <c r="AO231" s="960"/>
      <c r="AP231" s="960"/>
      <c r="AQ231" s="960"/>
      <c r="AR231" s="1060"/>
      <c r="AS231" s="1361"/>
      <c r="AT231" s="1362"/>
      <c r="AU231" s="1362"/>
      <c r="AV231" s="1362"/>
      <c r="AW231" s="1363"/>
      <c r="AX231" s="1060"/>
      <c r="AY231" s="960"/>
      <c r="AZ231" s="960"/>
      <c r="BA231" s="960"/>
      <c r="BB231" s="960"/>
      <c r="BC231" s="969"/>
      <c r="BD231" s="968"/>
      <c r="BE231" s="960"/>
      <c r="BF231" s="960"/>
      <c r="BG231" s="960"/>
      <c r="BH231" s="960"/>
      <c r="BI231" s="968"/>
      <c r="BJ231" s="960"/>
      <c r="BK231" s="960"/>
      <c r="BL231" s="960"/>
      <c r="BM231" s="972"/>
      <c r="BN231" s="232"/>
    </row>
    <row r="232" spans="1:66" s="39" customFormat="1" ht="19.5" hidden="1" customHeight="1" thickBot="1">
      <c r="A232" s="40" t="s">
        <v>88</v>
      </c>
      <c r="B232" s="41"/>
      <c r="C232" s="1466">
        <f>SUM(D232:BM232)</f>
        <v>0</v>
      </c>
      <c r="D232" s="1477">
        <f>D231*1.017</f>
        <v>0</v>
      </c>
      <c r="E232" s="1478"/>
      <c r="F232" s="1478"/>
      <c r="G232" s="1478"/>
      <c r="H232" s="1479"/>
      <c r="I232" s="1477">
        <f>I231*1.017</f>
        <v>0</v>
      </c>
      <c r="J232" s="1478"/>
      <c r="K232" s="1478"/>
      <c r="L232" s="1478"/>
      <c r="M232" s="1478"/>
      <c r="N232" s="1477">
        <f>N231*1.017</f>
        <v>0</v>
      </c>
      <c r="O232" s="1479"/>
      <c r="P232" s="1479"/>
      <c r="Q232" s="1479"/>
      <c r="R232" s="1479"/>
      <c r="S232" s="1477">
        <f>S231*1.017</f>
        <v>0</v>
      </c>
      <c r="T232" s="1478"/>
      <c r="U232" s="1478"/>
      <c r="V232" s="1478"/>
      <c r="W232" s="1480"/>
      <c r="X232" s="1477">
        <f>X231*1.017</f>
        <v>0</v>
      </c>
      <c r="Y232" s="1478"/>
      <c r="Z232" s="1478"/>
      <c r="AA232" s="1478"/>
      <c r="AB232" s="1481"/>
      <c r="AC232" s="1481"/>
      <c r="AD232" s="1477">
        <f>AD231*1.017</f>
        <v>0</v>
      </c>
      <c r="AE232" s="1478"/>
      <c r="AF232" s="1478"/>
      <c r="AG232" s="1478"/>
      <c r="AH232" s="1479"/>
      <c r="AI232" s="1477">
        <f>AI231*1.017</f>
        <v>0</v>
      </c>
      <c r="AJ232" s="1478"/>
      <c r="AK232" s="1478"/>
      <c r="AL232" s="1478"/>
      <c r="AM232" s="1481"/>
      <c r="AN232" s="1477">
        <f>AN231*1.017</f>
        <v>0</v>
      </c>
      <c r="AO232" s="1478"/>
      <c r="AP232" s="1478"/>
      <c r="AQ232" s="1478"/>
      <c r="AR232" s="1479"/>
      <c r="AS232" s="1477">
        <f>AS231*1.017</f>
        <v>0</v>
      </c>
      <c r="AT232" s="1478"/>
      <c r="AU232" s="1478"/>
      <c r="AV232" s="1482"/>
      <c r="AW232" s="1483"/>
      <c r="AX232" s="1477">
        <f>AX231*1.017</f>
        <v>0</v>
      </c>
      <c r="AY232" s="1478"/>
      <c r="AZ232" s="1478"/>
      <c r="BA232" s="1478"/>
      <c r="BB232" s="1479"/>
      <c r="BC232" s="1484"/>
      <c r="BD232" s="1477">
        <f>BD231*1.017</f>
        <v>0</v>
      </c>
      <c r="BE232" s="1478"/>
      <c r="BF232" s="1478"/>
      <c r="BG232" s="1478"/>
      <c r="BH232" s="1485"/>
      <c r="BI232" s="1477">
        <f>BI231*1.017</f>
        <v>0</v>
      </c>
      <c r="BJ232" s="1478"/>
      <c r="BK232" s="1478"/>
      <c r="BL232" s="1478"/>
      <c r="BM232" s="1486"/>
      <c r="BN232" s="232"/>
    </row>
    <row r="233" spans="1:66" ht="18.600000000000001" hidden="1" thickBot="1">
      <c r="A233" s="43" t="s">
        <v>115</v>
      </c>
      <c r="B233" s="29"/>
      <c r="C233" s="58"/>
      <c r="D233" s="386"/>
      <c r="E233" s="465"/>
      <c r="F233" s="465"/>
      <c r="G233" s="465"/>
      <c r="H233" s="475"/>
      <c r="I233" s="947"/>
      <c r="J233" s="465"/>
      <c r="K233" s="465"/>
      <c r="L233" s="465"/>
      <c r="M233" s="465"/>
      <c r="N233" s="953"/>
      <c r="O233" s="950"/>
      <c r="P233" s="950"/>
      <c r="Q233" s="950"/>
      <c r="R233" s="1030"/>
      <c r="S233" s="1194"/>
      <c r="T233" s="1189"/>
      <c r="U233" s="1189"/>
      <c r="V233" s="385"/>
      <c r="W233" s="1176"/>
      <c r="X233" s="1058"/>
      <c r="Y233" s="465"/>
      <c r="Z233" s="465"/>
      <c r="AA233" s="465"/>
      <c r="AB233" s="951"/>
      <c r="AC233" s="375"/>
      <c r="AD233" s="949"/>
      <c r="AE233" s="465"/>
      <c r="AF233" s="465"/>
      <c r="AG233" s="385"/>
      <c r="AH233" s="475"/>
      <c r="AI233" s="955"/>
      <c r="AJ233" s="464"/>
      <c r="AK233" s="464"/>
      <c r="AL233" s="464"/>
      <c r="AM233" s="378"/>
      <c r="AN233" s="949"/>
      <c r="AO233" s="465"/>
      <c r="AP233" s="465"/>
      <c r="AQ233" s="465"/>
      <c r="AR233" s="1233"/>
      <c r="AS233" s="1360"/>
      <c r="AT233" s="1357"/>
      <c r="AU233" s="1357"/>
      <c r="AV233" s="1357"/>
      <c r="AW233" s="1192"/>
      <c r="AX233" s="1255"/>
      <c r="AY233" s="465"/>
      <c r="AZ233" s="465"/>
      <c r="BA233" s="465"/>
      <c r="BB233" s="475"/>
      <c r="BC233" s="483"/>
      <c r="BD233" s="949"/>
      <c r="BE233" s="465"/>
      <c r="BF233" s="465"/>
      <c r="BG233" s="465"/>
      <c r="BH233" s="951"/>
      <c r="BI233" s="949"/>
      <c r="BJ233" s="465"/>
      <c r="BK233" s="465"/>
      <c r="BL233" s="465"/>
      <c r="BM233" s="957"/>
      <c r="BN233" s="231"/>
    </row>
    <row r="234" spans="1:66" ht="18.600000000000001" hidden="1" thickBot="1">
      <c r="A234" s="28" t="s">
        <v>5</v>
      </c>
      <c r="B234" s="29"/>
      <c r="C234" s="58"/>
      <c r="D234" s="946"/>
      <c r="E234" s="465"/>
      <c r="F234" s="465"/>
      <c r="G234" s="465"/>
      <c r="H234" s="475"/>
      <c r="I234" s="947"/>
      <c r="J234" s="465"/>
      <c r="K234" s="465"/>
      <c r="L234" s="465"/>
      <c r="M234" s="465"/>
      <c r="N234" s="949"/>
      <c r="O234" s="465"/>
      <c r="P234" s="465"/>
      <c r="Q234" s="465"/>
      <c r="R234" s="375"/>
      <c r="S234" s="1177"/>
      <c r="T234" s="1189"/>
      <c r="U234" s="1189"/>
      <c r="V234" s="1195"/>
      <c r="W234" s="1202"/>
      <c r="X234" s="1058"/>
      <c r="Y234" s="465"/>
      <c r="Z234" s="465"/>
      <c r="AA234" s="465"/>
      <c r="AB234" s="951"/>
      <c r="AC234" s="975"/>
      <c r="AD234" s="949"/>
      <c r="AE234" s="465"/>
      <c r="AF234" s="465"/>
      <c r="AG234" s="465"/>
      <c r="AH234" s="973"/>
      <c r="AI234" s="974"/>
      <c r="AJ234" s="950"/>
      <c r="AK234" s="950"/>
      <c r="AL234" s="950"/>
      <c r="AM234" s="378"/>
      <c r="AN234" s="949"/>
      <c r="AO234" s="465"/>
      <c r="AP234" s="465"/>
      <c r="AQ234" s="465"/>
      <c r="AR234" s="1233"/>
      <c r="AS234" s="1360"/>
      <c r="AT234" s="1357"/>
      <c r="AU234" s="1357"/>
      <c r="AV234" s="1357"/>
      <c r="AW234" s="1192"/>
      <c r="AX234" s="1255"/>
      <c r="AY234" s="465"/>
      <c r="AZ234" s="465"/>
      <c r="BA234" s="465"/>
      <c r="BB234" s="475"/>
      <c r="BC234" s="483"/>
      <c r="BD234" s="949"/>
      <c r="BE234" s="465"/>
      <c r="BF234" s="465"/>
      <c r="BG234" s="465"/>
      <c r="BH234" s="951"/>
      <c r="BI234" s="949"/>
      <c r="BJ234" s="465"/>
      <c r="BK234" s="465"/>
      <c r="BL234" s="465"/>
      <c r="BM234" s="957"/>
      <c r="BN234" s="231"/>
    </row>
    <row r="235" spans="1:66" s="39" customFormat="1" ht="26.4" hidden="1" thickBot="1">
      <c r="A235" s="36" t="s">
        <v>51</v>
      </c>
      <c r="B235" s="37"/>
      <c r="C235" s="55">
        <f>SUM(D235:BM235)</f>
        <v>0</v>
      </c>
      <c r="D235" s="959"/>
      <c r="E235" s="960"/>
      <c r="F235" s="960"/>
      <c r="G235" s="960"/>
      <c r="H235" s="961"/>
      <c r="I235" s="962"/>
      <c r="J235" s="960"/>
      <c r="K235" s="960"/>
      <c r="L235" s="960"/>
      <c r="M235" s="960"/>
      <c r="N235" s="968"/>
      <c r="O235" s="960"/>
      <c r="P235" s="960"/>
      <c r="Q235" s="960"/>
      <c r="R235" s="960"/>
      <c r="S235" s="1182"/>
      <c r="T235" s="1060"/>
      <c r="U235" s="1060"/>
      <c r="V235" s="1060"/>
      <c r="W235" s="1183"/>
      <c r="X235" s="1060"/>
      <c r="Y235" s="960"/>
      <c r="Z235" s="960"/>
      <c r="AA235" s="960"/>
      <c r="AB235" s="960"/>
      <c r="AC235" s="967"/>
      <c r="AD235" s="962"/>
      <c r="AE235" s="960"/>
      <c r="AF235" s="960"/>
      <c r="AG235" s="960"/>
      <c r="AH235" s="961"/>
      <c r="AI235" s="962"/>
      <c r="AJ235" s="960"/>
      <c r="AK235" s="960"/>
      <c r="AL235" s="960"/>
      <c r="AM235" s="967"/>
      <c r="AN235" s="968"/>
      <c r="AO235" s="960"/>
      <c r="AP235" s="960"/>
      <c r="AQ235" s="960"/>
      <c r="AR235" s="1060"/>
      <c r="AS235" s="1361"/>
      <c r="AT235" s="1362"/>
      <c r="AU235" s="1362"/>
      <c r="AV235" s="1362"/>
      <c r="AW235" s="1363"/>
      <c r="AX235" s="1060"/>
      <c r="AY235" s="960"/>
      <c r="AZ235" s="960"/>
      <c r="BA235" s="960"/>
      <c r="BB235" s="960"/>
      <c r="BC235" s="969"/>
      <c r="BD235" s="968"/>
      <c r="BE235" s="960"/>
      <c r="BF235" s="960"/>
      <c r="BG235" s="960"/>
      <c r="BH235" s="960"/>
      <c r="BI235" s="968"/>
      <c r="BJ235" s="960"/>
      <c r="BK235" s="960"/>
      <c r="BL235" s="960"/>
      <c r="BM235" s="972"/>
      <c r="BN235" s="232"/>
    </row>
    <row r="236" spans="1:66" s="39" customFormat="1" ht="19.5" hidden="1" customHeight="1" thickBot="1">
      <c r="A236" s="40" t="s">
        <v>88</v>
      </c>
      <c r="B236" s="41"/>
      <c r="C236" s="1466">
        <f>SUM(D236:BM236)</f>
        <v>0</v>
      </c>
      <c r="D236" s="1477">
        <f>D235*1.017</f>
        <v>0</v>
      </c>
      <c r="E236" s="1478"/>
      <c r="F236" s="1478"/>
      <c r="G236" s="1478"/>
      <c r="H236" s="1479"/>
      <c r="I236" s="1477">
        <f>I235*1.017</f>
        <v>0</v>
      </c>
      <c r="J236" s="1478"/>
      <c r="K236" s="1478"/>
      <c r="L236" s="1478"/>
      <c r="M236" s="1478"/>
      <c r="N236" s="1477">
        <f>N235*1.017</f>
        <v>0</v>
      </c>
      <c r="O236" s="1479"/>
      <c r="P236" s="1479"/>
      <c r="Q236" s="1479"/>
      <c r="R236" s="1479"/>
      <c r="S236" s="1477">
        <f>S235*1.017</f>
        <v>0</v>
      </c>
      <c r="T236" s="1478"/>
      <c r="U236" s="1478"/>
      <c r="V236" s="1478"/>
      <c r="W236" s="1480"/>
      <c r="X236" s="1477">
        <f>X235*1.017</f>
        <v>0</v>
      </c>
      <c r="Y236" s="1478"/>
      <c r="Z236" s="1478"/>
      <c r="AA236" s="1478"/>
      <c r="AB236" s="1481"/>
      <c r="AC236" s="1481"/>
      <c r="AD236" s="1477">
        <f>AD235*1.017</f>
        <v>0</v>
      </c>
      <c r="AE236" s="1478"/>
      <c r="AF236" s="1478"/>
      <c r="AG236" s="1478"/>
      <c r="AH236" s="1479"/>
      <c r="AI236" s="1477">
        <f>AI235*1.017</f>
        <v>0</v>
      </c>
      <c r="AJ236" s="1478"/>
      <c r="AK236" s="1478"/>
      <c r="AL236" s="1478"/>
      <c r="AM236" s="1481"/>
      <c r="AN236" s="1477">
        <f>AN235*1.017</f>
        <v>0</v>
      </c>
      <c r="AO236" s="1478"/>
      <c r="AP236" s="1478"/>
      <c r="AQ236" s="1478"/>
      <c r="AR236" s="1479"/>
      <c r="AS236" s="1477">
        <f>AS235*1.017</f>
        <v>0</v>
      </c>
      <c r="AT236" s="1478"/>
      <c r="AU236" s="1478"/>
      <c r="AV236" s="1482"/>
      <c r="AW236" s="1483"/>
      <c r="AX236" s="1477">
        <f>AX235*1.017</f>
        <v>0</v>
      </c>
      <c r="AY236" s="1478"/>
      <c r="AZ236" s="1478"/>
      <c r="BA236" s="1478"/>
      <c r="BB236" s="1479"/>
      <c r="BC236" s="1484"/>
      <c r="BD236" s="1477">
        <f>BD235*1.017</f>
        <v>0</v>
      </c>
      <c r="BE236" s="1478"/>
      <c r="BF236" s="1478"/>
      <c r="BG236" s="1478"/>
      <c r="BH236" s="1485"/>
      <c r="BI236" s="1477">
        <f>BI235*1.017</f>
        <v>0</v>
      </c>
      <c r="BJ236" s="1478"/>
      <c r="BK236" s="1478"/>
      <c r="BL236" s="1478"/>
      <c r="BM236" s="1486"/>
      <c r="BN236" s="232"/>
    </row>
    <row r="237" spans="1:66" ht="18.600000000000001" hidden="1" thickBot="1">
      <c r="A237" s="43" t="s">
        <v>115</v>
      </c>
      <c r="B237" s="29"/>
      <c r="C237" s="58"/>
      <c r="D237" s="386"/>
      <c r="E237" s="465"/>
      <c r="F237" s="465"/>
      <c r="G237" s="465"/>
      <c r="H237" s="475"/>
      <c r="I237" s="947"/>
      <c r="J237" s="465"/>
      <c r="K237" s="465"/>
      <c r="L237" s="465"/>
      <c r="M237" s="465"/>
      <c r="N237" s="953"/>
      <c r="O237" s="950"/>
      <c r="P237" s="950"/>
      <c r="Q237" s="950"/>
      <c r="R237" s="1030"/>
      <c r="S237" s="1194"/>
      <c r="T237" s="1189"/>
      <c r="U237" s="1189"/>
      <c r="V237" s="385"/>
      <c r="W237" s="1200"/>
      <c r="X237" s="1058"/>
      <c r="Y237" s="465"/>
      <c r="Z237" s="465"/>
      <c r="AA237" s="465"/>
      <c r="AB237" s="951"/>
      <c r="AC237" s="375"/>
      <c r="AD237" s="949"/>
      <c r="AE237" s="465"/>
      <c r="AF237" s="465"/>
      <c r="AG237" s="172"/>
      <c r="AH237" s="475"/>
      <c r="AI237" s="955"/>
      <c r="AJ237" s="464"/>
      <c r="AK237" s="464"/>
      <c r="AL237" s="464"/>
      <c r="AM237" s="378"/>
      <c r="AN237" s="949"/>
      <c r="AO237" s="465"/>
      <c r="AP237" s="465"/>
      <c r="AQ237" s="465"/>
      <c r="AR237" s="1233"/>
      <c r="AS237" s="1360"/>
      <c r="AT237" s="1357"/>
      <c r="AU237" s="1357"/>
      <c r="AV237" s="1357"/>
      <c r="AW237" s="1192"/>
      <c r="AX237" s="1255"/>
      <c r="AY237" s="465"/>
      <c r="AZ237" s="465"/>
      <c r="BA237" s="465"/>
      <c r="BB237" s="475"/>
      <c r="BC237" s="483"/>
      <c r="BD237" s="949"/>
      <c r="BE237" s="465"/>
      <c r="BF237" s="465"/>
      <c r="BG237" s="465"/>
      <c r="BH237" s="951"/>
      <c r="BI237" s="949"/>
      <c r="BJ237" s="465"/>
      <c r="BK237" s="465"/>
      <c r="BL237" s="465"/>
      <c r="BM237" s="957"/>
      <c r="BN237" s="231"/>
    </row>
    <row r="238" spans="1:66" ht="18.600000000000001" hidden="1" thickBot="1">
      <c r="A238" s="28" t="s">
        <v>5</v>
      </c>
      <c r="B238" s="29"/>
      <c r="C238" s="58">
        <f>SUM(D238:BM238)</f>
        <v>0</v>
      </c>
      <c r="D238" s="946"/>
      <c r="E238" s="465"/>
      <c r="F238" s="465"/>
      <c r="G238" s="465"/>
      <c r="H238" s="475"/>
      <c r="I238" s="947"/>
      <c r="J238" s="465"/>
      <c r="K238" s="465"/>
      <c r="L238" s="465"/>
      <c r="M238" s="465"/>
      <c r="N238" s="949"/>
      <c r="O238" s="465"/>
      <c r="P238" s="465"/>
      <c r="Q238" s="465"/>
      <c r="R238" s="375"/>
      <c r="S238" s="1177"/>
      <c r="T238" s="1189"/>
      <c r="U238" s="1189"/>
      <c r="V238" s="1195"/>
      <c r="W238" s="1192"/>
      <c r="X238" s="1058"/>
      <c r="Y238" s="465"/>
      <c r="Z238" s="465"/>
      <c r="AA238" s="465"/>
      <c r="AB238" s="951"/>
      <c r="AC238" s="975"/>
      <c r="AD238" s="949"/>
      <c r="AE238" s="465"/>
      <c r="AF238" s="465"/>
      <c r="AG238" s="465"/>
      <c r="AH238" s="973"/>
      <c r="AI238" s="974"/>
      <c r="AJ238" s="950"/>
      <c r="AK238" s="950"/>
      <c r="AL238" s="950"/>
      <c r="AM238" s="378"/>
      <c r="AN238" s="949"/>
      <c r="AO238" s="465"/>
      <c r="AP238" s="465"/>
      <c r="AQ238" s="465"/>
      <c r="AR238" s="1233"/>
      <c r="AS238" s="1360"/>
      <c r="AT238" s="1357"/>
      <c r="AU238" s="1357"/>
      <c r="AV238" s="1357"/>
      <c r="AW238" s="1192"/>
      <c r="AX238" s="1255"/>
      <c r="AY238" s="465"/>
      <c r="AZ238" s="465"/>
      <c r="BA238" s="465"/>
      <c r="BB238" s="475"/>
      <c r="BC238" s="483"/>
      <c r="BD238" s="949"/>
      <c r="BE238" s="465"/>
      <c r="BF238" s="465"/>
      <c r="BG238" s="465"/>
      <c r="BH238" s="951"/>
      <c r="BI238" s="949"/>
      <c r="BJ238" s="465"/>
      <c r="BK238" s="465"/>
      <c r="BL238" s="954"/>
      <c r="BM238" s="1004"/>
      <c r="BN238" s="231"/>
    </row>
    <row r="239" spans="1:66" s="39" customFormat="1" ht="26.4" hidden="1" thickBot="1">
      <c r="A239" s="36" t="s">
        <v>51</v>
      </c>
      <c r="B239" s="37"/>
      <c r="C239" s="38">
        <f>SUM(D239:BM239)</f>
        <v>0</v>
      </c>
      <c r="D239" s="959"/>
      <c r="E239" s="960"/>
      <c r="F239" s="960"/>
      <c r="G239" s="960"/>
      <c r="H239" s="961"/>
      <c r="I239" s="962"/>
      <c r="J239" s="960"/>
      <c r="K239" s="960"/>
      <c r="L239" s="960"/>
      <c r="M239" s="960"/>
      <c r="N239" s="968"/>
      <c r="O239" s="960"/>
      <c r="P239" s="960"/>
      <c r="Q239" s="960"/>
      <c r="R239" s="960"/>
      <c r="S239" s="1182"/>
      <c r="T239" s="1060"/>
      <c r="U239" s="1060"/>
      <c r="V239" s="1060"/>
      <c r="W239" s="1183"/>
      <c r="X239" s="1060"/>
      <c r="Y239" s="960"/>
      <c r="Z239" s="960"/>
      <c r="AA239" s="960"/>
      <c r="AB239" s="960"/>
      <c r="AC239" s="967"/>
      <c r="AD239" s="962"/>
      <c r="AE239" s="960"/>
      <c r="AF239" s="960"/>
      <c r="AG239" s="960"/>
      <c r="AH239" s="961"/>
      <c r="AI239" s="962"/>
      <c r="AJ239" s="960"/>
      <c r="AK239" s="960"/>
      <c r="AL239" s="960"/>
      <c r="AM239" s="967"/>
      <c r="AN239" s="968"/>
      <c r="AO239" s="960"/>
      <c r="AP239" s="960"/>
      <c r="AQ239" s="960"/>
      <c r="AR239" s="1060"/>
      <c r="AS239" s="1361"/>
      <c r="AT239" s="1362"/>
      <c r="AU239" s="1362"/>
      <c r="AV239" s="1362"/>
      <c r="AW239" s="1363"/>
      <c r="AX239" s="1060"/>
      <c r="AY239" s="960"/>
      <c r="AZ239" s="960"/>
      <c r="BA239" s="960"/>
      <c r="BB239" s="960"/>
      <c r="BC239" s="969"/>
      <c r="BD239" s="968"/>
      <c r="BE239" s="960"/>
      <c r="BF239" s="960"/>
      <c r="BG239" s="960"/>
      <c r="BH239" s="960"/>
      <c r="BI239" s="968"/>
      <c r="BJ239" s="960"/>
      <c r="BK239" s="960"/>
      <c r="BL239" s="960"/>
      <c r="BM239" s="972"/>
      <c r="BN239" s="232"/>
    </row>
    <row r="240" spans="1:66" s="39" customFormat="1" ht="19.5" hidden="1" customHeight="1" thickBot="1">
      <c r="A240" s="40" t="s">
        <v>88</v>
      </c>
      <c r="B240" s="41"/>
      <c r="C240" s="1466">
        <f>SUM(D240:BM240)</f>
        <v>0</v>
      </c>
      <c r="D240" s="1477">
        <f>D239*1.017</f>
        <v>0</v>
      </c>
      <c r="E240" s="1478"/>
      <c r="F240" s="1478"/>
      <c r="G240" s="1478"/>
      <c r="H240" s="1479"/>
      <c r="I240" s="1477">
        <f>I239*1.017</f>
        <v>0</v>
      </c>
      <c r="J240" s="1478"/>
      <c r="K240" s="1478"/>
      <c r="L240" s="1478"/>
      <c r="M240" s="1478"/>
      <c r="N240" s="1477">
        <f>N239*1.017</f>
        <v>0</v>
      </c>
      <c r="O240" s="1479"/>
      <c r="P240" s="1479"/>
      <c r="Q240" s="1479"/>
      <c r="R240" s="1479"/>
      <c r="S240" s="1477">
        <f>S239*1.017</f>
        <v>0</v>
      </c>
      <c r="T240" s="1478"/>
      <c r="U240" s="1478"/>
      <c r="V240" s="1478"/>
      <c r="W240" s="1480"/>
      <c r="X240" s="1477">
        <f>X239*1.017</f>
        <v>0</v>
      </c>
      <c r="Y240" s="1478"/>
      <c r="Z240" s="1478"/>
      <c r="AA240" s="1478"/>
      <c r="AB240" s="1481"/>
      <c r="AC240" s="1481"/>
      <c r="AD240" s="1477">
        <f>AD239*1.017</f>
        <v>0</v>
      </c>
      <c r="AE240" s="1478"/>
      <c r="AF240" s="1478"/>
      <c r="AG240" s="1478"/>
      <c r="AH240" s="1479"/>
      <c r="AI240" s="1477">
        <f>AI239*1.017</f>
        <v>0</v>
      </c>
      <c r="AJ240" s="1478"/>
      <c r="AK240" s="1478"/>
      <c r="AL240" s="1478"/>
      <c r="AM240" s="1481"/>
      <c r="AN240" s="1477">
        <f>AN239*1.017</f>
        <v>0</v>
      </c>
      <c r="AO240" s="1478"/>
      <c r="AP240" s="1478"/>
      <c r="AQ240" s="1478"/>
      <c r="AR240" s="1479"/>
      <c r="AS240" s="1477">
        <f>AS239*1.017</f>
        <v>0</v>
      </c>
      <c r="AT240" s="1478"/>
      <c r="AU240" s="1478"/>
      <c r="AV240" s="1482"/>
      <c r="AW240" s="1483"/>
      <c r="AX240" s="1477">
        <f>AX239*1.017</f>
        <v>0</v>
      </c>
      <c r="AY240" s="1478"/>
      <c r="AZ240" s="1478"/>
      <c r="BA240" s="1478"/>
      <c r="BB240" s="1479"/>
      <c r="BC240" s="1484"/>
      <c r="BD240" s="1477">
        <f>BD239*1.017</f>
        <v>0</v>
      </c>
      <c r="BE240" s="1478"/>
      <c r="BF240" s="1478"/>
      <c r="BG240" s="1478"/>
      <c r="BH240" s="1485"/>
      <c r="BI240" s="1477">
        <f>BI239*1.017</f>
        <v>0</v>
      </c>
      <c r="BJ240" s="1478"/>
      <c r="BK240" s="1478"/>
      <c r="BL240" s="1478"/>
      <c r="BM240" s="1486"/>
    </row>
    <row r="241" spans="1:65" ht="18.600000000000001" thickBot="1">
      <c r="A241" s="60" t="s">
        <v>89</v>
      </c>
      <c r="B241" s="61"/>
      <c r="C241" s="240"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7"/>
      <c r="J243" s="327"/>
      <c r="K243" s="3"/>
      <c r="L243" s="328"/>
      <c r="M243" s="328"/>
      <c r="N243" s="327"/>
      <c r="O243" s="327"/>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8"/>
      <c r="J245" s="65"/>
      <c r="K245" s="70"/>
      <c r="L245" s="328"/>
      <c r="M245" s="328"/>
      <c r="N245" s="328"/>
      <c r="O245" s="328"/>
      <c r="P245" s="66"/>
      <c r="Q245" s="66"/>
      <c r="R245" s="66"/>
    </row>
    <row r="246" spans="1:65">
      <c r="C246" s="22"/>
      <c r="D246" s="71"/>
      <c r="E246" s="72"/>
      <c r="F246" s="68"/>
      <c r="G246" s="73"/>
      <c r="H246" s="67"/>
      <c r="I246" s="328"/>
      <c r="J246" s="3"/>
      <c r="K246" s="327"/>
      <c r="L246" s="327"/>
      <c r="M246" s="327"/>
      <c r="N246" s="327"/>
      <c r="O246" s="327"/>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42" t="s">
        <v>48</v>
      </c>
      <c r="B248" s="242" t="s">
        <v>59</v>
      </c>
      <c r="C248" s="243" t="s">
        <v>59</v>
      </c>
      <c r="D248" s="1423">
        <v>44562</v>
      </c>
      <c r="E248" s="487"/>
      <c r="F248" s="487"/>
      <c r="G248" s="1208"/>
      <c r="H248" s="1210"/>
      <c r="I248" s="486">
        <v>44593</v>
      </c>
      <c r="J248" s="487"/>
      <c r="K248" s="487"/>
      <c r="L248" s="487"/>
      <c r="M248" s="487"/>
      <c r="N248" s="486">
        <v>44621</v>
      </c>
      <c r="O248" s="487"/>
      <c r="P248" s="487"/>
      <c r="Q248" s="487"/>
      <c r="R248" s="487"/>
      <c r="S248" s="486">
        <v>44652</v>
      </c>
      <c r="T248" s="487"/>
      <c r="U248" s="487"/>
      <c r="V248" s="487"/>
      <c r="W248" s="487"/>
      <c r="X248" s="486">
        <v>44682</v>
      </c>
      <c r="Y248" s="487"/>
      <c r="Z248" s="487"/>
      <c r="AA248" s="487"/>
      <c r="AB248" s="1209"/>
      <c r="AC248" s="1210"/>
      <c r="AD248" s="486">
        <v>44713</v>
      </c>
      <c r="AE248" s="487"/>
      <c r="AF248" s="487"/>
      <c r="AG248" s="487"/>
      <c r="AH248" s="1209"/>
      <c r="AI248" s="486">
        <v>44743</v>
      </c>
      <c r="AJ248" s="487"/>
      <c r="AK248" s="487"/>
      <c r="AL248" s="487"/>
      <c r="AM248" s="487"/>
      <c r="AN248" s="486">
        <v>44774</v>
      </c>
      <c r="AO248" s="487"/>
      <c r="AP248" s="487"/>
      <c r="AQ248" s="487"/>
      <c r="AR248" s="487"/>
      <c r="AS248" s="486">
        <v>44805</v>
      </c>
      <c r="AT248" s="487"/>
      <c r="AU248" s="487"/>
      <c r="AV248" s="1208"/>
      <c r="AW248" s="1209"/>
      <c r="AX248" s="486">
        <v>44835</v>
      </c>
      <c r="AY248" s="487"/>
      <c r="AZ248" s="487"/>
      <c r="BA248" s="487"/>
      <c r="BB248" s="1209"/>
      <c r="BC248" s="1209"/>
      <c r="BD248" s="486">
        <v>44866</v>
      </c>
      <c r="BE248" s="487"/>
      <c r="BF248" s="487"/>
      <c r="BG248" s="487"/>
      <c r="BH248" s="1208"/>
      <c r="BI248" s="1423">
        <v>44896</v>
      </c>
      <c r="BJ248" s="487"/>
      <c r="BK248" s="487"/>
      <c r="BL248" s="1208"/>
      <c r="BM248" s="1433"/>
    </row>
    <row r="249" spans="1:65">
      <c r="A249" s="74" t="s">
        <v>56</v>
      </c>
      <c r="B249" s="75" t="e">
        <f>SUM(D249:BL249)</f>
        <v>#N/A</v>
      </c>
      <c r="C249" s="264" t="e">
        <f>SUM(D249:BM249)</f>
        <v>#N/A</v>
      </c>
      <c r="D249" s="1424" t="e">
        <f>D68+D106+D144</f>
        <v>#N/A</v>
      </c>
      <c r="E249" s="1425"/>
      <c r="F249" s="1425"/>
      <c r="G249" s="1425"/>
      <c r="H249" s="1426"/>
      <c r="I249" s="1424" t="e">
        <f>I68+I106+I144</f>
        <v>#N/A</v>
      </c>
      <c r="J249" s="1425"/>
      <c r="K249" s="1425"/>
      <c r="L249" s="1425"/>
      <c r="M249" s="1425"/>
      <c r="N249" s="1424" t="e">
        <f>N68+N106+N144</f>
        <v>#N/A</v>
      </c>
      <c r="O249" s="1425"/>
      <c r="P249" s="1425"/>
      <c r="Q249" s="1425"/>
      <c r="R249" s="1425"/>
      <c r="S249" s="1424" t="e">
        <f>S68+S106+S144</f>
        <v>#N/A</v>
      </c>
      <c r="T249" s="1425"/>
      <c r="U249" s="1425"/>
      <c r="V249" s="1425"/>
      <c r="W249" s="1426"/>
      <c r="X249" s="1424" t="e">
        <f>X68+X106+X144</f>
        <v>#N/A</v>
      </c>
      <c r="Y249" s="1425"/>
      <c r="Z249" s="1425"/>
      <c r="AA249" s="1425"/>
      <c r="AB249" s="1425"/>
      <c r="AC249" s="1426"/>
      <c r="AD249" s="1424" t="e">
        <f>AD68+AD106+AD144</f>
        <v>#N/A</v>
      </c>
      <c r="AE249" s="1425"/>
      <c r="AF249" s="1425"/>
      <c r="AG249" s="1425"/>
      <c r="AH249" s="1426"/>
      <c r="AI249" s="1424" t="e">
        <f>AI68+AI106+AI144</f>
        <v>#N/A</v>
      </c>
      <c r="AJ249" s="1425"/>
      <c r="AK249" s="1425"/>
      <c r="AL249" s="1425"/>
      <c r="AM249" s="1426"/>
      <c r="AN249" s="1424" t="e">
        <f>AN68+AN106+AN144</f>
        <v>#N/A</v>
      </c>
      <c r="AO249" s="1425"/>
      <c r="AP249" s="1425"/>
      <c r="AQ249" s="1425"/>
      <c r="AR249" s="1425"/>
      <c r="AS249" s="1424" t="e">
        <f>AS68+AS106+AS144</f>
        <v>#N/A</v>
      </c>
      <c r="AT249" s="1425"/>
      <c r="AU249" s="1425"/>
      <c r="AV249" s="1425"/>
      <c r="AW249" s="1426"/>
      <c r="AX249" s="1425" t="e">
        <f>AX68+AX106+AX144</f>
        <v>#N/A</v>
      </c>
      <c r="AY249" s="1425"/>
      <c r="AZ249" s="1425"/>
      <c r="BA249" s="1425"/>
      <c r="BB249" s="1425"/>
      <c r="BC249" s="1425"/>
      <c r="BD249" s="1424" t="e">
        <f>BD68+BD106+BD144</f>
        <v>#N/A</v>
      </c>
      <c r="BE249" s="1425"/>
      <c r="BF249" s="1425"/>
      <c r="BG249" s="1425"/>
      <c r="BH249" s="1425"/>
      <c r="BI249" s="1424" t="e">
        <f>BI68+BI106+BI144</f>
        <v>#N/A</v>
      </c>
      <c r="BJ249" s="1425"/>
      <c r="BK249" s="1425"/>
      <c r="BL249" s="1425"/>
      <c r="BM249" s="1426"/>
    </row>
    <row r="250" spans="1:65" ht="18.600000000000001" thickBot="1">
      <c r="A250" s="74" t="s">
        <v>57</v>
      </c>
      <c r="B250" s="75" t="e">
        <f>SUM(D250:BL250)</f>
        <v>#N/A</v>
      </c>
      <c r="C250" s="241" t="e">
        <f>SUM(D250:BM250)</f>
        <v>#N/A</v>
      </c>
      <c r="D250" s="1427" t="e">
        <f>D69+D107+D145</f>
        <v>#N/A</v>
      </c>
      <c r="E250" s="1428"/>
      <c r="F250" s="1428"/>
      <c r="G250" s="1428"/>
      <c r="H250" s="1429"/>
      <c r="I250" s="1427" t="e">
        <f>I69+I107+I145</f>
        <v>#N/A</v>
      </c>
      <c r="J250" s="1428"/>
      <c r="K250" s="1428"/>
      <c r="L250" s="1428"/>
      <c r="M250" s="1428"/>
      <c r="N250" s="1427" t="e">
        <f>N69+N107+N145</f>
        <v>#N/A</v>
      </c>
      <c r="O250" s="1428"/>
      <c r="P250" s="1428"/>
      <c r="Q250" s="1428"/>
      <c r="R250" s="1428"/>
      <c r="S250" s="1427" t="e">
        <f>S69+S107+S145</f>
        <v>#N/A</v>
      </c>
      <c r="T250" s="1428"/>
      <c r="U250" s="1428"/>
      <c r="V250" s="1428"/>
      <c r="W250" s="1429"/>
      <c r="X250" s="1427" t="e">
        <f>X69+X107+X145</f>
        <v>#N/A</v>
      </c>
      <c r="Y250" s="1428"/>
      <c r="Z250" s="1428"/>
      <c r="AA250" s="1428"/>
      <c r="AB250" s="1428"/>
      <c r="AC250" s="1429"/>
      <c r="AD250" s="1427" t="e">
        <f>AD69+AD107+AD145</f>
        <v>#N/A</v>
      </c>
      <c r="AE250" s="1428"/>
      <c r="AF250" s="1428"/>
      <c r="AG250" s="1428"/>
      <c r="AH250" s="1429"/>
      <c r="AI250" s="1427" t="e">
        <f>AI69+AI107+AI145</f>
        <v>#N/A</v>
      </c>
      <c r="AJ250" s="1428"/>
      <c r="AK250" s="1428"/>
      <c r="AL250" s="1428"/>
      <c r="AM250" s="1429"/>
      <c r="AN250" s="1427" t="e">
        <f>AN69+AN107+AN145</f>
        <v>#N/A</v>
      </c>
      <c r="AO250" s="1428"/>
      <c r="AP250" s="1428"/>
      <c r="AQ250" s="1428"/>
      <c r="AR250" s="1428"/>
      <c r="AS250" s="1427" t="e">
        <f>AS69+AS107+AS145</f>
        <v>#N/A</v>
      </c>
      <c r="AT250" s="1428"/>
      <c r="AU250" s="1428"/>
      <c r="AV250" s="1428"/>
      <c r="AW250" s="1429"/>
      <c r="AX250" s="1428" t="e">
        <f>AX69+AX107+AX145</f>
        <v>#N/A</v>
      </c>
      <c r="AY250" s="1428"/>
      <c r="AZ250" s="1428"/>
      <c r="BA250" s="1428"/>
      <c r="BB250" s="1428"/>
      <c r="BC250" s="1428"/>
      <c r="BD250" s="1427" t="e">
        <f>BD69+BD107+BD145</f>
        <v>#N/A</v>
      </c>
      <c r="BE250" s="1428"/>
      <c r="BF250" s="1428"/>
      <c r="BG250" s="1428"/>
      <c r="BH250" s="1428"/>
      <c r="BI250" s="1427" t="e">
        <f>BI69+BI107+BI145</f>
        <v>#N/A</v>
      </c>
      <c r="BJ250" s="1428"/>
      <c r="BK250" s="1428"/>
      <c r="BL250" s="1428"/>
      <c r="BM250" s="1429"/>
    </row>
    <row r="251" spans="1:65" ht="18.600000000000001" thickBot="1">
      <c r="B251" s="244" t="e">
        <f>SUM(B249:B250)</f>
        <v>#N/A</v>
      </c>
      <c r="C251" s="245" t="e">
        <f>SUM(C249:C250)</f>
        <v>#N/A</v>
      </c>
      <c r="D251" s="1430" t="e">
        <f>D249+D250</f>
        <v>#N/A</v>
      </c>
      <c r="E251" s="1431"/>
      <c r="F251" s="1431"/>
      <c r="G251" s="1431"/>
      <c r="H251" s="1432"/>
      <c r="I251" s="1430" t="e">
        <f>I249+I250</f>
        <v>#N/A</v>
      </c>
      <c r="J251" s="1431"/>
      <c r="K251" s="1431"/>
      <c r="L251" s="1431"/>
      <c r="M251" s="1431"/>
      <c r="N251" s="1430" t="e">
        <f>N249+N250</f>
        <v>#N/A</v>
      </c>
      <c r="O251" s="1431"/>
      <c r="P251" s="1431"/>
      <c r="Q251" s="1431"/>
      <c r="R251" s="1431"/>
      <c r="S251" s="1430" t="e">
        <f>S249+S250</f>
        <v>#N/A</v>
      </c>
      <c r="T251" s="1431"/>
      <c r="U251" s="1431"/>
      <c r="V251" s="1431"/>
      <c r="W251" s="1432"/>
      <c r="X251" s="1430" t="e">
        <f>X249+X250</f>
        <v>#N/A</v>
      </c>
      <c r="Y251" s="1431"/>
      <c r="Z251" s="1431"/>
      <c r="AA251" s="1431"/>
      <c r="AB251" s="1431"/>
      <c r="AC251" s="1432"/>
      <c r="AD251" s="1430" t="e">
        <f>AD249+AD250</f>
        <v>#N/A</v>
      </c>
      <c r="AE251" s="1431"/>
      <c r="AF251" s="1431"/>
      <c r="AG251" s="1431"/>
      <c r="AH251" s="1432"/>
      <c r="AI251" s="1430" t="e">
        <f>AI249+AI250</f>
        <v>#N/A</v>
      </c>
      <c r="AJ251" s="1431"/>
      <c r="AK251" s="1431"/>
      <c r="AL251" s="1431"/>
      <c r="AM251" s="1432"/>
      <c r="AN251" s="1430" t="e">
        <f>AN249+AN250</f>
        <v>#N/A</v>
      </c>
      <c r="AO251" s="1431"/>
      <c r="AP251" s="1431"/>
      <c r="AQ251" s="1431"/>
      <c r="AR251" s="1431"/>
      <c r="AS251" s="1430" t="e">
        <f>AS249+AS250</f>
        <v>#N/A</v>
      </c>
      <c r="AT251" s="1431"/>
      <c r="AU251" s="1431"/>
      <c r="AV251" s="1431"/>
      <c r="AW251" s="1432"/>
      <c r="AX251" s="1431" t="e">
        <f>AX249+AX250</f>
        <v>#N/A</v>
      </c>
      <c r="AY251" s="1431"/>
      <c r="AZ251" s="1431"/>
      <c r="BA251" s="1431"/>
      <c r="BB251" s="1431"/>
      <c r="BC251" s="1431"/>
      <c r="BD251" s="1430" t="e">
        <f>BD249+BD250</f>
        <v>#N/A</v>
      </c>
      <c r="BE251" s="1431"/>
      <c r="BF251" s="1431"/>
      <c r="BG251" s="1431"/>
      <c r="BH251" s="1431"/>
      <c r="BI251" s="1430" t="e">
        <f>BI249+BI250</f>
        <v>#N/A</v>
      </c>
      <c r="BJ251" s="1431"/>
      <c r="BK251" s="1431"/>
      <c r="BL251" s="1431"/>
      <c r="BM251" s="1432"/>
    </row>
    <row r="253" spans="1:65" ht="25.8">
      <c r="D253" s="76"/>
    </row>
  </sheetData>
  <mergeCells count="26">
    <mergeCell ref="E8:F8"/>
    <mergeCell ref="J8:K8"/>
    <mergeCell ref="D81:H81"/>
    <mergeCell ref="I81:M81"/>
    <mergeCell ref="N81:R81"/>
    <mergeCell ref="S81:W81"/>
    <mergeCell ref="X81:AC81"/>
    <mergeCell ref="AD81:AH81"/>
    <mergeCell ref="AI81:AM81"/>
    <mergeCell ref="AN81:AR81"/>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s>
  <conditionalFormatting sqref="D24:L24 S24:AC24">
    <cfRule type="cellIs" dxfId="368" priority="95" operator="between">
      <formula>0.1</formula>
      <formula>100000</formula>
    </cfRule>
  </conditionalFormatting>
  <conditionalFormatting sqref="AI24:AM24">
    <cfRule type="cellIs" dxfId="367" priority="91" operator="between">
      <formula>0.1</formula>
      <formula>100000</formula>
    </cfRule>
  </conditionalFormatting>
  <conditionalFormatting sqref="D49:L49 AE49:BB49 AD87:AG87 BD87:BF87 BD49:BM49 S87:V87 S49:AB49 D87:H87 AI87:AL87 AN87:AQ87 AS87:AV87">
    <cfRule type="cellIs" dxfId="366" priority="94" operator="greaterThan">
      <formula>0</formula>
    </cfRule>
  </conditionalFormatting>
  <conditionalFormatting sqref="AC49">
    <cfRule type="cellIs" dxfId="365" priority="93" operator="greaterThan">
      <formula>0</formula>
    </cfRule>
  </conditionalFormatting>
  <conditionalFormatting sqref="AD24:AH24">
    <cfRule type="cellIs" dxfId="364" priority="92" operator="between">
      <formula>0.1</formula>
      <formula>100000</formula>
    </cfRule>
  </conditionalFormatting>
  <conditionalFormatting sqref="BI24:BL24">
    <cfRule type="cellIs" dxfId="363" priority="87" operator="between">
      <formula>0.1</formula>
      <formula>100000</formula>
    </cfRule>
  </conditionalFormatting>
  <conditionalFormatting sqref="AS24:AW24">
    <cfRule type="cellIs" dxfId="362" priority="90" operator="between">
      <formula>0.1</formula>
      <formula>100000</formula>
    </cfRule>
  </conditionalFormatting>
  <conditionalFormatting sqref="AX24:BB24">
    <cfRule type="cellIs" dxfId="361" priority="89" operator="between">
      <formula>0.1</formula>
      <formula>100000</formula>
    </cfRule>
  </conditionalFormatting>
  <conditionalFormatting sqref="BD24:BH24">
    <cfRule type="cellIs" dxfId="360" priority="88" operator="between">
      <formula>0.1</formula>
      <formula>100000</formula>
    </cfRule>
  </conditionalFormatting>
  <conditionalFormatting sqref="BM87">
    <cfRule type="cellIs" dxfId="359" priority="86" operator="greaterThan">
      <formula>0</formula>
    </cfRule>
  </conditionalFormatting>
  <conditionalFormatting sqref="BG87 BI87:BL87">
    <cfRule type="cellIs" dxfId="358" priority="85" operator="greaterThan">
      <formula>0</formula>
    </cfRule>
  </conditionalFormatting>
  <conditionalFormatting sqref="AD49">
    <cfRule type="cellIs" dxfId="357" priority="84" operator="greaterThan">
      <formula>0</formula>
    </cfRule>
  </conditionalFormatting>
  <conditionalFormatting sqref="M49">
    <cfRule type="cellIs" dxfId="356" priority="82" operator="greaterThan">
      <formula>0</formula>
    </cfRule>
  </conditionalFormatting>
  <conditionalFormatting sqref="M24">
    <cfRule type="cellIs" dxfId="355" priority="83" operator="between">
      <formula>0.1</formula>
      <formula>100000</formula>
    </cfRule>
  </conditionalFormatting>
  <conditionalFormatting sqref="BC49">
    <cfRule type="cellIs" dxfId="354" priority="81" operator="greaterThan">
      <formula>0</formula>
    </cfRule>
  </conditionalFormatting>
  <conditionalFormatting sqref="BC24">
    <cfRule type="cellIs" dxfId="353" priority="80" operator="between">
      <formula>0.1</formula>
      <formula>100000</formula>
    </cfRule>
  </conditionalFormatting>
  <conditionalFormatting sqref="BM24">
    <cfRule type="cellIs" dxfId="352" priority="79" operator="between">
      <formula>0.1</formula>
      <formula>100000</formula>
    </cfRule>
  </conditionalFormatting>
  <conditionalFormatting sqref="BM87">
    <cfRule type="cellIs" dxfId="351" priority="78" operator="greaterThan">
      <formula>0</formula>
    </cfRule>
  </conditionalFormatting>
  <conditionalFormatting sqref="I87:L87">
    <cfRule type="cellIs" dxfId="350" priority="77" operator="greaterThan">
      <formula>0</formula>
    </cfRule>
  </conditionalFormatting>
  <conditionalFormatting sqref="M87">
    <cfRule type="cellIs" dxfId="349" priority="76" operator="greaterThan">
      <formula>0</formula>
    </cfRule>
  </conditionalFormatting>
  <conditionalFormatting sqref="N87:O87">
    <cfRule type="cellIs" dxfId="348" priority="71" operator="greaterThan">
      <formula>0</formula>
    </cfRule>
  </conditionalFormatting>
  <conditionalFormatting sqref="P87:Q87">
    <cfRule type="cellIs" dxfId="347" priority="70" operator="greaterThan">
      <formula>0</formula>
    </cfRule>
  </conditionalFormatting>
  <conditionalFormatting sqref="N49:O49">
    <cfRule type="cellIs" dxfId="346" priority="68" operator="greaterThan">
      <formula>0</formula>
    </cfRule>
  </conditionalFormatting>
  <conditionalFormatting sqref="P49:Q49">
    <cfRule type="cellIs" dxfId="345" priority="67" operator="greaterThan">
      <formula>0</formula>
    </cfRule>
  </conditionalFormatting>
  <conditionalFormatting sqref="R49">
    <cfRule type="cellIs" dxfId="344" priority="66" operator="greaterThan">
      <formula>0</formula>
    </cfRule>
  </conditionalFormatting>
  <conditionalFormatting sqref="X87:AB87">
    <cfRule type="cellIs" dxfId="343" priority="65" operator="greaterThan">
      <formula>0</formula>
    </cfRule>
  </conditionalFormatting>
  <conditionalFormatting sqref="AX87:BB87">
    <cfRule type="cellIs" dxfId="342" priority="61" operator="greaterThan">
      <formula>0</formula>
    </cfRule>
  </conditionalFormatting>
  <conditionalFormatting sqref="N24:Q24">
    <cfRule type="cellIs" dxfId="341" priority="57" operator="between">
      <formula>0.1</formula>
      <formula>100000</formula>
    </cfRule>
  </conditionalFormatting>
  <conditionalFormatting sqref="R24">
    <cfRule type="cellIs" dxfId="340" priority="56" operator="between">
      <formula>0.1</formula>
      <formula>100000</formula>
    </cfRule>
  </conditionalFormatting>
  <conditionalFormatting sqref="AN24:AR24">
    <cfRule type="cellIs" dxfId="339" priority="55" operator="between">
      <formula>0.1</formula>
      <formula>100000</formula>
    </cfRule>
  </conditionalFormatting>
  <conditionalFormatting sqref="D31:L31 S31:AC31">
    <cfRule type="cellIs" dxfId="338" priority="54" operator="between">
      <formula>0.1</formula>
      <formula>100000</formula>
    </cfRule>
  </conditionalFormatting>
  <conditionalFormatting sqref="AI31:AM31">
    <cfRule type="cellIs" dxfId="337" priority="52" operator="between">
      <formula>0.1</formula>
      <formula>100000</formula>
    </cfRule>
  </conditionalFormatting>
  <conditionalFormatting sqref="AD31:AH31">
    <cfRule type="cellIs" dxfId="336" priority="53" operator="between">
      <formula>0.1</formula>
      <formula>100000</formula>
    </cfRule>
  </conditionalFormatting>
  <conditionalFormatting sqref="BI31:BL31">
    <cfRule type="cellIs" dxfId="335" priority="48" operator="between">
      <formula>0.1</formula>
      <formula>100000</formula>
    </cfRule>
  </conditionalFormatting>
  <conditionalFormatting sqref="AS31:AW31">
    <cfRule type="cellIs" dxfId="334" priority="51" operator="between">
      <formula>0.1</formula>
      <formula>100000</formula>
    </cfRule>
  </conditionalFormatting>
  <conditionalFormatting sqref="AX31:BB31">
    <cfRule type="cellIs" dxfId="333" priority="50" operator="between">
      <formula>0.1</formula>
      <formula>100000</formula>
    </cfRule>
  </conditionalFormatting>
  <conditionalFormatting sqref="BD31:BH31">
    <cfRule type="cellIs" dxfId="332" priority="49" operator="between">
      <formula>0.1</formula>
      <formula>100000</formula>
    </cfRule>
  </conditionalFormatting>
  <conditionalFormatting sqref="M31">
    <cfRule type="cellIs" dxfId="331" priority="47" operator="between">
      <formula>0.1</formula>
      <formula>100000</formula>
    </cfRule>
  </conditionalFormatting>
  <conditionalFormatting sqref="BC31">
    <cfRule type="cellIs" dxfId="330" priority="46" operator="between">
      <formula>0.1</formula>
      <formula>100000</formula>
    </cfRule>
  </conditionalFormatting>
  <conditionalFormatting sqref="BM31">
    <cfRule type="cellIs" dxfId="329" priority="45" operator="between">
      <formula>0.1</formula>
      <formula>100000</formula>
    </cfRule>
  </conditionalFormatting>
  <conditionalFormatting sqref="N31:Q31">
    <cfRule type="cellIs" dxfId="328" priority="44" operator="between">
      <formula>0.1</formula>
      <formula>100000</formula>
    </cfRule>
  </conditionalFormatting>
  <conditionalFormatting sqref="R31">
    <cfRule type="cellIs" dxfId="327" priority="43" operator="between">
      <formula>0.1</formula>
      <formula>100000</formula>
    </cfRule>
  </conditionalFormatting>
  <conditionalFormatting sqref="AN31:AR31">
    <cfRule type="cellIs" dxfId="326" priority="42" operator="between">
      <formula>0.1</formula>
      <formula>100000</formula>
    </cfRule>
  </conditionalFormatting>
  <conditionalFormatting sqref="D38:L38 S38:AC38">
    <cfRule type="cellIs" dxfId="325" priority="41" operator="between">
      <formula>0.1</formula>
      <formula>100000</formula>
    </cfRule>
  </conditionalFormatting>
  <conditionalFormatting sqref="AI38:AM38">
    <cfRule type="cellIs" dxfId="324" priority="39" operator="between">
      <formula>0.1</formula>
      <formula>100000</formula>
    </cfRule>
  </conditionalFormatting>
  <conditionalFormatting sqref="AD38:AH38">
    <cfRule type="cellIs" dxfId="323" priority="40" operator="between">
      <formula>0.1</formula>
      <formula>100000</formula>
    </cfRule>
  </conditionalFormatting>
  <conditionalFormatting sqref="BI38:BL38">
    <cfRule type="cellIs" dxfId="322" priority="35" operator="between">
      <formula>0.1</formula>
      <formula>100000</formula>
    </cfRule>
  </conditionalFormatting>
  <conditionalFormatting sqref="AS38:AW38">
    <cfRule type="cellIs" dxfId="321" priority="38" operator="between">
      <formula>0.1</formula>
      <formula>100000</formula>
    </cfRule>
  </conditionalFormatting>
  <conditionalFormatting sqref="AX38:BB38">
    <cfRule type="cellIs" dxfId="320" priority="37" operator="between">
      <formula>0.1</formula>
      <formula>100000</formula>
    </cfRule>
  </conditionalFormatting>
  <conditionalFormatting sqref="BD38:BH38">
    <cfRule type="cellIs" dxfId="319" priority="36" operator="between">
      <formula>0.1</formula>
      <formula>100000</formula>
    </cfRule>
  </conditionalFormatting>
  <conditionalFormatting sqref="M38">
    <cfRule type="cellIs" dxfId="318" priority="34" operator="between">
      <formula>0.1</formula>
      <formula>100000</formula>
    </cfRule>
  </conditionalFormatting>
  <conditionalFormatting sqref="BC38">
    <cfRule type="cellIs" dxfId="317" priority="33" operator="between">
      <formula>0.1</formula>
      <formula>100000</formula>
    </cfRule>
  </conditionalFormatting>
  <conditionalFormatting sqref="BM38">
    <cfRule type="cellIs" dxfId="316" priority="32" operator="between">
      <formula>0.1</formula>
      <formula>100000</formula>
    </cfRule>
  </conditionalFormatting>
  <conditionalFormatting sqref="N38:Q38">
    <cfRule type="cellIs" dxfId="315" priority="31" operator="between">
      <formula>0.1</formula>
      <formula>100000</formula>
    </cfRule>
  </conditionalFormatting>
  <conditionalFormatting sqref="R38">
    <cfRule type="cellIs" dxfId="314" priority="30" operator="between">
      <formula>0.1</formula>
      <formula>100000</formula>
    </cfRule>
  </conditionalFormatting>
  <conditionalFormatting sqref="AN38:AR38">
    <cfRule type="cellIs" dxfId="313" priority="29" operator="between">
      <formula>0.1</formula>
      <formula>100000</formula>
    </cfRule>
  </conditionalFormatting>
  <conditionalFormatting sqref="R87">
    <cfRule type="cellIs" dxfId="312" priority="28" operator="greaterThan">
      <formula>0</formula>
    </cfRule>
  </conditionalFormatting>
  <conditionalFormatting sqref="W87">
    <cfRule type="cellIs" dxfId="311" priority="27" operator="greaterThan">
      <formula>0</formula>
    </cfRule>
  </conditionalFormatting>
  <conditionalFormatting sqref="AC87">
    <cfRule type="cellIs" dxfId="310" priority="26" operator="greaterThan">
      <formula>0</formula>
    </cfRule>
  </conditionalFormatting>
  <conditionalFormatting sqref="AH87">
    <cfRule type="cellIs" dxfId="309" priority="25" operator="greaterThan">
      <formula>0</formula>
    </cfRule>
  </conditionalFormatting>
  <conditionalFormatting sqref="AM87">
    <cfRule type="cellIs" dxfId="308" priority="24" operator="greaterThan">
      <formula>0</formula>
    </cfRule>
  </conditionalFormatting>
  <conditionalFormatting sqref="AR87">
    <cfRule type="cellIs" dxfId="307" priority="23" operator="greaterThan">
      <formula>0</formula>
    </cfRule>
  </conditionalFormatting>
  <conditionalFormatting sqref="AW87">
    <cfRule type="cellIs" dxfId="306" priority="22" operator="greaterThan">
      <formula>0</formula>
    </cfRule>
  </conditionalFormatting>
  <conditionalFormatting sqref="BC87">
    <cfRule type="cellIs" dxfId="305" priority="21" operator="greaterThan">
      <formula>0</formula>
    </cfRule>
  </conditionalFormatting>
  <conditionalFormatting sqref="BH87">
    <cfRule type="cellIs" dxfId="304" priority="20" operator="greaterThan">
      <formula>0</formula>
    </cfRule>
  </conditionalFormatting>
  <conditionalFormatting sqref="AD125:AG125 BD125:BF125 S125:V125 D125:H125 AI125:AL125 AN125:AQ125 AS125:AV125">
    <cfRule type="cellIs" dxfId="303" priority="19" operator="greaterThan">
      <formula>0</formula>
    </cfRule>
  </conditionalFormatting>
  <conditionalFormatting sqref="BM125">
    <cfRule type="cellIs" dxfId="302" priority="18" operator="greaterThan">
      <formula>0</formula>
    </cfRule>
  </conditionalFormatting>
  <conditionalFormatting sqref="BG125 BI125:BL125">
    <cfRule type="cellIs" dxfId="301" priority="17" operator="greaterThan">
      <formula>0</formula>
    </cfRule>
  </conditionalFormatting>
  <conditionalFormatting sqref="BM125">
    <cfRule type="cellIs" dxfId="300" priority="16" operator="greaterThan">
      <formula>0</formula>
    </cfRule>
  </conditionalFormatting>
  <conditionalFormatting sqref="I125:L125">
    <cfRule type="cellIs" dxfId="299" priority="15" operator="greaterThan">
      <formula>0</formula>
    </cfRule>
  </conditionalFormatting>
  <conditionalFormatting sqref="M125">
    <cfRule type="cellIs" dxfId="298" priority="14" operator="greaterThan">
      <formula>0</formula>
    </cfRule>
  </conditionalFormatting>
  <conditionalFormatting sqref="N125:O125">
    <cfRule type="cellIs" dxfId="297" priority="13" operator="greaterThan">
      <formula>0</formula>
    </cfRule>
  </conditionalFormatting>
  <conditionalFormatting sqref="P125:Q125">
    <cfRule type="cellIs" dxfId="296" priority="12" operator="greaterThan">
      <formula>0</formula>
    </cfRule>
  </conditionalFormatting>
  <conditionalFormatting sqref="X125:AB125">
    <cfRule type="cellIs" dxfId="295" priority="11" operator="greaterThan">
      <formula>0</formula>
    </cfRule>
  </conditionalFormatting>
  <conditionalFormatting sqref="AX125:BB125">
    <cfRule type="cellIs" dxfId="294" priority="10" operator="greaterThan">
      <formula>0</formula>
    </cfRule>
  </conditionalFormatting>
  <conditionalFormatting sqref="R125">
    <cfRule type="cellIs" dxfId="293" priority="9" operator="greaterThan">
      <formula>0</formula>
    </cfRule>
  </conditionalFormatting>
  <conditionalFormatting sqref="W125">
    <cfRule type="cellIs" dxfId="292" priority="8" operator="greaterThan">
      <formula>0</formula>
    </cfRule>
  </conditionalFormatting>
  <conditionalFormatting sqref="AC125">
    <cfRule type="cellIs" dxfId="291" priority="7" operator="greaterThan">
      <formula>0</formula>
    </cfRule>
  </conditionalFormatting>
  <conditionalFormatting sqref="AH125">
    <cfRule type="cellIs" dxfId="290" priority="6" operator="greaterThan">
      <formula>0</formula>
    </cfRule>
  </conditionalFormatting>
  <conditionalFormatting sqref="AM125">
    <cfRule type="cellIs" dxfId="289" priority="5" operator="greaterThan">
      <formula>0</formula>
    </cfRule>
  </conditionalFormatting>
  <conditionalFormatting sqref="AR125">
    <cfRule type="cellIs" dxfId="288" priority="4" operator="greaterThan">
      <formula>0</formula>
    </cfRule>
  </conditionalFormatting>
  <conditionalFormatting sqref="AW125">
    <cfRule type="cellIs" dxfId="287" priority="3" operator="greaterThan">
      <formula>0</formula>
    </cfRule>
  </conditionalFormatting>
  <conditionalFormatting sqref="BC125">
    <cfRule type="cellIs" dxfId="286" priority="2" operator="greaterThan">
      <formula>0</formula>
    </cfRule>
  </conditionalFormatting>
  <conditionalFormatting sqref="BH125">
    <cfRule type="cellIs" dxfId="285" priority="1" operator="greaterThan">
      <formula>0</formula>
    </cfRule>
  </conditionalFormatting>
  <dataValidations count="5">
    <dataValidation type="list" allowBlank="1" showErrorMessage="1" sqref="F74 K74 P74 F150 K150 P150 F112 K112 P112 U74 Z74 AF74 AK74 AP74 AU74 AZ74 BF74 BK74 U112 Z112 AF112 AK112 AP112 AU112 AZ112 BF112 BK112 U150 Z150 AF150 AK150 AP150 AU150 AZ150 BF150 BK150" xr:uid="{A013A1F7-2D3A-45E3-BA8F-FE9F06356768}">
      <formula1>Groupm</formula1>
    </dataValidation>
    <dataValidation type="list" showInputMessage="1" showErrorMessage="1" sqref="B74" xr:uid="{818ED7D6-8F05-46EE-93BF-C635179B4591}">
      <formula1>GroupM_deal</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5BE43516-290D-45CF-A100-FF8BC631917F}">
      <formula1>spot_lenght</formula1>
    </dataValidation>
    <dataValidation type="list" allowBlank="1" showInputMessage="1" showErrorMessage="1" sqref="D43 AD81 AX43 X43 AI81 S43 I43 N43 AS81 BI81 BD81 AD43 AI43 AS43 BI43 BD43 AN43 AN81 D81 AX81 X81 S81 I81 N81 AD119 AI119 AS119 BI119 BD119 AN119 D119 AX119 X119 S119 I119 N119" xr:uid="{E274CE46-E0A4-4909-82F9-AF2EF2DE89EC}">
      <formula1>TG</formula1>
    </dataValidation>
    <dataValidation type="list" allowBlank="1" showInputMessage="1" showErrorMessage="1" promptTitle="POZOR!" prompt="PREPISE CS VO VSETKYCH MESIACOCH!" sqref="C44 C82 C120" xr:uid="{5BB7E35C-CF8B-465D-A5B4-AEAF2CF4FB3E}">
      <formula1>TG</formula1>
    </dataValidation>
  </dataValidations>
  <pageMargins left="0.23622047244094491" right="0.23622047244094491" top="0.74803149606299213" bottom="0.74803149606299213" header="0.31496062992125984" footer="0.31496062992125984"/>
  <pageSetup paperSize="8" scale="44" orientation="landscape" cellComments="asDisplayed" errors="blank"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pageSetUpPr fitToPage="1"/>
  </sheetPr>
  <dimension ref="A1:CC253"/>
  <sheetViews>
    <sheetView showGridLines="0" showZeros="0" zoomScale="55" zoomScaleNormal="55" zoomScaleSheetLayoutView="40" workbookViewId="0">
      <pane xSplit="3" ySplit="21" topLeftCell="D22" activePane="bottomRight" state="frozen"/>
      <selection activeCell="C4" sqref="C4"/>
      <selection pane="topRight" activeCell="C4" sqref="C4"/>
      <selection pane="bottomLeft" activeCell="C4" sqref="C4"/>
      <selection pane="bottomRight" activeCell="C4" sqref="C4"/>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171</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174</v>
      </c>
      <c r="D3" s="3"/>
      <c r="E3" s="3"/>
      <c r="F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Hungary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170</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D46</f>
        <v>30"</v>
      </c>
      <c r="E23" s="548"/>
      <c r="F23" s="549"/>
      <c r="G23" s="548"/>
      <c r="H23" s="548"/>
      <c r="I23" s="550" t="str">
        <f>I46</f>
        <v>30"</v>
      </c>
      <c r="J23" s="548"/>
      <c r="K23" s="549"/>
      <c r="L23" s="548"/>
      <c r="M23" s="548"/>
      <c r="N23" s="551" t="str">
        <f>N46</f>
        <v>30"</v>
      </c>
      <c r="O23" s="548"/>
      <c r="P23" s="549"/>
      <c r="Q23" s="548"/>
      <c r="R23" s="1018"/>
      <c r="S23" s="1066" t="str">
        <f>S46</f>
        <v>30"</v>
      </c>
      <c r="T23" s="1067"/>
      <c r="U23" s="1018"/>
      <c r="V23" s="1067"/>
      <c r="W23" s="1068"/>
      <c r="X23" s="1033" t="str">
        <f>X46</f>
        <v>30"</v>
      </c>
      <c r="Y23" s="548"/>
      <c r="Z23" s="549"/>
      <c r="AA23" s="548"/>
      <c r="AB23" s="548"/>
      <c r="AC23" s="552"/>
      <c r="AD23" s="550" t="str">
        <f>AD46</f>
        <v>30"</v>
      </c>
      <c r="AE23" s="548"/>
      <c r="AF23" s="549"/>
      <c r="AG23" s="548"/>
      <c r="AH23" s="549"/>
      <c r="AI23" s="550" t="str">
        <f>AI46</f>
        <v>30"</v>
      </c>
      <c r="AJ23" s="548"/>
      <c r="AK23" s="549"/>
      <c r="AL23" s="548"/>
      <c r="AM23" s="549"/>
      <c r="AN23" s="550" t="str">
        <f>AN46</f>
        <v>30"</v>
      </c>
      <c r="AO23" s="548"/>
      <c r="AP23" s="549"/>
      <c r="AQ23" s="548"/>
      <c r="AR23" s="1214"/>
      <c r="AS23" s="1257" t="str">
        <f>AS46</f>
        <v>30"</v>
      </c>
      <c r="AT23" s="1117"/>
      <c r="AU23" s="1214"/>
      <c r="AV23" s="1117"/>
      <c r="AW23" s="1258"/>
      <c r="AX23" s="1239" t="str">
        <f>AX46</f>
        <v>30"</v>
      </c>
      <c r="AY23" s="548"/>
      <c r="AZ23" s="549"/>
      <c r="BA23" s="548"/>
      <c r="BB23" s="549"/>
      <c r="BC23" s="549"/>
      <c r="BD23" s="550" t="str">
        <f>BD46</f>
        <v>30"</v>
      </c>
      <c r="BE23" s="548"/>
      <c r="BF23" s="549"/>
      <c r="BG23" s="548"/>
      <c r="BH23" s="549"/>
      <c r="BI23" s="550" t="str">
        <f>BI46</f>
        <v>30"</v>
      </c>
      <c r="BJ23" s="548"/>
      <c r="BK23" s="549"/>
      <c r="BL23" s="548"/>
      <c r="BM23" s="553"/>
    </row>
    <row r="24" spans="1:66" s="12" customFormat="1">
      <c r="A24" s="31" t="s">
        <v>49</v>
      </c>
      <c r="B24" s="32"/>
      <c r="C24" s="33">
        <f>SUM(D24:BM24)</f>
        <v>0</v>
      </c>
      <c r="D24" s="1393">
        <f t="shared" ref="D24:BM24" si="0">D49</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46" t="e">
        <f>SUM(D27:BM27)</f>
        <v>#N/A</v>
      </c>
      <c r="D27" s="1467" t="e">
        <f>D66</f>
        <v>#N/A</v>
      </c>
      <c r="E27" s="1468"/>
      <c r="F27" s="1468"/>
      <c r="G27" s="1468"/>
      <c r="H27" s="1469"/>
      <c r="I27" s="1470" t="e">
        <f>I66</f>
        <v>#N/A</v>
      </c>
      <c r="J27" s="1468"/>
      <c r="K27" s="1468"/>
      <c r="L27" s="1468"/>
      <c r="M27" s="1468"/>
      <c r="N27" s="1470" t="e">
        <f>N66</f>
        <v>#N/A</v>
      </c>
      <c r="O27" s="1468"/>
      <c r="P27" s="1468"/>
      <c r="Q27" s="1468"/>
      <c r="R27" s="1471"/>
      <c r="S27" s="1470" t="e">
        <f>S66</f>
        <v>#N/A</v>
      </c>
      <c r="T27" s="1468"/>
      <c r="U27" s="1468"/>
      <c r="V27" s="1468"/>
      <c r="W27" s="1472"/>
      <c r="X27" s="1473" t="e">
        <f>X66</f>
        <v>#N/A</v>
      </c>
      <c r="Y27" s="1468"/>
      <c r="Z27" s="1468"/>
      <c r="AA27" s="1468"/>
      <c r="AB27" s="1468"/>
      <c r="AC27" s="1474"/>
      <c r="AD27" s="1470" t="e">
        <f>AD66</f>
        <v>#N/A</v>
      </c>
      <c r="AE27" s="1468"/>
      <c r="AF27" s="1468"/>
      <c r="AG27" s="1468"/>
      <c r="AH27" s="1475"/>
      <c r="AI27" s="1470" t="e">
        <f>AI66</f>
        <v>#N/A</v>
      </c>
      <c r="AJ27" s="1468"/>
      <c r="AK27" s="1468"/>
      <c r="AL27" s="1468"/>
      <c r="AM27" s="1475"/>
      <c r="AN27" s="1470" t="e">
        <f>AN66</f>
        <v>#N/A</v>
      </c>
      <c r="AO27" s="1468"/>
      <c r="AP27" s="1468"/>
      <c r="AQ27" s="1468"/>
      <c r="AR27" s="1471"/>
      <c r="AS27" s="1470" t="e">
        <f>AS66</f>
        <v>#N/A</v>
      </c>
      <c r="AT27" s="1468"/>
      <c r="AU27" s="1468"/>
      <c r="AV27" s="1468"/>
      <c r="AW27" s="1472"/>
      <c r="AX27" s="1473" t="e">
        <f>AX66</f>
        <v>#N/A</v>
      </c>
      <c r="AY27" s="1468"/>
      <c r="AZ27" s="1468"/>
      <c r="BA27" s="1468"/>
      <c r="BB27" s="1471"/>
      <c r="BC27" s="1475"/>
      <c r="BD27" s="1470" t="e">
        <f>BD66</f>
        <v>#N/A</v>
      </c>
      <c r="BE27" s="1468"/>
      <c r="BF27" s="1468"/>
      <c r="BG27" s="1468"/>
      <c r="BH27" s="1475"/>
      <c r="BI27" s="1470" t="e">
        <f>BI66</f>
        <v>#N/A</v>
      </c>
      <c r="BJ27" s="1468"/>
      <c r="BK27" s="1468"/>
      <c r="BL27" s="1468"/>
      <c r="BM27" s="1476"/>
    </row>
    <row r="28" spans="1:66" s="39" customFormat="1" ht="19.5" customHeight="1" thickBot="1">
      <c r="A28" s="40" t="s">
        <v>88</v>
      </c>
      <c r="B28" s="41"/>
      <c r="C28" s="1466" t="e">
        <f>SUM(D28:BM28)</f>
        <v>#N/A</v>
      </c>
      <c r="D28" s="1477" t="e">
        <f>D27*1.017</f>
        <v>#N/A</v>
      </c>
      <c r="E28" s="1478"/>
      <c r="F28" s="1478"/>
      <c r="G28" s="1478"/>
      <c r="H28" s="1479"/>
      <c r="I28" s="1477" t="e">
        <f>I27*1.017</f>
        <v>#N/A</v>
      </c>
      <c r="J28" s="1478"/>
      <c r="K28" s="1478"/>
      <c r="L28" s="1478"/>
      <c r="M28" s="1478"/>
      <c r="N28" s="1477" t="e">
        <f>N27*1.017</f>
        <v>#N/A</v>
      </c>
      <c r="O28" s="1479"/>
      <c r="P28" s="1479"/>
      <c r="Q28" s="1479"/>
      <c r="R28" s="1479"/>
      <c r="S28" s="1477" t="e">
        <f>S27*1.017</f>
        <v>#N/A</v>
      </c>
      <c r="T28" s="1478"/>
      <c r="U28" s="1478"/>
      <c r="V28" s="1478"/>
      <c r="W28" s="1480"/>
      <c r="X28" s="1477" t="e">
        <f>X27*1.017</f>
        <v>#N/A</v>
      </c>
      <c r="Y28" s="1478"/>
      <c r="Z28" s="1478"/>
      <c r="AA28" s="1478"/>
      <c r="AB28" s="1481"/>
      <c r="AC28" s="1481"/>
      <c r="AD28" s="1477" t="e">
        <f>AD27*1.017</f>
        <v>#N/A</v>
      </c>
      <c r="AE28" s="1478"/>
      <c r="AF28" s="1478"/>
      <c r="AG28" s="1478"/>
      <c r="AH28" s="1479"/>
      <c r="AI28" s="1477" t="e">
        <f>AI27*1.017</f>
        <v>#N/A</v>
      </c>
      <c r="AJ28" s="1478"/>
      <c r="AK28" s="1478"/>
      <c r="AL28" s="1478"/>
      <c r="AM28" s="1481"/>
      <c r="AN28" s="1477" t="e">
        <f>AN27*1.017</f>
        <v>#N/A</v>
      </c>
      <c r="AO28" s="1478"/>
      <c r="AP28" s="1478"/>
      <c r="AQ28" s="1478"/>
      <c r="AR28" s="1479"/>
      <c r="AS28" s="1477" t="e">
        <f>AS27*1.017</f>
        <v>#N/A</v>
      </c>
      <c r="AT28" s="1478"/>
      <c r="AU28" s="1478"/>
      <c r="AV28" s="1482"/>
      <c r="AW28" s="1483"/>
      <c r="AX28" s="1477" t="e">
        <f>AX27*1.017</f>
        <v>#N/A</v>
      </c>
      <c r="AY28" s="1478"/>
      <c r="AZ28" s="1478"/>
      <c r="BA28" s="1478"/>
      <c r="BB28" s="1479"/>
      <c r="BC28" s="1484"/>
      <c r="BD28" s="1477" t="e">
        <f>BD27*1.017</f>
        <v>#N/A</v>
      </c>
      <c r="BE28" s="1478"/>
      <c r="BF28" s="1478"/>
      <c r="BG28" s="1478"/>
      <c r="BH28" s="1485"/>
      <c r="BI28" s="1477" t="e">
        <f>BI27*1.017</f>
        <v>#N/A</v>
      </c>
      <c r="BJ28" s="1478"/>
      <c r="BK28" s="1478"/>
      <c r="BL28" s="1478"/>
      <c r="BM28" s="1486"/>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D84</f>
        <v>30"</v>
      </c>
      <c r="E30" s="609"/>
      <c r="F30" s="610"/>
      <c r="G30" s="609"/>
      <c r="H30" s="609"/>
      <c r="I30" s="611" t="str">
        <f>I84</f>
        <v>30"</v>
      </c>
      <c r="J30" s="609"/>
      <c r="K30" s="610"/>
      <c r="L30" s="609"/>
      <c r="M30" s="609"/>
      <c r="N30" s="612" t="str">
        <f>N84</f>
        <v>30"</v>
      </c>
      <c r="O30" s="609"/>
      <c r="P30" s="610"/>
      <c r="Q30" s="609"/>
      <c r="R30" s="1018"/>
      <c r="S30" s="1086" t="str">
        <f>S84</f>
        <v>30"</v>
      </c>
      <c r="T30" s="1087"/>
      <c r="U30" s="1088"/>
      <c r="V30" s="1087"/>
      <c r="W30" s="1089"/>
      <c r="X30" s="1033" t="str">
        <f>X84</f>
        <v>30"</v>
      </c>
      <c r="Y30" s="609"/>
      <c r="Z30" s="610"/>
      <c r="AA30" s="609"/>
      <c r="AB30" s="609"/>
      <c r="AC30" s="470"/>
      <c r="AD30" s="611" t="str">
        <f>AD84</f>
        <v>30"</v>
      </c>
      <c r="AE30" s="609"/>
      <c r="AF30" s="610"/>
      <c r="AG30" s="609"/>
      <c r="AH30" s="610"/>
      <c r="AI30" s="611" t="str">
        <f>AI84</f>
        <v>30"</v>
      </c>
      <c r="AJ30" s="609"/>
      <c r="AK30" s="610"/>
      <c r="AL30" s="609"/>
      <c r="AM30" s="610"/>
      <c r="AN30" s="611" t="str">
        <f>AN84</f>
        <v>30"</v>
      </c>
      <c r="AO30" s="609"/>
      <c r="AP30" s="610"/>
      <c r="AQ30" s="609"/>
      <c r="AR30" s="1214"/>
      <c r="AS30" s="1274" t="str">
        <f>AS84</f>
        <v>30"</v>
      </c>
      <c r="AT30" s="1275"/>
      <c r="AU30" s="1276"/>
      <c r="AV30" s="1275"/>
      <c r="AW30" s="1277"/>
      <c r="AX30" s="1239" t="str">
        <f>AX84</f>
        <v>30"</v>
      </c>
      <c r="AY30" s="609"/>
      <c r="AZ30" s="610"/>
      <c r="BA30" s="609"/>
      <c r="BB30" s="610"/>
      <c r="BC30" s="610"/>
      <c r="BD30" s="611" t="str">
        <f>BD84</f>
        <v>30"</v>
      </c>
      <c r="BE30" s="609"/>
      <c r="BF30" s="610"/>
      <c r="BG30" s="609"/>
      <c r="BH30" s="610"/>
      <c r="BI30" s="611" t="str">
        <f>BI84</f>
        <v>30"</v>
      </c>
      <c r="BJ30" s="609"/>
      <c r="BK30" s="610"/>
      <c r="BL30" s="609"/>
      <c r="BM30" s="613"/>
    </row>
    <row r="31" spans="1:66">
      <c r="A31" s="28" t="s">
        <v>49</v>
      </c>
      <c r="B31" s="29"/>
      <c r="C31" s="33">
        <f>SUM(D31:BM31)</f>
        <v>0</v>
      </c>
      <c r="D31" s="1393">
        <f t="shared" ref="D31:BM31" si="1">D87</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65"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65" s="119" customFormat="1" ht="21.9" customHeight="1" thickBot="1">
      <c r="A34" s="116" t="s">
        <v>51</v>
      </c>
      <c r="B34" s="117"/>
      <c r="C34" s="146" t="e">
        <f>SUM(D34:BM34)</f>
        <v>#N/A</v>
      </c>
      <c r="D34" s="1467" t="e">
        <f>D104</f>
        <v>#N/A</v>
      </c>
      <c r="E34" s="1468"/>
      <c r="F34" s="1468"/>
      <c r="G34" s="1468"/>
      <c r="H34" s="1469"/>
      <c r="I34" s="1470" t="e">
        <f>I104</f>
        <v>#N/A</v>
      </c>
      <c r="J34" s="1468"/>
      <c r="K34" s="1468"/>
      <c r="L34" s="1468"/>
      <c r="M34" s="1468"/>
      <c r="N34" s="1470" t="e">
        <f>N104</f>
        <v>#N/A</v>
      </c>
      <c r="O34" s="1468"/>
      <c r="P34" s="1468"/>
      <c r="Q34" s="1468"/>
      <c r="R34" s="1471"/>
      <c r="S34" s="1470" t="e">
        <f>S104</f>
        <v>#N/A</v>
      </c>
      <c r="T34" s="1468"/>
      <c r="U34" s="1468"/>
      <c r="V34" s="1468"/>
      <c r="W34" s="1472"/>
      <c r="X34" s="1473" t="e">
        <f>X104</f>
        <v>#N/A</v>
      </c>
      <c r="Y34" s="1468"/>
      <c r="Z34" s="1468"/>
      <c r="AA34" s="1468"/>
      <c r="AB34" s="1468"/>
      <c r="AC34" s="1474"/>
      <c r="AD34" s="1470" t="e">
        <f>AD104</f>
        <v>#N/A</v>
      </c>
      <c r="AE34" s="1468"/>
      <c r="AF34" s="1468"/>
      <c r="AG34" s="1468"/>
      <c r="AH34" s="1475"/>
      <c r="AI34" s="1470" t="e">
        <f>AI104</f>
        <v>#N/A</v>
      </c>
      <c r="AJ34" s="1468"/>
      <c r="AK34" s="1468"/>
      <c r="AL34" s="1468"/>
      <c r="AM34" s="1475"/>
      <c r="AN34" s="1470" t="e">
        <f>AN104</f>
        <v>#N/A</v>
      </c>
      <c r="AO34" s="1468"/>
      <c r="AP34" s="1468"/>
      <c r="AQ34" s="1468"/>
      <c r="AR34" s="1471"/>
      <c r="AS34" s="1470" t="e">
        <f>AS104</f>
        <v>#N/A</v>
      </c>
      <c r="AT34" s="1468"/>
      <c r="AU34" s="1468"/>
      <c r="AV34" s="1468"/>
      <c r="AW34" s="1472"/>
      <c r="AX34" s="1473" t="e">
        <f>AX104</f>
        <v>#N/A</v>
      </c>
      <c r="AY34" s="1468"/>
      <c r="AZ34" s="1468"/>
      <c r="BA34" s="1468"/>
      <c r="BB34" s="1471"/>
      <c r="BC34" s="1475"/>
      <c r="BD34" s="1470" t="e">
        <f>BD104</f>
        <v>#N/A</v>
      </c>
      <c r="BE34" s="1468"/>
      <c r="BF34" s="1468"/>
      <c r="BG34" s="1468"/>
      <c r="BH34" s="1475"/>
      <c r="BI34" s="1470" t="e">
        <f>BI104</f>
        <v>#N/A</v>
      </c>
      <c r="BJ34" s="1468"/>
      <c r="BK34" s="1468"/>
      <c r="BL34" s="1468"/>
      <c r="BM34" s="1476"/>
    </row>
    <row r="35" spans="1:65" s="39" customFormat="1" ht="19.5" customHeight="1" thickBot="1">
      <c r="A35" s="40" t="s">
        <v>88</v>
      </c>
      <c r="B35" s="41"/>
      <c r="C35" s="1466" t="e">
        <f>SUM(D35:BM35)</f>
        <v>#N/A</v>
      </c>
      <c r="D35" s="1477" t="e">
        <f>D34*1.017</f>
        <v>#N/A</v>
      </c>
      <c r="E35" s="1478"/>
      <c r="F35" s="1478"/>
      <c r="G35" s="1478"/>
      <c r="H35" s="1479"/>
      <c r="I35" s="1477" t="e">
        <f>I34*1.017</f>
        <v>#N/A</v>
      </c>
      <c r="J35" s="1478"/>
      <c r="K35" s="1478"/>
      <c r="L35" s="1478"/>
      <c r="M35" s="1478"/>
      <c r="N35" s="1477" t="e">
        <f>N34*1.017</f>
        <v>#N/A</v>
      </c>
      <c r="O35" s="1479"/>
      <c r="P35" s="1479"/>
      <c r="Q35" s="1479"/>
      <c r="R35" s="1479"/>
      <c r="S35" s="1477" t="e">
        <f>S34*1.017</f>
        <v>#N/A</v>
      </c>
      <c r="T35" s="1478"/>
      <c r="U35" s="1478"/>
      <c r="V35" s="1478"/>
      <c r="W35" s="1480"/>
      <c r="X35" s="1477" t="e">
        <f>X34*1.017</f>
        <v>#N/A</v>
      </c>
      <c r="Y35" s="1478"/>
      <c r="Z35" s="1478"/>
      <c r="AA35" s="1478"/>
      <c r="AB35" s="1481"/>
      <c r="AC35" s="1481"/>
      <c r="AD35" s="1477" t="e">
        <f>AD34*1.017</f>
        <v>#N/A</v>
      </c>
      <c r="AE35" s="1478"/>
      <c r="AF35" s="1478"/>
      <c r="AG35" s="1478"/>
      <c r="AH35" s="1479"/>
      <c r="AI35" s="1477" t="e">
        <f>AI34*1.017</f>
        <v>#N/A</v>
      </c>
      <c r="AJ35" s="1478"/>
      <c r="AK35" s="1478"/>
      <c r="AL35" s="1478"/>
      <c r="AM35" s="1481"/>
      <c r="AN35" s="1477" t="e">
        <f>AN34*1.017</f>
        <v>#N/A</v>
      </c>
      <c r="AO35" s="1478"/>
      <c r="AP35" s="1478"/>
      <c r="AQ35" s="1478"/>
      <c r="AR35" s="1479"/>
      <c r="AS35" s="1477" t="e">
        <f>AS34*1.017</f>
        <v>#N/A</v>
      </c>
      <c r="AT35" s="1478"/>
      <c r="AU35" s="1478"/>
      <c r="AV35" s="1482"/>
      <c r="AW35" s="1483"/>
      <c r="AX35" s="1477" t="e">
        <f>AX34*1.017</f>
        <v>#N/A</v>
      </c>
      <c r="AY35" s="1478"/>
      <c r="AZ35" s="1478"/>
      <c r="BA35" s="1478"/>
      <c r="BB35" s="1479"/>
      <c r="BC35" s="1484"/>
      <c r="BD35" s="1477" t="e">
        <f>BD34*1.017</f>
        <v>#N/A</v>
      </c>
      <c r="BE35" s="1478"/>
      <c r="BF35" s="1478"/>
      <c r="BG35" s="1478"/>
      <c r="BH35" s="1485"/>
      <c r="BI35" s="1477" t="e">
        <f>BI34*1.017</f>
        <v>#N/A</v>
      </c>
      <c r="BJ35" s="1478"/>
      <c r="BK35" s="1478"/>
      <c r="BL35" s="1478"/>
      <c r="BM35" s="1486"/>
    </row>
    <row r="36" spans="1:65">
      <c r="A36" s="43" t="s">
        <v>128</v>
      </c>
      <c r="B36" s="26"/>
      <c r="C36" s="27"/>
      <c r="D36" s="341"/>
      <c r="E36" s="144"/>
      <c r="F36" s="145"/>
      <c r="G36" s="145"/>
      <c r="H36" s="289"/>
      <c r="I36" s="44"/>
      <c r="J36" s="290"/>
      <c r="K36" s="291"/>
      <c r="L36" s="290"/>
      <c r="M36" s="290"/>
      <c r="N36" s="210"/>
      <c r="O36" s="605"/>
      <c r="P36" s="606"/>
      <c r="Q36" s="605"/>
      <c r="R36" s="1022"/>
      <c r="S36" s="1084"/>
      <c r="T36" s="162"/>
      <c r="U36" s="162"/>
      <c r="V36" s="299"/>
      <c r="W36" s="1085"/>
      <c r="X36" s="1038"/>
      <c r="Y36" s="162"/>
      <c r="Z36" s="163"/>
      <c r="AA36" s="200"/>
      <c r="AB36" s="330"/>
      <c r="AC36" s="201"/>
      <c r="AD36" s="352"/>
      <c r="AE36" s="162"/>
      <c r="AF36" s="162"/>
      <c r="AG36" s="299"/>
      <c r="AH36" s="292"/>
      <c r="AI36" s="352"/>
      <c r="AJ36" s="162"/>
      <c r="AK36" s="162"/>
      <c r="AL36" s="299"/>
      <c r="AM36" s="292"/>
      <c r="AN36" s="352"/>
      <c r="AO36" s="162"/>
      <c r="AP36" s="163"/>
      <c r="AQ36" s="200"/>
      <c r="AR36" s="1218"/>
      <c r="AS36" s="1084"/>
      <c r="AT36" s="162"/>
      <c r="AU36" s="162"/>
      <c r="AV36" s="299"/>
      <c r="AW36" s="1085"/>
      <c r="AX36" s="1038"/>
      <c r="AY36" s="162"/>
      <c r="AZ36" s="162"/>
      <c r="BA36" s="299"/>
      <c r="BB36" s="469"/>
      <c r="BC36" s="479"/>
      <c r="BD36" s="352"/>
      <c r="BE36" s="162"/>
      <c r="BF36" s="162"/>
      <c r="BG36" s="299"/>
      <c r="BH36" s="292"/>
      <c r="BI36" s="352"/>
      <c r="BJ36" s="162"/>
      <c r="BK36" s="163"/>
      <c r="BL36" s="200"/>
      <c r="BM36" s="607"/>
    </row>
    <row r="37" spans="1:65">
      <c r="A37" s="28" t="s">
        <v>6</v>
      </c>
      <c r="B37" s="29"/>
      <c r="C37" s="30"/>
      <c r="D37" s="653" t="str">
        <f>D122</f>
        <v>30"</v>
      </c>
      <c r="E37" s="654"/>
      <c r="F37" s="655"/>
      <c r="G37" s="654"/>
      <c r="H37" s="654"/>
      <c r="I37" s="656" t="str">
        <f>I122</f>
        <v>30"</v>
      </c>
      <c r="J37" s="654"/>
      <c r="K37" s="655"/>
      <c r="L37" s="654"/>
      <c r="M37" s="654"/>
      <c r="N37" s="657" t="str">
        <f>N122</f>
        <v>30"</v>
      </c>
      <c r="O37" s="654"/>
      <c r="P37" s="655"/>
      <c r="Q37" s="654"/>
      <c r="R37" s="1018"/>
      <c r="S37" s="1086" t="str">
        <f>S122</f>
        <v>30"</v>
      </c>
      <c r="T37" s="1087"/>
      <c r="U37" s="1088"/>
      <c r="V37" s="1087"/>
      <c r="W37" s="1089"/>
      <c r="X37" s="1033" t="str">
        <f>X122</f>
        <v>30"</v>
      </c>
      <c r="Y37" s="654"/>
      <c r="Z37" s="655"/>
      <c r="AA37" s="654"/>
      <c r="AB37" s="654"/>
      <c r="AC37" s="658"/>
      <c r="AD37" s="656" t="str">
        <f>AD122</f>
        <v>30"</v>
      </c>
      <c r="AE37" s="654"/>
      <c r="AF37" s="655"/>
      <c r="AG37" s="654"/>
      <c r="AH37" s="655"/>
      <c r="AI37" s="656" t="str">
        <f>AI122</f>
        <v>30"</v>
      </c>
      <c r="AJ37" s="654"/>
      <c r="AK37" s="655"/>
      <c r="AL37" s="654"/>
      <c r="AM37" s="655"/>
      <c r="AN37" s="656" t="str">
        <f>AN122</f>
        <v>30"</v>
      </c>
      <c r="AO37" s="654"/>
      <c r="AP37" s="655"/>
      <c r="AQ37" s="654"/>
      <c r="AR37" s="1214"/>
      <c r="AS37" s="1274" t="str">
        <f>AS122</f>
        <v>30"</v>
      </c>
      <c r="AT37" s="1275"/>
      <c r="AU37" s="1276"/>
      <c r="AV37" s="1275"/>
      <c r="AW37" s="1277"/>
      <c r="AX37" s="1239" t="str">
        <f>AX122</f>
        <v>30"</v>
      </c>
      <c r="AY37" s="654"/>
      <c r="AZ37" s="655"/>
      <c r="BA37" s="654"/>
      <c r="BB37" s="655"/>
      <c r="BC37" s="655"/>
      <c r="BD37" s="656" t="str">
        <f>BD122</f>
        <v>30"</v>
      </c>
      <c r="BE37" s="654"/>
      <c r="BF37" s="655"/>
      <c r="BG37" s="654"/>
      <c r="BH37" s="655"/>
      <c r="BI37" s="656" t="str">
        <f>BI122</f>
        <v>30"</v>
      </c>
      <c r="BJ37" s="654"/>
      <c r="BK37" s="655"/>
      <c r="BL37" s="654"/>
      <c r="BM37" s="659"/>
    </row>
    <row r="38" spans="1:65">
      <c r="A38" s="28" t="s">
        <v>49</v>
      </c>
      <c r="B38" s="29"/>
      <c r="C38" s="33">
        <f>SUM(D38:BM38)</f>
        <v>0</v>
      </c>
      <c r="D38" s="1393">
        <f t="shared" ref="D38:BM38" si="2">D125</f>
        <v>0</v>
      </c>
      <c r="E38" s="1394">
        <f t="shared" si="2"/>
        <v>0</v>
      </c>
      <c r="F38" s="1395">
        <f t="shared" si="2"/>
        <v>0</v>
      </c>
      <c r="G38" s="1395">
        <f t="shared" si="2"/>
        <v>0</v>
      </c>
      <c r="H38" s="1396">
        <f t="shared" si="2"/>
        <v>0</v>
      </c>
      <c r="I38" s="1397">
        <f t="shared" si="2"/>
        <v>0</v>
      </c>
      <c r="J38" s="1394">
        <f t="shared" si="2"/>
        <v>0</v>
      </c>
      <c r="K38" s="1395">
        <f t="shared" si="2"/>
        <v>0</v>
      </c>
      <c r="L38" s="1394">
        <f t="shared" si="2"/>
        <v>0</v>
      </c>
      <c r="M38" s="1394">
        <f t="shared" si="2"/>
        <v>0</v>
      </c>
      <c r="N38" s="1397">
        <f t="shared" si="2"/>
        <v>0</v>
      </c>
      <c r="O38" s="1394">
        <f t="shared" si="2"/>
        <v>0</v>
      </c>
      <c r="P38" s="1395">
        <f t="shared" si="2"/>
        <v>0</v>
      </c>
      <c r="Q38" s="1394">
        <f t="shared" si="2"/>
        <v>0</v>
      </c>
      <c r="R38" s="1394">
        <f t="shared" si="2"/>
        <v>0</v>
      </c>
      <c r="S38" s="1398">
        <f t="shared" si="2"/>
        <v>0</v>
      </c>
      <c r="T38" s="1399">
        <f t="shared" si="2"/>
        <v>0</v>
      </c>
      <c r="U38" s="1399">
        <f t="shared" si="2"/>
        <v>0</v>
      </c>
      <c r="V38" s="1400">
        <f t="shared" si="2"/>
        <v>0</v>
      </c>
      <c r="W38" s="1401">
        <f t="shared" si="2"/>
        <v>0</v>
      </c>
      <c r="X38" s="1402">
        <f t="shared" si="2"/>
        <v>0</v>
      </c>
      <c r="Y38" s="1403">
        <f t="shared" si="2"/>
        <v>0</v>
      </c>
      <c r="Z38" s="1403">
        <f t="shared" si="2"/>
        <v>0</v>
      </c>
      <c r="AA38" s="1403">
        <f t="shared" si="2"/>
        <v>0</v>
      </c>
      <c r="AB38" s="1403">
        <f t="shared" si="2"/>
        <v>0</v>
      </c>
      <c r="AC38" s="1403">
        <f t="shared" si="2"/>
        <v>0</v>
      </c>
      <c r="AD38" s="1404">
        <f t="shared" si="2"/>
        <v>0</v>
      </c>
      <c r="AE38" s="1403">
        <f t="shared" si="2"/>
        <v>0</v>
      </c>
      <c r="AF38" s="1403">
        <f t="shared" si="2"/>
        <v>0</v>
      </c>
      <c r="AG38" s="1405">
        <f t="shared" si="2"/>
        <v>0</v>
      </c>
      <c r="AH38" s="1406">
        <f t="shared" si="2"/>
        <v>0</v>
      </c>
      <c r="AI38" s="1407">
        <f t="shared" si="2"/>
        <v>0</v>
      </c>
      <c r="AJ38" s="1408">
        <f t="shared" si="2"/>
        <v>0</v>
      </c>
      <c r="AK38" s="1408">
        <f t="shared" si="2"/>
        <v>0</v>
      </c>
      <c r="AL38" s="1409">
        <f t="shared" si="2"/>
        <v>0</v>
      </c>
      <c r="AM38" s="1406">
        <f t="shared" si="2"/>
        <v>0</v>
      </c>
      <c r="AN38" s="1407">
        <f t="shared" si="2"/>
        <v>0</v>
      </c>
      <c r="AO38" s="1408">
        <f t="shared" si="2"/>
        <v>0</v>
      </c>
      <c r="AP38" s="1408">
        <f t="shared" si="2"/>
        <v>0</v>
      </c>
      <c r="AQ38" s="1409">
        <f t="shared" si="2"/>
        <v>0</v>
      </c>
      <c r="AR38" s="1406">
        <f t="shared" si="2"/>
        <v>0</v>
      </c>
      <c r="AS38" s="1410">
        <f t="shared" si="2"/>
        <v>0</v>
      </c>
      <c r="AT38" s="1411">
        <f t="shared" si="2"/>
        <v>0</v>
      </c>
      <c r="AU38" s="1411">
        <f t="shared" si="2"/>
        <v>0</v>
      </c>
      <c r="AV38" s="1412">
        <f t="shared" si="2"/>
        <v>0</v>
      </c>
      <c r="AW38" s="1413">
        <f t="shared" si="2"/>
        <v>0</v>
      </c>
      <c r="AX38" s="1414">
        <f t="shared" si="2"/>
        <v>0</v>
      </c>
      <c r="AY38" s="1415">
        <f t="shared" si="2"/>
        <v>0</v>
      </c>
      <c r="AZ38" s="1415">
        <f t="shared" si="2"/>
        <v>0</v>
      </c>
      <c r="BA38" s="1416">
        <f t="shared" si="2"/>
        <v>0</v>
      </c>
      <c r="BB38" s="1417">
        <f t="shared" si="2"/>
        <v>0</v>
      </c>
      <c r="BC38" s="1418">
        <f t="shared" si="2"/>
        <v>0</v>
      </c>
      <c r="BD38" s="1407">
        <f t="shared" si="2"/>
        <v>0</v>
      </c>
      <c r="BE38" s="1408">
        <f t="shared" si="2"/>
        <v>0</v>
      </c>
      <c r="BF38" s="1408">
        <f t="shared" si="2"/>
        <v>0</v>
      </c>
      <c r="BG38" s="1409">
        <f t="shared" si="2"/>
        <v>0</v>
      </c>
      <c r="BH38" s="1406">
        <f t="shared" si="2"/>
        <v>0</v>
      </c>
      <c r="BI38" s="1419">
        <f t="shared" si="2"/>
        <v>0</v>
      </c>
      <c r="BJ38" s="1415">
        <f t="shared" si="2"/>
        <v>0</v>
      </c>
      <c r="BK38" s="1415">
        <f t="shared" si="2"/>
        <v>0</v>
      </c>
      <c r="BL38" s="1415">
        <f t="shared" si="2"/>
        <v>0</v>
      </c>
      <c r="BM38" s="1420">
        <f t="shared" si="2"/>
        <v>0</v>
      </c>
    </row>
    <row r="39" spans="1:65">
      <c r="A39" s="28" t="s">
        <v>50</v>
      </c>
      <c r="B39" s="29"/>
      <c r="C39" s="34">
        <f>SUM(D39:BM39)</f>
        <v>0</v>
      </c>
      <c r="D39" s="660">
        <f>SUM(D38:H38)</f>
        <v>0</v>
      </c>
      <c r="E39" s="661"/>
      <c r="F39" s="662"/>
      <c r="G39" s="662"/>
      <c r="H39" s="663"/>
      <c r="I39" s="557">
        <f>SUM(I38:M38)</f>
        <v>0</v>
      </c>
      <c r="J39" s="661"/>
      <c r="K39" s="662"/>
      <c r="L39" s="661"/>
      <c r="M39" s="661"/>
      <c r="N39" s="558">
        <f>SUM(N38:R38)</f>
        <v>0</v>
      </c>
      <c r="O39" s="664"/>
      <c r="P39" s="664"/>
      <c r="Q39" s="665"/>
      <c r="R39" s="1019"/>
      <c r="S39" s="1101">
        <f>SUM(S38:W38)</f>
        <v>0</v>
      </c>
      <c r="T39" s="1102"/>
      <c r="U39" s="1103"/>
      <c r="V39" s="1104"/>
      <c r="W39" s="1073"/>
      <c r="X39" s="1039">
        <f>SUM(X38:AC38)</f>
        <v>0</v>
      </c>
      <c r="Y39" s="666"/>
      <c r="Z39" s="667"/>
      <c r="AA39" s="668"/>
      <c r="AB39" s="664"/>
      <c r="AC39" s="669"/>
      <c r="AD39" s="670">
        <f>SUM(AD38:AH38)</f>
        <v>0</v>
      </c>
      <c r="AE39" s="671"/>
      <c r="AF39" s="672"/>
      <c r="AG39" s="673"/>
      <c r="AH39" s="191"/>
      <c r="AI39" s="670">
        <f>SUM(AI38:AM38)</f>
        <v>0</v>
      </c>
      <c r="AJ39" s="671"/>
      <c r="AK39" s="672"/>
      <c r="AL39" s="673"/>
      <c r="AM39" s="191"/>
      <c r="AN39" s="674">
        <f>SUM(AN38:AR38)</f>
        <v>0</v>
      </c>
      <c r="AO39" s="675"/>
      <c r="AP39" s="676"/>
      <c r="AQ39" s="677"/>
      <c r="AR39" s="1215"/>
      <c r="AS39" s="1259">
        <f>SUM(AS38:AW38)</f>
        <v>0</v>
      </c>
      <c r="AT39" s="1289"/>
      <c r="AU39" s="1290"/>
      <c r="AV39" s="1291"/>
      <c r="AW39" s="1073"/>
      <c r="AX39" s="1240">
        <f>SUM(AX38:BC38)</f>
        <v>0</v>
      </c>
      <c r="AY39" s="671"/>
      <c r="AZ39" s="672"/>
      <c r="BA39" s="673"/>
      <c r="BB39" s="194"/>
      <c r="BC39" s="480"/>
      <c r="BD39" s="670">
        <f>SUM(BD38:BH38)</f>
        <v>0</v>
      </c>
      <c r="BE39" s="671"/>
      <c r="BF39" s="672"/>
      <c r="BG39" s="673"/>
      <c r="BH39" s="191"/>
      <c r="BI39" s="674">
        <f>SUM(BI38:BM38)</f>
        <v>0</v>
      </c>
      <c r="BJ39" s="675"/>
      <c r="BK39" s="676"/>
      <c r="BL39" s="677"/>
      <c r="BM39" s="678"/>
    </row>
    <row r="40" spans="1:65" ht="25.8">
      <c r="A40" s="28" t="s">
        <v>9</v>
      </c>
      <c r="B40" s="35"/>
      <c r="C40" s="34"/>
      <c r="D40" s="679"/>
      <c r="E40" s="680"/>
      <c r="F40" s="681"/>
      <c r="G40" s="681"/>
      <c r="H40" s="682"/>
      <c r="I40" s="683"/>
      <c r="J40" s="680"/>
      <c r="K40" s="681"/>
      <c r="L40" s="680"/>
      <c r="M40" s="680"/>
      <c r="N40" s="684"/>
      <c r="O40" s="680"/>
      <c r="P40" s="681"/>
      <c r="Q40" s="680"/>
      <c r="R40" s="1020"/>
      <c r="S40" s="1105"/>
      <c r="T40" s="1106"/>
      <c r="U40" s="1106"/>
      <c r="V40" s="1107"/>
      <c r="W40" s="1108"/>
      <c r="X40" s="1040"/>
      <c r="Y40" s="686"/>
      <c r="Z40" s="686"/>
      <c r="AA40" s="689"/>
      <c r="AB40" s="680"/>
      <c r="AC40" s="690"/>
      <c r="AD40" s="685"/>
      <c r="AE40" s="686"/>
      <c r="AF40" s="686"/>
      <c r="AG40" s="687"/>
      <c r="AH40" s="688"/>
      <c r="AI40" s="685"/>
      <c r="AJ40" s="686"/>
      <c r="AK40" s="686"/>
      <c r="AL40" s="687"/>
      <c r="AM40" s="688"/>
      <c r="AN40" s="685"/>
      <c r="AO40" s="686"/>
      <c r="AP40" s="686"/>
      <c r="AQ40" s="689"/>
      <c r="AR40" s="1216"/>
      <c r="AS40" s="1292"/>
      <c r="AT40" s="1293"/>
      <c r="AU40" s="1293"/>
      <c r="AV40" s="1294"/>
      <c r="AW40" s="1295"/>
      <c r="AX40" s="1241"/>
      <c r="AY40" s="686"/>
      <c r="AZ40" s="686"/>
      <c r="BA40" s="687"/>
      <c r="BB40" s="691"/>
      <c r="BC40" s="692"/>
      <c r="BD40" s="685"/>
      <c r="BE40" s="686"/>
      <c r="BF40" s="686"/>
      <c r="BG40" s="687"/>
      <c r="BH40" s="688"/>
      <c r="BI40" s="685"/>
      <c r="BJ40" s="686"/>
      <c r="BK40" s="686"/>
      <c r="BL40" s="689"/>
      <c r="BM40" s="693"/>
    </row>
    <row r="41" spans="1:65" s="119" customFormat="1" ht="21.9" customHeight="1" thickBot="1">
      <c r="A41" s="116" t="s">
        <v>51</v>
      </c>
      <c r="B41" s="117"/>
      <c r="C41" s="146" t="e">
        <f>SUM(D41:BM41)</f>
        <v>#N/A</v>
      </c>
      <c r="D41" s="1467" t="e">
        <f>D142</f>
        <v>#N/A</v>
      </c>
      <c r="E41" s="1468"/>
      <c r="F41" s="1468"/>
      <c r="G41" s="1468"/>
      <c r="H41" s="1469"/>
      <c r="I41" s="1470" t="e">
        <f>I142</f>
        <v>#N/A</v>
      </c>
      <c r="J41" s="1468"/>
      <c r="K41" s="1468"/>
      <c r="L41" s="1468"/>
      <c r="M41" s="1468"/>
      <c r="N41" s="1470" t="e">
        <f>N142</f>
        <v>#N/A</v>
      </c>
      <c r="O41" s="1468"/>
      <c r="P41" s="1468"/>
      <c r="Q41" s="1468"/>
      <c r="R41" s="1471"/>
      <c r="S41" s="1470" t="e">
        <f>S142</f>
        <v>#N/A</v>
      </c>
      <c r="T41" s="1468"/>
      <c r="U41" s="1468"/>
      <c r="V41" s="1468"/>
      <c r="W41" s="1472"/>
      <c r="X41" s="1473" t="e">
        <f>X142</f>
        <v>#N/A</v>
      </c>
      <c r="Y41" s="1468"/>
      <c r="Z41" s="1468"/>
      <c r="AA41" s="1468"/>
      <c r="AB41" s="1468"/>
      <c r="AC41" s="1474"/>
      <c r="AD41" s="1470" t="e">
        <f>AD142</f>
        <v>#N/A</v>
      </c>
      <c r="AE41" s="1468"/>
      <c r="AF41" s="1468"/>
      <c r="AG41" s="1468"/>
      <c r="AH41" s="1475"/>
      <c r="AI41" s="1470" t="e">
        <f>AI142</f>
        <v>#N/A</v>
      </c>
      <c r="AJ41" s="1468"/>
      <c r="AK41" s="1468"/>
      <c r="AL41" s="1468"/>
      <c r="AM41" s="1475"/>
      <c r="AN41" s="1470" t="e">
        <f>AN142</f>
        <v>#N/A</v>
      </c>
      <c r="AO41" s="1468"/>
      <c r="AP41" s="1468"/>
      <c r="AQ41" s="1468"/>
      <c r="AR41" s="1471"/>
      <c r="AS41" s="1470" t="e">
        <f>AS142</f>
        <v>#N/A</v>
      </c>
      <c r="AT41" s="1468"/>
      <c r="AU41" s="1468"/>
      <c r="AV41" s="1468"/>
      <c r="AW41" s="1472"/>
      <c r="AX41" s="1473" t="e">
        <f>AX142</f>
        <v>#N/A</v>
      </c>
      <c r="AY41" s="1468"/>
      <c r="AZ41" s="1468"/>
      <c r="BA41" s="1468"/>
      <c r="BB41" s="1471"/>
      <c r="BC41" s="1475"/>
      <c r="BD41" s="1470" t="e">
        <f>BD142</f>
        <v>#N/A</v>
      </c>
      <c r="BE41" s="1468"/>
      <c r="BF41" s="1468"/>
      <c r="BG41" s="1468"/>
      <c r="BH41" s="1475"/>
      <c r="BI41" s="1470" t="e">
        <f>BI142</f>
        <v>#N/A</v>
      </c>
      <c r="BJ41" s="1468"/>
      <c r="BK41" s="1468"/>
      <c r="BL41" s="1468"/>
      <c r="BM41" s="1476"/>
    </row>
    <row r="42" spans="1:65" s="119" customFormat="1" ht="21.9" customHeight="1" thickBot="1">
      <c r="A42" s="40" t="s">
        <v>88</v>
      </c>
      <c r="B42" s="117"/>
      <c r="C42" s="1466" t="e">
        <f>SUM(D42:BM42)</f>
        <v>#N/A</v>
      </c>
      <c r="D42" s="1477" t="e">
        <f>D41*1.017</f>
        <v>#N/A</v>
      </c>
      <c r="E42" s="1478"/>
      <c r="F42" s="1478"/>
      <c r="G42" s="1478"/>
      <c r="H42" s="1479"/>
      <c r="I42" s="1477" t="e">
        <f>I41*1.017</f>
        <v>#N/A</v>
      </c>
      <c r="J42" s="1478"/>
      <c r="K42" s="1478"/>
      <c r="L42" s="1478"/>
      <c r="M42" s="1478"/>
      <c r="N42" s="1477" t="e">
        <f>N41*1.017</f>
        <v>#N/A</v>
      </c>
      <c r="O42" s="1479"/>
      <c r="P42" s="1479"/>
      <c r="Q42" s="1479"/>
      <c r="R42" s="1479"/>
      <c r="S42" s="1477" t="e">
        <f>S41*1.017</f>
        <v>#N/A</v>
      </c>
      <c r="T42" s="1478"/>
      <c r="U42" s="1478"/>
      <c r="V42" s="1478"/>
      <c r="W42" s="1480"/>
      <c r="X42" s="1477" t="e">
        <f>X41*1.017</f>
        <v>#N/A</v>
      </c>
      <c r="Y42" s="1478"/>
      <c r="Z42" s="1478"/>
      <c r="AA42" s="1478"/>
      <c r="AB42" s="1481"/>
      <c r="AC42" s="1481"/>
      <c r="AD42" s="1477" t="e">
        <f>AD41*1.017</f>
        <v>#N/A</v>
      </c>
      <c r="AE42" s="1478"/>
      <c r="AF42" s="1478"/>
      <c r="AG42" s="1478"/>
      <c r="AH42" s="1479"/>
      <c r="AI42" s="1477" t="e">
        <f>AI41*1.017</f>
        <v>#N/A</v>
      </c>
      <c r="AJ42" s="1478"/>
      <c r="AK42" s="1478"/>
      <c r="AL42" s="1478"/>
      <c r="AM42" s="1481"/>
      <c r="AN42" s="1477" t="e">
        <f>AN41*1.017</f>
        <v>#N/A</v>
      </c>
      <c r="AO42" s="1478"/>
      <c r="AP42" s="1478"/>
      <c r="AQ42" s="1478"/>
      <c r="AR42" s="1479"/>
      <c r="AS42" s="1477" t="e">
        <f>AS41*1.017</f>
        <v>#N/A</v>
      </c>
      <c r="AT42" s="1478"/>
      <c r="AU42" s="1478"/>
      <c r="AV42" s="1482"/>
      <c r="AW42" s="1483"/>
      <c r="AX42" s="1477" t="e">
        <f>AX41*1.017</f>
        <v>#N/A</v>
      </c>
      <c r="AY42" s="1478"/>
      <c r="AZ42" s="1478"/>
      <c r="BA42" s="1478"/>
      <c r="BB42" s="1479"/>
      <c r="BC42" s="1484"/>
      <c r="BD42" s="1477" t="e">
        <f>BD41*1.017</f>
        <v>#N/A</v>
      </c>
      <c r="BE42" s="1478"/>
      <c r="BF42" s="1478"/>
      <c r="BG42" s="1478"/>
      <c r="BH42" s="1485"/>
      <c r="BI42" s="1477" t="e">
        <f>BI41*1.017</f>
        <v>#N/A</v>
      </c>
      <c r="BJ42" s="1478"/>
      <c r="BK42" s="1478"/>
      <c r="BL42" s="1478"/>
      <c r="BM42" s="1486"/>
    </row>
    <row r="43" spans="1:65" s="39" customFormat="1" ht="18.600000000000001" hidden="1" outlineLevel="1" thickBot="1">
      <c r="A43" s="211" t="s">
        <v>124</v>
      </c>
      <c r="B43" s="212">
        <v>0</v>
      </c>
      <c r="C43" s="213"/>
      <c r="D43" s="1487" t="str">
        <f>C44</f>
        <v>W 35/55</v>
      </c>
      <c r="E43" s="1488"/>
      <c r="F43" s="1488"/>
      <c r="G43" s="1488"/>
      <c r="H43" s="1489"/>
      <c r="I43" s="1487" t="str">
        <f>C44</f>
        <v>W 35/55</v>
      </c>
      <c r="J43" s="1488"/>
      <c r="K43" s="1488"/>
      <c r="L43" s="1488"/>
      <c r="M43" s="1489"/>
      <c r="N43" s="1487" t="str">
        <f>C44</f>
        <v>W 35/55</v>
      </c>
      <c r="O43" s="1488"/>
      <c r="P43" s="1488"/>
      <c r="Q43" s="1488"/>
      <c r="R43" s="1488"/>
      <c r="S43" s="1490" t="str">
        <f>C44</f>
        <v>W 35/55</v>
      </c>
      <c r="T43" s="1488"/>
      <c r="U43" s="1488"/>
      <c r="V43" s="1488"/>
      <c r="W43" s="1491"/>
      <c r="X43" s="1488" t="str">
        <f>C44</f>
        <v>W 35/55</v>
      </c>
      <c r="Y43" s="1488"/>
      <c r="Z43" s="1488"/>
      <c r="AA43" s="1488"/>
      <c r="AB43" s="1488"/>
      <c r="AC43" s="1489"/>
      <c r="AD43" s="1487" t="str">
        <f>C44</f>
        <v>W 35/55</v>
      </c>
      <c r="AE43" s="1488"/>
      <c r="AF43" s="1488"/>
      <c r="AG43" s="1488"/>
      <c r="AH43" s="1489"/>
      <c r="AI43" s="1487" t="str">
        <f>C44</f>
        <v>W 35/55</v>
      </c>
      <c r="AJ43" s="1488"/>
      <c r="AK43" s="1488"/>
      <c r="AL43" s="1488"/>
      <c r="AM43" s="1489"/>
      <c r="AN43" s="1487" t="str">
        <f>C44</f>
        <v>W 35/55</v>
      </c>
      <c r="AO43" s="1488"/>
      <c r="AP43" s="1488"/>
      <c r="AQ43" s="1488"/>
      <c r="AR43" s="1488"/>
      <c r="AS43" s="1490" t="str">
        <f>C44</f>
        <v>W 35/55</v>
      </c>
      <c r="AT43" s="1488"/>
      <c r="AU43" s="1488"/>
      <c r="AV43" s="1488"/>
      <c r="AW43" s="1491"/>
      <c r="AX43" s="1488" t="str">
        <f>C44</f>
        <v>W 35/55</v>
      </c>
      <c r="AY43" s="1488"/>
      <c r="AZ43" s="1488"/>
      <c r="BA43" s="1488"/>
      <c r="BB43" s="1488"/>
      <c r="BC43" s="1489"/>
      <c r="BD43" s="1487" t="str">
        <f>C44</f>
        <v>W 35/55</v>
      </c>
      <c r="BE43" s="1488"/>
      <c r="BF43" s="1488"/>
      <c r="BG43" s="1488"/>
      <c r="BH43" s="1489"/>
      <c r="BI43" s="1487" t="str">
        <f>C44</f>
        <v>W 35/55</v>
      </c>
      <c r="BJ43" s="1488"/>
      <c r="BK43" s="1488"/>
      <c r="BL43" s="1488"/>
      <c r="BM43" s="1489"/>
    </row>
    <row r="44" spans="1:65" ht="18.600000000000001" hidden="1" outlineLevel="1" thickBot="1">
      <c r="A44" s="43" t="s">
        <v>120</v>
      </c>
      <c r="C44" s="407" t="s">
        <v>145</v>
      </c>
      <c r="D44" s="1492" t="e">
        <f>HLOOKUP(D43,TV_affinity,2,0)</f>
        <v>#N/A</v>
      </c>
      <c r="E44" s="1493"/>
      <c r="F44" s="1494"/>
      <c r="G44" s="1494"/>
      <c r="H44" s="1495"/>
      <c r="I44" s="1496" t="e">
        <f>HLOOKUP(I43,TV_affinity,2,0)</f>
        <v>#N/A</v>
      </c>
      <c r="J44" s="1493"/>
      <c r="K44" s="1493"/>
      <c r="L44" s="1493"/>
      <c r="M44" s="1493"/>
      <c r="N44" s="1496" t="e">
        <f>HLOOKUP(N43,TV_affinity,2,0)</f>
        <v>#N/A</v>
      </c>
      <c r="O44" s="1493"/>
      <c r="P44" s="1493"/>
      <c r="Q44" s="1493"/>
      <c r="R44" s="1497"/>
      <c r="S44" s="1498" t="e">
        <f>HLOOKUP(S43,TV_affinity,2,0)</f>
        <v>#N/A</v>
      </c>
      <c r="T44" s="1493"/>
      <c r="U44" s="1493"/>
      <c r="V44" s="1493"/>
      <c r="W44" s="1499"/>
      <c r="X44" s="1500" t="e">
        <f>HLOOKUP(X43,TV_affinity,2,0)</f>
        <v>#N/A</v>
      </c>
      <c r="Y44" s="1493"/>
      <c r="Z44" s="1493"/>
      <c r="AA44" s="1493"/>
      <c r="AB44" s="1493"/>
      <c r="AC44" s="1501"/>
      <c r="AD44" s="1496" t="e">
        <f>HLOOKUP(AD43,TV_affinity,2,0)</f>
        <v>#N/A</v>
      </c>
      <c r="AE44" s="1493"/>
      <c r="AF44" s="1493"/>
      <c r="AG44" s="1493"/>
      <c r="AH44" s="1502"/>
      <c r="AI44" s="1496" t="e">
        <f>HLOOKUP(AI43,TV_affinity,2,0)</f>
        <v>#N/A</v>
      </c>
      <c r="AJ44" s="1493"/>
      <c r="AK44" s="1493"/>
      <c r="AL44" s="1493"/>
      <c r="AM44" s="1501"/>
      <c r="AN44" s="1496" t="e">
        <f>HLOOKUP(AN43,TV_affinity,2,0)</f>
        <v>#N/A</v>
      </c>
      <c r="AO44" s="1493"/>
      <c r="AP44" s="1493"/>
      <c r="AQ44" s="1493"/>
      <c r="AR44" s="1497"/>
      <c r="AS44" s="1498" t="e">
        <f>HLOOKUP(AS43,TV_affinity,2,0)</f>
        <v>#N/A</v>
      </c>
      <c r="AT44" s="1493"/>
      <c r="AU44" s="1493"/>
      <c r="AV44" s="1493"/>
      <c r="AW44" s="1503"/>
      <c r="AX44" s="1500" t="e">
        <f>HLOOKUP(AX43,TV_affinity,2,0)</f>
        <v>#N/A</v>
      </c>
      <c r="AY44" s="1493"/>
      <c r="AZ44" s="1493"/>
      <c r="BA44" s="1493"/>
      <c r="BB44" s="1502"/>
      <c r="BC44" s="1504"/>
      <c r="BD44" s="1496" t="e">
        <f>HLOOKUP(BD43,TV_affinity,2,0)</f>
        <v>#N/A</v>
      </c>
      <c r="BE44" s="1493"/>
      <c r="BF44" s="1493"/>
      <c r="BG44" s="1493"/>
      <c r="BH44" s="1493"/>
      <c r="BI44" s="1496" t="e">
        <f>HLOOKUP(BI43,TV_affinity,2,0)</f>
        <v>#N/A</v>
      </c>
      <c r="BJ44" s="1493"/>
      <c r="BK44" s="1493"/>
      <c r="BL44" s="1493"/>
      <c r="BM44" s="1505"/>
    </row>
    <row r="45" spans="1:65" hidden="1" outlineLevel="1">
      <c r="A45" s="28" t="s">
        <v>5</v>
      </c>
      <c r="B45" s="29"/>
      <c r="C45" s="30"/>
      <c r="D45" s="703"/>
      <c r="E45" s="704"/>
      <c r="F45" s="704"/>
      <c r="G45" s="704"/>
      <c r="H45" s="705"/>
      <c r="I45" s="706"/>
      <c r="J45" s="707"/>
      <c r="K45" s="707"/>
      <c r="L45" s="708"/>
      <c r="M45" s="707"/>
      <c r="N45" s="709"/>
      <c r="O45" s="707"/>
      <c r="P45" s="707"/>
      <c r="Q45" s="707"/>
      <c r="R45" s="1023"/>
      <c r="S45" s="1113"/>
      <c r="T45" s="1114"/>
      <c r="U45" s="1114"/>
      <c r="V45" s="1114"/>
      <c r="W45" s="1115"/>
      <c r="X45" s="1043"/>
      <c r="Y45" s="707"/>
      <c r="Z45" s="707"/>
      <c r="AA45" s="707"/>
      <c r="AB45" s="707"/>
      <c r="AC45" s="710"/>
      <c r="AD45" s="709"/>
      <c r="AE45" s="707"/>
      <c r="AF45" s="707"/>
      <c r="AG45" s="707"/>
      <c r="AH45" s="710"/>
      <c r="AI45" s="709"/>
      <c r="AJ45" s="707"/>
      <c r="AK45" s="707"/>
      <c r="AL45" s="707"/>
      <c r="AM45" s="710"/>
      <c r="AN45" s="709"/>
      <c r="AO45" s="707"/>
      <c r="AP45" s="707"/>
      <c r="AQ45" s="707"/>
      <c r="AR45" s="1219"/>
      <c r="AS45" s="1300"/>
      <c r="AT45" s="1301"/>
      <c r="AU45" s="1301"/>
      <c r="AV45" s="1301"/>
      <c r="AW45" s="1302"/>
      <c r="AX45" s="1244"/>
      <c r="AY45" s="707"/>
      <c r="AZ45" s="707"/>
      <c r="BA45" s="707"/>
      <c r="BB45" s="711"/>
      <c r="BC45" s="712"/>
      <c r="BD45" s="709"/>
      <c r="BE45" s="707"/>
      <c r="BF45" s="707"/>
      <c r="BG45" s="707"/>
      <c r="BH45" s="707"/>
      <c r="BI45" s="709"/>
      <c r="BJ45" s="707"/>
      <c r="BK45" s="707"/>
      <c r="BL45" s="707"/>
      <c r="BM45" s="713"/>
    </row>
    <row r="46" spans="1:65" hidden="1" outlineLevel="1">
      <c r="A46" s="28" t="s">
        <v>6</v>
      </c>
      <c r="B46" s="29"/>
      <c r="C46" s="30"/>
      <c r="D46" s="1506" t="s">
        <v>19</v>
      </c>
      <c r="E46" s="1507"/>
      <c r="F46" s="1507"/>
      <c r="G46" s="1507"/>
      <c r="H46" s="1508"/>
      <c r="I46" s="1509" t="s">
        <v>19</v>
      </c>
      <c r="J46" s="1510"/>
      <c r="K46" s="1510"/>
      <c r="L46" s="1511"/>
      <c r="M46" s="1510"/>
      <c r="N46" s="1512" t="s">
        <v>19</v>
      </c>
      <c r="O46" s="1510"/>
      <c r="P46" s="1511"/>
      <c r="Q46" s="1510"/>
      <c r="R46" s="1513"/>
      <c r="S46" s="1514" t="s">
        <v>19</v>
      </c>
      <c r="T46" s="1515"/>
      <c r="U46" s="1515"/>
      <c r="V46" s="1515"/>
      <c r="W46" s="1516"/>
      <c r="X46" s="1517" t="s">
        <v>19</v>
      </c>
      <c r="Y46" s="1510"/>
      <c r="Z46" s="1510"/>
      <c r="AA46" s="1510"/>
      <c r="AB46" s="1510"/>
      <c r="AC46" s="1517"/>
      <c r="AD46" s="1517" t="s">
        <v>19</v>
      </c>
      <c r="AE46" s="1510"/>
      <c r="AF46" s="1510"/>
      <c r="AG46" s="1510"/>
      <c r="AH46" s="1517"/>
      <c r="AI46" s="1517" t="s">
        <v>19</v>
      </c>
      <c r="AJ46" s="1510"/>
      <c r="AK46" s="1510"/>
      <c r="AL46" s="1510"/>
      <c r="AM46" s="1517"/>
      <c r="AN46" s="1512" t="s">
        <v>19</v>
      </c>
      <c r="AO46" s="1510"/>
      <c r="AP46" s="1518"/>
      <c r="AQ46" s="1510"/>
      <c r="AR46" s="1519"/>
      <c r="AS46" s="1520" t="s">
        <v>19</v>
      </c>
      <c r="AT46" s="1521"/>
      <c r="AU46" s="1521"/>
      <c r="AV46" s="1521"/>
      <c r="AW46" s="1522"/>
      <c r="AX46" s="1523" t="s">
        <v>19</v>
      </c>
      <c r="AY46" s="1510"/>
      <c r="AZ46" s="1510"/>
      <c r="BA46" s="1510"/>
      <c r="BB46" s="1524"/>
      <c r="BC46" s="1525"/>
      <c r="BD46" s="1512" t="s">
        <v>19</v>
      </c>
      <c r="BE46" s="1510"/>
      <c r="BF46" s="1518"/>
      <c r="BG46" s="1510"/>
      <c r="BH46" s="1525"/>
      <c r="BI46" s="1517" t="s">
        <v>19</v>
      </c>
      <c r="BJ46" s="1510"/>
      <c r="BK46" s="1510"/>
      <c r="BL46" s="1510"/>
      <c r="BM46" s="1526"/>
    </row>
    <row r="47" spans="1:65" hidden="1" outlineLevel="1">
      <c r="A47" s="28" t="s">
        <v>32</v>
      </c>
      <c r="B47" s="29"/>
      <c r="C47" s="34" t="e">
        <f>SUM(D47:BM47)</f>
        <v>#N/A</v>
      </c>
      <c r="D47" s="725" t="e">
        <f>IF(D44=0,0,D48/D44)</f>
        <v>#N/A</v>
      </c>
      <c r="E47" s="664"/>
      <c r="F47" s="664"/>
      <c r="G47" s="664"/>
      <c r="H47" s="726"/>
      <c r="I47" s="727" t="e">
        <f>IF(I44=0,0,I48/I44)</f>
        <v>#N/A</v>
      </c>
      <c r="J47" s="728"/>
      <c r="K47" s="728"/>
      <c r="L47" s="729"/>
      <c r="M47" s="728"/>
      <c r="N47" s="730" t="e">
        <f>IF(N44=0,0,N48/N44)</f>
        <v>#N/A</v>
      </c>
      <c r="O47" s="728"/>
      <c r="P47" s="728"/>
      <c r="Q47" s="728"/>
      <c r="R47" s="1024"/>
      <c r="S47" s="1119" t="e">
        <f>IF(S44=0,0,S48/S44)</f>
        <v>#N/A</v>
      </c>
      <c r="T47" s="1120"/>
      <c r="U47" s="1121"/>
      <c r="V47" s="1121"/>
      <c r="W47" s="1122"/>
      <c r="X47" s="1044" t="e">
        <f>IF(X44=0,0,X48/X44)</f>
        <v>#N/A</v>
      </c>
      <c r="Y47" s="731"/>
      <c r="Z47" s="728"/>
      <c r="AA47" s="728"/>
      <c r="AB47" s="728"/>
      <c r="AC47" s="732"/>
      <c r="AD47" s="730" t="e">
        <f>IF(AD44=0,0,AD48/AD44)</f>
        <v>#N/A</v>
      </c>
      <c r="AE47" s="731"/>
      <c r="AF47" s="728"/>
      <c r="AG47" s="728"/>
      <c r="AH47" s="732"/>
      <c r="AI47" s="730" t="e">
        <f>IF(AI44=0,0,AI48/AI44)</f>
        <v>#N/A</v>
      </c>
      <c r="AJ47" s="731"/>
      <c r="AK47" s="728"/>
      <c r="AL47" s="728"/>
      <c r="AM47" s="732"/>
      <c r="AN47" s="730" t="e">
        <f>IF(AN44=0,0,AN48/AN44)</f>
        <v>#N/A</v>
      </c>
      <c r="AO47" s="728"/>
      <c r="AP47" s="728"/>
      <c r="AQ47" s="728"/>
      <c r="AR47" s="1220"/>
      <c r="AS47" s="1305" t="e">
        <f>IF(AS44=0,0,AS48/AS44)</f>
        <v>#N/A</v>
      </c>
      <c r="AT47" s="1306"/>
      <c r="AU47" s="1306"/>
      <c r="AV47" s="1306"/>
      <c r="AW47" s="1307"/>
      <c r="AX47" s="1120" t="e">
        <f>IF(AX44=0,0,AX48/AX44)</f>
        <v>#N/A</v>
      </c>
      <c r="AY47" s="731"/>
      <c r="AZ47" s="728"/>
      <c r="BA47" s="728"/>
      <c r="BB47" s="733"/>
      <c r="BC47" s="734"/>
      <c r="BD47" s="730" t="e">
        <f>IF(BD44=0,0,BD48/BD44)</f>
        <v>#N/A</v>
      </c>
      <c r="BE47" s="728"/>
      <c r="BF47" s="728"/>
      <c r="BG47" s="728"/>
      <c r="BH47" s="734"/>
      <c r="BI47" s="731" t="e">
        <f>IF(BI44=0,0,BI48/BI44)</f>
        <v>#N/A</v>
      </c>
      <c r="BJ47" s="731"/>
      <c r="BK47" s="728"/>
      <c r="BL47" s="728"/>
      <c r="BM47" s="735"/>
    </row>
    <row r="48" spans="1:65" hidden="1" outlineLevel="1">
      <c r="A48" s="28" t="s">
        <v>7</v>
      </c>
      <c r="B48" s="29"/>
      <c r="C48" s="34">
        <f>SUM(D48:BM48)</f>
        <v>0</v>
      </c>
      <c r="D48" s="725">
        <f>SUM(D49:H49)</f>
        <v>0</v>
      </c>
      <c r="E48" s="664"/>
      <c r="F48" s="664"/>
      <c r="G48" s="664"/>
      <c r="H48" s="726"/>
      <c r="I48" s="727">
        <f>SUM(I49:M49)</f>
        <v>0</v>
      </c>
      <c r="J48" s="928"/>
      <c r="K48" s="928"/>
      <c r="L48" s="898"/>
      <c r="M48" s="928"/>
      <c r="N48" s="929">
        <f>SUM(N49:R49)</f>
        <v>0</v>
      </c>
      <c r="O48" s="728"/>
      <c r="P48" s="728"/>
      <c r="Q48" s="728"/>
      <c r="R48" s="1024"/>
      <c r="S48" s="1119">
        <f>SUM(S49:W49)</f>
        <v>0</v>
      </c>
      <c r="T48" s="1120"/>
      <c r="U48" s="1121"/>
      <c r="V48" s="1121"/>
      <c r="W48" s="1122"/>
      <c r="X48" s="1044">
        <f>SUM(X49:AC49)</f>
        <v>0</v>
      </c>
      <c r="Y48" s="731"/>
      <c r="Z48" s="728"/>
      <c r="AA48" s="728"/>
      <c r="AB48" s="728"/>
      <c r="AC48" s="732"/>
      <c r="AD48" s="730">
        <f>SUM(AD49:AH49)</f>
        <v>0</v>
      </c>
      <c r="AE48" s="731"/>
      <c r="AF48" s="728"/>
      <c r="AG48" s="728"/>
      <c r="AH48" s="732"/>
      <c r="AI48" s="730">
        <f>SUM(AI49:AM49)</f>
        <v>0</v>
      </c>
      <c r="AJ48" s="731"/>
      <c r="AK48" s="728"/>
      <c r="AL48" s="728"/>
      <c r="AM48" s="732"/>
      <c r="AN48" s="730">
        <f>SUM(AN49:AR49)</f>
        <v>0</v>
      </c>
      <c r="AO48" s="728"/>
      <c r="AP48" s="728"/>
      <c r="AQ48" s="728"/>
      <c r="AR48" s="1220"/>
      <c r="AS48" s="1305">
        <f>SUM(AS49:AW49)</f>
        <v>0</v>
      </c>
      <c r="AT48" s="1306"/>
      <c r="AU48" s="1306"/>
      <c r="AV48" s="1306"/>
      <c r="AW48" s="1307"/>
      <c r="AX48" s="1120">
        <f>SUM(AX49:BC49)</f>
        <v>0</v>
      </c>
      <c r="AY48" s="731"/>
      <c r="AZ48" s="728"/>
      <c r="BA48" s="728"/>
      <c r="BB48" s="733"/>
      <c r="BC48" s="734"/>
      <c r="BD48" s="730">
        <f>SUM(BD49:BH49)</f>
        <v>0</v>
      </c>
      <c r="BE48" s="728"/>
      <c r="BF48" s="728"/>
      <c r="BG48" s="728"/>
      <c r="BH48" s="734"/>
      <c r="BI48" s="731">
        <f>SUM(BI49:BM49)</f>
        <v>0</v>
      </c>
      <c r="BJ48" s="731"/>
      <c r="BK48" s="728"/>
      <c r="BL48" s="728"/>
      <c r="BM48" s="735"/>
    </row>
    <row r="49" spans="1:80" hidden="1" outlineLevel="1">
      <c r="A49" s="28" t="s">
        <v>8</v>
      </c>
      <c r="B49" s="29"/>
      <c r="C49" s="34"/>
      <c r="D49" s="736"/>
      <c r="E49" s="737"/>
      <c r="F49" s="737"/>
      <c r="G49" s="737"/>
      <c r="H49" s="738"/>
      <c r="I49" s="739"/>
      <c r="J49" s="737"/>
      <c r="K49" s="737"/>
      <c r="L49" s="740"/>
      <c r="M49" s="740"/>
      <c r="N49" s="931"/>
      <c r="O49" s="930"/>
      <c r="P49" s="737"/>
      <c r="Q49" s="740"/>
      <c r="R49" s="740"/>
      <c r="S49" s="1123"/>
      <c r="T49" s="1124"/>
      <c r="U49" s="1125"/>
      <c r="V49" s="1126"/>
      <c r="W49" s="1127"/>
      <c r="X49" s="1045"/>
      <c r="Y49" s="737"/>
      <c r="Z49" s="737"/>
      <c r="AA49" s="737"/>
      <c r="AB49" s="737"/>
      <c r="AC49" s="745"/>
      <c r="AD49" s="1213"/>
      <c r="AE49" s="1126"/>
      <c r="AF49" s="737"/>
      <c r="AG49" s="737"/>
      <c r="AH49" s="738"/>
      <c r="AI49" s="739"/>
      <c r="AJ49" s="742"/>
      <c r="AK49" s="737"/>
      <c r="AL49" s="743"/>
      <c r="AM49" s="746"/>
      <c r="AN49" s="744"/>
      <c r="AO49" s="747"/>
      <c r="AP49" s="737"/>
      <c r="AQ49" s="748"/>
      <c r="AR49" s="1213"/>
      <c r="AS49" s="1308"/>
      <c r="AT49" s="1309"/>
      <c r="AU49" s="1309"/>
      <c r="AV49" s="1309"/>
      <c r="AW49" s="1310"/>
      <c r="AX49" s="1246"/>
      <c r="AY49" s="737"/>
      <c r="AZ49" s="737"/>
      <c r="BA49" s="749"/>
      <c r="BB49" s="740"/>
      <c r="BC49" s="738"/>
      <c r="BD49" s="739"/>
      <c r="BE49" s="737"/>
      <c r="BF49" s="737"/>
      <c r="BG49" s="737"/>
      <c r="BH49" s="738"/>
      <c r="BI49" s="739"/>
      <c r="BJ49" s="737"/>
      <c r="BK49" s="737"/>
      <c r="BL49" s="737"/>
      <c r="BM49" s="750"/>
    </row>
    <row r="50" spans="1:80" s="389" customFormat="1" ht="23.25" hidden="1" customHeight="1" outlineLevel="1" thickBot="1">
      <c r="A50" s="154" t="s">
        <v>112</v>
      </c>
      <c r="B50" s="128"/>
      <c r="C50" s="129"/>
      <c r="D50" s="751" t="e">
        <f>D49/D44</f>
        <v>#N/A</v>
      </c>
      <c r="E50" s="752" t="e">
        <f>E49/D44</f>
        <v>#N/A</v>
      </c>
      <c r="F50" s="752" t="e">
        <f>F49/D44</f>
        <v>#N/A</v>
      </c>
      <c r="G50" s="752" t="e">
        <f>G49/D44</f>
        <v>#N/A</v>
      </c>
      <c r="H50" s="753" t="e">
        <f>H49/D44</f>
        <v>#N/A</v>
      </c>
      <c r="I50" s="754" t="e">
        <f>I49/I44</f>
        <v>#N/A</v>
      </c>
      <c r="J50" s="752" t="e">
        <f>J49/I44</f>
        <v>#N/A</v>
      </c>
      <c r="K50" s="752" t="e">
        <f>K49/I44</f>
        <v>#N/A</v>
      </c>
      <c r="L50" s="752" t="e">
        <f>L49/I44</f>
        <v>#N/A</v>
      </c>
      <c r="M50" s="752" t="e">
        <f>M49/I44</f>
        <v>#N/A</v>
      </c>
      <c r="N50" s="755" t="e">
        <f>N49/N44</f>
        <v>#N/A</v>
      </c>
      <c r="O50" s="752" t="e">
        <f>O49/N44</f>
        <v>#N/A</v>
      </c>
      <c r="P50" s="752" t="e">
        <f>P49/N44</f>
        <v>#N/A</v>
      </c>
      <c r="Q50" s="752" t="e">
        <f>Q49/N44</f>
        <v>#N/A</v>
      </c>
      <c r="R50" s="752" t="e">
        <f>R49/N44</f>
        <v>#N/A</v>
      </c>
      <c r="S50" s="1128" t="e">
        <f>S49/S44</f>
        <v>#N/A</v>
      </c>
      <c r="T50" s="1129" t="e">
        <f>T49/S44</f>
        <v>#N/A</v>
      </c>
      <c r="U50" s="1129" t="e">
        <f>U49/S44</f>
        <v>#N/A</v>
      </c>
      <c r="V50" s="1130" t="e">
        <f>V49/S44</f>
        <v>#N/A</v>
      </c>
      <c r="W50" s="1131" t="e">
        <f>W49/S44</f>
        <v>#N/A</v>
      </c>
      <c r="X50" s="754" t="e">
        <f>X49/X44</f>
        <v>#N/A</v>
      </c>
      <c r="Y50" s="752" t="e">
        <f>Y49/X44</f>
        <v>#N/A</v>
      </c>
      <c r="Z50" s="752" t="e">
        <f>Z49/X44</f>
        <v>#N/A</v>
      </c>
      <c r="AA50" s="756" t="e">
        <f>AA49/X44</f>
        <v>#N/A</v>
      </c>
      <c r="AB50" s="756" t="e">
        <f>AB49/X44</f>
        <v>#N/A</v>
      </c>
      <c r="AC50" s="757" t="e">
        <f>AC49/X44</f>
        <v>#N/A</v>
      </c>
      <c r="AD50" s="755" t="e">
        <f>AD49/AD44</f>
        <v>#N/A</v>
      </c>
      <c r="AE50" s="752" t="e">
        <f>AE49/AD44</f>
        <v>#N/A</v>
      </c>
      <c r="AF50" s="752" t="e">
        <f>AF49/AD44</f>
        <v>#N/A</v>
      </c>
      <c r="AG50" s="756" t="e">
        <f>AG49/AD44</f>
        <v>#N/A</v>
      </c>
      <c r="AH50" s="757" t="e">
        <f>AH49/AD44</f>
        <v>#N/A</v>
      </c>
      <c r="AI50" s="755" t="e">
        <f>AI49/AI44</f>
        <v>#N/A</v>
      </c>
      <c r="AJ50" s="752" t="e">
        <f>AJ49/AI44</f>
        <v>#N/A</v>
      </c>
      <c r="AK50" s="752" t="e">
        <f>AK49/AI44</f>
        <v>#N/A</v>
      </c>
      <c r="AL50" s="756" t="e">
        <f>AL49/AI44</f>
        <v>#N/A</v>
      </c>
      <c r="AM50" s="757" t="e">
        <f>AM49/AI44</f>
        <v>#N/A</v>
      </c>
      <c r="AN50" s="755" t="e">
        <f>AN49/AN44</f>
        <v>#N/A</v>
      </c>
      <c r="AO50" s="752" t="e">
        <f>AO49/AN44</f>
        <v>#N/A</v>
      </c>
      <c r="AP50" s="752" t="e">
        <f>AP49/AN44</f>
        <v>#N/A</v>
      </c>
      <c r="AQ50" s="756" t="e">
        <f>AQ49/AN44</f>
        <v>#N/A</v>
      </c>
      <c r="AR50" s="1221" t="e">
        <f>AR49/AN44</f>
        <v>#N/A</v>
      </c>
      <c r="AS50" s="1311" t="e">
        <f>AS49/AS44</f>
        <v>#N/A</v>
      </c>
      <c r="AT50" s="1312" t="e">
        <f>AT49/AS44</f>
        <v>#N/A</v>
      </c>
      <c r="AU50" s="1312" t="e">
        <f>AU49/AS44</f>
        <v>#N/A</v>
      </c>
      <c r="AV50" s="1313" t="e">
        <f>AV49/AS44</f>
        <v>#N/A</v>
      </c>
      <c r="AW50" s="1314" t="e">
        <f>AW49/AS44</f>
        <v>#N/A</v>
      </c>
      <c r="AX50" s="1221" t="e">
        <f>AX49/AX44</f>
        <v>#N/A</v>
      </c>
      <c r="AY50" s="752" t="e">
        <f>AY49/AX44</f>
        <v>#N/A</v>
      </c>
      <c r="AZ50" s="752" t="e">
        <f>AZ49/AX44</f>
        <v>#N/A</v>
      </c>
      <c r="BA50" s="756" t="e">
        <f>BA49/AX44</f>
        <v>#N/A</v>
      </c>
      <c r="BB50" s="754" t="e">
        <f>BB49/AX44</f>
        <v>#N/A</v>
      </c>
      <c r="BC50" s="753" t="e">
        <f>BC49/AX44</f>
        <v>#N/A</v>
      </c>
      <c r="BD50" s="755" t="e">
        <f>BD49/BD44</f>
        <v>#N/A</v>
      </c>
      <c r="BE50" s="752" t="e">
        <f>BE49/BD44</f>
        <v>#N/A</v>
      </c>
      <c r="BF50" s="752" t="e">
        <f>BF49/BD44</f>
        <v>#N/A</v>
      </c>
      <c r="BG50" s="756" t="e">
        <f>BG49/BD44</f>
        <v>#N/A</v>
      </c>
      <c r="BH50" s="753" t="e">
        <f>BH49/BD44</f>
        <v>#N/A</v>
      </c>
      <c r="BI50" s="754" t="e">
        <f>BI49/BI44</f>
        <v>#N/A</v>
      </c>
      <c r="BJ50" s="752" t="e">
        <f>BJ49/BI44</f>
        <v>#N/A</v>
      </c>
      <c r="BK50" s="752" t="e">
        <f>BK49/BI44</f>
        <v>#N/A</v>
      </c>
      <c r="BL50" s="756" t="e">
        <f>BL49/BI44</f>
        <v>#N/A</v>
      </c>
      <c r="BM50" s="758" t="e">
        <f>BM49/BI44</f>
        <v>#N/A</v>
      </c>
      <c r="BN50" s="78"/>
      <c r="BO50" s="78"/>
      <c r="BP50" s="78"/>
      <c r="BQ50" s="78"/>
      <c r="BR50" s="78"/>
      <c r="BS50" s="78"/>
      <c r="BT50" s="78"/>
      <c r="BU50" s="78"/>
      <c r="BV50" s="78"/>
      <c r="BW50" s="78"/>
      <c r="BX50" s="78"/>
      <c r="BY50" s="78"/>
      <c r="BZ50" s="78"/>
      <c r="CA50" s="78"/>
      <c r="CB50" s="78"/>
    </row>
    <row r="51" spans="1:80" s="389" customFormat="1" ht="23.25" hidden="1" customHeight="1" outlineLevel="1" thickTop="1">
      <c r="A51" s="124" t="s">
        <v>110</v>
      </c>
      <c r="B51" s="123"/>
      <c r="C51" s="132" t="s">
        <v>107</v>
      </c>
      <c r="D51" s="358"/>
      <c r="E51" s="130"/>
      <c r="F51" s="130"/>
      <c r="G51" s="130"/>
      <c r="H51" s="134"/>
      <c r="I51" s="133"/>
      <c r="J51" s="130"/>
      <c r="K51" s="130"/>
      <c r="L51" s="187"/>
      <c r="M51" s="130"/>
      <c r="N51" s="192"/>
      <c r="O51" s="130"/>
      <c r="P51" s="130"/>
      <c r="Q51" s="187"/>
      <c r="R51" s="130"/>
      <c r="S51" s="1132"/>
      <c r="T51" s="130"/>
      <c r="U51" s="130"/>
      <c r="V51" s="130"/>
      <c r="W51" s="1133"/>
      <c r="X51" s="133"/>
      <c r="Y51" s="130"/>
      <c r="Z51" s="130"/>
      <c r="AA51" s="130"/>
      <c r="AB51" s="130"/>
      <c r="AC51" s="197"/>
      <c r="AD51" s="192"/>
      <c r="AE51" s="130"/>
      <c r="AF51" s="130"/>
      <c r="AG51" s="130"/>
      <c r="AH51" s="206"/>
      <c r="AI51" s="192"/>
      <c r="AJ51" s="130"/>
      <c r="AK51" s="130"/>
      <c r="AL51" s="130"/>
      <c r="AM51" s="197"/>
      <c r="AN51" s="192"/>
      <c r="AO51" s="130"/>
      <c r="AP51" s="130"/>
      <c r="AQ51" s="130"/>
      <c r="AR51" s="206"/>
      <c r="AS51" s="1132"/>
      <c r="AT51" s="130"/>
      <c r="AU51" s="130"/>
      <c r="AV51" s="130"/>
      <c r="AW51" s="1133"/>
      <c r="AX51" s="133"/>
      <c r="AY51" s="130"/>
      <c r="AZ51" s="130"/>
      <c r="BA51" s="130"/>
      <c r="BB51" s="206"/>
      <c r="BC51" s="134"/>
      <c r="BD51" s="192"/>
      <c r="BE51" s="130"/>
      <c r="BF51" s="130"/>
      <c r="BG51" s="130"/>
      <c r="BH51" s="134"/>
      <c r="BI51" s="133"/>
      <c r="BJ51" s="130"/>
      <c r="BK51" s="130"/>
      <c r="BL51" s="130"/>
      <c r="BM51" s="359"/>
      <c r="BN51" s="78"/>
      <c r="BO51" s="78"/>
      <c r="BP51" s="78"/>
      <c r="BQ51" s="78"/>
      <c r="BR51" s="78"/>
      <c r="BS51" s="78"/>
      <c r="BT51" s="78"/>
      <c r="BU51" s="78"/>
      <c r="BV51" s="78"/>
      <c r="BW51" s="78"/>
      <c r="BX51" s="78"/>
      <c r="BY51" s="78"/>
      <c r="BZ51" s="78"/>
      <c r="CA51" s="78"/>
      <c r="CB51" s="78"/>
    </row>
    <row r="52" spans="1:80" s="389" customFormat="1" ht="23.25" hidden="1" customHeight="1" outlineLevel="1" thickBot="1">
      <c r="A52" s="125" t="s">
        <v>108</v>
      </c>
      <c r="B52" s="120"/>
      <c r="C52" s="165"/>
      <c r="D52" s="759"/>
      <c r="E52" s="760"/>
      <c r="F52" s="760"/>
      <c r="G52" s="760"/>
      <c r="H52" s="761"/>
      <c r="I52" s="762"/>
      <c r="J52" s="760"/>
      <c r="K52" s="760"/>
      <c r="L52" s="763"/>
      <c r="M52" s="760"/>
      <c r="N52" s="764"/>
      <c r="O52" s="760"/>
      <c r="P52" s="760"/>
      <c r="Q52" s="763"/>
      <c r="R52" s="760"/>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389" customFormat="1" ht="23.25" hidden="1" customHeight="1" outlineLevel="1" thickTop="1">
      <c r="A53" s="126" t="s">
        <v>111</v>
      </c>
      <c r="B53" s="123"/>
      <c r="C53" s="132" t="s">
        <v>107</v>
      </c>
      <c r="D53" s="360"/>
      <c r="E53" s="131"/>
      <c r="F53" s="131"/>
      <c r="G53" s="131"/>
      <c r="H53" s="135"/>
      <c r="I53" s="136"/>
      <c r="J53" s="131"/>
      <c r="K53" s="131"/>
      <c r="L53" s="188"/>
      <c r="M53" s="131"/>
      <c r="N53" s="193"/>
      <c r="O53" s="131"/>
      <c r="P53" s="131"/>
      <c r="Q53" s="188"/>
      <c r="R53" s="131"/>
      <c r="S53" s="1137"/>
      <c r="T53" s="131"/>
      <c r="U53" s="131"/>
      <c r="V53" s="131"/>
      <c r="W53" s="1138"/>
      <c r="X53" s="136"/>
      <c r="Y53" s="131"/>
      <c r="Z53" s="131"/>
      <c r="AA53" s="131"/>
      <c r="AB53" s="131"/>
      <c r="AC53" s="198"/>
      <c r="AD53" s="193"/>
      <c r="AE53" s="131"/>
      <c r="AF53" s="131"/>
      <c r="AG53" s="131"/>
      <c r="AH53" s="207"/>
      <c r="AI53" s="193"/>
      <c r="AJ53" s="131"/>
      <c r="AK53" s="131"/>
      <c r="AL53" s="131"/>
      <c r="AM53" s="198"/>
      <c r="AN53" s="193"/>
      <c r="AO53" s="131"/>
      <c r="AP53" s="131"/>
      <c r="AQ53" s="131"/>
      <c r="AR53" s="207"/>
      <c r="AS53" s="1137"/>
      <c r="AT53" s="131"/>
      <c r="AU53" s="131"/>
      <c r="AV53" s="338"/>
      <c r="AW53" s="1138"/>
      <c r="AX53" s="136"/>
      <c r="AY53" s="131"/>
      <c r="AZ53" s="131"/>
      <c r="BA53" s="131"/>
      <c r="BB53" s="207"/>
      <c r="BC53" s="135"/>
      <c r="BD53" s="193"/>
      <c r="BE53" s="131"/>
      <c r="BF53" s="131"/>
      <c r="BG53" s="131"/>
      <c r="BH53" s="135"/>
      <c r="BI53" s="136"/>
      <c r="BJ53" s="131"/>
      <c r="BK53" s="131"/>
      <c r="BL53" s="338"/>
      <c r="BM53" s="768"/>
      <c r="BN53" s="78"/>
      <c r="BO53" s="78"/>
      <c r="BP53" s="78"/>
      <c r="BQ53" s="78"/>
      <c r="BR53" s="78"/>
      <c r="BS53" s="78"/>
      <c r="BT53" s="78"/>
      <c r="BU53" s="78"/>
      <c r="BV53" s="78"/>
      <c r="BW53" s="78"/>
      <c r="BX53" s="78"/>
      <c r="BY53" s="78"/>
      <c r="BZ53" s="78"/>
      <c r="CA53" s="78"/>
      <c r="CB53" s="78"/>
    </row>
    <row r="54" spans="1:80" s="389" customFormat="1" ht="18.600000000000001" hidden="1" outlineLevel="1" thickBot="1">
      <c r="A54" s="127" t="s">
        <v>109</v>
      </c>
      <c r="B54" s="120"/>
      <c r="C54" s="165"/>
      <c r="D54" s="759"/>
      <c r="E54" s="760"/>
      <c r="F54" s="760"/>
      <c r="G54" s="760"/>
      <c r="H54" s="761"/>
      <c r="I54" s="762"/>
      <c r="J54" s="760"/>
      <c r="K54" s="760"/>
      <c r="L54" s="763"/>
      <c r="M54" s="760"/>
      <c r="N54" s="764"/>
      <c r="O54" s="760"/>
      <c r="P54" s="760"/>
      <c r="Q54" s="760"/>
      <c r="R54" s="763"/>
      <c r="S54" s="1134"/>
      <c r="T54" s="1135"/>
      <c r="U54" s="1135"/>
      <c r="V54" s="1135"/>
      <c r="W54" s="1136"/>
      <c r="X54" s="762"/>
      <c r="Y54" s="760"/>
      <c r="Z54" s="760"/>
      <c r="AA54" s="760"/>
      <c r="AB54" s="760"/>
      <c r="AC54" s="765"/>
      <c r="AD54" s="764"/>
      <c r="AE54" s="760"/>
      <c r="AF54" s="760"/>
      <c r="AG54" s="760"/>
      <c r="AH54" s="766"/>
      <c r="AI54" s="764"/>
      <c r="AJ54" s="760"/>
      <c r="AK54" s="760"/>
      <c r="AL54" s="760"/>
      <c r="AM54" s="765"/>
      <c r="AN54" s="764"/>
      <c r="AO54" s="760"/>
      <c r="AP54" s="760"/>
      <c r="AQ54" s="760"/>
      <c r="AR54" s="1222"/>
      <c r="AS54" s="1315"/>
      <c r="AT54" s="1316"/>
      <c r="AU54" s="1316"/>
      <c r="AV54" s="1316"/>
      <c r="AW54" s="1317"/>
      <c r="AX54" s="1247"/>
      <c r="AY54" s="760"/>
      <c r="AZ54" s="760"/>
      <c r="BA54" s="760"/>
      <c r="BB54" s="766"/>
      <c r="BC54" s="761"/>
      <c r="BD54" s="764"/>
      <c r="BE54" s="760"/>
      <c r="BF54" s="760"/>
      <c r="BG54" s="760"/>
      <c r="BH54" s="761"/>
      <c r="BI54" s="762"/>
      <c r="BJ54" s="760"/>
      <c r="BK54" s="760"/>
      <c r="BL54" s="760"/>
      <c r="BM54" s="767"/>
      <c r="BN54" s="78"/>
      <c r="BO54" s="78"/>
      <c r="BP54" s="78"/>
      <c r="BQ54" s="78"/>
      <c r="BR54" s="78"/>
      <c r="BS54" s="78"/>
      <c r="BT54" s="78"/>
      <c r="BU54" s="78"/>
      <c r="BV54" s="78"/>
      <c r="BW54" s="78"/>
      <c r="BX54" s="78"/>
      <c r="BY54" s="78"/>
      <c r="BZ54" s="78"/>
      <c r="CA54" s="78"/>
      <c r="CB54" s="78"/>
    </row>
    <row r="55" spans="1:80" s="195" customFormat="1" ht="26.4" hidden="1" outlineLevel="1" thickTop="1">
      <c r="A55" s="28" t="s">
        <v>9</v>
      </c>
      <c r="B55" s="35" t="s">
        <v>46</v>
      </c>
      <c r="C55" s="46"/>
      <c r="D55" s="288"/>
      <c r="E55" s="361"/>
      <c r="F55" s="361"/>
      <c r="G55" s="361"/>
      <c r="H55" s="362"/>
      <c r="I55" s="336"/>
      <c r="J55" s="363"/>
      <c r="K55" s="363"/>
      <c r="L55" s="364"/>
      <c r="M55" s="363"/>
      <c r="N55" s="215"/>
      <c r="O55" s="363"/>
      <c r="P55" s="363"/>
      <c r="Q55" s="363"/>
      <c r="R55" s="364"/>
      <c r="S55" s="1139"/>
      <c r="T55" s="363"/>
      <c r="U55" s="363"/>
      <c r="V55" s="363"/>
      <c r="W55" s="1140"/>
      <c r="X55" s="511"/>
      <c r="Y55" s="363"/>
      <c r="Z55" s="363"/>
      <c r="AA55" s="365"/>
      <c r="AB55" s="331"/>
      <c r="AC55" s="334"/>
      <c r="AD55" s="366"/>
      <c r="AE55" s="365"/>
      <c r="AF55" s="365"/>
      <c r="AG55" s="365"/>
      <c r="AH55" s="218"/>
      <c r="AI55" s="366"/>
      <c r="AJ55" s="365"/>
      <c r="AK55" s="365"/>
      <c r="AL55" s="365"/>
      <c r="AM55" s="334"/>
      <c r="AN55" s="219"/>
      <c r="AO55" s="220"/>
      <c r="AP55" s="220"/>
      <c r="AQ55" s="221"/>
      <c r="AR55" s="471"/>
      <c r="AS55" s="1318"/>
      <c r="AT55" s="339"/>
      <c r="AU55" s="214"/>
      <c r="AV55" s="217"/>
      <c r="AW55" s="1319"/>
      <c r="AX55" s="320"/>
      <c r="AY55" s="367"/>
      <c r="AZ55" s="367"/>
      <c r="BA55" s="367"/>
      <c r="BB55" s="471"/>
      <c r="BC55" s="323"/>
      <c r="BD55" s="368"/>
      <c r="BE55" s="367"/>
      <c r="BF55" s="367"/>
      <c r="BG55" s="367"/>
      <c r="BH55" s="323"/>
      <c r="BI55" s="336"/>
      <c r="BJ55" s="216"/>
      <c r="BK55" s="216"/>
      <c r="BL55" s="216"/>
      <c r="BM55" s="769"/>
      <c r="BN55" s="6"/>
      <c r="BO55" s="6"/>
      <c r="BP55" s="6"/>
      <c r="BQ55" s="6"/>
      <c r="BR55" s="6"/>
      <c r="BS55" s="6"/>
      <c r="BT55" s="6"/>
      <c r="BU55" s="6"/>
      <c r="BV55" s="6"/>
      <c r="BW55" s="6"/>
      <c r="BX55" s="6"/>
      <c r="BY55" s="6"/>
      <c r="BZ55" s="6"/>
      <c r="CA55" s="6"/>
      <c r="CB55" s="6"/>
    </row>
    <row r="56" spans="1:80" ht="54" hidden="1" outlineLevel="1">
      <c r="A56" s="28"/>
      <c r="B56" s="29"/>
      <c r="C56" s="46"/>
      <c r="D56" s="770" t="s">
        <v>21</v>
      </c>
      <c r="E56" s="771" t="s">
        <v>22</v>
      </c>
      <c r="F56" s="771" t="s">
        <v>20</v>
      </c>
      <c r="G56" s="772" t="s">
        <v>81</v>
      </c>
      <c r="H56" s="773"/>
      <c r="I56" s="774" t="s">
        <v>21</v>
      </c>
      <c r="J56" s="775" t="s">
        <v>22</v>
      </c>
      <c r="K56" s="775" t="s">
        <v>20</v>
      </c>
      <c r="L56" s="776" t="s">
        <v>81</v>
      </c>
      <c r="M56" s="777"/>
      <c r="N56" s="778" t="s">
        <v>21</v>
      </c>
      <c r="O56" s="775" t="s">
        <v>22</v>
      </c>
      <c r="P56" s="775" t="s">
        <v>20</v>
      </c>
      <c r="Q56" s="777" t="s">
        <v>81</v>
      </c>
      <c r="R56" s="1025"/>
      <c r="S56" s="1141" t="s">
        <v>21</v>
      </c>
      <c r="T56" s="1142" t="s">
        <v>22</v>
      </c>
      <c r="U56" s="1143" t="s">
        <v>20</v>
      </c>
      <c r="V56" s="1143" t="s">
        <v>81</v>
      </c>
      <c r="W56" s="1144"/>
      <c r="X56" s="1046" t="s">
        <v>21</v>
      </c>
      <c r="Y56" s="775" t="s">
        <v>22</v>
      </c>
      <c r="Z56" s="777" t="s">
        <v>20</v>
      </c>
      <c r="AA56" s="777" t="s">
        <v>81</v>
      </c>
      <c r="AB56" s="775"/>
      <c r="AC56" s="779"/>
      <c r="AD56" s="778" t="s">
        <v>21</v>
      </c>
      <c r="AE56" s="775" t="s">
        <v>22</v>
      </c>
      <c r="AF56" s="777" t="s">
        <v>20</v>
      </c>
      <c r="AG56" s="780" t="s">
        <v>81</v>
      </c>
      <c r="AH56" s="781"/>
      <c r="AI56" s="778" t="s">
        <v>21</v>
      </c>
      <c r="AJ56" s="775" t="s">
        <v>22</v>
      </c>
      <c r="AK56" s="777" t="s">
        <v>20</v>
      </c>
      <c r="AL56" s="780" t="s">
        <v>81</v>
      </c>
      <c r="AM56" s="779"/>
      <c r="AN56" s="782" t="s">
        <v>21</v>
      </c>
      <c r="AO56" s="783" t="s">
        <v>22</v>
      </c>
      <c r="AP56" s="784" t="s">
        <v>20</v>
      </c>
      <c r="AQ56" s="785" t="s">
        <v>81</v>
      </c>
      <c r="AR56" s="1223"/>
      <c r="AS56" s="1320" t="s">
        <v>21</v>
      </c>
      <c r="AT56" s="1321" t="s">
        <v>22</v>
      </c>
      <c r="AU56" s="1322" t="s">
        <v>20</v>
      </c>
      <c r="AV56" s="1323" t="s">
        <v>81</v>
      </c>
      <c r="AW56" s="1324"/>
      <c r="AX56" s="1248" t="s">
        <v>21</v>
      </c>
      <c r="AY56" s="788" t="s">
        <v>22</v>
      </c>
      <c r="AZ56" s="789" t="s">
        <v>20</v>
      </c>
      <c r="BA56" s="790" t="s">
        <v>81</v>
      </c>
      <c r="BB56" s="781"/>
      <c r="BC56" s="791"/>
      <c r="BD56" s="778" t="s">
        <v>21</v>
      </c>
      <c r="BE56" s="788" t="s">
        <v>22</v>
      </c>
      <c r="BF56" s="789" t="s">
        <v>20</v>
      </c>
      <c r="BG56" s="790" t="s">
        <v>81</v>
      </c>
      <c r="BH56" s="791"/>
      <c r="BI56" s="786" t="s">
        <v>21</v>
      </c>
      <c r="BJ56" s="789" t="s">
        <v>22</v>
      </c>
      <c r="BK56" s="789" t="s">
        <v>20</v>
      </c>
      <c r="BL56" s="789" t="s">
        <v>81</v>
      </c>
      <c r="BM56" s="792"/>
    </row>
    <row r="57" spans="1:80" s="47" customFormat="1" hidden="1" outlineLevel="1">
      <c r="A57" s="158" t="s">
        <v>84</v>
      </c>
      <c r="B57" s="158"/>
      <c r="C57" s="159"/>
      <c r="D57" s="793" t="e">
        <f>HLOOKUP(D43,TV_affinity,3,0)</f>
        <v>#N/A</v>
      </c>
      <c r="E57" s="794" t="e">
        <f>HLOOKUP(D43,Channel_split2,2,0)</f>
        <v>#N/A</v>
      </c>
      <c r="F57" s="794" t="e">
        <f>HLOOKUP(D43,PT_Share,2,0)</f>
        <v>#N/A</v>
      </c>
      <c r="G57" s="794"/>
      <c r="H57" s="795"/>
      <c r="I57" s="796" t="e">
        <f>HLOOKUP(I43,TV_affinity,3,0)</f>
        <v>#N/A</v>
      </c>
      <c r="J57" s="794" t="e">
        <f>HLOOKUP(I43,Channel_split2,2,0)</f>
        <v>#N/A</v>
      </c>
      <c r="K57" s="794" t="e">
        <f>HLOOKUP(I43,PT_Share,2,0)</f>
        <v>#N/A</v>
      </c>
      <c r="L57" s="797"/>
      <c r="M57" s="795"/>
      <c r="N57" s="796" t="e">
        <f>HLOOKUP(N43,TV_affinity,3,0)</f>
        <v>#N/A</v>
      </c>
      <c r="O57" s="794" t="e">
        <f>HLOOKUP(N43,Channel_split2,2,0)</f>
        <v>#N/A</v>
      </c>
      <c r="P57" s="794" t="e">
        <f>HLOOKUP(N43,PT_Share,2,0)</f>
        <v>#N/A</v>
      </c>
      <c r="Q57" s="794"/>
      <c r="R57" s="1026"/>
      <c r="S57" s="1145" t="e">
        <f>HLOOKUP(S43,TV_affinity,3,0)</f>
        <v>#N/A</v>
      </c>
      <c r="T57" s="1146" t="e">
        <f>HLOOKUP(S43,Channel_split2,2,0)</f>
        <v>#N/A</v>
      </c>
      <c r="U57" s="1146" t="e">
        <f>HLOOKUP(S43,PT_Share,2,0)</f>
        <v>#N/A</v>
      </c>
      <c r="V57" s="1146"/>
      <c r="W57" s="1147"/>
      <c r="X57" s="1047" t="e">
        <f>HLOOKUP(X43,TV_affinity,3,0)</f>
        <v>#N/A</v>
      </c>
      <c r="Y57" s="794" t="e">
        <f>HLOOKUP(X43,Channel_split2,2,0)</f>
        <v>#N/A</v>
      </c>
      <c r="Z57" s="794" t="e">
        <f>HLOOKUP(X43,PT_Share,2,0)</f>
        <v>#N/A</v>
      </c>
      <c r="AA57" s="794"/>
      <c r="AB57" s="799"/>
      <c r="AC57" s="800"/>
      <c r="AD57" s="796" t="e">
        <f>HLOOKUP(AD43,TV_affinity,3,0)</f>
        <v>#N/A</v>
      </c>
      <c r="AE57" s="794" t="e">
        <f>HLOOKUP(AD43,Channel_split2,2,0)</f>
        <v>#N/A</v>
      </c>
      <c r="AF57" s="794" t="e">
        <f>HLOOKUP(AD43,PT_Share,2,0)</f>
        <v>#N/A</v>
      </c>
      <c r="AG57" s="794"/>
      <c r="AH57" s="798"/>
      <c r="AI57" s="796" t="e">
        <f>HLOOKUP(AI43,TV_affinity,3,0)</f>
        <v>#N/A</v>
      </c>
      <c r="AJ57" s="794" t="e">
        <f>HLOOKUP(AI43,Channel_split2,2,0)</f>
        <v>#N/A</v>
      </c>
      <c r="AK57" s="794" t="e">
        <f>HLOOKUP(AI43,PT_Share,2,0)</f>
        <v>#N/A</v>
      </c>
      <c r="AL57" s="794"/>
      <c r="AM57" s="798"/>
      <c r="AN57" s="796" t="e">
        <f>HLOOKUP(AN43,TV_affinity,3,0)</f>
        <v>#N/A</v>
      </c>
      <c r="AO57" s="794" t="e">
        <f>HLOOKUP(AN43,Channel_split2,2,0)</f>
        <v>#N/A</v>
      </c>
      <c r="AP57" s="794" t="e">
        <f>HLOOKUP(AN43,PT_Share,2,0)</f>
        <v>#N/A</v>
      </c>
      <c r="AQ57" s="801"/>
      <c r="AR57" s="1224"/>
      <c r="AS57" s="1325" t="e">
        <f>HLOOKUP(AS43,TV_affinity,3,0)</f>
        <v>#N/A</v>
      </c>
      <c r="AT57" s="1326" t="e">
        <f>HLOOKUP(AS43,Channel_split2,2,0)</f>
        <v>#N/A</v>
      </c>
      <c r="AU57" s="1326" t="e">
        <f>HLOOKUP(AS43,PT_Share,2,0)</f>
        <v>#N/A</v>
      </c>
      <c r="AV57" s="1327"/>
      <c r="AW57" s="1328"/>
      <c r="AX57" s="1249" t="e">
        <f>HLOOKUP(AX43,TV_affinity,3,0)</f>
        <v>#N/A</v>
      </c>
      <c r="AY57" s="794" t="e">
        <f>HLOOKUP(AX43,Channel_split2,2,0)</f>
        <v>#N/A</v>
      </c>
      <c r="AZ57" s="794" t="e">
        <f>HLOOKUP(AX43,PT_Share,2,0)</f>
        <v>#N/A</v>
      </c>
      <c r="BA57" s="794"/>
      <c r="BB57" s="802"/>
      <c r="BC57" s="798"/>
      <c r="BD57" s="796" t="e">
        <f>HLOOKUP(BD43,TV_affinity,3,0)</f>
        <v>#N/A</v>
      </c>
      <c r="BE57" s="794" t="e">
        <f>HLOOKUP(BD43,Channel_split2,2,0)</f>
        <v>#N/A</v>
      </c>
      <c r="BF57" s="794" t="e">
        <f>HLOOKUP(BD43,PT_Share,2,0)</f>
        <v>#N/A</v>
      </c>
      <c r="BG57" s="794"/>
      <c r="BH57" s="798"/>
      <c r="BI57" s="796" t="e">
        <f>HLOOKUP(BI43,TV_affinity,3,0)</f>
        <v>#N/A</v>
      </c>
      <c r="BJ57" s="794" t="e">
        <f>HLOOKUP(BI43,Channel_split2,2,0)</f>
        <v>#N/A</v>
      </c>
      <c r="BK57" s="794" t="e">
        <f>HLOOKUP(BI43,PT_Share,2,0)</f>
        <v>#N/A</v>
      </c>
      <c r="BL57" s="794"/>
      <c r="BM57" s="803"/>
    </row>
    <row r="58" spans="1:80" s="47" customFormat="1" hidden="1" outlineLevel="1">
      <c r="A58" s="158" t="s">
        <v>69</v>
      </c>
      <c r="B58" s="158"/>
      <c r="C58" s="159"/>
      <c r="D58" s="793" t="e">
        <f>HLOOKUP(D43,TV_affinity,4,0)</f>
        <v>#N/A</v>
      </c>
      <c r="E58" s="794" t="e">
        <f>HLOOKUP(D43,Channel_split2,3,0)</f>
        <v>#N/A</v>
      </c>
      <c r="F58" s="794" t="e">
        <f>HLOOKUP(D43,PT_Share,3,0)</f>
        <v>#N/A</v>
      </c>
      <c r="G58" s="794"/>
      <c r="H58" s="795"/>
      <c r="I58" s="796" t="e">
        <f>HLOOKUP(I43,TV_affinity,4,0)</f>
        <v>#N/A</v>
      </c>
      <c r="J58" s="794" t="e">
        <f>HLOOKUP(I43,Channel_split2,3,0)</f>
        <v>#N/A</v>
      </c>
      <c r="K58" s="794" t="e">
        <f>HLOOKUP(I43,PT_Share,3,0)</f>
        <v>#N/A</v>
      </c>
      <c r="L58" s="797"/>
      <c r="M58" s="795"/>
      <c r="N58" s="796" t="e">
        <f>HLOOKUP(N43,TV_affinity,4,0)</f>
        <v>#N/A</v>
      </c>
      <c r="O58" s="794" t="e">
        <f>HLOOKUP(N43,Channel_split2,3,0)</f>
        <v>#N/A</v>
      </c>
      <c r="P58" s="794" t="e">
        <f>HLOOKUP(N43,PT_Share,3,0)</f>
        <v>#N/A</v>
      </c>
      <c r="Q58" s="794"/>
      <c r="R58" s="1026"/>
      <c r="S58" s="1145" t="e">
        <f>HLOOKUP(S43,TV_affinity,4,0)</f>
        <v>#N/A</v>
      </c>
      <c r="T58" s="1146" t="e">
        <f>HLOOKUP(S43,Channel_split2,3,0)</f>
        <v>#N/A</v>
      </c>
      <c r="U58" s="1146" t="e">
        <f>HLOOKUP(S43,PT_Share,3,0)</f>
        <v>#N/A</v>
      </c>
      <c r="V58" s="1146"/>
      <c r="W58" s="1147"/>
      <c r="X58" s="1047" t="e">
        <f>HLOOKUP(X43,TV_affinity,4,0)</f>
        <v>#N/A</v>
      </c>
      <c r="Y58" s="794" t="e">
        <f>HLOOKUP(X43,Channel_split2,3,0)</f>
        <v>#N/A</v>
      </c>
      <c r="Z58" s="794" t="e">
        <f>HLOOKUP(X43,PT_Share,3,0)</f>
        <v>#N/A</v>
      </c>
      <c r="AA58" s="794"/>
      <c r="AB58" s="799"/>
      <c r="AC58" s="800"/>
      <c r="AD58" s="796" t="e">
        <f>HLOOKUP(AD43,TV_affinity,4,0)</f>
        <v>#N/A</v>
      </c>
      <c r="AE58" s="794" t="e">
        <f>HLOOKUP(AD43,Channel_split2,3,0)</f>
        <v>#N/A</v>
      </c>
      <c r="AF58" s="794" t="e">
        <f>HLOOKUP(AD43,PT_Share,3,0)</f>
        <v>#N/A</v>
      </c>
      <c r="AG58" s="794"/>
      <c r="AH58" s="798"/>
      <c r="AI58" s="796" t="e">
        <f>HLOOKUP(AI43,TV_affinity,4,0)</f>
        <v>#N/A</v>
      </c>
      <c r="AJ58" s="794" t="e">
        <f>HLOOKUP(AI43,Channel_split2,3,0)</f>
        <v>#N/A</v>
      </c>
      <c r="AK58" s="794" t="e">
        <f>HLOOKUP(AI43,PT_Share,3,0)</f>
        <v>#N/A</v>
      </c>
      <c r="AL58" s="794"/>
      <c r="AM58" s="798"/>
      <c r="AN58" s="796" t="e">
        <f>HLOOKUP(AN43,TV_affinity,4,0)</f>
        <v>#N/A</v>
      </c>
      <c r="AO58" s="794" t="e">
        <f>HLOOKUP(AN43,Channel_split2,3,0)</f>
        <v>#N/A</v>
      </c>
      <c r="AP58" s="794" t="e">
        <f>HLOOKUP(AN43,PT_Share,3,0)</f>
        <v>#N/A</v>
      </c>
      <c r="AQ58" s="801"/>
      <c r="AR58" s="1224"/>
      <c r="AS58" s="1325" t="e">
        <f>HLOOKUP(AS43,TV_affinity,4,0)</f>
        <v>#N/A</v>
      </c>
      <c r="AT58" s="1326" t="e">
        <f>HLOOKUP(AS43,Channel_split2,3,0)</f>
        <v>#N/A</v>
      </c>
      <c r="AU58" s="1326" t="e">
        <f>HLOOKUP(AS43,PT_Share,3,0)</f>
        <v>#N/A</v>
      </c>
      <c r="AV58" s="1327"/>
      <c r="AW58" s="1328"/>
      <c r="AX58" s="1249" t="e">
        <f>HLOOKUP(AX43,TV_affinity,4,0)</f>
        <v>#N/A</v>
      </c>
      <c r="AY58" s="794" t="e">
        <f>HLOOKUP(AX43,Channel_split2,3,0)</f>
        <v>#N/A</v>
      </c>
      <c r="AZ58" s="794" t="e">
        <f>HLOOKUP(AX43,PT_Share,3,0)</f>
        <v>#N/A</v>
      </c>
      <c r="BA58" s="794"/>
      <c r="BB58" s="802"/>
      <c r="BC58" s="798"/>
      <c r="BD58" s="796" t="e">
        <f>HLOOKUP(BD43,TV_affinity,4,0)</f>
        <v>#N/A</v>
      </c>
      <c r="BE58" s="794" t="e">
        <f>HLOOKUP(BD43,Channel_split2,3,0)</f>
        <v>#N/A</v>
      </c>
      <c r="BF58" s="794" t="e">
        <f>HLOOKUP(BD43,PT_Share,3,0)</f>
        <v>#N/A</v>
      </c>
      <c r="BG58" s="794"/>
      <c r="BH58" s="798"/>
      <c r="BI58" s="796" t="e">
        <f>HLOOKUP(BI43,TV_affinity,4,0)</f>
        <v>#N/A</v>
      </c>
      <c r="BJ58" s="794" t="e">
        <f>HLOOKUP(BI43,Channel_split2,3,0)</f>
        <v>#N/A</v>
      </c>
      <c r="BK58" s="794" t="e">
        <f>HLOOKUP(BI43,PT_Share,3,0)</f>
        <v>#N/A</v>
      </c>
      <c r="BL58" s="794"/>
      <c r="BM58" s="803"/>
    </row>
    <row r="59" spans="1:80" s="47" customFormat="1" hidden="1" outlineLevel="1">
      <c r="A59" s="158" t="s">
        <v>70</v>
      </c>
      <c r="B59" s="158"/>
      <c r="C59" s="159"/>
      <c r="D59" s="793" t="e">
        <f>HLOOKUP(D43,TV_affinity,5,0)</f>
        <v>#N/A</v>
      </c>
      <c r="E59" s="794" t="e">
        <f>HLOOKUP(D43,Channel_split2,4,0)</f>
        <v>#N/A</v>
      </c>
      <c r="F59" s="794" t="e">
        <f>HLOOKUP(D43,PT_Share,4,0)</f>
        <v>#N/A</v>
      </c>
      <c r="G59" s="794"/>
      <c r="H59" s="795"/>
      <c r="I59" s="796" t="e">
        <f>HLOOKUP(I43,TV_affinity,5,0)</f>
        <v>#N/A</v>
      </c>
      <c r="J59" s="794" t="e">
        <f>HLOOKUP(I43,Channel_split2,4,0)</f>
        <v>#N/A</v>
      </c>
      <c r="K59" s="794" t="e">
        <f>HLOOKUP(I43,PT_Share,4,0)</f>
        <v>#N/A</v>
      </c>
      <c r="L59" s="797"/>
      <c r="M59" s="795"/>
      <c r="N59" s="796" t="e">
        <f>HLOOKUP(N43,TV_affinity,5,0)</f>
        <v>#N/A</v>
      </c>
      <c r="O59" s="794" t="e">
        <f>HLOOKUP(N43,Channel_split2,4,0)</f>
        <v>#N/A</v>
      </c>
      <c r="P59" s="794" t="e">
        <f>HLOOKUP(N43,PT_Share,4,0)</f>
        <v>#N/A</v>
      </c>
      <c r="Q59" s="794"/>
      <c r="R59" s="1026"/>
      <c r="S59" s="1145" t="e">
        <f>HLOOKUP(S43,TV_affinity,5,0)</f>
        <v>#N/A</v>
      </c>
      <c r="T59" s="1146" t="e">
        <f>HLOOKUP(S43,Channel_split2,4,0)</f>
        <v>#N/A</v>
      </c>
      <c r="U59" s="1146" t="e">
        <f>HLOOKUP(S43,PT_Share,4,0)</f>
        <v>#N/A</v>
      </c>
      <c r="V59" s="1146"/>
      <c r="W59" s="1147"/>
      <c r="X59" s="1047" t="e">
        <f>HLOOKUP(X43,TV_affinity,5,0)</f>
        <v>#N/A</v>
      </c>
      <c r="Y59" s="794" t="e">
        <f>HLOOKUP(X43,Channel_split2,4,0)</f>
        <v>#N/A</v>
      </c>
      <c r="Z59" s="794" t="e">
        <f>HLOOKUP(X43,PT_Share,4,0)</f>
        <v>#N/A</v>
      </c>
      <c r="AA59" s="794"/>
      <c r="AB59" s="799"/>
      <c r="AC59" s="800"/>
      <c r="AD59" s="796" t="e">
        <f>HLOOKUP(AD43,TV_affinity,5,0)</f>
        <v>#N/A</v>
      </c>
      <c r="AE59" s="794" t="e">
        <f>HLOOKUP(AD43,Channel_split2,4,0)</f>
        <v>#N/A</v>
      </c>
      <c r="AF59" s="794" t="e">
        <f>HLOOKUP(AD43,PT_Share,4,0)</f>
        <v>#N/A</v>
      </c>
      <c r="AG59" s="794"/>
      <c r="AH59" s="798"/>
      <c r="AI59" s="796" t="e">
        <f>HLOOKUP(AI43,TV_affinity,5,0)</f>
        <v>#N/A</v>
      </c>
      <c r="AJ59" s="794" t="e">
        <f>HLOOKUP(AI43,Channel_split2,4,0)</f>
        <v>#N/A</v>
      </c>
      <c r="AK59" s="794" t="e">
        <f>HLOOKUP(AI43,PT_Share,4,0)</f>
        <v>#N/A</v>
      </c>
      <c r="AL59" s="794"/>
      <c r="AM59" s="798"/>
      <c r="AN59" s="796" t="e">
        <f>HLOOKUP(AN43,TV_affinity,5,0)</f>
        <v>#N/A</v>
      </c>
      <c r="AO59" s="794" t="e">
        <f>HLOOKUP(AN43,Channel_split2,4,0)</f>
        <v>#N/A</v>
      </c>
      <c r="AP59" s="794" t="e">
        <f>HLOOKUP(AN43,PT_Share,4,0)</f>
        <v>#N/A</v>
      </c>
      <c r="AQ59" s="801"/>
      <c r="AR59" s="1224"/>
      <c r="AS59" s="1325" t="e">
        <f>HLOOKUP(AS43,TV_affinity,5,0)</f>
        <v>#N/A</v>
      </c>
      <c r="AT59" s="1326" t="e">
        <f>HLOOKUP(AS43,Channel_split2,4,0)</f>
        <v>#N/A</v>
      </c>
      <c r="AU59" s="1326" t="e">
        <f>HLOOKUP(AS43,PT_Share,4,0)</f>
        <v>#N/A</v>
      </c>
      <c r="AV59" s="1327"/>
      <c r="AW59" s="1328"/>
      <c r="AX59" s="1249" t="e">
        <f>HLOOKUP(AX43,TV_affinity,5,0)</f>
        <v>#N/A</v>
      </c>
      <c r="AY59" s="794" t="e">
        <f>HLOOKUP(AX43,Channel_split2,4,0)</f>
        <v>#N/A</v>
      </c>
      <c r="AZ59" s="794" t="e">
        <f>HLOOKUP(AX43,PT_Share,4,0)</f>
        <v>#N/A</v>
      </c>
      <c r="BA59" s="794"/>
      <c r="BB59" s="802"/>
      <c r="BC59" s="798"/>
      <c r="BD59" s="796" t="e">
        <f>HLOOKUP(BD43,TV_affinity,5,0)</f>
        <v>#N/A</v>
      </c>
      <c r="BE59" s="794" t="e">
        <f>HLOOKUP(BD43,Channel_split2,4,0)</f>
        <v>#N/A</v>
      </c>
      <c r="BF59" s="794" t="e">
        <f>HLOOKUP(BD43,PT_Share,4,0)</f>
        <v>#N/A</v>
      </c>
      <c r="BG59" s="794"/>
      <c r="BH59" s="798"/>
      <c r="BI59" s="796" t="e">
        <f>HLOOKUP(BI43,TV_affinity,5,0)</f>
        <v>#N/A</v>
      </c>
      <c r="BJ59" s="794" t="e">
        <f>HLOOKUP(BI43,Channel_split2,4,0)</f>
        <v>#N/A</v>
      </c>
      <c r="BK59" s="794" t="e">
        <f>HLOOKUP(BI43,PT_Share,4,0)</f>
        <v>#N/A</v>
      </c>
      <c r="BL59" s="794"/>
      <c r="BM59" s="803"/>
    </row>
    <row r="60" spans="1:80" s="47" customFormat="1" hidden="1" outlineLevel="1">
      <c r="A60" s="262" t="s">
        <v>105</v>
      </c>
      <c r="B60" s="262"/>
      <c r="C60" s="263"/>
      <c r="D60" s="804" t="e">
        <f>HLOOKUP(D43,TV_affinity,6,0)</f>
        <v>#N/A</v>
      </c>
      <c r="E60" s="805" t="e">
        <f>HLOOKUP(D43,Channel_split2,5,0)</f>
        <v>#N/A</v>
      </c>
      <c r="F60" s="805" t="e">
        <f>HLOOKUP(D43,PT_Share,5,0)</f>
        <v>#N/A</v>
      </c>
      <c r="G60" s="805"/>
      <c r="H60" s="806"/>
      <c r="I60" s="807" t="e">
        <f>HLOOKUP(I43,TV_affinity,6,0)</f>
        <v>#N/A</v>
      </c>
      <c r="J60" s="805" t="e">
        <f>HLOOKUP(I43,Channel_split2,5,0)</f>
        <v>#N/A</v>
      </c>
      <c r="K60" s="805" t="e">
        <f>HLOOKUP(I43,PT_Share,5,0)</f>
        <v>#N/A</v>
      </c>
      <c r="L60" s="808"/>
      <c r="M60" s="806"/>
      <c r="N60" s="807" t="e">
        <f>HLOOKUP(N43,TV_affinity,6,0)</f>
        <v>#N/A</v>
      </c>
      <c r="O60" s="805" t="e">
        <f>HLOOKUP(N43,Channel_split2,5,0)</f>
        <v>#N/A</v>
      </c>
      <c r="P60" s="805" t="e">
        <f>HLOOKUP(N43,PT_Share,5,0)</f>
        <v>#N/A</v>
      </c>
      <c r="Q60" s="805"/>
      <c r="R60" s="808"/>
      <c r="S60" s="1148" t="e">
        <f>HLOOKUP(S43,TV_affinity,6,0)</f>
        <v>#N/A</v>
      </c>
      <c r="T60" s="1149" t="e">
        <f>HLOOKUP(S43,Channel_split2,5,0)</f>
        <v>#N/A</v>
      </c>
      <c r="U60" s="1149" t="e">
        <f>HLOOKUP(S43,PT_Share,5,0)</f>
        <v>#N/A</v>
      </c>
      <c r="V60" s="1149"/>
      <c r="W60" s="1150"/>
      <c r="X60" s="1048" t="e">
        <f>HLOOKUP(X43,TV_affinity,6,0)</f>
        <v>#N/A</v>
      </c>
      <c r="Y60" s="805" t="e">
        <f>HLOOKUP(X43,Channel_split2,5,0)</f>
        <v>#N/A</v>
      </c>
      <c r="Z60" s="805" t="e">
        <f>HLOOKUP(X43,PT_Share,5,0)</f>
        <v>#N/A</v>
      </c>
      <c r="AA60" s="805"/>
      <c r="AB60" s="810"/>
      <c r="AC60" s="811"/>
      <c r="AD60" s="807" t="e">
        <f>HLOOKUP(AD43,TV_affinity,6,0)</f>
        <v>#N/A</v>
      </c>
      <c r="AE60" s="805" t="e">
        <f>HLOOKUP(AD43,Channel_split2,5,0)</f>
        <v>#N/A</v>
      </c>
      <c r="AF60" s="805" t="e">
        <f>HLOOKUP(AD43,PT_Share,5,0)</f>
        <v>#N/A</v>
      </c>
      <c r="AG60" s="805"/>
      <c r="AH60" s="809"/>
      <c r="AI60" s="807" t="e">
        <f>HLOOKUP(AI43,TV_affinity,6,0)</f>
        <v>#N/A</v>
      </c>
      <c r="AJ60" s="805" t="e">
        <f>HLOOKUP(AI43,Channel_split2,5,0)</f>
        <v>#N/A</v>
      </c>
      <c r="AK60" s="805" t="e">
        <f>HLOOKUP(AI43,PT_Share,5,0)</f>
        <v>#N/A</v>
      </c>
      <c r="AL60" s="805"/>
      <c r="AM60" s="809"/>
      <c r="AN60" s="807" t="e">
        <f>HLOOKUP(AN43,TV_affinity,6,0)</f>
        <v>#N/A</v>
      </c>
      <c r="AO60" s="805" t="e">
        <f>HLOOKUP(AN43,Channel_split2,5,0)</f>
        <v>#N/A</v>
      </c>
      <c r="AP60" s="805" t="e">
        <f>HLOOKUP(AN43,PT_Share,5,0)</f>
        <v>#N/A</v>
      </c>
      <c r="AQ60" s="812"/>
      <c r="AR60" s="1225"/>
      <c r="AS60" s="1329" t="e">
        <f>HLOOKUP(AS43,TV_affinity,6,0)</f>
        <v>#N/A</v>
      </c>
      <c r="AT60" s="1330" t="e">
        <f>HLOOKUP(AS43,Channel_split2,5,0)</f>
        <v>#N/A</v>
      </c>
      <c r="AU60" s="1330" t="e">
        <f>HLOOKUP(AS43,PT_Share,5,0)</f>
        <v>#N/A</v>
      </c>
      <c r="AV60" s="1331"/>
      <c r="AW60" s="1332"/>
      <c r="AX60" s="1048" t="e">
        <f>HLOOKUP(AX43,TV_affinity,6,0)</f>
        <v>#N/A</v>
      </c>
      <c r="AY60" s="805" t="e">
        <f>HLOOKUP(AX43,Channel_split2,5,0)</f>
        <v>#N/A</v>
      </c>
      <c r="AZ60" s="805" t="e">
        <f>HLOOKUP(AX43,PT_Share,5,0)</f>
        <v>#N/A</v>
      </c>
      <c r="BA60" s="805"/>
      <c r="BB60" s="813"/>
      <c r="BC60" s="809"/>
      <c r="BD60" s="807" t="e">
        <f>HLOOKUP(BD43,TV_affinity,6,0)</f>
        <v>#N/A</v>
      </c>
      <c r="BE60" s="805" t="e">
        <f>HLOOKUP(BD43,Channel_split2,5,0)</f>
        <v>#N/A</v>
      </c>
      <c r="BF60" s="805" t="e">
        <f>HLOOKUP(BD43,PT_Share,5,0)</f>
        <v>#N/A</v>
      </c>
      <c r="BG60" s="805"/>
      <c r="BH60" s="809"/>
      <c r="BI60" s="807" t="e">
        <f>HLOOKUP(BI43,TV_affinity,6,0)</f>
        <v>#N/A</v>
      </c>
      <c r="BJ60" s="805" t="e">
        <f>HLOOKUP(BI43,Channel_split2,5,0)</f>
        <v>#N/A</v>
      </c>
      <c r="BK60" s="805" t="e">
        <f>HLOOKUP(BI43,PT_Share,5,0)</f>
        <v>#N/A</v>
      </c>
      <c r="BL60" s="805"/>
      <c r="BM60" s="814"/>
    </row>
    <row r="61" spans="1:80" s="47" customFormat="1" hidden="1" outlineLevel="1">
      <c r="A61" s="158" t="s">
        <v>71</v>
      </c>
      <c r="B61" s="158"/>
      <c r="C61" s="159"/>
      <c r="D61" s="260" t="e">
        <f>HLOOKUP(D43,TV_affinity,7,0)</f>
        <v>#N/A</v>
      </c>
      <c r="E61" s="259" t="e">
        <f>HLOOKUP(D43,Channel_split2,6,0)</f>
        <v>#N/A</v>
      </c>
      <c r="F61" s="259" t="e">
        <f>HLOOKUP(D43,PT_Share,6,0)</f>
        <v>#N/A</v>
      </c>
      <c r="G61" s="259"/>
      <c r="H61" s="224"/>
      <c r="I61" s="261" t="e">
        <f>HLOOKUP(I43,TV_affinity,7,0)</f>
        <v>#N/A</v>
      </c>
      <c r="J61" s="259" t="e">
        <f>HLOOKUP(I43,Channel_split2,6,0)</f>
        <v>#N/A</v>
      </c>
      <c r="K61" s="259" t="e">
        <f>HLOOKUP(I43,PT_Share,6,0)</f>
        <v>#N/A</v>
      </c>
      <c r="L61" s="466"/>
      <c r="M61" s="224"/>
      <c r="N61" s="261" t="e">
        <f>HLOOKUP(N43,TV_affinity,7,0)</f>
        <v>#N/A</v>
      </c>
      <c r="O61" s="259" t="e">
        <f>HLOOKUP(N43,Channel_split2,6,0)</f>
        <v>#N/A</v>
      </c>
      <c r="P61" s="259" t="e">
        <f>HLOOKUP(N43,PT_Share,6,0)</f>
        <v>#N/A</v>
      </c>
      <c r="Q61" s="259"/>
      <c r="R61" s="466"/>
      <c r="S61" s="1151" t="e">
        <f>HLOOKUP(S43,TV_affinity,7,0)</f>
        <v>#N/A</v>
      </c>
      <c r="T61" s="340" t="e">
        <f>HLOOKUP(S43,Channel_split2,6,0)</f>
        <v>#N/A</v>
      </c>
      <c r="U61" s="340" t="e">
        <f>HLOOKUP(S43,PT_Share,6,0)</f>
        <v>#N/A</v>
      </c>
      <c r="V61" s="340"/>
      <c r="W61" s="1152"/>
      <c r="X61" s="261" t="e">
        <f>HLOOKUP(X43,TV_affinity,7,0)</f>
        <v>#N/A</v>
      </c>
      <c r="Y61" s="259" t="e">
        <f>HLOOKUP(X43,Channel_split2,6,0)</f>
        <v>#N/A</v>
      </c>
      <c r="Z61" s="259" t="e">
        <f>HLOOKUP(X43,PT_Share,6,0)</f>
        <v>#N/A</v>
      </c>
      <c r="AA61" s="259"/>
      <c r="AB61" s="332"/>
      <c r="AC61" s="258"/>
      <c r="AD61" s="261" t="e">
        <f>HLOOKUP(AD43,TV_affinity,7,0)</f>
        <v>#N/A</v>
      </c>
      <c r="AE61" s="259" t="e">
        <f>HLOOKUP(AD43,Channel_split2,6,0)</f>
        <v>#N/A</v>
      </c>
      <c r="AF61" s="259" t="e">
        <f>HLOOKUP(AD43,PT_Share,6,0)</f>
        <v>#N/A</v>
      </c>
      <c r="AG61" s="259"/>
      <c r="AH61" s="225"/>
      <c r="AI61" s="261" t="e">
        <f>HLOOKUP(AI43,TV_affinity,7,0)</f>
        <v>#N/A</v>
      </c>
      <c r="AJ61" s="259" t="e">
        <f>HLOOKUP(AI43,Channel_split2,6,0)</f>
        <v>#N/A</v>
      </c>
      <c r="AK61" s="259" t="e">
        <f>HLOOKUP(AI43,PT_Share,6,0)</f>
        <v>#N/A</v>
      </c>
      <c r="AL61" s="259"/>
      <c r="AM61" s="225"/>
      <c r="AN61" s="261" t="e">
        <f>HLOOKUP(AN43,TV_affinity,7,0)</f>
        <v>#N/A</v>
      </c>
      <c r="AO61" s="259" t="e">
        <f>HLOOKUP(AN43,Channel_split2,6,0)</f>
        <v>#N/A</v>
      </c>
      <c r="AP61" s="259" t="e">
        <f>HLOOKUP(AN43,PT_Share,6,0)</f>
        <v>#N/A</v>
      </c>
      <c r="AQ61" s="208"/>
      <c r="AR61" s="1226"/>
      <c r="AS61" s="1151" t="e">
        <f>HLOOKUP(AS43,TV_affinity,7,0)</f>
        <v>#N/A</v>
      </c>
      <c r="AT61" s="340" t="e">
        <f>HLOOKUP(AS43,Channel_split2,6,0)</f>
        <v>#N/A</v>
      </c>
      <c r="AU61" s="340" t="e">
        <f>HLOOKUP(AS43,PT_Share,6,0)</f>
        <v>#N/A</v>
      </c>
      <c r="AV61" s="208"/>
      <c r="AW61" s="1152"/>
      <c r="AX61" s="261" t="e">
        <f>HLOOKUP(AX43,TV_affinity,7,0)</f>
        <v>#N/A</v>
      </c>
      <c r="AY61" s="259" t="e">
        <f>HLOOKUP(AX43,Channel_split2,6,0)</f>
        <v>#N/A</v>
      </c>
      <c r="AZ61" s="259" t="e">
        <f>HLOOKUP(AX43,PT_Share,6,0)</f>
        <v>#N/A</v>
      </c>
      <c r="BA61" s="259"/>
      <c r="BB61" s="472"/>
      <c r="BC61" s="225"/>
      <c r="BD61" s="261" t="e">
        <f>HLOOKUP(BD43,TV_affinity,7,0)</f>
        <v>#N/A</v>
      </c>
      <c r="BE61" s="259" t="e">
        <f>HLOOKUP(BD43,Channel_split2,6,0)</f>
        <v>#N/A</v>
      </c>
      <c r="BF61" s="259" t="e">
        <f>HLOOKUP(BD43,PT_Share,6,0)</f>
        <v>#N/A</v>
      </c>
      <c r="BG61" s="259"/>
      <c r="BH61" s="225"/>
      <c r="BI61" s="261" t="e">
        <f>HLOOKUP(BI43,TV_affinity,7,0)</f>
        <v>#N/A</v>
      </c>
      <c r="BJ61" s="259" t="e">
        <f>HLOOKUP(BI43,Channel_split2,6,0)</f>
        <v>#N/A</v>
      </c>
      <c r="BK61" s="259" t="e">
        <f>HLOOKUP(BI43,PT_Share,6,0)</f>
        <v>#N/A</v>
      </c>
      <c r="BL61" s="259"/>
      <c r="BM61" s="815"/>
    </row>
    <row r="62" spans="1:80" s="47" customFormat="1" hidden="1" outlineLevel="1">
      <c r="A62" s="160" t="s">
        <v>73</v>
      </c>
      <c r="B62" s="158"/>
      <c r="C62" s="161"/>
      <c r="D62" s="793" t="e">
        <f>HLOOKUP(D43,TV_affinity,8,0)</f>
        <v>#N/A</v>
      </c>
      <c r="E62" s="794" t="e">
        <f>HLOOKUP(D43,Channel_split2,7,0)</f>
        <v>#N/A</v>
      </c>
      <c r="F62" s="794" t="e">
        <f>HLOOKUP(D43,PT_Share,7,0)</f>
        <v>#N/A</v>
      </c>
      <c r="G62" s="794"/>
      <c r="H62" s="795"/>
      <c r="I62" s="796" t="e">
        <f>HLOOKUP(I43,TV_affinity,8,0)</f>
        <v>#N/A</v>
      </c>
      <c r="J62" s="794" t="e">
        <f>HLOOKUP(I43,Channel_split2,7,0)</f>
        <v>#N/A</v>
      </c>
      <c r="K62" s="794" t="e">
        <f>HLOOKUP(I43,PT_Share,7,0)</f>
        <v>#N/A</v>
      </c>
      <c r="L62" s="797"/>
      <c r="M62" s="795"/>
      <c r="N62" s="796" t="e">
        <f>HLOOKUP(N43,TV_affinity,8,0)</f>
        <v>#N/A</v>
      </c>
      <c r="O62" s="794" t="e">
        <f>HLOOKUP(N43,Channel_split2,7,0)</f>
        <v>#N/A</v>
      </c>
      <c r="P62" s="794" t="e">
        <f>HLOOKUP(N43,PT_Share,7,0)</f>
        <v>#N/A</v>
      </c>
      <c r="Q62" s="794"/>
      <c r="R62" s="1026"/>
      <c r="S62" s="1145" t="e">
        <f>HLOOKUP(S43,TV_affinity,8,0)</f>
        <v>#N/A</v>
      </c>
      <c r="T62" s="1146" t="e">
        <f>HLOOKUP(S43,Channel_split2,7,0)</f>
        <v>#N/A</v>
      </c>
      <c r="U62" s="1146" t="e">
        <f>HLOOKUP(S43,PT_Share,7,0)</f>
        <v>#N/A</v>
      </c>
      <c r="V62" s="1146"/>
      <c r="W62" s="1147"/>
      <c r="X62" s="1047" t="e">
        <f>HLOOKUP(X43,TV_affinity,8,0)</f>
        <v>#N/A</v>
      </c>
      <c r="Y62" s="794" t="e">
        <f>HLOOKUP(X43,Channel_split2,7,0)</f>
        <v>#N/A</v>
      </c>
      <c r="Z62" s="794" t="e">
        <f>HLOOKUP(X43,PT_Share,7,0)</f>
        <v>#N/A</v>
      </c>
      <c r="AA62" s="794"/>
      <c r="AB62" s="799"/>
      <c r="AC62" s="800"/>
      <c r="AD62" s="796" t="e">
        <f>HLOOKUP(AD43,TV_affinity,8,0)</f>
        <v>#N/A</v>
      </c>
      <c r="AE62" s="794" t="e">
        <f>HLOOKUP(AD43,Channel_split2,7,0)</f>
        <v>#N/A</v>
      </c>
      <c r="AF62" s="794" t="e">
        <f>HLOOKUP(AD43,PT_Share,7,0)</f>
        <v>#N/A</v>
      </c>
      <c r="AG62" s="794"/>
      <c r="AH62" s="798"/>
      <c r="AI62" s="796" t="e">
        <f>HLOOKUP(AI43,TV_affinity,8,0)</f>
        <v>#N/A</v>
      </c>
      <c r="AJ62" s="794" t="e">
        <f>HLOOKUP(AI43,Channel_split2,7,0)</f>
        <v>#N/A</v>
      </c>
      <c r="AK62" s="794" t="e">
        <f>HLOOKUP(AI43,PT_Share,7,0)</f>
        <v>#N/A</v>
      </c>
      <c r="AL62" s="794"/>
      <c r="AM62" s="798"/>
      <c r="AN62" s="796" t="e">
        <f>HLOOKUP(AN43,TV_affinity,8,0)</f>
        <v>#N/A</v>
      </c>
      <c r="AO62" s="794" t="e">
        <f>HLOOKUP(AN43,Channel_split2,7,0)</f>
        <v>#N/A</v>
      </c>
      <c r="AP62" s="794" t="e">
        <f>HLOOKUP(AN43,PT_Share,7,0)</f>
        <v>#N/A</v>
      </c>
      <c r="AQ62" s="801"/>
      <c r="AR62" s="1224"/>
      <c r="AS62" s="1325" t="e">
        <f>HLOOKUP(AS43,TV_affinity,8,0)</f>
        <v>#N/A</v>
      </c>
      <c r="AT62" s="1326" t="e">
        <f>HLOOKUP(AS43,Channel_split2,7,0)</f>
        <v>#N/A</v>
      </c>
      <c r="AU62" s="1326" t="e">
        <f>HLOOKUP(AS43,PT_Share,7,0)</f>
        <v>#N/A</v>
      </c>
      <c r="AV62" s="1327"/>
      <c r="AW62" s="1328"/>
      <c r="AX62" s="1249" t="e">
        <f>HLOOKUP(AX43,TV_affinity,8,0)</f>
        <v>#N/A</v>
      </c>
      <c r="AY62" s="794" t="e">
        <f>HLOOKUP(AX43,Channel_split2,7,0)</f>
        <v>#N/A</v>
      </c>
      <c r="AZ62" s="794" t="e">
        <f>HLOOKUP(AX43,PT_Share,7,0)</f>
        <v>#N/A</v>
      </c>
      <c r="BA62" s="794"/>
      <c r="BB62" s="802"/>
      <c r="BC62" s="798"/>
      <c r="BD62" s="796" t="e">
        <f>HLOOKUP(BD43,TV_affinity,8,0)</f>
        <v>#N/A</v>
      </c>
      <c r="BE62" s="794" t="e">
        <f>HLOOKUP(BD43,Channel_split2,7,0)</f>
        <v>#N/A</v>
      </c>
      <c r="BF62" s="794" t="e">
        <f>HLOOKUP(BD43,PT_Share,7,0)</f>
        <v>#N/A</v>
      </c>
      <c r="BG62" s="794"/>
      <c r="BH62" s="798"/>
      <c r="BI62" s="796" t="e">
        <f>HLOOKUP(BI43,TV_affinity,8,0)</f>
        <v>#N/A</v>
      </c>
      <c r="BJ62" s="794" t="e">
        <f>HLOOKUP(BI43,Channel_split2,7,0)</f>
        <v>#N/A</v>
      </c>
      <c r="BK62" s="794" t="e">
        <f>HLOOKUP(BI43,PT_Share,7,0)</f>
        <v>#N/A</v>
      </c>
      <c r="BL62" s="794"/>
      <c r="BM62" s="803"/>
    </row>
    <row r="63" spans="1:80" s="47" customFormat="1" hidden="1" outlineLevel="1">
      <c r="A63" s="160" t="s">
        <v>85</v>
      </c>
      <c r="B63" s="158"/>
      <c r="C63" s="161"/>
      <c r="D63" s="793" t="e">
        <f>HLOOKUP(D43,TV_affinity,9,0)</f>
        <v>#N/A</v>
      </c>
      <c r="E63" s="794" t="e">
        <f>HLOOKUP(D43,Channel_split2,8,0)</f>
        <v>#N/A</v>
      </c>
      <c r="F63" s="794" t="e">
        <f>HLOOKUP(D43,PT_Share,8,0)</f>
        <v>#N/A</v>
      </c>
      <c r="G63" s="340"/>
      <c r="H63" s="224"/>
      <c r="I63" s="796" t="e">
        <f>HLOOKUP(I43,TV_affinity,9,0)</f>
        <v>#N/A</v>
      </c>
      <c r="J63" s="794" t="e">
        <f>HLOOKUP(I43,Channel_split2,8,0)</f>
        <v>#N/A</v>
      </c>
      <c r="K63" s="794" t="e">
        <f>HLOOKUP(I43,PT_Share,8,0)</f>
        <v>#N/A</v>
      </c>
      <c r="L63" s="466"/>
      <c r="M63" s="224"/>
      <c r="N63" s="796" t="e">
        <f>HLOOKUP(N43,TV_affinity,9,0)</f>
        <v>#N/A</v>
      </c>
      <c r="O63" s="794" t="e">
        <f>HLOOKUP(N43,Channel_split2,8,0)</f>
        <v>#N/A</v>
      </c>
      <c r="P63" s="794" t="e">
        <f>HLOOKUP(N43,PT_Share,8,0)</f>
        <v>#N/A</v>
      </c>
      <c r="Q63" s="340"/>
      <c r="R63" s="466"/>
      <c r="S63" s="1145" t="e">
        <f>HLOOKUP(S43,TV_affinity,9,0)</f>
        <v>#N/A</v>
      </c>
      <c r="T63" s="1146" t="e">
        <f>HLOOKUP(S43,Channel_split2,8,0)</f>
        <v>#N/A</v>
      </c>
      <c r="U63" s="1146" t="e">
        <f>HLOOKUP(S43,PT_Share,8,0)</f>
        <v>#N/A</v>
      </c>
      <c r="V63" s="340"/>
      <c r="W63" s="1152"/>
      <c r="X63" s="1047" t="e">
        <f>HLOOKUP(X43,TV_affinity,9,0)</f>
        <v>#N/A</v>
      </c>
      <c r="Y63" s="794" t="e">
        <f>HLOOKUP(X43,Channel_split2,8,0)</f>
        <v>#N/A</v>
      </c>
      <c r="Z63" s="794" t="e">
        <f>HLOOKUP(X43,PT_Share,8,0)</f>
        <v>#N/A</v>
      </c>
      <c r="AA63" s="340"/>
      <c r="AB63" s="333"/>
      <c r="AC63" s="258"/>
      <c r="AD63" s="796" t="e">
        <f>HLOOKUP(AD43,TV_affinity,9,0)</f>
        <v>#N/A</v>
      </c>
      <c r="AE63" s="794" t="e">
        <f>HLOOKUP(AD43,Channel_split2,8,0)</f>
        <v>#N/A</v>
      </c>
      <c r="AF63" s="794" t="e">
        <f>HLOOKUP(AD43,PT_Share,8,0)</f>
        <v>#N/A</v>
      </c>
      <c r="AG63" s="794"/>
      <c r="AH63" s="225"/>
      <c r="AI63" s="796" t="e">
        <f>HLOOKUP(AI43,TV_affinity,9,0)</f>
        <v>#N/A</v>
      </c>
      <c r="AJ63" s="794" t="e">
        <f>HLOOKUP(AI43,Channel_split2,8,0)</f>
        <v>#N/A</v>
      </c>
      <c r="AK63" s="794" t="e">
        <f>HLOOKUP(AI43,PT_Share,8,0)</f>
        <v>#N/A</v>
      </c>
      <c r="AL63" s="794"/>
      <c r="AM63" s="225"/>
      <c r="AN63" s="796" t="e">
        <f>HLOOKUP(AN43,TV_affinity,9,0)</f>
        <v>#N/A</v>
      </c>
      <c r="AO63" s="794" t="e">
        <f>HLOOKUP(AN43,Channel_split2,8,0)</f>
        <v>#N/A</v>
      </c>
      <c r="AP63" s="794" t="e">
        <f>HLOOKUP(AN43,PT_Share,8,0)</f>
        <v>#N/A</v>
      </c>
      <c r="AQ63" s="208"/>
      <c r="AR63" s="1224"/>
      <c r="AS63" s="1325" t="e">
        <f>HLOOKUP(AS43,TV_affinity,9,0)</f>
        <v>#N/A</v>
      </c>
      <c r="AT63" s="1326" t="e">
        <f>HLOOKUP(AS43,Channel_split2,8,0)</f>
        <v>#N/A</v>
      </c>
      <c r="AU63" s="1326" t="e">
        <f>HLOOKUP(AS43,PT_Share,8,0)</f>
        <v>#N/A</v>
      </c>
      <c r="AV63" s="208"/>
      <c r="AW63" s="1152"/>
      <c r="AX63" s="1249" t="e">
        <f>HLOOKUP(AX43,TV_affinity,9,0)</f>
        <v>#N/A</v>
      </c>
      <c r="AY63" s="794" t="e">
        <f>HLOOKUP(AX43,Channel_split2,8,0)</f>
        <v>#N/A</v>
      </c>
      <c r="AZ63" s="794" t="e">
        <f>HLOOKUP(AX43,PT_Share,8,0)</f>
        <v>#N/A</v>
      </c>
      <c r="BA63" s="340"/>
      <c r="BB63" s="472"/>
      <c r="BC63" s="225"/>
      <c r="BD63" s="796" t="e">
        <f>HLOOKUP(BD43,TV_affinity,9,0)</f>
        <v>#N/A</v>
      </c>
      <c r="BE63" s="794" t="e">
        <f>HLOOKUP(BD43,Channel_split2,8,0)</f>
        <v>#N/A</v>
      </c>
      <c r="BF63" s="794" t="e">
        <f>HLOOKUP(BD43,PT_Share,8,0)</f>
        <v>#N/A</v>
      </c>
      <c r="BG63" s="340"/>
      <c r="BH63" s="798"/>
      <c r="BI63" s="796" t="e">
        <f>HLOOKUP(BI43,TV_affinity,9,0)</f>
        <v>#N/A</v>
      </c>
      <c r="BJ63" s="794" t="e">
        <f>HLOOKUP(BI43,Channel_split2,8,0)</f>
        <v>#N/A</v>
      </c>
      <c r="BK63" s="794" t="e">
        <f>HLOOKUP(BI43,PT_Share,8,0)</f>
        <v>#N/A</v>
      </c>
      <c r="BL63" s="340"/>
      <c r="BM63" s="816"/>
    </row>
    <row r="64" spans="1:80" s="47" customFormat="1" hidden="1" outlineLevel="1">
      <c r="A64" s="160" t="s">
        <v>93</v>
      </c>
      <c r="B64" s="158"/>
      <c r="C64" s="161"/>
      <c r="D64" s="793" t="e">
        <f>HLOOKUP(D43,TV_affinity,10,0)</f>
        <v>#N/A</v>
      </c>
      <c r="E64" s="794" t="e">
        <f>HLOOKUP(D43,Channel_split2,9,0)</f>
        <v>#N/A</v>
      </c>
      <c r="F64" s="794" t="e">
        <f>HLOOKUP(D43,PT_Share,9,0)</f>
        <v>#N/A</v>
      </c>
      <c r="G64" s="340"/>
      <c r="H64" s="224"/>
      <c r="I64" s="796" t="e">
        <f>HLOOKUP(I43,TV_affinity,10,0)</f>
        <v>#N/A</v>
      </c>
      <c r="J64" s="794" t="e">
        <f>HLOOKUP(I43,Channel_split2,9,0)</f>
        <v>#N/A</v>
      </c>
      <c r="K64" s="794" t="e">
        <f>HLOOKUP(I43,PT_Share,9,0)</f>
        <v>#N/A</v>
      </c>
      <c r="L64" s="466"/>
      <c r="M64" s="224"/>
      <c r="N64" s="796" t="e">
        <f>HLOOKUP(N43,TV_affinity,10,0)</f>
        <v>#N/A</v>
      </c>
      <c r="O64" s="794" t="e">
        <f>HLOOKUP(N43,Channel_split2,9,0)</f>
        <v>#N/A</v>
      </c>
      <c r="P64" s="794" t="e">
        <f>HLOOKUP(N43,PT_Share,9,0)</f>
        <v>#N/A</v>
      </c>
      <c r="Q64" s="340"/>
      <c r="R64" s="466"/>
      <c r="S64" s="1145" t="e">
        <f>HLOOKUP(S43,TV_affinity,10,0)</f>
        <v>#N/A</v>
      </c>
      <c r="T64" s="1146" t="e">
        <f>HLOOKUP(S43,Channel_split2,9,0)</f>
        <v>#N/A</v>
      </c>
      <c r="U64" s="1146" t="e">
        <f>HLOOKUP(S43,PT_Share,9,0)</f>
        <v>#N/A</v>
      </c>
      <c r="V64" s="340"/>
      <c r="W64" s="1152"/>
      <c r="X64" s="1047" t="e">
        <f>HLOOKUP(X43,TV_affinity,10,0)</f>
        <v>#N/A</v>
      </c>
      <c r="Y64" s="794" t="e">
        <f>HLOOKUP(X43,Channel_split2,9,0)</f>
        <v>#N/A</v>
      </c>
      <c r="Z64" s="794" t="e">
        <f>HLOOKUP(X43,PT_Share,9,0)</f>
        <v>#N/A</v>
      </c>
      <c r="AA64" s="340"/>
      <c r="AB64" s="333"/>
      <c r="AC64" s="258"/>
      <c r="AD64" s="796" t="e">
        <f>HLOOKUP(AD43,TV_affinity,10,0)</f>
        <v>#N/A</v>
      </c>
      <c r="AE64" s="794" t="e">
        <f>HLOOKUP(AD43,Channel_split2,9,0)</f>
        <v>#N/A</v>
      </c>
      <c r="AF64" s="794" t="e">
        <f>HLOOKUP(AD43,PT_Share,9,0)</f>
        <v>#N/A</v>
      </c>
      <c r="AG64" s="794"/>
      <c r="AH64" s="225"/>
      <c r="AI64" s="796" t="e">
        <f>HLOOKUP(AI43,TV_affinity,10,0)</f>
        <v>#N/A</v>
      </c>
      <c r="AJ64" s="794" t="e">
        <f>HLOOKUP(AI43,Channel_split2,9,0)</f>
        <v>#N/A</v>
      </c>
      <c r="AK64" s="794" t="e">
        <f>HLOOKUP(AI43,PT_Share,9,0)</f>
        <v>#N/A</v>
      </c>
      <c r="AL64" s="340"/>
      <c r="AM64" s="225"/>
      <c r="AN64" s="796" t="e">
        <f>HLOOKUP(AN43,TV_affinity,10,0)</f>
        <v>#N/A</v>
      </c>
      <c r="AO64" s="794" t="e">
        <f>HLOOKUP(AN43,Channel_split2,9,0)</f>
        <v>#N/A</v>
      </c>
      <c r="AP64" s="794" t="e">
        <f>HLOOKUP(AN43,PT_Share,9,0)</f>
        <v>#N/A</v>
      </c>
      <c r="AQ64" s="208"/>
      <c r="AR64" s="1224"/>
      <c r="AS64" s="1325" t="e">
        <f>HLOOKUP(AS43,TV_affinity,10,0)</f>
        <v>#N/A</v>
      </c>
      <c r="AT64" s="1326" t="e">
        <f>HLOOKUP(AS43,Channel_split2,9,0)</f>
        <v>#N/A</v>
      </c>
      <c r="AU64" s="1326" t="e">
        <f>HLOOKUP(AS43,PT_Share,9,0)</f>
        <v>#N/A</v>
      </c>
      <c r="AV64" s="208"/>
      <c r="AW64" s="1152"/>
      <c r="AX64" s="1249" t="e">
        <f>HLOOKUP(AX43,TV_affinity,10,0)</f>
        <v>#N/A</v>
      </c>
      <c r="AY64" s="794" t="e">
        <f>HLOOKUP(AX43,Channel_split2,9,0)</f>
        <v>#N/A</v>
      </c>
      <c r="AZ64" s="794" t="e">
        <f>HLOOKUP(AX43,PT_Share,9,0)</f>
        <v>#N/A</v>
      </c>
      <c r="BA64" s="340"/>
      <c r="BB64" s="472"/>
      <c r="BC64" s="225"/>
      <c r="BD64" s="796" t="e">
        <f>HLOOKUP(BD43,TV_affinity,10,0)</f>
        <v>#N/A</v>
      </c>
      <c r="BE64" s="794" t="e">
        <f>HLOOKUP(BD43,Channel_split2,9,0)</f>
        <v>#N/A</v>
      </c>
      <c r="BF64" s="794" t="e">
        <f>HLOOKUP(BD43,PT_Share,9,0)</f>
        <v>#N/A</v>
      </c>
      <c r="BG64" s="340"/>
      <c r="BH64" s="798"/>
      <c r="BI64" s="796" t="e">
        <f>HLOOKUP(BI43,TV_affinity,10,0)</f>
        <v>#N/A</v>
      </c>
      <c r="BJ64" s="794" t="e">
        <f>HLOOKUP(BI43,Channel_split2,9,0)</f>
        <v>#N/A</v>
      </c>
      <c r="BK64" s="794" t="e">
        <f>HLOOKUP(BI43,PT_Share,9,0)</f>
        <v>#N/A</v>
      </c>
      <c r="BL64" s="340"/>
      <c r="BM64" s="816"/>
    </row>
    <row r="65" spans="1:65" hidden="1" outlineLevel="1">
      <c r="A65" s="151"/>
      <c r="B65" s="32"/>
      <c r="C65" s="48"/>
      <c r="D65" s="817"/>
      <c r="E65" s="818"/>
      <c r="F65" s="819"/>
      <c r="G65" s="819"/>
      <c r="H65" s="705"/>
      <c r="I65" s="820"/>
      <c r="J65" s="821"/>
      <c r="K65" s="822"/>
      <c r="L65" s="823"/>
      <c r="M65" s="822"/>
      <c r="N65" s="824"/>
      <c r="O65" s="821"/>
      <c r="P65" s="822"/>
      <c r="Q65" s="822"/>
      <c r="R65" s="1023"/>
      <c r="S65" s="1153"/>
      <c r="T65" s="1154"/>
      <c r="U65" s="1154"/>
      <c r="V65" s="1154"/>
      <c r="W65" s="1155"/>
      <c r="X65" s="1049"/>
      <c r="Y65" s="822"/>
      <c r="Z65" s="822"/>
      <c r="AA65" s="822"/>
      <c r="AB65" s="828"/>
      <c r="AC65" s="826"/>
      <c r="AD65" s="827"/>
      <c r="AE65" s="822"/>
      <c r="AF65" s="822"/>
      <c r="AG65" s="822"/>
      <c r="AH65" s="829"/>
      <c r="AI65" s="827"/>
      <c r="AJ65" s="822"/>
      <c r="AK65" s="822"/>
      <c r="AL65" s="822"/>
      <c r="AM65" s="826"/>
      <c r="AN65" s="830"/>
      <c r="AO65" s="831"/>
      <c r="AP65" s="831"/>
      <c r="AQ65" s="832"/>
      <c r="AR65" s="1227"/>
      <c r="AS65" s="1333"/>
      <c r="AT65" s="1301"/>
      <c r="AU65" s="1301"/>
      <c r="AV65" s="1301"/>
      <c r="AW65" s="1334"/>
      <c r="AX65" s="1250"/>
      <c r="AY65" s="707"/>
      <c r="AZ65" s="707"/>
      <c r="BA65" s="707"/>
      <c r="BB65" s="833"/>
      <c r="BC65" s="834"/>
      <c r="BD65" s="825"/>
      <c r="BE65" s="707"/>
      <c r="BF65" s="707"/>
      <c r="BG65" s="707"/>
      <c r="BH65" s="834"/>
      <c r="BI65" s="835"/>
      <c r="BJ65" s="707"/>
      <c r="BK65" s="707"/>
      <c r="BL65" s="707"/>
      <c r="BM65" s="836"/>
    </row>
    <row r="66" spans="1:65" s="223" customFormat="1" hidden="1" outlineLevel="1">
      <c r="A66" s="155" t="s">
        <v>54</v>
      </c>
      <c r="B66" s="222"/>
      <c r="C66" s="115" t="e">
        <f>SUM(D66:BM66)</f>
        <v>#N/A</v>
      </c>
      <c r="D66" s="837" t="e">
        <f>D68+D69</f>
        <v>#N/A</v>
      </c>
      <c r="E66" s="838"/>
      <c r="F66" s="838"/>
      <c r="G66" s="838"/>
      <c r="H66" s="839"/>
      <c r="I66" s="840" t="e">
        <f>I68+I69</f>
        <v>#N/A</v>
      </c>
      <c r="J66" s="841"/>
      <c r="K66" s="841"/>
      <c r="L66" s="842"/>
      <c r="M66" s="841"/>
      <c r="N66" s="843" t="e">
        <f>N68+N69</f>
        <v>#N/A</v>
      </c>
      <c r="O66" s="841"/>
      <c r="P66" s="841"/>
      <c r="Q66" s="841"/>
      <c r="R66" s="1027"/>
      <c r="S66" s="1156" t="e">
        <f>S68+S69</f>
        <v>#N/A</v>
      </c>
      <c r="T66" s="1157"/>
      <c r="U66" s="1157"/>
      <c r="V66" s="1157"/>
      <c r="W66" s="1158"/>
      <c r="X66" s="1050" t="e">
        <f>X68+X69</f>
        <v>#N/A</v>
      </c>
      <c r="Y66" s="841"/>
      <c r="Z66" s="841"/>
      <c r="AA66" s="841"/>
      <c r="AB66" s="845"/>
      <c r="AC66" s="844"/>
      <c r="AD66" s="843" t="e">
        <f>AD68+AD69</f>
        <v>#N/A</v>
      </c>
      <c r="AE66" s="841"/>
      <c r="AF66" s="841"/>
      <c r="AG66" s="841"/>
      <c r="AH66" s="846"/>
      <c r="AI66" s="843" t="e">
        <f>AI68+AI69</f>
        <v>#N/A</v>
      </c>
      <c r="AJ66" s="841"/>
      <c r="AK66" s="841"/>
      <c r="AL66" s="841"/>
      <c r="AM66" s="847"/>
      <c r="AN66" s="843" t="e">
        <f>AN68+AN69</f>
        <v>#N/A</v>
      </c>
      <c r="AO66" s="841"/>
      <c r="AP66" s="841"/>
      <c r="AQ66" s="841"/>
      <c r="AR66" s="1228"/>
      <c r="AS66" s="1335" t="e">
        <f>AS68+AS69</f>
        <v>#N/A</v>
      </c>
      <c r="AT66" s="1336"/>
      <c r="AU66" s="1337"/>
      <c r="AV66" s="1337"/>
      <c r="AW66" s="1338"/>
      <c r="AX66" s="1251" t="e">
        <f>AX68+AX69</f>
        <v>#N/A</v>
      </c>
      <c r="AY66" s="841"/>
      <c r="AZ66" s="841"/>
      <c r="BA66" s="841"/>
      <c r="BB66" s="846"/>
      <c r="BC66" s="848"/>
      <c r="BD66" s="843" t="e">
        <f>BD68+BD69</f>
        <v>#N/A</v>
      </c>
      <c r="BE66" s="841"/>
      <c r="BF66" s="841"/>
      <c r="BG66" s="841"/>
      <c r="BH66" s="845"/>
      <c r="BI66" s="843" t="e">
        <f>BI68+BI69</f>
        <v>#N/A</v>
      </c>
      <c r="BJ66" s="841"/>
      <c r="BK66" s="841"/>
      <c r="BL66" s="841"/>
      <c r="BM66" s="849"/>
    </row>
    <row r="67" spans="1:65" hidden="1" outlineLevel="1">
      <c r="A67" s="151" t="s">
        <v>74</v>
      </c>
      <c r="B67" s="32"/>
      <c r="C67" s="48"/>
      <c r="D67" s="817"/>
      <c r="E67" s="665"/>
      <c r="F67" s="704"/>
      <c r="G67" s="704"/>
      <c r="H67" s="705"/>
      <c r="I67" s="820"/>
      <c r="J67" s="850"/>
      <c r="K67" s="707"/>
      <c r="L67" s="823"/>
      <c r="M67" s="707"/>
      <c r="N67" s="824"/>
      <c r="O67" s="850"/>
      <c r="P67" s="707"/>
      <c r="Q67" s="707"/>
      <c r="R67" s="1023"/>
      <c r="S67" s="1153"/>
      <c r="T67" s="1154"/>
      <c r="U67" s="1154"/>
      <c r="V67" s="1154"/>
      <c r="W67" s="1155"/>
      <c r="X67" s="1049"/>
      <c r="Y67" s="707"/>
      <c r="Z67" s="707"/>
      <c r="AA67" s="707"/>
      <c r="AB67" s="828"/>
      <c r="AC67" s="826"/>
      <c r="AD67" s="827"/>
      <c r="AE67" s="707"/>
      <c r="AF67" s="707"/>
      <c r="AG67" s="707"/>
      <c r="AH67" s="829"/>
      <c r="AI67" s="827"/>
      <c r="AJ67" s="707"/>
      <c r="AK67" s="707"/>
      <c r="AL67" s="707"/>
      <c r="AM67" s="851"/>
      <c r="AN67" s="827"/>
      <c r="AO67" s="707"/>
      <c r="AP67" s="707"/>
      <c r="AQ67" s="707"/>
      <c r="AR67" s="1227"/>
      <c r="AS67" s="1300"/>
      <c r="AT67" s="1301"/>
      <c r="AU67" s="1301"/>
      <c r="AV67" s="1301"/>
      <c r="AW67" s="1334"/>
      <c r="AX67" s="1250"/>
      <c r="AY67" s="707"/>
      <c r="AZ67" s="707"/>
      <c r="BA67" s="707"/>
      <c r="BB67" s="829"/>
      <c r="BC67" s="834"/>
      <c r="BD67" s="827"/>
      <c r="BE67" s="707"/>
      <c r="BF67" s="707"/>
      <c r="BG67" s="707"/>
      <c r="BH67" s="828"/>
      <c r="BI67" s="709"/>
      <c r="BJ67" s="707"/>
      <c r="BK67" s="707"/>
      <c r="BL67" s="707"/>
      <c r="BM67" s="836"/>
    </row>
    <row r="68" spans="1:65" s="69" customFormat="1" hidden="1" outlineLevel="1">
      <c r="A68" s="156" t="s">
        <v>56</v>
      </c>
      <c r="B68" s="157"/>
      <c r="C68" s="48"/>
      <c r="D68" s="852" t="e">
        <f>SUM(D70:D73)</f>
        <v>#N/A</v>
      </c>
      <c r="E68" s="853"/>
      <c r="F68" s="854"/>
      <c r="G68" s="854" t="e">
        <f>SUM(G70:G73)</f>
        <v>#N/A</v>
      </c>
      <c r="H68" s="855"/>
      <c r="I68" s="856" t="e">
        <f>SUM(I70:I73)</f>
        <v>#N/A</v>
      </c>
      <c r="J68" s="853"/>
      <c r="K68" s="854"/>
      <c r="L68" s="857" t="e">
        <f>SUM(L70:L73)</f>
        <v>#N/A</v>
      </c>
      <c r="M68" s="855"/>
      <c r="N68" s="856" t="e">
        <f>SUM(N70:N73)</f>
        <v>#N/A</v>
      </c>
      <c r="O68" s="853"/>
      <c r="P68" s="854"/>
      <c r="Q68" s="854" t="e">
        <f>SUM(Q70:Q73)</f>
        <v>#N/A</v>
      </c>
      <c r="R68" s="1028"/>
      <c r="S68" s="1159" t="e">
        <f>SUM(S70:S73)</f>
        <v>#N/A</v>
      </c>
      <c r="T68" s="1160"/>
      <c r="U68" s="1161"/>
      <c r="V68" s="1161" t="e">
        <f>SUM(V70:V73)</f>
        <v>#N/A</v>
      </c>
      <c r="W68" s="1162"/>
      <c r="X68" s="1051" t="e">
        <f>SUM(X70:X73)</f>
        <v>#N/A</v>
      </c>
      <c r="Y68" s="853"/>
      <c r="Z68" s="854"/>
      <c r="AA68" s="854" t="e">
        <f>SUM(AA70:AA73)</f>
        <v>#N/A</v>
      </c>
      <c r="AB68" s="859"/>
      <c r="AC68" s="860"/>
      <c r="AD68" s="856" t="e">
        <f>SUM(AD70:AD73)</f>
        <v>#N/A</v>
      </c>
      <c r="AE68" s="853"/>
      <c r="AF68" s="854"/>
      <c r="AG68" s="854" t="e">
        <f>SUM(AG70:AG73)</f>
        <v>#N/A</v>
      </c>
      <c r="AH68" s="858"/>
      <c r="AI68" s="856" t="e">
        <f>SUM(AI70:AI73)</f>
        <v>#N/A</v>
      </c>
      <c r="AJ68" s="853"/>
      <c r="AK68" s="854"/>
      <c r="AL68" s="854" t="e">
        <f>SUM(AL70:AL73)</f>
        <v>#N/A</v>
      </c>
      <c r="AM68" s="861"/>
      <c r="AN68" s="856" t="e">
        <f>SUM(AN70:AN73)</f>
        <v>#N/A</v>
      </c>
      <c r="AO68" s="853"/>
      <c r="AP68" s="854"/>
      <c r="AQ68" s="854" t="e">
        <f>SUM(AQ70:AQ73)</f>
        <v>#N/A</v>
      </c>
      <c r="AR68" s="1229"/>
      <c r="AS68" s="1339" t="e">
        <f>SUM(AS70:AS73)</f>
        <v>#N/A</v>
      </c>
      <c r="AT68" s="1340"/>
      <c r="AU68" s="1341"/>
      <c r="AV68" s="1341" t="e">
        <f>SUM(AV70:AV73)</f>
        <v>#N/A</v>
      </c>
      <c r="AW68" s="1342"/>
      <c r="AX68" s="1252" t="e">
        <f>SUM(AX70:AX73)</f>
        <v>#N/A</v>
      </c>
      <c r="AY68" s="853"/>
      <c r="AZ68" s="854"/>
      <c r="BA68" s="854" t="e">
        <f>SUM(BA70:BA73)</f>
        <v>#N/A</v>
      </c>
      <c r="BB68" s="862"/>
      <c r="BC68" s="858"/>
      <c r="BD68" s="856" t="e">
        <f>SUM(BD70:BD73)</f>
        <v>#N/A</v>
      </c>
      <c r="BE68" s="853"/>
      <c r="BF68" s="854"/>
      <c r="BG68" s="854" t="e">
        <f>SUM(BG70:BG73)</f>
        <v>#N/A</v>
      </c>
      <c r="BH68" s="858"/>
      <c r="BI68" s="856" t="e">
        <f>SUM(BI70:BI73)</f>
        <v>#N/A</v>
      </c>
      <c r="BJ68" s="853"/>
      <c r="BK68" s="854"/>
      <c r="BL68" s="854" t="e">
        <f>SUM(BL70:BL73)</f>
        <v>#N/A</v>
      </c>
      <c r="BM68" s="863"/>
    </row>
    <row r="69" spans="1:65" s="69" customFormat="1" hidden="1" outlineLevel="1">
      <c r="A69" s="156" t="s">
        <v>57</v>
      </c>
      <c r="B69" s="157"/>
      <c r="C69" s="48"/>
      <c r="D69" s="852" t="e">
        <f>SUM(D74:D77)</f>
        <v>#N/A</v>
      </c>
      <c r="E69" s="853"/>
      <c r="F69" s="854"/>
      <c r="G69" s="854" t="e">
        <f>SUM(G74:G77)</f>
        <v>#N/A</v>
      </c>
      <c r="H69" s="855"/>
      <c r="I69" s="856" t="e">
        <f>SUM(I74:I77)</f>
        <v>#N/A</v>
      </c>
      <c r="J69" s="853"/>
      <c r="K69" s="854"/>
      <c r="L69" s="857" t="e">
        <f>SUM(L74:L77)</f>
        <v>#N/A</v>
      </c>
      <c r="M69" s="855"/>
      <c r="N69" s="856" t="e">
        <f>SUM(N74:N77)</f>
        <v>#N/A</v>
      </c>
      <c r="O69" s="853"/>
      <c r="P69" s="854"/>
      <c r="Q69" s="854" t="e">
        <f>SUM(Q74:Q77)</f>
        <v>#N/A</v>
      </c>
      <c r="R69" s="1028"/>
      <c r="S69" s="1159" t="e">
        <f>SUM(S74:S77)</f>
        <v>#N/A</v>
      </c>
      <c r="T69" s="1160"/>
      <c r="U69" s="1161"/>
      <c r="V69" s="1161" t="e">
        <f>SUM(V74:V77)</f>
        <v>#N/A</v>
      </c>
      <c r="W69" s="1162"/>
      <c r="X69" s="1051" t="e">
        <f>SUM(X74:X77)</f>
        <v>#N/A</v>
      </c>
      <c r="Y69" s="853"/>
      <c r="Z69" s="854"/>
      <c r="AA69" s="854" t="e">
        <f>SUM(AA74:AA77)</f>
        <v>#N/A</v>
      </c>
      <c r="AB69" s="859"/>
      <c r="AC69" s="860"/>
      <c r="AD69" s="856" t="e">
        <f>SUM(AD74:AD77)</f>
        <v>#N/A</v>
      </c>
      <c r="AE69" s="853"/>
      <c r="AF69" s="854"/>
      <c r="AG69" s="854" t="e">
        <f>SUM(AG74:AG77)</f>
        <v>#N/A</v>
      </c>
      <c r="AH69" s="858"/>
      <c r="AI69" s="856" t="e">
        <f>SUM(AI74:AI77)</f>
        <v>#N/A</v>
      </c>
      <c r="AJ69" s="853"/>
      <c r="AK69" s="854"/>
      <c r="AL69" s="854" t="e">
        <f>SUM(AL74:AL77)</f>
        <v>#N/A</v>
      </c>
      <c r="AM69" s="861"/>
      <c r="AN69" s="856" t="e">
        <f>SUM(AN74:AN77)</f>
        <v>#N/A</v>
      </c>
      <c r="AO69" s="853"/>
      <c r="AP69" s="854"/>
      <c r="AQ69" s="854" t="e">
        <f>SUM(AQ74:AQ77)</f>
        <v>#N/A</v>
      </c>
      <c r="AR69" s="1229"/>
      <c r="AS69" s="1339" t="e">
        <f>SUM(AS74:AS77)</f>
        <v>#N/A</v>
      </c>
      <c r="AT69" s="1340"/>
      <c r="AU69" s="1341"/>
      <c r="AV69" s="1341" t="e">
        <f>SUM(AV74:AV77)</f>
        <v>#N/A</v>
      </c>
      <c r="AW69" s="1342"/>
      <c r="AX69" s="1252" t="e">
        <f>SUM(AX74:AX77)</f>
        <v>#N/A</v>
      </c>
      <c r="AY69" s="853"/>
      <c r="AZ69" s="854"/>
      <c r="BA69" s="854" t="e">
        <f>SUM(BA74:BA77)</f>
        <v>#N/A</v>
      </c>
      <c r="BB69" s="862"/>
      <c r="BC69" s="858"/>
      <c r="BD69" s="856" t="e">
        <f>SUM(BD74:BD77)</f>
        <v>#N/A</v>
      </c>
      <c r="BE69" s="853"/>
      <c r="BF69" s="854"/>
      <c r="BG69" s="854" t="e">
        <f>SUM(BG74:BG77)</f>
        <v>#N/A</v>
      </c>
      <c r="BH69" s="858"/>
      <c r="BI69" s="856" t="e">
        <f>SUM(BI74:BI77)</f>
        <v>#N/A</v>
      </c>
      <c r="BJ69" s="853"/>
      <c r="BK69" s="854"/>
      <c r="BL69" s="854" t="e">
        <f>SUM(BL74:BL77)</f>
        <v>#N/A</v>
      </c>
      <c r="BM69" s="863"/>
    </row>
    <row r="70" spans="1:65" hidden="1" outlineLevel="1">
      <c r="A70" s="151" t="s">
        <v>60</v>
      </c>
      <c r="B70" s="32"/>
      <c r="C70" s="48"/>
      <c r="D70" s="817" t="e">
        <f>((D47*D$13*G57)+(F57*D47*D$14)+((1-(F57+G57))*D47*D$15))*VLOOKUP(D46,spot_lenght_index,2,FALSE)*E57</f>
        <v>#N/A</v>
      </c>
      <c r="E70" s="665"/>
      <c r="F70" s="704"/>
      <c r="G70" s="704" t="e">
        <f>D47*E57</f>
        <v>#N/A</v>
      </c>
      <c r="H70" s="864"/>
      <c r="I70" s="865" t="e">
        <f>((I47*I$13*L57)+(K57*I47*I$14)+((1-(K57+L57))*I47*I$15))*VLOOKUP(I46,spot_lenght_index,2,FALSE)*J57</f>
        <v>#N/A</v>
      </c>
      <c r="J70" s="665"/>
      <c r="K70" s="704"/>
      <c r="L70" s="866" t="e">
        <f>I47*J57</f>
        <v>#N/A</v>
      </c>
      <c r="M70" s="864"/>
      <c r="N70" s="865" t="e">
        <f>((N47*N$13*Q57)+(P57*N47*N$14)+((1-(P57+Q57))*N47*N$15))*VLOOKUP(N46,spot_lenght_index,2,FALSE)*O57</f>
        <v>#N/A</v>
      </c>
      <c r="O70" s="665"/>
      <c r="P70" s="704"/>
      <c r="Q70" s="704" t="e">
        <f>N47*O57</f>
        <v>#N/A</v>
      </c>
      <c r="R70" s="1029"/>
      <c r="S70" s="1163" t="e">
        <f>((S47*S$13*V57)+(U57*S47*S$14)+((1-(U57+V57))*S47*S$15))*VLOOKUP(S46,spot_lenght_index,2,FALSE)*T57</f>
        <v>#N/A</v>
      </c>
      <c r="T70" s="1164"/>
      <c r="U70" s="1165"/>
      <c r="V70" s="1165" t="e">
        <f>S47*T57</f>
        <v>#N/A</v>
      </c>
      <c r="W70" s="1166"/>
      <c r="X70" s="1052" t="e">
        <f>((X47*X$13*AA57)+(Z57*X47*X$14)+((1-(Z57+AA57))*X47*X$15))*VLOOKUP(X46,spot_lenght_index,2,FALSE)*Y57</f>
        <v>#N/A</v>
      </c>
      <c r="Y70" s="665"/>
      <c r="Z70" s="704"/>
      <c r="AA70" s="704" t="e">
        <f>X47*Y57</f>
        <v>#N/A</v>
      </c>
      <c r="AB70" s="867"/>
      <c r="AC70" s="826"/>
      <c r="AD70" s="865" t="e">
        <f>((AD47*AD$13*AG57)+(AF57*AD47*AD$14)+((1-(AF57+AG57))*AD47*AD$15))*VLOOKUP(AD46,spot_lenght_index,2,FALSE)*AE57</f>
        <v>#N/A</v>
      </c>
      <c r="AE70" s="665"/>
      <c r="AF70" s="704"/>
      <c r="AG70" s="704" t="e">
        <f>AD47*AE57</f>
        <v>#N/A</v>
      </c>
      <c r="AH70" s="834"/>
      <c r="AI70" s="865" t="e">
        <f>((AI47*AI$13*AL57)+(AK57*AI47*AI$14)+((1-(AK57+AL57))*AI47*AI$15))*VLOOKUP(AI46,spot_lenght_index,2,FALSE)*AJ57</f>
        <v>#N/A</v>
      </c>
      <c r="AJ70" s="665"/>
      <c r="AK70" s="704"/>
      <c r="AL70" s="704" t="e">
        <f>AI47*AJ57</f>
        <v>#N/A</v>
      </c>
      <c r="AM70" s="826"/>
      <c r="AN70" s="865" t="e">
        <f>((AN47*AN$13*AQ57)+(AP57*AN47*AN$14)+((1-(AP57+AQ57))*AN47*AN$15))*VLOOKUP(AN46,spot_lenght_index,2,FALSE)*AO57</f>
        <v>#N/A</v>
      </c>
      <c r="AO70" s="665"/>
      <c r="AP70" s="704"/>
      <c r="AQ70" s="704" t="e">
        <f>AN47*AO57</f>
        <v>#N/A</v>
      </c>
      <c r="AR70" s="1227"/>
      <c r="AS70" s="1343" t="e">
        <f>((AS47*AS$13*AV57)+(AU57*AS47*AS$14)+((1-(AU57+AV57))*AS47*AS$15))*VLOOKUP(AS46,spot_lenght_index,2,FALSE)*AT57</f>
        <v>#N/A</v>
      </c>
      <c r="AT70" s="1344"/>
      <c r="AU70" s="1345"/>
      <c r="AV70" s="1345" t="e">
        <f>AS47*AT57</f>
        <v>#N/A</v>
      </c>
      <c r="AW70" s="1334"/>
      <c r="AX70" s="1253" t="e">
        <f>((AX47*AX$13*BA57)+(AZ57*AX47*AX$14)+((1-(AZ57+BA57))*AX47*AX$15))*VLOOKUP(AX46,spot_lenght_index,2,FALSE)*AY57</f>
        <v>#N/A</v>
      </c>
      <c r="AY70" s="665"/>
      <c r="AZ70" s="704"/>
      <c r="BA70" s="704" t="e">
        <f>AX47*AY57</f>
        <v>#N/A</v>
      </c>
      <c r="BB70" s="829"/>
      <c r="BC70" s="834"/>
      <c r="BD70" s="865" t="e">
        <f>((BD47*BD$13*BG57)+(BF57*BD47*BD$14)+((1-(BF57+BG57))*BD47*BD$15))*VLOOKUP(BD46,spot_lenght_index,2,FALSE)*BE57</f>
        <v>#N/A</v>
      </c>
      <c r="BE70" s="665"/>
      <c r="BF70" s="704"/>
      <c r="BG70" s="704" t="e">
        <f>BD47*BE57</f>
        <v>#N/A</v>
      </c>
      <c r="BH70" s="834"/>
      <c r="BI70" s="865" t="e">
        <f>((BI47*BI$13*BL57)+(BK57*BI47*BI$14)+((1-(BK57+BL57))*BI47*BI$15))*VLOOKUP(BI46,spot_lenght_index,2,FALSE)*BJ57</f>
        <v>#N/A</v>
      </c>
      <c r="BJ70" s="665"/>
      <c r="BK70" s="704"/>
      <c r="BL70" s="704" t="e">
        <f>BI47*BJ57</f>
        <v>#N/A</v>
      </c>
      <c r="BM70" s="868"/>
    </row>
    <row r="71" spans="1:65" hidden="1" outlineLevel="1">
      <c r="A71" s="151" t="s">
        <v>61</v>
      </c>
      <c r="B71" s="32"/>
      <c r="C71" s="48"/>
      <c r="D71" s="817" t="e">
        <f>((D47*D$13*G58)+(F58*D47*D$14)+((1-(F58+G58))*D47*D$15))*VLOOKUP(D46,spot_lenght_index,2,FALSE)*E58</f>
        <v>#N/A</v>
      </c>
      <c r="E71" s="665"/>
      <c r="F71" s="704"/>
      <c r="G71" s="704" t="e">
        <f>D47*E58</f>
        <v>#N/A</v>
      </c>
      <c r="H71" s="864"/>
      <c r="I71" s="865" t="e">
        <f>((I47*I$13*L58)+(K58*I47*I$14)+((1-(K58+L58))*I47*I$15))*VLOOKUP(I46,spot_lenght_index,2,FALSE)*J58</f>
        <v>#N/A</v>
      </c>
      <c r="J71" s="665"/>
      <c r="K71" s="704"/>
      <c r="L71" s="866" t="e">
        <f>I47*J58</f>
        <v>#N/A</v>
      </c>
      <c r="M71" s="864"/>
      <c r="N71" s="865" t="e">
        <f>((N47*N$13*Q58)+(P58*N47*N$14)+((1-(P58+Q58))*N47*N$15))*VLOOKUP(N46,spot_lenght_index,2,FALSE)*O58</f>
        <v>#N/A</v>
      </c>
      <c r="O71" s="665"/>
      <c r="P71" s="704"/>
      <c r="Q71" s="704" t="e">
        <f>N47*O58</f>
        <v>#N/A</v>
      </c>
      <c r="R71" s="1029"/>
      <c r="S71" s="1163" t="e">
        <f>((S47*S$13*V58)+(U58*S47*S$14)+((1-(U58+V58))*S47*S$15))*VLOOKUP(S46,spot_lenght_index,2,FALSE)*T58</f>
        <v>#N/A</v>
      </c>
      <c r="T71" s="1164"/>
      <c r="U71" s="1165"/>
      <c r="V71" s="1165" t="e">
        <f>S47*T58</f>
        <v>#N/A</v>
      </c>
      <c r="W71" s="1166"/>
      <c r="X71" s="1052" t="e">
        <f>((X47*X$13*AA58)+(Z58*X47*X$14)+((1-(Z58+AA58))*X47*X$15))*VLOOKUP(X46,spot_lenght_index,2,FALSE)*Y58</f>
        <v>#N/A</v>
      </c>
      <c r="Y71" s="665"/>
      <c r="Z71" s="704"/>
      <c r="AA71" s="704" t="e">
        <f>X47*Y58</f>
        <v>#N/A</v>
      </c>
      <c r="AB71" s="867"/>
      <c r="AC71" s="826"/>
      <c r="AD71" s="865" t="e">
        <f>((AD47*AD$13*AG58)+(AF58*AD47*AD$14)+((1-(AF58+AG58))*AD47*AD$15))*VLOOKUP(AD46,spot_lenght_index,2,FALSE)*AE58</f>
        <v>#N/A</v>
      </c>
      <c r="AE71" s="665"/>
      <c r="AF71" s="704"/>
      <c r="AG71" s="704" t="e">
        <f>AD47*AE58</f>
        <v>#N/A</v>
      </c>
      <c r="AH71" s="834"/>
      <c r="AI71" s="865" t="e">
        <f>((AI47*AI$13*AL58)+(AK58*AI47*AI$14)+((1-(AK58+AL58))*AI47*AI$15))*VLOOKUP(AI46,spot_lenght_index,2,FALSE)*AJ58</f>
        <v>#N/A</v>
      </c>
      <c r="AJ71" s="665"/>
      <c r="AK71" s="704"/>
      <c r="AL71" s="704" t="e">
        <f>AI47*AJ58</f>
        <v>#N/A</v>
      </c>
      <c r="AM71" s="851"/>
      <c r="AN71" s="865" t="e">
        <f>((AN47*AN$13*AQ58)+(AP58*AN47*AN$14)+((1-(AP58+AQ58))*AN47*AN$15))*VLOOKUP(AN46,spot_lenght_index,2,FALSE)*AO58</f>
        <v>#N/A</v>
      </c>
      <c r="AO71" s="665"/>
      <c r="AP71" s="704"/>
      <c r="AQ71" s="704" t="e">
        <f>AN47*AO58</f>
        <v>#N/A</v>
      </c>
      <c r="AR71" s="1227"/>
      <c r="AS71" s="1343" t="e">
        <f>((AS47*AS$13*AV58)+(AU58*AS47*AS$14)+((1-(AU58+AV58))*AS47*AS$15))*VLOOKUP(AS46,spot_lenght_index,2,FALSE)*AT58</f>
        <v>#N/A</v>
      </c>
      <c r="AT71" s="1344"/>
      <c r="AU71" s="1345"/>
      <c r="AV71" s="1345" t="e">
        <f>AS47*AT58</f>
        <v>#N/A</v>
      </c>
      <c r="AW71" s="1334"/>
      <c r="AX71" s="1253" t="e">
        <f>((AX47*AX$13*BA58)+(AZ58*AX47*AX$14)+((1-(AZ58+BA58))*AX47*AX$15))*VLOOKUP(AX46,spot_lenght_index,2,FALSE)*AY58</f>
        <v>#N/A</v>
      </c>
      <c r="AY71" s="665"/>
      <c r="AZ71" s="704"/>
      <c r="BA71" s="704" t="e">
        <f>AX47*AY58</f>
        <v>#N/A</v>
      </c>
      <c r="BB71" s="829"/>
      <c r="BC71" s="834"/>
      <c r="BD71" s="865" t="e">
        <f>((BD47*BD$13*BG58)+(BF58*BD47*BD$14)+((1-(BF58+BG58))*BD47*BD$15))*VLOOKUP(BD46,spot_lenght_index,2,FALSE)*BE58</f>
        <v>#N/A</v>
      </c>
      <c r="BE71" s="665"/>
      <c r="BF71" s="704"/>
      <c r="BG71" s="704" t="e">
        <f>BD47*BE58</f>
        <v>#N/A</v>
      </c>
      <c r="BH71" s="834"/>
      <c r="BI71" s="865" t="e">
        <f>((BI47*BI$13*BL58)+(BK58*BI47*BI$14)+((1-(BK58+BL58))*BI47*BI$15))*VLOOKUP(BI46,spot_lenght_index,2,FALSE)*BJ58</f>
        <v>#N/A</v>
      </c>
      <c r="BJ71" s="665"/>
      <c r="BK71" s="704"/>
      <c r="BL71" s="704" t="e">
        <f>BI47*BJ58</f>
        <v>#N/A</v>
      </c>
      <c r="BM71" s="868"/>
    </row>
    <row r="72" spans="1:65" hidden="1" outlineLevel="1">
      <c r="A72" s="151" t="s">
        <v>62</v>
      </c>
      <c r="B72" s="32"/>
      <c r="C72" s="48"/>
      <c r="D72" s="817" t="e">
        <f>((D47*D$13*G59)+(F59*D47*D$14)+((1-(F59+G59))*D47*D$15))*VLOOKUP(D46,spot_lenght_index,2,FALSE)*E59</f>
        <v>#N/A</v>
      </c>
      <c r="E72" s="665"/>
      <c r="F72" s="704"/>
      <c r="G72" s="704" t="e">
        <f>D47*E59</f>
        <v>#N/A</v>
      </c>
      <c r="H72" s="864"/>
      <c r="I72" s="865" t="e">
        <f>((I47*I$13*L59)+(K59*I47*I$14)+((1-(K59+L59))*I47*I$15))*VLOOKUP(I46,spot_lenght_index,2,FALSE)*J59</f>
        <v>#N/A</v>
      </c>
      <c r="J72" s="665"/>
      <c r="K72" s="704"/>
      <c r="L72" s="866" t="e">
        <f>I47*J59</f>
        <v>#N/A</v>
      </c>
      <c r="M72" s="864"/>
      <c r="N72" s="865" t="e">
        <f>((N47*N$13*Q59)+(P59*N47*N$14)+((1-(P59+Q59))*N47*N$15))*VLOOKUP(N46,spot_lenght_index,2,FALSE)*O59</f>
        <v>#N/A</v>
      </c>
      <c r="O72" s="665"/>
      <c r="P72" s="704"/>
      <c r="Q72" s="704" t="e">
        <f>N47*O59</f>
        <v>#N/A</v>
      </c>
      <c r="R72" s="1029"/>
      <c r="S72" s="1163" t="e">
        <f>((S47*S$13*V59)+(U59*S47*S$14)+((1-(U59+V59))*S47*S$15))*VLOOKUP(S46,spot_lenght_index,2,FALSE)*T59</f>
        <v>#N/A</v>
      </c>
      <c r="T72" s="1164"/>
      <c r="U72" s="1165"/>
      <c r="V72" s="1165" t="e">
        <f>S47*T59</f>
        <v>#N/A</v>
      </c>
      <c r="W72" s="1166"/>
      <c r="X72" s="1052" t="e">
        <f>((X47*X$13*AA59)+(Z59*X47*X$14)+((1-(Z59+AA59))*X47*X$15))*VLOOKUP(X46,spot_lenght_index,2,FALSE)*Y59</f>
        <v>#N/A</v>
      </c>
      <c r="Y72" s="665"/>
      <c r="Z72" s="704"/>
      <c r="AA72" s="704" t="e">
        <f>X47*Y59</f>
        <v>#N/A</v>
      </c>
      <c r="AB72" s="867"/>
      <c r="AC72" s="826"/>
      <c r="AD72" s="865" t="e">
        <f>((AD47*AD$13*AG59)+(AF59*AD47*AD$14)+((1-(AF59+AG59))*AD47*AD$15))*VLOOKUP(AD46,spot_lenght_index,2,FALSE)*AE59</f>
        <v>#N/A</v>
      </c>
      <c r="AE72" s="665"/>
      <c r="AF72" s="704"/>
      <c r="AG72" s="704" t="e">
        <f>AD47*AE59</f>
        <v>#N/A</v>
      </c>
      <c r="AH72" s="834"/>
      <c r="AI72" s="865" t="e">
        <f>((AI47*AI$13*AL59)+(AK59*AI47*AI$14)+((1-(AK59+AL59))*AI47*AI$15))*VLOOKUP(AI46,spot_lenght_index,2,FALSE)*AJ59</f>
        <v>#N/A</v>
      </c>
      <c r="AJ72" s="665"/>
      <c r="AK72" s="704"/>
      <c r="AL72" s="704" t="e">
        <f>AI47*AJ59</f>
        <v>#N/A</v>
      </c>
      <c r="AM72" s="851"/>
      <c r="AN72" s="865" t="e">
        <f>((AN47*AN$13*AQ59)+(AP59*AN47*AN$14)+((1-(AP59+AQ59))*AN47*AN$15))*VLOOKUP(AN46,spot_lenght_index,2,FALSE)*AO59</f>
        <v>#N/A</v>
      </c>
      <c r="AO72" s="665"/>
      <c r="AP72" s="704"/>
      <c r="AQ72" s="704" t="e">
        <f>AN47*AO59</f>
        <v>#N/A</v>
      </c>
      <c r="AR72" s="1227"/>
      <c r="AS72" s="1343" t="e">
        <f>((AS47*AS$13*AV59)+(AU59*AS47*AS$14)+((1-(AU59+AV59))*AS47*AS$15))*VLOOKUP(AS46,spot_lenght_index,2,FALSE)*AT59</f>
        <v>#N/A</v>
      </c>
      <c r="AT72" s="1344"/>
      <c r="AU72" s="1345"/>
      <c r="AV72" s="1345" t="e">
        <f>AS47*AT59</f>
        <v>#N/A</v>
      </c>
      <c r="AW72" s="1334"/>
      <c r="AX72" s="1253" t="e">
        <f>((AX47*AX$13*BA59)+(AZ59*AX47*AX$14)+((1-(AZ59+BA59))*AX47*AX$15))*VLOOKUP(AX46,spot_lenght_index,2,FALSE)*AY59</f>
        <v>#N/A</v>
      </c>
      <c r="AY72" s="665"/>
      <c r="AZ72" s="704"/>
      <c r="BA72" s="704" t="e">
        <f>AX47*AY59</f>
        <v>#N/A</v>
      </c>
      <c r="BB72" s="829"/>
      <c r="BC72" s="834"/>
      <c r="BD72" s="865" t="e">
        <f>((BD47*BD$13*BG59)+(BF59*BD47*BD$14)+((1-(BF59+BG59))*BD47*BD$15))*VLOOKUP(BD46,spot_lenght_index,2,FALSE)*BE59</f>
        <v>#N/A</v>
      </c>
      <c r="BE72" s="665"/>
      <c r="BF72" s="704"/>
      <c r="BG72" s="704" t="e">
        <f>BD47*BE59</f>
        <v>#N/A</v>
      </c>
      <c r="BH72" s="834"/>
      <c r="BI72" s="865" t="e">
        <f>((BI47*BI$13*BL59)+(BK59*BI47*BI$14)+((1-(BK59+BL59))*BI47*BI$15))*VLOOKUP(BI46,spot_lenght_index,2,FALSE)*BJ59</f>
        <v>#N/A</v>
      </c>
      <c r="BJ72" s="665"/>
      <c r="BK72" s="704"/>
      <c r="BL72" s="704" t="e">
        <f>BI47*BJ59</f>
        <v>#N/A</v>
      </c>
      <c r="BM72" s="868"/>
    </row>
    <row r="73" spans="1:65" hidden="1" outlineLevel="1">
      <c r="A73" s="151" t="s">
        <v>106</v>
      </c>
      <c r="B73" s="32"/>
      <c r="C73" s="48"/>
      <c r="D73" s="817" t="e">
        <f>((D47*D$13*G60)+(F60*D47*D$14)+((1-(F60+G60))*D47*D$15))*VLOOKUP(D46,spot_lenght_index,2,FALSE)*E60</f>
        <v>#N/A</v>
      </c>
      <c r="E73" s="665"/>
      <c r="F73" s="704"/>
      <c r="G73" s="704" t="e">
        <f>D47*E60</f>
        <v>#N/A</v>
      </c>
      <c r="H73" s="864"/>
      <c r="I73" s="865" t="e">
        <f>((I47*I$13*L60)+(K60*I47*I$14)+((1-(K60+L60))*I47*I$15))*VLOOKUP(I46,spot_lenght_index,2,FALSE)*J60</f>
        <v>#N/A</v>
      </c>
      <c r="J73" s="665"/>
      <c r="K73" s="704"/>
      <c r="L73" s="866" t="e">
        <f>I47*J60</f>
        <v>#N/A</v>
      </c>
      <c r="M73" s="864"/>
      <c r="N73" s="865" t="e">
        <f>((N47*N$13*Q60)+(P60*N47*N$14)+((1-(P60+Q60))*N47*N$15))*VLOOKUP(N46,spot_lenght_index,2,FALSE)*O60</f>
        <v>#N/A</v>
      </c>
      <c r="O73" s="665"/>
      <c r="P73" s="704"/>
      <c r="Q73" s="704" t="e">
        <f>N47*O60</f>
        <v>#N/A</v>
      </c>
      <c r="R73" s="1029"/>
      <c r="S73" s="1163" t="e">
        <f>((S47*S$13*V60)+(U60*S47*S$14)+((1-(U60+V60))*S47*S$15))*VLOOKUP(S46,spot_lenght_index,2,FALSE)*T60</f>
        <v>#N/A</v>
      </c>
      <c r="T73" s="1164"/>
      <c r="U73" s="1165"/>
      <c r="V73" s="1165" t="e">
        <f>S47*T60</f>
        <v>#N/A</v>
      </c>
      <c r="W73" s="1166"/>
      <c r="X73" s="1052" t="e">
        <f>((X47*X$13*AA60)+(Z60*X47*X$14)+((1-(Z60+AA60))*X47*X$15))*VLOOKUP(X46,spot_lenght_index,2,FALSE)*Y60</f>
        <v>#N/A</v>
      </c>
      <c r="Y73" s="665"/>
      <c r="Z73" s="704"/>
      <c r="AA73" s="704" t="e">
        <f>X47*Y60</f>
        <v>#N/A</v>
      </c>
      <c r="AB73" s="867"/>
      <c r="AC73" s="826"/>
      <c r="AD73" s="865" t="e">
        <f>((AD47*AD$13*AG60)+(AF60*AD47*AD$14)+((1-(AF60+AG60))*AD47*AD$15))*VLOOKUP(AD46,spot_lenght_index,2,FALSE)*AE60</f>
        <v>#N/A</v>
      </c>
      <c r="AE73" s="665"/>
      <c r="AF73" s="704"/>
      <c r="AG73" s="704" t="e">
        <f>AD47*AE60</f>
        <v>#N/A</v>
      </c>
      <c r="AH73" s="834"/>
      <c r="AI73" s="865" t="e">
        <f>((AI47*AI$13*AL60)+(AK60*AI47*AI$14)+((1-(AK60+AL60))*AI47*AI$15))*VLOOKUP(AI46,spot_lenght_index,2,FALSE)*AJ60</f>
        <v>#N/A</v>
      </c>
      <c r="AJ73" s="665"/>
      <c r="AK73" s="704"/>
      <c r="AL73" s="704" t="e">
        <f>AI47*AJ60</f>
        <v>#N/A</v>
      </c>
      <c r="AM73" s="851"/>
      <c r="AN73" s="865" t="e">
        <f>((AN47*AN$13*AQ60)+(AP60*AN47*AN$14)+((1-(AP60+AQ60))*AN47*AN$15))*VLOOKUP(AN46,spot_lenght_index,2,FALSE)*AO60</f>
        <v>#N/A</v>
      </c>
      <c r="AO73" s="665"/>
      <c r="AP73" s="704"/>
      <c r="AQ73" s="704" t="e">
        <f>AN47*AO60</f>
        <v>#N/A</v>
      </c>
      <c r="AR73" s="1227"/>
      <c r="AS73" s="1343" t="e">
        <f>((AS47*AS$13*AV60)+(AU60*AS47*AS$14)+((1-(AU60+AV60))*AS47*AS$15))*VLOOKUP(AS46,spot_lenght_index,2,FALSE)*AT60</f>
        <v>#N/A</v>
      </c>
      <c r="AT73" s="1344"/>
      <c r="AU73" s="1345"/>
      <c r="AV73" s="1345" t="e">
        <f>AS47*AT60</f>
        <v>#N/A</v>
      </c>
      <c r="AW73" s="1334"/>
      <c r="AX73" s="1253" t="e">
        <f>((AX47*AX$13*BA60)+(AZ60*AX47*AX$14)+((1-(AZ60+BA60))*AX47*AX$15))*VLOOKUP(AX46,spot_lenght_index,2,FALSE)*AY60</f>
        <v>#N/A</v>
      </c>
      <c r="AY73" s="665"/>
      <c r="AZ73" s="704"/>
      <c r="BA73" s="704" t="e">
        <f>AX47*AY60</f>
        <v>#N/A</v>
      </c>
      <c r="BB73" s="829"/>
      <c r="BC73" s="834"/>
      <c r="BD73" s="865" t="e">
        <f>((BD47*BD$13*BG60)+(BF60*BD47*BD$14)+((1-(BF60+BG60))*BD47*BD$15))*VLOOKUP(BD46,spot_lenght_index,2,FALSE)*BE60</f>
        <v>#N/A</v>
      </c>
      <c r="BE73" s="665"/>
      <c r="BF73" s="704"/>
      <c r="BG73" s="704" t="e">
        <f>BD47*BE60</f>
        <v>#N/A</v>
      </c>
      <c r="BH73" s="834"/>
      <c r="BI73" s="865" t="e">
        <f>((BI47*BI$13*BL60)+(BK60*BI47*BI$14)+((1-(BK60+BL60))*BI47*BI$15))*VLOOKUP(BI46,spot_lenght_index,2,FALSE)*BJ60</f>
        <v>#N/A</v>
      </c>
      <c r="BJ73" s="665"/>
      <c r="BK73" s="704"/>
      <c r="BL73" s="704" t="e">
        <f>BI47*BJ60</f>
        <v>#N/A</v>
      </c>
      <c r="BM73" s="868"/>
    </row>
    <row r="74" spans="1:65" hidden="1" outlineLevel="1">
      <c r="A74" s="151" t="s">
        <v>63</v>
      </c>
      <c r="B74" s="32"/>
      <c r="C74" s="49"/>
      <c r="D74" s="817" t="e">
        <f>((D47*D$16*F61)+((1-F61)*D47*D$17))*VLOOKUP(D46,spot_lenght_index,3,FALSE)*E61</f>
        <v>#N/A</v>
      </c>
      <c r="E74" s="665"/>
      <c r="F74" s="869"/>
      <c r="G74" s="704" t="e">
        <f>D47*E61</f>
        <v>#N/A</v>
      </c>
      <c r="H74" s="864"/>
      <c r="I74" s="865" t="e">
        <f>((I47*I$16*K61)+((1-K61)*I47*I$17))*VLOOKUP(I46,spot_lenght_index,3,FALSE)*J61</f>
        <v>#N/A</v>
      </c>
      <c r="J74" s="665"/>
      <c r="K74" s="869"/>
      <c r="L74" s="866" t="e">
        <f>I47*J61</f>
        <v>#N/A</v>
      </c>
      <c r="M74" s="864"/>
      <c r="N74" s="865" t="e">
        <f>((N47*N$16*P61)+((1-P61)*N47*N$17))*VLOOKUP(N46,spot_lenght_index,3,FALSE)*O61</f>
        <v>#N/A</v>
      </c>
      <c r="O74" s="665"/>
      <c r="P74" s="869"/>
      <c r="Q74" s="704" t="e">
        <f>N47*O61</f>
        <v>#N/A</v>
      </c>
      <c r="R74" s="1029"/>
      <c r="S74" s="1163" t="e">
        <f>((S47*S$16*U61)+((1-U61)*S47*S$17))*VLOOKUP(S46,spot_lenght_index,3,FALSE)*T61</f>
        <v>#N/A</v>
      </c>
      <c r="T74" s="1164"/>
      <c r="U74" s="1167"/>
      <c r="V74" s="1165" t="e">
        <f>S47*T61</f>
        <v>#N/A</v>
      </c>
      <c r="W74" s="1166"/>
      <c r="X74" s="1052" t="e">
        <f>((X47*X$16*Z61)+((1-Z61)*X47*X$17))*VLOOKUP(X46,spot_lenght_index,3,FALSE)*Y61</f>
        <v>#N/A</v>
      </c>
      <c r="Y74" s="665"/>
      <c r="Z74" s="869"/>
      <c r="AA74" s="704" t="e">
        <f>X47*Y61</f>
        <v>#N/A</v>
      </c>
      <c r="AB74" s="867"/>
      <c r="AC74" s="826"/>
      <c r="AD74" s="865" t="e">
        <f>((AD47*AD$16*AF61)+((1-AF61)*AD47*AD$17))*VLOOKUP(AD46,spot_lenght_index,3,FALSE)*AE61</f>
        <v>#N/A</v>
      </c>
      <c r="AE74" s="665"/>
      <c r="AF74" s="869"/>
      <c r="AG74" s="704" t="e">
        <f>AD47*AE61</f>
        <v>#N/A</v>
      </c>
      <c r="AH74" s="834"/>
      <c r="AI74" s="865" t="e">
        <f>((AI47*AI$16*AK61)+((1-AK61)*AI47*AI$17))*VLOOKUP(AI46,spot_lenght_index,3,FALSE)*AJ61</f>
        <v>#N/A</v>
      </c>
      <c r="AJ74" s="665"/>
      <c r="AK74" s="869"/>
      <c r="AL74" s="704" t="e">
        <f>AI47*AJ61</f>
        <v>#N/A</v>
      </c>
      <c r="AM74" s="851"/>
      <c r="AN74" s="865" t="e">
        <f>((AN47*AN$16*AP61)+((1-AP61)*AN47*AN$17))*VLOOKUP(AN46,spot_lenght_index,3,FALSE)*AO61</f>
        <v>#N/A</v>
      </c>
      <c r="AO74" s="665"/>
      <c r="AP74" s="869"/>
      <c r="AQ74" s="704" t="e">
        <f>AN47*AO61</f>
        <v>#N/A</v>
      </c>
      <c r="AR74" s="1227"/>
      <c r="AS74" s="1343" t="e">
        <f>((AS47*AS$16*AU61)+((1-AU61)*AS47*AS$17))*VLOOKUP(AS46,spot_lenght_index,3,FALSE)*AT61</f>
        <v>#N/A</v>
      </c>
      <c r="AT74" s="1344"/>
      <c r="AU74" s="1346"/>
      <c r="AV74" s="1345" t="e">
        <f>AS47*AT61</f>
        <v>#N/A</v>
      </c>
      <c r="AW74" s="1334"/>
      <c r="AX74" s="1253" t="e">
        <f>((AX47*AX$16*AZ61)+((1-AZ61)*AX47*AX$17))*VLOOKUP(AX46,spot_lenght_index,3,FALSE)*AY61</f>
        <v>#N/A</v>
      </c>
      <c r="AY74" s="665"/>
      <c r="AZ74" s="869"/>
      <c r="BA74" s="704" t="e">
        <f>AX47*AY61</f>
        <v>#N/A</v>
      </c>
      <c r="BB74" s="829"/>
      <c r="BC74" s="834"/>
      <c r="BD74" s="865" t="e">
        <f>((BD47*BD$16*BF61)+((1-BF61)*BD47*BD$17))*VLOOKUP(BD46,spot_lenght_index,3,FALSE)*BE61</f>
        <v>#N/A</v>
      </c>
      <c r="BE74" s="665"/>
      <c r="BF74" s="869"/>
      <c r="BG74" s="704" t="e">
        <f>BD47*BE61</f>
        <v>#N/A</v>
      </c>
      <c r="BH74" s="834"/>
      <c r="BI74" s="865" t="e">
        <f>((BI47*BI$16*BK61)+((1-BK61)*BI47*BI$17))*VLOOKUP(BI46,spot_lenght_index,3,FALSE)*BJ61</f>
        <v>#N/A</v>
      </c>
      <c r="BJ74" s="665"/>
      <c r="BK74" s="869"/>
      <c r="BL74" s="704" t="e">
        <f>BI47*BJ61</f>
        <v>#N/A</v>
      </c>
      <c r="BM74" s="868"/>
    </row>
    <row r="75" spans="1:65" hidden="1" outlineLevel="1">
      <c r="A75" s="151" t="s">
        <v>72</v>
      </c>
      <c r="B75" s="32"/>
      <c r="C75" s="49"/>
      <c r="D75" s="817" t="e">
        <f>((D47*D$16*F62)+((1-F62)*D47*D$17))*VLOOKUP(D46,spot_lenght_index,3,FALSE)*E62</f>
        <v>#N/A</v>
      </c>
      <c r="E75" s="665"/>
      <c r="F75" s="704"/>
      <c r="G75" s="704" t="e">
        <f>D47*E62</f>
        <v>#N/A</v>
      </c>
      <c r="H75" s="864"/>
      <c r="I75" s="865" t="e">
        <f>((I47*I$16*K62)+((1-K62)*I47*I$17))*VLOOKUP(I46,spot_lenght_index,3,FALSE)*J62</f>
        <v>#N/A</v>
      </c>
      <c r="J75" s="665"/>
      <c r="K75" s="704"/>
      <c r="L75" s="866" t="e">
        <f>I47*J62</f>
        <v>#N/A</v>
      </c>
      <c r="M75" s="864"/>
      <c r="N75" s="865" t="e">
        <f>((N47*N$16*P62)+((1-P62)*N47*N$17))*VLOOKUP(N46,spot_lenght_index,3,FALSE)*O62</f>
        <v>#N/A</v>
      </c>
      <c r="O75" s="665"/>
      <c r="P75" s="704"/>
      <c r="Q75" s="704" t="e">
        <f>N47*O62</f>
        <v>#N/A</v>
      </c>
      <c r="R75" s="1029"/>
      <c r="S75" s="1163" t="e">
        <f>((S47*S$16*U62)+((1-U62)*S47*S$17))*VLOOKUP(S46,spot_lenght_index,3,FALSE)*T62</f>
        <v>#N/A</v>
      </c>
      <c r="T75" s="1164"/>
      <c r="U75" s="1165"/>
      <c r="V75" s="1165" t="e">
        <f>S47*T62</f>
        <v>#N/A</v>
      </c>
      <c r="W75" s="1166"/>
      <c r="X75" s="1052" t="e">
        <f>((X47*X$16*Z62)+((1-Z62)*X47*X$17))*VLOOKUP(X46,spot_lenght_index,3,FALSE)*Y62</f>
        <v>#N/A</v>
      </c>
      <c r="Y75" s="665"/>
      <c r="Z75" s="704"/>
      <c r="AA75" s="704" t="e">
        <f>X47*Y62</f>
        <v>#N/A</v>
      </c>
      <c r="AB75" s="867"/>
      <c r="AC75" s="826"/>
      <c r="AD75" s="865" t="e">
        <f>((AD47*AD$16*AF62)+((1-AF62)*AD47*AD$17))*VLOOKUP(AD46,spot_lenght_index,3,FALSE)*AE62</f>
        <v>#N/A</v>
      </c>
      <c r="AE75" s="665"/>
      <c r="AF75" s="704"/>
      <c r="AG75" s="704" t="e">
        <f>AD47*AE62</f>
        <v>#N/A</v>
      </c>
      <c r="AH75" s="834"/>
      <c r="AI75" s="865" t="e">
        <f>((AI47*AI$16*AK62)+((1-AK62)*AI47*AI$17))*VLOOKUP(AI46,spot_lenght_index,3,FALSE)*AJ62</f>
        <v>#N/A</v>
      </c>
      <c r="AJ75" s="665"/>
      <c r="AK75" s="704"/>
      <c r="AL75" s="704" t="e">
        <f>AI47*AJ62</f>
        <v>#N/A</v>
      </c>
      <c r="AM75" s="851"/>
      <c r="AN75" s="865" t="e">
        <f>((AN47*AN$16*AP62)+((1-AP62)*AN47*AN$17))*VLOOKUP(AN46,spot_lenght_index,3,FALSE)*AO62</f>
        <v>#N/A</v>
      </c>
      <c r="AO75" s="665"/>
      <c r="AP75" s="704"/>
      <c r="AQ75" s="704" t="e">
        <f>AN47*AO62</f>
        <v>#N/A</v>
      </c>
      <c r="AR75" s="1227"/>
      <c r="AS75" s="1343" t="e">
        <f>((AS47*AS$16*AU62)+((1-AU62)*AS47*AS$17))*VLOOKUP(AS46,spot_lenght_index,3,FALSE)*AT62</f>
        <v>#N/A</v>
      </c>
      <c r="AT75" s="1344"/>
      <c r="AU75" s="1345"/>
      <c r="AV75" s="1345" t="e">
        <f>AS47*AT62</f>
        <v>#N/A</v>
      </c>
      <c r="AW75" s="1334"/>
      <c r="AX75" s="1253" t="e">
        <f>((AX47*AX$16*AZ62)+((1-AZ62)*AX47*AX$17))*VLOOKUP(AX46,spot_lenght_index,3,FALSE)*AY62</f>
        <v>#N/A</v>
      </c>
      <c r="AY75" s="665"/>
      <c r="AZ75" s="704"/>
      <c r="BA75" s="704" t="e">
        <f>AX47*AY62</f>
        <v>#N/A</v>
      </c>
      <c r="BB75" s="829"/>
      <c r="BC75" s="834"/>
      <c r="BD75" s="865" t="e">
        <f>((BD47*BD$16*BF62)+((1-BF62)*BD47*BD$17))*VLOOKUP(BD46,spot_lenght_index,3,FALSE)*BE62</f>
        <v>#N/A</v>
      </c>
      <c r="BE75" s="665"/>
      <c r="BF75" s="704"/>
      <c r="BG75" s="704" t="e">
        <f>BD47*BE62</f>
        <v>#N/A</v>
      </c>
      <c r="BH75" s="834"/>
      <c r="BI75" s="865" t="e">
        <f>((BI47*BI$16*BK62)+((1-BK62)*BI47*BI$17))*VLOOKUP(BI46,spot_lenght_index,3,FALSE)*BJ62</f>
        <v>#N/A</v>
      </c>
      <c r="BJ75" s="665"/>
      <c r="BK75" s="704"/>
      <c r="BL75" s="704" t="e">
        <f>BI47*BJ62</f>
        <v>#N/A</v>
      </c>
      <c r="BM75" s="868"/>
    </row>
    <row r="76" spans="1:65" hidden="1" outlineLevel="1">
      <c r="A76" s="151" t="s">
        <v>80</v>
      </c>
      <c r="B76" s="32"/>
      <c r="C76" s="48"/>
      <c r="D76" s="817" t="e">
        <f>((D47*D$16*F63)+((1-F63)*D47*D$17))*VLOOKUP(D46,spot_lenght_index,3,FALSE)*E63</f>
        <v>#N/A</v>
      </c>
      <c r="E76" s="665"/>
      <c r="F76" s="704"/>
      <c r="G76" s="704" t="e">
        <f>D47*E63</f>
        <v>#N/A</v>
      </c>
      <c r="H76" s="864"/>
      <c r="I76" s="865" t="e">
        <f>((I47*I$16*K63)+((1-K63)*I47*I$17))*VLOOKUP(I46,spot_lenght_index,3,FALSE)*J63</f>
        <v>#N/A</v>
      </c>
      <c r="J76" s="665"/>
      <c r="K76" s="704"/>
      <c r="L76" s="866" t="e">
        <f>I47*J63</f>
        <v>#N/A</v>
      </c>
      <c r="M76" s="864"/>
      <c r="N76" s="865" t="e">
        <f>((N47*N$16*P63)+((1-P63)*N47*N$17))*VLOOKUP(N46,spot_lenght_index,3,FALSE)*O63</f>
        <v>#N/A</v>
      </c>
      <c r="O76" s="665"/>
      <c r="P76" s="704"/>
      <c r="Q76" s="704" t="e">
        <f>N47*O63</f>
        <v>#N/A</v>
      </c>
      <c r="R76" s="1029"/>
      <c r="S76" s="1163" t="e">
        <f>((S47*S$16*U63)+((1-U63)*S47*S$17))*VLOOKUP(S46,spot_lenght_index,3,FALSE)*T63</f>
        <v>#N/A</v>
      </c>
      <c r="T76" s="1164"/>
      <c r="U76" s="1165"/>
      <c r="V76" s="1165" t="e">
        <f>S47*T63</f>
        <v>#N/A</v>
      </c>
      <c r="W76" s="1166"/>
      <c r="X76" s="1052" t="e">
        <f>((X47*X$16*Z63)+((1-Z63)*X47*X$17))*VLOOKUP(X46,spot_lenght_index,3,FALSE)*Y63</f>
        <v>#N/A</v>
      </c>
      <c r="Y76" s="665"/>
      <c r="Z76" s="704"/>
      <c r="AA76" s="704" t="e">
        <f>X47*Y63</f>
        <v>#N/A</v>
      </c>
      <c r="AB76" s="867"/>
      <c r="AC76" s="826"/>
      <c r="AD76" s="865" t="e">
        <f>((AD47*AD$16*AF63)+((1-AF63)*AD47*AD$17))*VLOOKUP(AD46,spot_lenght_index,3,FALSE)*AE63</f>
        <v>#N/A</v>
      </c>
      <c r="AE76" s="665"/>
      <c r="AF76" s="704"/>
      <c r="AG76" s="704" t="e">
        <f>AD47*AE63</f>
        <v>#N/A</v>
      </c>
      <c r="AH76" s="834"/>
      <c r="AI76" s="865" t="e">
        <f>((AI47*AI$16*AK63)+((1-AK63)*AI47*AI$17))*VLOOKUP(AI46,spot_lenght_index,3,FALSE)*AJ63</f>
        <v>#N/A</v>
      </c>
      <c r="AJ76" s="665"/>
      <c r="AK76" s="704"/>
      <c r="AL76" s="704" t="e">
        <f>AI47*AJ63</f>
        <v>#N/A</v>
      </c>
      <c r="AM76" s="851"/>
      <c r="AN76" s="865" t="e">
        <f>((AN47*AN$16*AP63)+((1-AP63)*AN47*AN$17))*VLOOKUP(AN46,spot_lenght_index,3,FALSE)*AO63</f>
        <v>#N/A</v>
      </c>
      <c r="AO76" s="665"/>
      <c r="AP76" s="704"/>
      <c r="AQ76" s="704" t="e">
        <f>AN47*AO63</f>
        <v>#N/A</v>
      </c>
      <c r="AR76" s="1227"/>
      <c r="AS76" s="1343" t="e">
        <f>((AS47*AS$16*AU63)+((1-AU63)*AS47*AS$17))*VLOOKUP(AS46,spot_lenght_index,3,FALSE)*AT63</f>
        <v>#N/A</v>
      </c>
      <c r="AT76" s="1344"/>
      <c r="AU76" s="1345"/>
      <c r="AV76" s="1345" t="e">
        <f>AS47*AT63</f>
        <v>#N/A</v>
      </c>
      <c r="AW76" s="1334"/>
      <c r="AX76" s="1253" t="e">
        <f>((AX47*AX$16*AZ63)+((1-AZ63)*AX47*AX$17))*VLOOKUP(AX46,spot_lenght_index,3,FALSE)*AY63</f>
        <v>#N/A</v>
      </c>
      <c r="AY76" s="665"/>
      <c r="AZ76" s="704"/>
      <c r="BA76" s="704" t="e">
        <f>AX47*AY63</f>
        <v>#N/A</v>
      </c>
      <c r="BB76" s="829"/>
      <c r="BC76" s="834"/>
      <c r="BD76" s="865" t="e">
        <f>((BD47*BD$16*BF63)+((1-BF63)*BD47*BD$17))*VLOOKUP(BD46,spot_lenght_index,3,FALSE)*BE63</f>
        <v>#N/A</v>
      </c>
      <c r="BE76" s="665"/>
      <c r="BF76" s="704"/>
      <c r="BG76" s="704" t="e">
        <f>BD47*BE63</f>
        <v>#N/A</v>
      </c>
      <c r="BH76" s="834"/>
      <c r="BI76" s="865" t="e">
        <f>((BI47*BI$16*BK63)+((1-BK63)*BI47*BI$17))*VLOOKUP(BI46,spot_lenght_index,3,FALSE)*BJ63</f>
        <v>#N/A</v>
      </c>
      <c r="BJ76" s="665"/>
      <c r="BK76" s="704"/>
      <c r="BL76" s="704" t="e">
        <f>BI47*BJ63</f>
        <v>#N/A</v>
      </c>
      <c r="BM76" s="868"/>
    </row>
    <row r="77" spans="1:65" hidden="1" outlineLevel="1">
      <c r="A77" s="151" t="s">
        <v>95</v>
      </c>
      <c r="B77" s="32"/>
      <c r="C77" s="49"/>
      <c r="D77" s="817" t="e">
        <f>((D47*D$16*F64)+((1-F64)*D47*D$17))*VLOOKUP(D46,spot_lenght_index,3,FALSE)*E64</f>
        <v>#N/A</v>
      </c>
      <c r="E77" s="554"/>
      <c r="F77" s="870"/>
      <c r="G77" s="704" t="e">
        <f>D47*E64</f>
        <v>#N/A</v>
      </c>
      <c r="H77" s="864"/>
      <c r="I77" s="865" t="e">
        <f>((I47*I$16*K64)+((1-K64)*I47*I$17))*VLOOKUP(I46,spot_lenght_index,3,FALSE)*J64</f>
        <v>#N/A</v>
      </c>
      <c r="J77" s="554"/>
      <c r="K77" s="870"/>
      <c r="L77" s="866" t="e">
        <f>I47*J64</f>
        <v>#N/A</v>
      </c>
      <c r="M77" s="864"/>
      <c r="N77" s="865" t="e">
        <f>((N47*N$16*P64)+((1-P64)*N47*N$17))*VLOOKUP(N46,spot_lenght_index,3,FALSE)*O64</f>
        <v>#N/A</v>
      </c>
      <c r="O77" s="554"/>
      <c r="P77" s="870"/>
      <c r="Q77" s="704" t="e">
        <f>N47*O64</f>
        <v>#N/A</v>
      </c>
      <c r="R77" s="1029"/>
      <c r="S77" s="1163" t="e">
        <f>((S47*S$16*U64)+((1-U64)*S47*S$17))*VLOOKUP(S46,spot_lenght_index,3,FALSE)*T64</f>
        <v>#N/A</v>
      </c>
      <c r="T77" s="1168"/>
      <c r="U77" s="1169"/>
      <c r="V77" s="1165" t="e">
        <f>S47*T64</f>
        <v>#N/A</v>
      </c>
      <c r="W77" s="1166"/>
      <c r="X77" s="1052" t="e">
        <f>((X47*X$16*Z64)+((1-Z64)*X47*X$17))*VLOOKUP(X46,spot_lenght_index,3,FALSE)*Y64</f>
        <v>#N/A</v>
      </c>
      <c r="Y77" s="554"/>
      <c r="Z77" s="870"/>
      <c r="AA77" s="704" t="e">
        <f>X47*Y64</f>
        <v>#N/A</v>
      </c>
      <c r="AB77" s="867"/>
      <c r="AC77" s="826"/>
      <c r="AD77" s="865" t="e">
        <f>((AD47*AD$16*AF64)+((1-AF64)*AD47*AD$17))*VLOOKUP(AD46,spot_lenght_index,3,FALSE)*AE64</f>
        <v>#N/A</v>
      </c>
      <c r="AE77" s="554"/>
      <c r="AF77" s="870"/>
      <c r="AG77" s="704" t="e">
        <f>AD47*AE64</f>
        <v>#N/A</v>
      </c>
      <c r="AH77" s="321"/>
      <c r="AI77" s="865" t="e">
        <f>((AI47*AI$16*AK64)+((1-AK64)*AI47*AI$17))*VLOOKUP(AI46,spot_lenght_index,3,FALSE)*AJ64</f>
        <v>#N/A</v>
      </c>
      <c r="AJ77" s="554"/>
      <c r="AK77" s="870"/>
      <c r="AL77" s="704" t="e">
        <f>AI47*AJ64</f>
        <v>#N/A</v>
      </c>
      <c r="AM77" s="322"/>
      <c r="AN77" s="865" t="e">
        <f>((AN47*AN$16*AP64)+((1-AP64)*AN47*AN$17))*VLOOKUP(AN46,spot_lenght_index,3,FALSE)*AO64</f>
        <v>#N/A</v>
      </c>
      <c r="AO77" s="554"/>
      <c r="AP77" s="870"/>
      <c r="AQ77" s="704" t="e">
        <f>AN47*AO64</f>
        <v>#N/A</v>
      </c>
      <c r="AR77" s="473"/>
      <c r="AS77" s="1343" t="e">
        <f>((AS47*AS$16*AU64)+((1-AU64)*AS47*AS$17))*VLOOKUP(AS46,spot_lenght_index,3,FALSE)*AT64</f>
        <v>#N/A</v>
      </c>
      <c r="AT77" s="1347"/>
      <c r="AU77" s="1348"/>
      <c r="AV77" s="1345" t="e">
        <f>AS47*AT64</f>
        <v>#N/A</v>
      </c>
      <c r="AW77" s="1349"/>
      <c r="AX77" s="1253" t="e">
        <f>((AX47*AX$16*AZ64)+((1-AZ64)*AX47*AX$17))*VLOOKUP(AX46,spot_lenght_index,3,FALSE)*AY64</f>
        <v>#N/A</v>
      </c>
      <c r="AY77" s="554"/>
      <c r="AZ77" s="870"/>
      <c r="BA77" s="704" t="e">
        <f>AX47*AY64</f>
        <v>#N/A</v>
      </c>
      <c r="BB77" s="473"/>
      <c r="BC77" s="337"/>
      <c r="BD77" s="865" t="e">
        <f>((BD47*BD$16*BF64)+((1-BF64)*BD47*BD$17))*VLOOKUP(BD46,spot_lenght_index,3,FALSE)*BE64</f>
        <v>#N/A</v>
      </c>
      <c r="BE77" s="554"/>
      <c r="BF77" s="870"/>
      <c r="BG77" s="704" t="e">
        <f>BD47*BE64</f>
        <v>#N/A</v>
      </c>
      <c r="BH77" s="337"/>
      <c r="BI77" s="865" t="e">
        <f>((BI47*BI$16*BK64)+((1-BK64)*BI47*BI$17))*VLOOKUP(BI46,spot_lenght_index,3,FALSE)*BJ64</f>
        <v>#N/A</v>
      </c>
      <c r="BJ77" s="554"/>
      <c r="BK77" s="870"/>
      <c r="BL77" s="704" t="e">
        <f>BI47*BJ64</f>
        <v>#N/A</v>
      </c>
      <c r="BM77" s="868"/>
    </row>
    <row r="78" spans="1:65" hidden="1" outlineLevel="1">
      <c r="A78" s="151"/>
      <c r="B78" s="32"/>
      <c r="C78" s="48"/>
      <c r="D78" s="817"/>
      <c r="E78" s="665"/>
      <c r="F78" s="704"/>
      <c r="G78" s="704"/>
      <c r="H78" s="864"/>
      <c r="I78" s="828"/>
      <c r="J78" s="850"/>
      <c r="K78" s="707"/>
      <c r="L78" s="823"/>
      <c r="M78" s="871"/>
      <c r="N78" s="828"/>
      <c r="O78" s="850"/>
      <c r="P78" s="707"/>
      <c r="Q78" s="707"/>
      <c r="R78" s="1023"/>
      <c r="S78" s="1153"/>
      <c r="T78" s="1154"/>
      <c r="U78" s="1154"/>
      <c r="V78" s="1154"/>
      <c r="W78" s="1155"/>
      <c r="X78" s="1049"/>
      <c r="Y78" s="707"/>
      <c r="Z78" s="707"/>
      <c r="AA78" s="707"/>
      <c r="AB78" s="828"/>
      <c r="AC78" s="826"/>
      <c r="AD78" s="827"/>
      <c r="AE78" s="707"/>
      <c r="AF78" s="707"/>
      <c r="AG78" s="707"/>
      <c r="AH78" s="829"/>
      <c r="AI78" s="827"/>
      <c r="AJ78" s="707"/>
      <c r="AK78" s="707"/>
      <c r="AL78" s="707"/>
      <c r="AM78" s="872"/>
      <c r="AN78" s="709"/>
      <c r="AO78" s="707"/>
      <c r="AP78" s="707"/>
      <c r="AQ78" s="707"/>
      <c r="AR78" s="1227"/>
      <c r="AS78" s="1300"/>
      <c r="AT78" s="1301"/>
      <c r="AU78" s="1350"/>
      <c r="AV78" s="1350"/>
      <c r="AW78" s="1334"/>
      <c r="AX78" s="1250"/>
      <c r="AY78" s="707"/>
      <c r="AZ78" s="707"/>
      <c r="BA78" s="707"/>
      <c r="BB78" s="873"/>
      <c r="BC78" s="874"/>
      <c r="BD78" s="709"/>
      <c r="BE78" s="707"/>
      <c r="BF78" s="707"/>
      <c r="BG78" s="707"/>
      <c r="BH78" s="874"/>
      <c r="BI78" s="875"/>
      <c r="BJ78" s="707"/>
      <c r="BK78" s="707"/>
      <c r="BL78" s="707"/>
      <c r="BM78" s="836"/>
    </row>
    <row r="79" spans="1:65" hidden="1" outlineLevel="1">
      <c r="A79" s="151"/>
      <c r="B79" s="32"/>
      <c r="C79" s="48"/>
      <c r="D79" s="817"/>
      <c r="E79" s="665"/>
      <c r="F79" s="704"/>
      <c r="G79" s="704"/>
      <c r="H79" s="705"/>
      <c r="I79" s="820"/>
      <c r="J79" s="850"/>
      <c r="K79" s="707"/>
      <c r="L79" s="823"/>
      <c r="M79" s="871"/>
      <c r="N79" s="828"/>
      <c r="O79" s="850"/>
      <c r="P79" s="707"/>
      <c r="Q79" s="707"/>
      <c r="R79" s="1023"/>
      <c r="S79" s="1153"/>
      <c r="T79" s="1154"/>
      <c r="U79" s="1154"/>
      <c r="V79" s="1154"/>
      <c r="W79" s="1155"/>
      <c r="X79" s="1049"/>
      <c r="Y79" s="707"/>
      <c r="Z79" s="707"/>
      <c r="AA79" s="707"/>
      <c r="AB79" s="828"/>
      <c r="AC79" s="826"/>
      <c r="AD79" s="827"/>
      <c r="AE79" s="707"/>
      <c r="AF79" s="707"/>
      <c r="AG79" s="707"/>
      <c r="AH79" s="829"/>
      <c r="AI79" s="827"/>
      <c r="AJ79" s="707"/>
      <c r="AK79" s="707"/>
      <c r="AL79" s="707"/>
      <c r="AM79" s="872"/>
      <c r="AN79" s="709"/>
      <c r="AO79" s="707"/>
      <c r="AP79" s="707"/>
      <c r="AQ79" s="707"/>
      <c r="AR79" s="1227"/>
      <c r="AS79" s="1300"/>
      <c r="AT79" s="1301"/>
      <c r="AU79" s="1350"/>
      <c r="AV79" s="1350"/>
      <c r="AW79" s="1334"/>
      <c r="AX79" s="1250"/>
      <c r="AY79" s="707"/>
      <c r="AZ79" s="707"/>
      <c r="BA79" s="707"/>
      <c r="BB79" s="873"/>
      <c r="BC79" s="874"/>
      <c r="BD79" s="709"/>
      <c r="BE79" s="707"/>
      <c r="BF79" s="707"/>
      <c r="BG79" s="707"/>
      <c r="BH79" s="874"/>
      <c r="BI79" s="875"/>
      <c r="BJ79" s="707"/>
      <c r="BK79" s="707"/>
      <c r="BL79" s="707"/>
      <c r="BM79" s="836"/>
    </row>
    <row r="80" spans="1:65" ht="18.600000000000001" hidden="1" outlineLevel="1" thickBot="1">
      <c r="A80" s="152"/>
      <c r="B80" s="52"/>
      <c r="C80" s="53"/>
      <c r="D80" s="876"/>
      <c r="E80" s="877"/>
      <c r="F80" s="878"/>
      <c r="G80" s="878"/>
      <c r="H80" s="879"/>
      <c r="I80" s="880"/>
      <c r="J80" s="881"/>
      <c r="K80" s="882"/>
      <c r="L80" s="883"/>
      <c r="M80" s="882"/>
      <c r="N80" s="884"/>
      <c r="O80" s="881"/>
      <c r="P80" s="882"/>
      <c r="Q80" s="882"/>
      <c r="R80" s="883"/>
      <c r="S80" s="1170"/>
      <c r="T80" s="1171"/>
      <c r="U80" s="1171"/>
      <c r="V80" s="1171"/>
      <c r="W80" s="1172"/>
      <c r="X80" s="1053"/>
      <c r="Y80" s="882"/>
      <c r="Z80" s="882"/>
      <c r="AA80" s="882"/>
      <c r="AB80" s="887"/>
      <c r="AC80" s="886"/>
      <c r="AD80" s="885"/>
      <c r="AE80" s="882"/>
      <c r="AF80" s="882"/>
      <c r="AG80" s="882"/>
      <c r="AH80" s="888"/>
      <c r="AI80" s="885"/>
      <c r="AJ80" s="882"/>
      <c r="AK80" s="882"/>
      <c r="AL80" s="882"/>
      <c r="AM80" s="889"/>
      <c r="AN80" s="890"/>
      <c r="AO80" s="882"/>
      <c r="AP80" s="882"/>
      <c r="AQ80" s="882"/>
      <c r="AR80" s="1230"/>
      <c r="AS80" s="1351"/>
      <c r="AT80" s="1352"/>
      <c r="AU80" s="1353"/>
      <c r="AV80" s="1353"/>
      <c r="AW80" s="1354"/>
      <c r="AX80" s="1053"/>
      <c r="AY80" s="882"/>
      <c r="AZ80" s="882"/>
      <c r="BA80" s="882"/>
      <c r="BB80" s="891"/>
      <c r="BC80" s="892"/>
      <c r="BD80" s="890"/>
      <c r="BE80" s="882"/>
      <c r="BF80" s="882"/>
      <c r="BG80" s="882"/>
      <c r="BH80" s="893"/>
      <c r="BI80" s="890"/>
      <c r="BJ80" s="882"/>
      <c r="BK80" s="882"/>
      <c r="BL80" s="882"/>
      <c r="BM80" s="894"/>
    </row>
    <row r="81" spans="1:81" s="39" customFormat="1" ht="18.600000000000001" hidden="1" outlineLevel="1" thickBot="1">
      <c r="A81" s="211" t="s">
        <v>124</v>
      </c>
      <c r="B81" s="212">
        <v>0</v>
      </c>
      <c r="C81" s="213"/>
      <c r="D81" s="1576" t="str">
        <f>C82</f>
        <v>W 35/55</v>
      </c>
      <c r="E81" s="1573"/>
      <c r="F81" s="1573"/>
      <c r="G81" s="1573"/>
      <c r="H81" s="1575"/>
      <c r="I81" s="1576" t="str">
        <f>C82</f>
        <v>W 35/55</v>
      </c>
      <c r="J81" s="1573"/>
      <c r="K81" s="1573"/>
      <c r="L81" s="1573"/>
      <c r="M81" s="1575"/>
      <c r="N81" s="1576" t="str">
        <f>C82</f>
        <v>W 35/55</v>
      </c>
      <c r="O81" s="1573"/>
      <c r="P81" s="1573"/>
      <c r="Q81" s="1573"/>
      <c r="R81" s="1573"/>
      <c r="S81" s="1572" t="str">
        <f>C82</f>
        <v>W 35/55</v>
      </c>
      <c r="T81" s="1573"/>
      <c r="U81" s="1573"/>
      <c r="V81" s="1573"/>
      <c r="W81" s="1574"/>
      <c r="X81" s="1573" t="str">
        <f>C82</f>
        <v>W 35/55</v>
      </c>
      <c r="Y81" s="1573"/>
      <c r="Z81" s="1573"/>
      <c r="AA81" s="1573"/>
      <c r="AB81" s="1573"/>
      <c r="AC81" s="1575"/>
      <c r="AD81" s="1576" t="str">
        <f>C82</f>
        <v>W 35/55</v>
      </c>
      <c r="AE81" s="1573"/>
      <c r="AF81" s="1573"/>
      <c r="AG81" s="1573"/>
      <c r="AH81" s="1575"/>
      <c r="AI81" s="1576" t="str">
        <f>C82</f>
        <v>W 35/55</v>
      </c>
      <c r="AJ81" s="1573"/>
      <c r="AK81" s="1573"/>
      <c r="AL81" s="1573"/>
      <c r="AM81" s="1575"/>
      <c r="AN81" s="1576" t="str">
        <f>C82</f>
        <v>W 35/55</v>
      </c>
      <c r="AO81" s="1573"/>
      <c r="AP81" s="1573"/>
      <c r="AQ81" s="1573"/>
      <c r="AR81" s="1573"/>
      <c r="AS81" s="1572" t="str">
        <f>C82</f>
        <v>W 35/55</v>
      </c>
      <c r="AT81" s="1573"/>
      <c r="AU81" s="1573"/>
      <c r="AV81" s="1573"/>
      <c r="AW81" s="1574"/>
      <c r="AX81" s="1573" t="str">
        <f>C82</f>
        <v>W 35/55</v>
      </c>
      <c r="AY81" s="1573"/>
      <c r="AZ81" s="1573"/>
      <c r="BA81" s="1573"/>
      <c r="BB81" s="1573"/>
      <c r="BC81" s="1575"/>
      <c r="BD81" s="1576" t="str">
        <f>C82</f>
        <v>W 35/55</v>
      </c>
      <c r="BE81" s="1573"/>
      <c r="BF81" s="1573"/>
      <c r="BG81" s="1573"/>
      <c r="BH81" s="1575"/>
      <c r="BI81" s="1576" t="str">
        <f>C82</f>
        <v>W 35/55</v>
      </c>
      <c r="BJ81" s="1573"/>
      <c r="BK81" s="1573"/>
      <c r="BL81" s="1573"/>
      <c r="BM81" s="1575"/>
    </row>
    <row r="82" spans="1:81" ht="18.600000000000001" hidden="1" outlineLevel="1" thickBot="1">
      <c r="A82" s="246" t="s">
        <v>121</v>
      </c>
      <c r="C82" s="407" t="s">
        <v>145</v>
      </c>
      <c r="D82" s="1492" t="e">
        <f>HLOOKUP(D81,TV_affinity,2,0)</f>
        <v>#N/A</v>
      </c>
      <c r="E82" s="1493"/>
      <c r="F82" s="1494"/>
      <c r="G82" s="1494"/>
      <c r="H82" s="1495"/>
      <c r="I82" s="1496" t="e">
        <f>HLOOKUP(I81,TV_affinity,2,0)</f>
        <v>#N/A</v>
      </c>
      <c r="J82" s="1493"/>
      <c r="K82" s="1493"/>
      <c r="L82" s="1497"/>
      <c r="M82" s="1493"/>
      <c r="N82" s="1496" t="e">
        <f>HLOOKUP(N81,TV_affinity,2,0)</f>
        <v>#N/A</v>
      </c>
      <c r="O82" s="1493"/>
      <c r="P82" s="1493"/>
      <c r="Q82" s="1493"/>
      <c r="R82" s="1497"/>
      <c r="S82" s="1498" t="e">
        <f>HLOOKUP(S81,TV_affinity,2,0)</f>
        <v>#N/A</v>
      </c>
      <c r="T82" s="1493"/>
      <c r="U82" s="1493"/>
      <c r="V82" s="1493"/>
      <c r="W82" s="1499"/>
      <c r="X82" s="1500" t="e">
        <f>HLOOKUP(X81,TV_affinity,2,0)</f>
        <v>#N/A</v>
      </c>
      <c r="Y82" s="1493"/>
      <c r="Z82" s="1493"/>
      <c r="AA82" s="1493"/>
      <c r="AB82" s="1493"/>
      <c r="AC82" s="1501"/>
      <c r="AD82" s="1496" t="e">
        <f>HLOOKUP(AD81,TV_affinity,2,0)</f>
        <v>#N/A</v>
      </c>
      <c r="AE82" s="1493"/>
      <c r="AF82" s="1493"/>
      <c r="AG82" s="1493"/>
      <c r="AH82" s="1502"/>
      <c r="AI82" s="1496" t="e">
        <f>HLOOKUP(AI81,TV_affinity,2,0)</f>
        <v>#N/A</v>
      </c>
      <c r="AJ82" s="1493"/>
      <c r="AK82" s="1493"/>
      <c r="AL82" s="1493"/>
      <c r="AM82" s="1501"/>
      <c r="AN82" s="1496" t="e">
        <f>HLOOKUP(AN81,TV_affinity,2,0)</f>
        <v>#N/A</v>
      </c>
      <c r="AO82" s="1493"/>
      <c r="AP82" s="1493"/>
      <c r="AQ82" s="1493"/>
      <c r="AR82" s="1497"/>
      <c r="AS82" s="1498" t="e">
        <f>HLOOKUP(AS81,TV_affinity,2,0)</f>
        <v>#N/A</v>
      </c>
      <c r="AT82" s="1493"/>
      <c r="AU82" s="1493"/>
      <c r="AV82" s="1493"/>
      <c r="AW82" s="1503"/>
      <c r="AX82" s="1500" t="e">
        <f>HLOOKUP(AX81,TV_affinity,2,0)</f>
        <v>#N/A</v>
      </c>
      <c r="AY82" s="1493"/>
      <c r="AZ82" s="1493"/>
      <c r="BA82" s="1493"/>
      <c r="BB82" s="1502"/>
      <c r="BC82" s="1504"/>
      <c r="BD82" s="1496" t="e">
        <f>HLOOKUP(BD81,TV_affinity,2,0)</f>
        <v>#N/A</v>
      </c>
      <c r="BE82" s="1493"/>
      <c r="BF82" s="1493"/>
      <c r="BG82" s="1493"/>
      <c r="BH82" s="1493"/>
      <c r="BI82" s="1496" t="e">
        <f>HLOOKUP(BI81,TV_affinity,2,0)</f>
        <v>#N/A</v>
      </c>
      <c r="BJ82" s="1493"/>
      <c r="BK82" s="1493"/>
      <c r="BL82" s="1493"/>
      <c r="BM82" s="1505"/>
    </row>
    <row r="83" spans="1:81" hidden="1" outlineLevel="1">
      <c r="A83" s="28" t="s">
        <v>5</v>
      </c>
      <c r="B83" s="29"/>
      <c r="C83" s="30"/>
      <c r="D83" s="703"/>
      <c r="E83" s="704"/>
      <c r="F83" s="704"/>
      <c r="G83" s="704"/>
      <c r="H83" s="705"/>
      <c r="I83" s="706"/>
      <c r="J83" s="707"/>
      <c r="K83" s="707"/>
      <c r="L83" s="823"/>
      <c r="M83" s="707"/>
      <c r="N83" s="709"/>
      <c r="O83" s="707"/>
      <c r="P83" s="707"/>
      <c r="Q83" s="707"/>
      <c r="R83" s="1023"/>
      <c r="S83" s="1173"/>
      <c r="T83" s="1154"/>
      <c r="U83" s="1154"/>
      <c r="V83" s="1154"/>
      <c r="W83" s="1115"/>
      <c r="X83" s="1043"/>
      <c r="Y83" s="707"/>
      <c r="Z83" s="707"/>
      <c r="AA83" s="707"/>
      <c r="AB83" s="707"/>
      <c r="AC83" s="710"/>
      <c r="AD83" s="709"/>
      <c r="AE83" s="707"/>
      <c r="AF83" s="707"/>
      <c r="AG83" s="707"/>
      <c r="AH83" s="710"/>
      <c r="AI83" s="709"/>
      <c r="AJ83" s="707"/>
      <c r="AK83" s="707"/>
      <c r="AL83" s="707"/>
      <c r="AM83" s="710"/>
      <c r="AN83" s="709"/>
      <c r="AO83" s="707"/>
      <c r="AP83" s="707"/>
      <c r="AQ83" s="707"/>
      <c r="AR83" s="1219"/>
      <c r="AS83" s="1300"/>
      <c r="AT83" s="1301"/>
      <c r="AU83" s="1301"/>
      <c r="AV83" s="1301"/>
      <c r="AW83" s="1302"/>
      <c r="AX83" s="1244"/>
      <c r="AY83" s="707"/>
      <c r="AZ83" s="707"/>
      <c r="BA83" s="707"/>
      <c r="BB83" s="711"/>
      <c r="BC83" s="871"/>
      <c r="BD83" s="709"/>
      <c r="BE83" s="707"/>
      <c r="BF83" s="707"/>
      <c r="BG83" s="707"/>
      <c r="BH83" s="707"/>
      <c r="BI83" s="709"/>
      <c r="BJ83" s="707"/>
      <c r="BK83" s="707"/>
      <c r="BL83" s="707"/>
      <c r="BM83" s="836"/>
    </row>
    <row r="84" spans="1:81" hidden="1" outlineLevel="1">
      <c r="A84" s="28" t="s">
        <v>6</v>
      </c>
      <c r="B84" s="29"/>
      <c r="C84" s="30"/>
      <c r="D84" s="1506" t="s">
        <v>19</v>
      </c>
      <c r="E84" s="1507"/>
      <c r="F84" s="1507"/>
      <c r="G84" s="1507"/>
      <c r="H84" s="1508"/>
      <c r="I84" s="1509" t="s">
        <v>19</v>
      </c>
      <c r="J84" s="1510"/>
      <c r="K84" s="1510"/>
      <c r="L84" s="1527"/>
      <c r="M84" s="1510"/>
      <c r="N84" s="1512" t="s">
        <v>19</v>
      </c>
      <c r="O84" s="1510"/>
      <c r="P84" s="1527"/>
      <c r="Q84" s="1510"/>
      <c r="R84" s="1513"/>
      <c r="S84" s="1514" t="s">
        <v>19</v>
      </c>
      <c r="T84" s="1515"/>
      <c r="U84" s="1515"/>
      <c r="V84" s="1515"/>
      <c r="W84" s="1516"/>
      <c r="X84" s="1517" t="s">
        <v>19</v>
      </c>
      <c r="Y84" s="1510"/>
      <c r="Z84" s="1510"/>
      <c r="AA84" s="1510"/>
      <c r="AB84" s="1510"/>
      <c r="AC84" s="1517"/>
      <c r="AD84" s="1517" t="s">
        <v>19</v>
      </c>
      <c r="AE84" s="1510"/>
      <c r="AF84" s="1510"/>
      <c r="AG84" s="1510"/>
      <c r="AH84" s="1517"/>
      <c r="AI84" s="1517" t="s">
        <v>19</v>
      </c>
      <c r="AJ84" s="1510"/>
      <c r="AK84" s="1510"/>
      <c r="AL84" s="1510"/>
      <c r="AM84" s="1517"/>
      <c r="AN84" s="1512" t="s">
        <v>19</v>
      </c>
      <c r="AO84" s="1510"/>
      <c r="AP84" s="1518"/>
      <c r="AQ84" s="1510"/>
      <c r="AR84" s="1519"/>
      <c r="AS84" s="1520" t="s">
        <v>19</v>
      </c>
      <c r="AT84" s="1521"/>
      <c r="AU84" s="1521"/>
      <c r="AV84" s="1521"/>
      <c r="AW84" s="1522"/>
      <c r="AX84" s="1523" t="s">
        <v>19</v>
      </c>
      <c r="AY84" s="1510"/>
      <c r="AZ84" s="1510"/>
      <c r="BA84" s="1510"/>
      <c r="BB84" s="1524"/>
      <c r="BC84" s="1528"/>
      <c r="BD84" s="1512" t="s">
        <v>19</v>
      </c>
      <c r="BE84" s="1510"/>
      <c r="BF84" s="1518"/>
      <c r="BG84" s="1510"/>
      <c r="BH84" s="1528"/>
      <c r="BI84" s="1517" t="s">
        <v>19</v>
      </c>
      <c r="BJ84" s="1510"/>
      <c r="BK84" s="1510"/>
      <c r="BL84" s="1510"/>
      <c r="BM84" s="1529"/>
    </row>
    <row r="85" spans="1:81" hidden="1" outlineLevel="1">
      <c r="A85" s="28" t="s">
        <v>32</v>
      </c>
      <c r="B85" s="29"/>
      <c r="C85" s="34" t="e">
        <f>SUM(D85:BM85)</f>
        <v>#N/A</v>
      </c>
      <c r="D85" s="725" t="e">
        <f>IF(D82=0,0,D86/D82)</f>
        <v>#N/A</v>
      </c>
      <c r="E85" s="664"/>
      <c r="F85" s="664"/>
      <c r="G85" s="664"/>
      <c r="H85" s="726"/>
      <c r="I85" s="727" t="e">
        <f>IF(I82=0,0,I86/I82)</f>
        <v>#N/A</v>
      </c>
      <c r="J85" s="728"/>
      <c r="K85" s="728"/>
      <c r="L85" s="898"/>
      <c r="M85" s="728"/>
      <c r="N85" s="730" t="e">
        <f>IF(N82=0,0,N86/N82)</f>
        <v>#N/A</v>
      </c>
      <c r="O85" s="728"/>
      <c r="P85" s="728"/>
      <c r="Q85" s="728"/>
      <c r="R85" s="1024"/>
      <c r="S85" s="1119" t="e">
        <f>IF(S82=0,0,S86/S82)</f>
        <v>#N/A</v>
      </c>
      <c r="T85" s="1120"/>
      <c r="U85" s="1121"/>
      <c r="V85" s="1121"/>
      <c r="W85" s="1122"/>
      <c r="X85" s="1044" t="e">
        <f>IF(X82=0,0,X86/X82)</f>
        <v>#N/A</v>
      </c>
      <c r="Y85" s="731"/>
      <c r="Z85" s="728"/>
      <c r="AA85" s="728"/>
      <c r="AB85" s="728"/>
      <c r="AC85" s="732"/>
      <c r="AD85" s="730" t="e">
        <f>IF(AD82=0,0,AD86/AD82)</f>
        <v>#N/A</v>
      </c>
      <c r="AE85" s="731"/>
      <c r="AF85" s="728"/>
      <c r="AG85" s="728"/>
      <c r="AH85" s="732"/>
      <c r="AI85" s="730" t="e">
        <f>IF(AI82=0,0,AI86/AI82)</f>
        <v>#N/A</v>
      </c>
      <c r="AJ85" s="731"/>
      <c r="AK85" s="728"/>
      <c r="AL85" s="728"/>
      <c r="AM85" s="732"/>
      <c r="AN85" s="730" t="e">
        <f>IF(AN82=0,0,AN86/AN82)</f>
        <v>#N/A</v>
      </c>
      <c r="AO85" s="728"/>
      <c r="AP85" s="728"/>
      <c r="AQ85" s="728"/>
      <c r="AR85" s="1220"/>
      <c r="AS85" s="1305" t="e">
        <f>IF(AS82=0,0,AS86/AS82)</f>
        <v>#N/A</v>
      </c>
      <c r="AT85" s="1306"/>
      <c r="AU85" s="1306"/>
      <c r="AV85" s="1306"/>
      <c r="AW85" s="1307"/>
      <c r="AX85" s="1120" t="e">
        <f>IF(AX82=0,0,AX86/AX82)</f>
        <v>#N/A</v>
      </c>
      <c r="AY85" s="731"/>
      <c r="AZ85" s="728"/>
      <c r="BA85" s="728"/>
      <c r="BB85" s="733"/>
      <c r="BC85" s="899"/>
      <c r="BD85" s="730" t="e">
        <f>IF(BD82=0,0,BD86/BD82)</f>
        <v>#N/A</v>
      </c>
      <c r="BE85" s="728"/>
      <c r="BF85" s="728"/>
      <c r="BG85" s="728"/>
      <c r="BH85" s="899"/>
      <c r="BI85" s="731" t="e">
        <f>IF(BI82=0,0,BI86/BI82)</f>
        <v>#N/A</v>
      </c>
      <c r="BJ85" s="731"/>
      <c r="BK85" s="728"/>
      <c r="BL85" s="728"/>
      <c r="BM85" s="900"/>
    </row>
    <row r="86" spans="1:81" hidden="1" outlineLevel="1">
      <c r="A86" s="28" t="s">
        <v>7</v>
      </c>
      <c r="B86" s="29"/>
      <c r="C86" s="34">
        <f>SUM(D86:BM86)</f>
        <v>0</v>
      </c>
      <c r="D86" s="725">
        <f>SUM(D87:H87)</f>
        <v>0</v>
      </c>
      <c r="E86" s="664"/>
      <c r="F86" s="664"/>
      <c r="G86" s="664"/>
      <c r="H86" s="726"/>
      <c r="I86" s="727">
        <f>SUM(I87:M87)</f>
        <v>0</v>
      </c>
      <c r="J86" s="928"/>
      <c r="K86" s="928"/>
      <c r="L86" s="898"/>
      <c r="M86" s="928"/>
      <c r="N86" s="929">
        <f>SUM(N87:R87)</f>
        <v>0</v>
      </c>
      <c r="O86" s="728"/>
      <c r="P86" s="728"/>
      <c r="Q86" s="728"/>
      <c r="R86" s="1024"/>
      <c r="S86" s="1119">
        <f>SUM(S87:W87)</f>
        <v>0</v>
      </c>
      <c r="T86" s="1120"/>
      <c r="U86" s="1121"/>
      <c r="V86" s="1121"/>
      <c r="W86" s="1122"/>
      <c r="X86" s="1044">
        <f>SUM(X87:AC87)</f>
        <v>0</v>
      </c>
      <c r="Y86" s="731"/>
      <c r="Z86" s="728"/>
      <c r="AA86" s="728"/>
      <c r="AB86" s="728"/>
      <c r="AC86" s="732"/>
      <c r="AD86" s="730">
        <f>SUM(AD87:AH87)</f>
        <v>0</v>
      </c>
      <c r="AE86" s="731"/>
      <c r="AF86" s="728"/>
      <c r="AG86" s="728"/>
      <c r="AH86" s="732"/>
      <c r="AI86" s="730">
        <f>SUM(AI87:AM87)</f>
        <v>0</v>
      </c>
      <c r="AJ86" s="731"/>
      <c r="AK86" s="728"/>
      <c r="AL86" s="728"/>
      <c r="AM86" s="732"/>
      <c r="AN86" s="730">
        <f>SUM(AN87:AR87)</f>
        <v>0</v>
      </c>
      <c r="AO86" s="728"/>
      <c r="AP86" s="728"/>
      <c r="AQ86" s="728"/>
      <c r="AR86" s="1220"/>
      <c r="AS86" s="1305">
        <f>SUM(AS87:AW87)</f>
        <v>0</v>
      </c>
      <c r="AT86" s="1306"/>
      <c r="AU86" s="1306"/>
      <c r="AV86" s="1306"/>
      <c r="AW86" s="1307"/>
      <c r="AX86" s="1120">
        <f>SUM(AX87:BC87)</f>
        <v>0</v>
      </c>
      <c r="AY86" s="731"/>
      <c r="AZ86" s="728"/>
      <c r="BA86" s="728"/>
      <c r="BB86" s="733"/>
      <c r="BC86" s="899"/>
      <c r="BD86" s="730">
        <f>SUM(BD87:BH87)</f>
        <v>0</v>
      </c>
      <c r="BE86" s="728"/>
      <c r="BF86" s="728"/>
      <c r="BG86" s="728"/>
      <c r="BH86" s="899"/>
      <c r="BI86" s="731">
        <f>SUM(BI87:BM87)</f>
        <v>0</v>
      </c>
      <c r="BJ86" s="731"/>
      <c r="BK86" s="728"/>
      <c r="BL86" s="728"/>
      <c r="BM86" s="900"/>
    </row>
    <row r="87" spans="1:81" hidden="1" outlineLevel="1">
      <c r="A87" s="28" t="s">
        <v>8</v>
      </c>
      <c r="B87" s="29"/>
      <c r="C87" s="34"/>
      <c r="D87" s="736"/>
      <c r="E87" s="737"/>
      <c r="F87" s="737"/>
      <c r="G87" s="737"/>
      <c r="H87" s="901"/>
      <c r="I87" s="739"/>
      <c r="J87" s="737"/>
      <c r="K87" s="737"/>
      <c r="L87" s="740"/>
      <c r="M87" s="740"/>
      <c r="N87" s="931"/>
      <c r="O87" s="930"/>
      <c r="P87" s="737"/>
      <c r="Q87" s="740"/>
      <c r="R87" s="740"/>
      <c r="S87" s="1174"/>
      <c r="T87" s="1124"/>
      <c r="U87" s="1125"/>
      <c r="V87" s="1126"/>
      <c r="W87" s="740"/>
      <c r="X87" s="1045"/>
      <c r="Y87" s="737"/>
      <c r="Z87" s="737"/>
      <c r="AA87" s="737"/>
      <c r="AB87" s="737"/>
      <c r="AC87" s="740"/>
      <c r="AD87" s="741"/>
      <c r="AE87" s="737"/>
      <c r="AF87" s="737"/>
      <c r="AG87" s="737"/>
      <c r="AH87" s="740"/>
      <c r="AI87" s="739"/>
      <c r="AJ87" s="742"/>
      <c r="AK87" s="737"/>
      <c r="AL87" s="743"/>
      <c r="AM87" s="740"/>
      <c r="AN87" s="744"/>
      <c r="AO87" s="747"/>
      <c r="AP87" s="737"/>
      <c r="AQ87" s="748"/>
      <c r="AR87" s="740"/>
      <c r="AS87" s="1308"/>
      <c r="AT87" s="1309"/>
      <c r="AU87" s="1309"/>
      <c r="AV87" s="1309"/>
      <c r="AW87" s="740"/>
      <c r="AX87" s="1246"/>
      <c r="AY87" s="737"/>
      <c r="AZ87" s="737"/>
      <c r="BA87" s="749"/>
      <c r="BB87" s="740"/>
      <c r="BC87" s="740"/>
      <c r="BD87" s="739"/>
      <c r="BE87" s="737"/>
      <c r="BF87" s="737"/>
      <c r="BG87" s="737"/>
      <c r="BH87" s="740"/>
      <c r="BI87" s="1389"/>
      <c r="BJ87" s="1388"/>
      <c r="BK87" s="737"/>
      <c r="BL87" s="737"/>
      <c r="BM87" s="903"/>
    </row>
    <row r="88" spans="1:81" s="122" customFormat="1" ht="23.25" hidden="1" customHeight="1" outlineLevel="1" thickBot="1">
      <c r="A88" s="154" t="s">
        <v>112</v>
      </c>
      <c r="B88" s="128"/>
      <c r="C88" s="129"/>
      <c r="D88" s="751" t="e">
        <f>D87/D82</f>
        <v>#N/A</v>
      </c>
      <c r="E88" s="752" t="e">
        <f>E87/D82</f>
        <v>#N/A</v>
      </c>
      <c r="F88" s="752" t="e">
        <f>F87/D82</f>
        <v>#N/A</v>
      </c>
      <c r="G88" s="752" t="e">
        <f>G87/D82</f>
        <v>#N/A</v>
      </c>
      <c r="H88" s="753" t="e">
        <f>H87/D82</f>
        <v>#N/A</v>
      </c>
      <c r="I88" s="754" t="e">
        <f>I87/I82</f>
        <v>#N/A</v>
      </c>
      <c r="J88" s="752" t="e">
        <f>J87/I82</f>
        <v>#N/A</v>
      </c>
      <c r="K88" s="752" t="e">
        <f>K87/I82</f>
        <v>#N/A</v>
      </c>
      <c r="L88" s="752" t="e">
        <f>L87/I82</f>
        <v>#N/A</v>
      </c>
      <c r="M88" s="752" t="e">
        <f>M87/I82</f>
        <v>#N/A</v>
      </c>
      <c r="N88" s="755" t="e">
        <f>N87/N82</f>
        <v>#N/A</v>
      </c>
      <c r="O88" s="752" t="e">
        <f>O87/N82</f>
        <v>#N/A</v>
      </c>
      <c r="P88" s="752" t="e">
        <f>P87/N82</f>
        <v>#N/A</v>
      </c>
      <c r="Q88" s="752" t="e">
        <f>Q87/N82</f>
        <v>#N/A</v>
      </c>
      <c r="R88" s="752" t="e">
        <f>R87/N82</f>
        <v>#N/A</v>
      </c>
      <c r="S88" s="1128" t="e">
        <f>S87/S82</f>
        <v>#N/A</v>
      </c>
      <c r="T88" s="1129" t="e">
        <f>T87/S82</f>
        <v>#N/A</v>
      </c>
      <c r="U88" s="1129" t="e">
        <f>U87/S82</f>
        <v>#N/A</v>
      </c>
      <c r="V88" s="1130" t="e">
        <f>V87/S82</f>
        <v>#N/A</v>
      </c>
      <c r="W88" s="1131" t="e">
        <f>W87/S82</f>
        <v>#N/A</v>
      </c>
      <c r="X88" s="754" t="e">
        <f>X87/X82</f>
        <v>#N/A</v>
      </c>
      <c r="Y88" s="752" t="e">
        <f>Y87/X82</f>
        <v>#N/A</v>
      </c>
      <c r="Z88" s="752" t="e">
        <f>Z87/X82</f>
        <v>#N/A</v>
      </c>
      <c r="AA88" s="756" t="e">
        <f>AA87/X82</f>
        <v>#N/A</v>
      </c>
      <c r="AB88" s="756" t="e">
        <f>AB87/X82</f>
        <v>#N/A</v>
      </c>
      <c r="AC88" s="757" t="e">
        <f>AC87/X82</f>
        <v>#N/A</v>
      </c>
      <c r="AD88" s="755" t="e">
        <f>AD87/AD82</f>
        <v>#N/A</v>
      </c>
      <c r="AE88" s="752" t="e">
        <f>AE87/AD82</f>
        <v>#N/A</v>
      </c>
      <c r="AF88" s="752" t="e">
        <f>AF87/AD82</f>
        <v>#N/A</v>
      </c>
      <c r="AG88" s="756" t="e">
        <f>AG87/AD82</f>
        <v>#N/A</v>
      </c>
      <c r="AH88" s="757" t="e">
        <f>AH87/AD82</f>
        <v>#N/A</v>
      </c>
      <c r="AI88" s="755" t="e">
        <f>AI87/AI82</f>
        <v>#N/A</v>
      </c>
      <c r="AJ88" s="752" t="e">
        <f>AJ87/AI82</f>
        <v>#N/A</v>
      </c>
      <c r="AK88" s="752" t="e">
        <f>AK87/AI82</f>
        <v>#N/A</v>
      </c>
      <c r="AL88" s="756" t="e">
        <f>AL87/AI82</f>
        <v>#N/A</v>
      </c>
      <c r="AM88" s="757" t="e">
        <f>AM87/AI82</f>
        <v>#N/A</v>
      </c>
      <c r="AN88" s="755" t="e">
        <f>AN87/AN82</f>
        <v>#N/A</v>
      </c>
      <c r="AO88" s="752" t="e">
        <f>AO87/AN82</f>
        <v>#N/A</v>
      </c>
      <c r="AP88" s="752" t="e">
        <f>AP87/AN82</f>
        <v>#N/A</v>
      </c>
      <c r="AQ88" s="756" t="e">
        <f>AQ87/AN82</f>
        <v>#N/A</v>
      </c>
      <c r="AR88" s="1221" t="e">
        <f>AR87/AN82</f>
        <v>#N/A</v>
      </c>
      <c r="AS88" s="1311" t="e">
        <f>AS87/AS82</f>
        <v>#N/A</v>
      </c>
      <c r="AT88" s="1312" t="e">
        <f>AT87/AS82</f>
        <v>#N/A</v>
      </c>
      <c r="AU88" s="1312" t="e">
        <f>AU87/AS82</f>
        <v>#N/A</v>
      </c>
      <c r="AV88" s="1313" t="e">
        <f>AV87/AS82</f>
        <v>#N/A</v>
      </c>
      <c r="AW88" s="1314" t="e">
        <f>AW87/AS82</f>
        <v>#N/A</v>
      </c>
      <c r="AX88" s="1221" t="e">
        <f>AX87/AX82</f>
        <v>#N/A</v>
      </c>
      <c r="AY88" s="752" t="e">
        <f>AY87/AX82</f>
        <v>#N/A</v>
      </c>
      <c r="AZ88" s="752" t="e">
        <f>AZ87/AX82</f>
        <v>#N/A</v>
      </c>
      <c r="BA88" s="756" t="e">
        <f>BA87/AX82</f>
        <v>#N/A</v>
      </c>
      <c r="BB88" s="754" t="e">
        <f>BB87/AX82</f>
        <v>#N/A</v>
      </c>
      <c r="BC88" s="753" t="e">
        <f>BC87/AX82</f>
        <v>#N/A</v>
      </c>
      <c r="BD88" s="755" t="e">
        <f>BD87/BD82</f>
        <v>#N/A</v>
      </c>
      <c r="BE88" s="752" t="e">
        <f>BE87/BD82</f>
        <v>#N/A</v>
      </c>
      <c r="BF88" s="752" t="e">
        <f>BF87/BD82</f>
        <v>#N/A</v>
      </c>
      <c r="BG88" s="756" t="e">
        <f>BG87/BD82</f>
        <v>#N/A</v>
      </c>
      <c r="BH88" s="753" t="e">
        <f>BH87/BD82</f>
        <v>#N/A</v>
      </c>
      <c r="BI88" s="754" t="e">
        <f>BI87/BI82</f>
        <v>#N/A</v>
      </c>
      <c r="BJ88" s="752" t="e">
        <f>BJ87/BI82</f>
        <v>#N/A</v>
      </c>
      <c r="BK88" s="752" t="e">
        <f>BK87/BI82</f>
        <v>#N/A</v>
      </c>
      <c r="BL88" s="756" t="e">
        <f>BL87/BI82</f>
        <v>#N/A</v>
      </c>
      <c r="BM88" s="758" t="e">
        <f>BM87/BI82</f>
        <v>#N/A</v>
      </c>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4" t="s">
        <v>110</v>
      </c>
      <c r="B89" s="123"/>
      <c r="C89" s="132" t="s">
        <v>107</v>
      </c>
      <c r="D89" s="358"/>
      <c r="E89" s="130"/>
      <c r="F89" s="130"/>
      <c r="G89" s="130"/>
      <c r="H89" s="134"/>
      <c r="I89" s="133"/>
      <c r="J89" s="130"/>
      <c r="K89" s="130"/>
      <c r="L89" s="187"/>
      <c r="M89" s="130"/>
      <c r="N89" s="192"/>
      <c r="O89" s="130"/>
      <c r="P89" s="130"/>
      <c r="Q89" s="187"/>
      <c r="R89" s="130"/>
      <c r="S89" s="1132"/>
      <c r="T89" s="130"/>
      <c r="U89" s="130"/>
      <c r="V89" s="130"/>
      <c r="W89" s="1133"/>
      <c r="X89" s="133"/>
      <c r="Y89" s="130"/>
      <c r="Z89" s="130"/>
      <c r="AA89" s="130"/>
      <c r="AB89" s="130"/>
      <c r="AC89" s="197"/>
      <c r="AD89" s="192"/>
      <c r="AE89" s="130"/>
      <c r="AF89" s="130"/>
      <c r="AG89" s="130"/>
      <c r="AH89" s="206"/>
      <c r="AI89" s="192"/>
      <c r="AJ89" s="130"/>
      <c r="AK89" s="130"/>
      <c r="AL89" s="130"/>
      <c r="AM89" s="197"/>
      <c r="AN89" s="192"/>
      <c r="AO89" s="130"/>
      <c r="AP89" s="130"/>
      <c r="AQ89" s="130"/>
      <c r="AR89" s="206"/>
      <c r="AS89" s="1132"/>
      <c r="AT89" s="130"/>
      <c r="AU89" s="130"/>
      <c r="AV89" s="130"/>
      <c r="AW89" s="1133"/>
      <c r="AX89" s="133"/>
      <c r="AY89" s="130"/>
      <c r="AZ89" s="130"/>
      <c r="BA89" s="130"/>
      <c r="BB89" s="206"/>
      <c r="BC89" s="134"/>
      <c r="BD89" s="192"/>
      <c r="BE89" s="130"/>
      <c r="BF89" s="130"/>
      <c r="BG89" s="130"/>
      <c r="BH89" s="134"/>
      <c r="BI89" s="133"/>
      <c r="BJ89" s="130"/>
      <c r="BK89" s="130"/>
      <c r="BL89" s="130"/>
      <c r="BM89" s="359"/>
    </row>
    <row r="90" spans="1:81" s="122" customFormat="1" ht="23.25" hidden="1" customHeight="1" outlineLevel="1" thickBot="1">
      <c r="A90" s="125" t="s">
        <v>108</v>
      </c>
      <c r="B90" s="120"/>
      <c r="C90" s="121"/>
      <c r="D90" s="759"/>
      <c r="E90" s="760"/>
      <c r="F90" s="760"/>
      <c r="G90" s="760"/>
      <c r="H90" s="761"/>
      <c r="I90" s="762"/>
      <c r="J90" s="760"/>
      <c r="K90" s="760"/>
      <c r="L90" s="763"/>
      <c r="M90" s="760"/>
      <c r="N90" s="764"/>
      <c r="O90" s="760"/>
      <c r="P90" s="760"/>
      <c r="Q90" s="763"/>
      <c r="R90" s="760"/>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s="78" customFormat="1" ht="23.25" hidden="1" customHeight="1" outlineLevel="1" thickTop="1">
      <c r="A91" s="126" t="s">
        <v>111</v>
      </c>
      <c r="B91" s="123"/>
      <c r="C91" s="132" t="s">
        <v>107</v>
      </c>
      <c r="D91" s="360"/>
      <c r="E91" s="131"/>
      <c r="F91" s="131"/>
      <c r="G91" s="131"/>
      <c r="H91" s="135"/>
      <c r="I91" s="136"/>
      <c r="J91" s="131"/>
      <c r="K91" s="131"/>
      <c r="L91" s="188"/>
      <c r="M91" s="131"/>
      <c r="N91" s="193"/>
      <c r="O91" s="131"/>
      <c r="P91" s="131"/>
      <c r="Q91" s="188"/>
      <c r="R91" s="131"/>
      <c r="S91" s="1137"/>
      <c r="T91" s="131"/>
      <c r="U91" s="131"/>
      <c r="V91" s="131"/>
      <c r="W91" s="1138"/>
      <c r="X91" s="136"/>
      <c r="Y91" s="131"/>
      <c r="Z91" s="131"/>
      <c r="AA91" s="131"/>
      <c r="AB91" s="131"/>
      <c r="AC91" s="198"/>
      <c r="AD91" s="193"/>
      <c r="AE91" s="131"/>
      <c r="AF91" s="131"/>
      <c r="AG91" s="131"/>
      <c r="AH91" s="207"/>
      <c r="AI91" s="193"/>
      <c r="AJ91" s="131"/>
      <c r="AK91" s="131"/>
      <c r="AL91" s="131"/>
      <c r="AM91" s="198"/>
      <c r="AN91" s="193"/>
      <c r="AO91" s="131"/>
      <c r="AP91" s="131"/>
      <c r="AQ91" s="131"/>
      <c r="AR91" s="207"/>
      <c r="AS91" s="1137"/>
      <c r="AT91" s="131"/>
      <c r="AU91" s="131"/>
      <c r="AV91" s="338"/>
      <c r="AW91" s="1138"/>
      <c r="AX91" s="136"/>
      <c r="AY91" s="131"/>
      <c r="AZ91" s="131"/>
      <c r="BA91" s="131"/>
      <c r="BB91" s="207"/>
      <c r="BC91" s="135"/>
      <c r="BD91" s="193"/>
      <c r="BE91" s="131"/>
      <c r="BF91" s="131"/>
      <c r="BG91" s="131"/>
      <c r="BH91" s="135"/>
      <c r="BI91" s="136"/>
      <c r="BJ91" s="131"/>
      <c r="BK91" s="131"/>
      <c r="BL91" s="338"/>
      <c r="BM91" s="768"/>
    </row>
    <row r="92" spans="1:81" s="122" customFormat="1" ht="23.25" hidden="1" customHeight="1" outlineLevel="1" thickBot="1">
      <c r="A92" s="127" t="s">
        <v>109</v>
      </c>
      <c r="B92" s="120"/>
      <c r="C92" s="121"/>
      <c r="D92" s="759"/>
      <c r="E92" s="760"/>
      <c r="F92" s="760"/>
      <c r="G92" s="760"/>
      <c r="H92" s="761"/>
      <c r="I92" s="762"/>
      <c r="J92" s="760"/>
      <c r="K92" s="760"/>
      <c r="L92" s="763"/>
      <c r="M92" s="760"/>
      <c r="N92" s="764"/>
      <c r="O92" s="760"/>
      <c r="P92" s="760"/>
      <c r="Q92" s="760"/>
      <c r="R92" s="763"/>
      <c r="S92" s="1134"/>
      <c r="T92" s="1135"/>
      <c r="U92" s="1135"/>
      <c r="V92" s="1135"/>
      <c r="W92" s="1136"/>
      <c r="X92" s="762"/>
      <c r="Y92" s="760"/>
      <c r="Z92" s="760"/>
      <c r="AA92" s="760"/>
      <c r="AB92" s="760"/>
      <c r="AC92" s="765"/>
      <c r="AD92" s="764"/>
      <c r="AE92" s="760"/>
      <c r="AF92" s="760"/>
      <c r="AG92" s="760"/>
      <c r="AH92" s="766"/>
      <c r="AI92" s="764"/>
      <c r="AJ92" s="760"/>
      <c r="AK92" s="760"/>
      <c r="AL92" s="760"/>
      <c r="AM92" s="765"/>
      <c r="AN92" s="764"/>
      <c r="AO92" s="760"/>
      <c r="AP92" s="760"/>
      <c r="AQ92" s="760"/>
      <c r="AR92" s="1222"/>
      <c r="AS92" s="1315"/>
      <c r="AT92" s="1316"/>
      <c r="AU92" s="1316"/>
      <c r="AV92" s="1316"/>
      <c r="AW92" s="1317"/>
      <c r="AX92" s="1247"/>
      <c r="AY92" s="760"/>
      <c r="AZ92" s="760"/>
      <c r="BA92" s="760"/>
      <c r="BB92" s="766"/>
      <c r="BC92" s="761"/>
      <c r="BD92" s="764"/>
      <c r="BE92" s="760"/>
      <c r="BF92" s="760"/>
      <c r="BG92" s="760"/>
      <c r="BH92" s="761"/>
      <c r="BI92" s="762"/>
      <c r="BJ92" s="760"/>
      <c r="BK92" s="760"/>
      <c r="BL92" s="760"/>
      <c r="BM92" s="767"/>
      <c r="BN92" s="78"/>
      <c r="BO92" s="78"/>
      <c r="BP92" s="78"/>
      <c r="BQ92" s="78"/>
      <c r="BR92" s="78"/>
      <c r="BS92" s="78"/>
      <c r="BT92" s="78"/>
      <c r="BU92" s="78"/>
      <c r="BV92" s="78"/>
      <c r="BW92" s="78"/>
      <c r="BX92" s="78"/>
      <c r="BY92" s="78"/>
      <c r="BZ92" s="78"/>
      <c r="CA92" s="78"/>
      <c r="CB92" s="78"/>
      <c r="CC92" s="78"/>
    </row>
    <row r="93" spans="1:81" ht="26.4" hidden="1" outlineLevel="1" thickTop="1">
      <c r="A93" s="28" t="s">
        <v>9</v>
      </c>
      <c r="B93" s="35" t="s">
        <v>46</v>
      </c>
      <c r="C93" s="46"/>
      <c r="D93" s="288"/>
      <c r="E93" s="361"/>
      <c r="F93" s="361"/>
      <c r="G93" s="361"/>
      <c r="H93" s="362"/>
      <c r="I93" s="336"/>
      <c r="J93" s="363"/>
      <c r="K93" s="363"/>
      <c r="L93" s="364"/>
      <c r="M93" s="363"/>
      <c r="N93" s="215"/>
      <c r="O93" s="363"/>
      <c r="P93" s="363"/>
      <c r="Q93" s="363"/>
      <c r="R93" s="364"/>
      <c r="S93" s="1139"/>
      <c r="T93" s="363"/>
      <c r="U93" s="363"/>
      <c r="V93" s="363"/>
      <c r="W93" s="1140"/>
      <c r="X93" s="511"/>
      <c r="Y93" s="363"/>
      <c r="Z93" s="363"/>
      <c r="AA93" s="365"/>
      <c r="AB93" s="331"/>
      <c r="AC93" s="334"/>
      <c r="AD93" s="366"/>
      <c r="AE93" s="365"/>
      <c r="AF93" s="365"/>
      <c r="AG93" s="365"/>
      <c r="AH93" s="218"/>
      <c r="AI93" s="366"/>
      <c r="AJ93" s="365"/>
      <c r="AK93" s="365"/>
      <c r="AL93" s="365"/>
      <c r="AM93" s="334"/>
      <c r="AN93" s="219"/>
      <c r="AO93" s="220"/>
      <c r="AP93" s="220"/>
      <c r="AQ93" s="221"/>
      <c r="AR93" s="471"/>
      <c r="AS93" s="1318"/>
      <c r="AT93" s="216"/>
      <c r="AU93" s="214"/>
      <c r="AV93" s="217"/>
      <c r="AW93" s="1319"/>
      <c r="AX93" s="320"/>
      <c r="AY93" s="363"/>
      <c r="AZ93" s="363"/>
      <c r="BA93" s="363"/>
      <c r="BB93" s="471"/>
      <c r="BC93" s="323"/>
      <c r="BD93" s="368"/>
      <c r="BE93" s="363"/>
      <c r="BF93" s="363"/>
      <c r="BG93" s="363"/>
      <c r="BH93" s="323"/>
      <c r="BI93" s="336"/>
      <c r="BJ93" s="339"/>
      <c r="BK93" s="339"/>
      <c r="BL93" s="339"/>
      <c r="BM93" s="369"/>
    </row>
    <row r="94" spans="1:81" ht="54" hidden="1" outlineLevel="1">
      <c r="A94" s="28"/>
      <c r="B94" s="29"/>
      <c r="C94" s="46"/>
      <c r="D94" s="770" t="s">
        <v>21</v>
      </c>
      <c r="E94" s="771" t="s">
        <v>22</v>
      </c>
      <c r="F94" s="771" t="s">
        <v>20</v>
      </c>
      <c r="G94" s="772" t="s">
        <v>81</v>
      </c>
      <c r="H94" s="773"/>
      <c r="I94" s="774" t="s">
        <v>21</v>
      </c>
      <c r="J94" s="775" t="s">
        <v>22</v>
      </c>
      <c r="K94" s="775" t="s">
        <v>20</v>
      </c>
      <c r="L94" s="904" t="s">
        <v>81</v>
      </c>
      <c r="M94" s="777"/>
      <c r="N94" s="778" t="s">
        <v>21</v>
      </c>
      <c r="O94" s="775" t="s">
        <v>22</v>
      </c>
      <c r="P94" s="775" t="s">
        <v>20</v>
      </c>
      <c r="Q94" s="777" t="s">
        <v>81</v>
      </c>
      <c r="R94" s="1025"/>
      <c r="S94" s="1141" t="s">
        <v>21</v>
      </c>
      <c r="T94" s="1142" t="s">
        <v>22</v>
      </c>
      <c r="U94" s="1143" t="s">
        <v>20</v>
      </c>
      <c r="V94" s="1143" t="s">
        <v>81</v>
      </c>
      <c r="W94" s="1144"/>
      <c r="X94" s="1046" t="s">
        <v>21</v>
      </c>
      <c r="Y94" s="775" t="s">
        <v>22</v>
      </c>
      <c r="Z94" s="777" t="s">
        <v>20</v>
      </c>
      <c r="AA94" s="777" t="s">
        <v>81</v>
      </c>
      <c r="AB94" s="775"/>
      <c r="AC94" s="779"/>
      <c r="AD94" s="778" t="s">
        <v>21</v>
      </c>
      <c r="AE94" s="775" t="s">
        <v>22</v>
      </c>
      <c r="AF94" s="777" t="s">
        <v>20</v>
      </c>
      <c r="AG94" s="780" t="s">
        <v>81</v>
      </c>
      <c r="AH94" s="781"/>
      <c r="AI94" s="778" t="s">
        <v>21</v>
      </c>
      <c r="AJ94" s="775" t="s">
        <v>22</v>
      </c>
      <c r="AK94" s="777" t="s">
        <v>20</v>
      </c>
      <c r="AL94" s="780" t="s">
        <v>81</v>
      </c>
      <c r="AM94" s="779"/>
      <c r="AN94" s="782" t="s">
        <v>21</v>
      </c>
      <c r="AO94" s="783" t="s">
        <v>22</v>
      </c>
      <c r="AP94" s="784" t="s">
        <v>20</v>
      </c>
      <c r="AQ94" s="785" t="s">
        <v>81</v>
      </c>
      <c r="AR94" s="1223"/>
      <c r="AS94" s="1320" t="s">
        <v>21</v>
      </c>
      <c r="AT94" s="1321" t="s">
        <v>22</v>
      </c>
      <c r="AU94" s="1322" t="s">
        <v>20</v>
      </c>
      <c r="AV94" s="1323" t="s">
        <v>81</v>
      </c>
      <c r="AW94" s="1324"/>
      <c r="AX94" s="1248" t="s">
        <v>21</v>
      </c>
      <c r="AY94" s="775" t="s">
        <v>22</v>
      </c>
      <c r="AZ94" s="777" t="s">
        <v>20</v>
      </c>
      <c r="BA94" s="780" t="s">
        <v>81</v>
      </c>
      <c r="BB94" s="781"/>
      <c r="BC94" s="791"/>
      <c r="BD94" s="778" t="s">
        <v>21</v>
      </c>
      <c r="BE94" s="775" t="s">
        <v>22</v>
      </c>
      <c r="BF94" s="777" t="s">
        <v>20</v>
      </c>
      <c r="BG94" s="780" t="s">
        <v>81</v>
      </c>
      <c r="BH94" s="791"/>
      <c r="BI94" s="786" t="s">
        <v>21</v>
      </c>
      <c r="BJ94" s="777" t="s">
        <v>22</v>
      </c>
      <c r="BK94" s="777" t="s">
        <v>20</v>
      </c>
      <c r="BL94" s="777" t="s">
        <v>81</v>
      </c>
      <c r="BM94" s="792"/>
    </row>
    <row r="95" spans="1:81" s="47" customFormat="1" hidden="1" outlineLevel="1">
      <c r="A95" s="158" t="s">
        <v>84</v>
      </c>
      <c r="B95" s="158"/>
      <c r="C95" s="159"/>
      <c r="D95" s="793" t="e">
        <f>HLOOKUP(D81,TV_affinity,3,0)</f>
        <v>#N/A</v>
      </c>
      <c r="E95" s="905" t="e">
        <f>HLOOKUP(D81,Channel_split2,2,0)</f>
        <v>#N/A</v>
      </c>
      <c r="F95" s="905" t="e">
        <f>HLOOKUP(D81,PT_Share,2,0)</f>
        <v>#N/A</v>
      </c>
      <c r="G95" s="905"/>
      <c r="H95" s="795"/>
      <c r="I95" s="796" t="e">
        <f>HLOOKUP(I81,TV_affinity,3,0)</f>
        <v>#N/A</v>
      </c>
      <c r="J95" s="905" t="e">
        <f>HLOOKUP(I81,Channel_split2,2,0)</f>
        <v>#N/A</v>
      </c>
      <c r="K95" s="905" t="e">
        <f>HLOOKUP(I81,PT_Share,2,0)</f>
        <v>#N/A</v>
      </c>
      <c r="L95" s="797"/>
      <c r="M95" s="795"/>
      <c r="N95" s="796" t="e">
        <f>HLOOKUP(N81,TV_affinity,3,0)</f>
        <v>#N/A</v>
      </c>
      <c r="O95" s="905" t="e">
        <f>HLOOKUP(N81,Channel_split2,2,0)</f>
        <v>#N/A</v>
      </c>
      <c r="P95" s="905" t="e">
        <f>HLOOKUP(N81,PT_Share,2,0)</f>
        <v>#N/A</v>
      </c>
      <c r="Q95" s="905"/>
      <c r="R95" s="1026"/>
      <c r="S95" s="1145" t="e">
        <f>HLOOKUP(S81,TV_affinity,3,0)</f>
        <v>#N/A</v>
      </c>
      <c r="T95" s="1146" t="e">
        <f>HLOOKUP(S81,Channel_split2,2,0)</f>
        <v>#N/A</v>
      </c>
      <c r="U95" s="1146" t="e">
        <f>HLOOKUP(S81,PT_Share,2,0)</f>
        <v>#N/A</v>
      </c>
      <c r="V95" s="1146"/>
      <c r="W95" s="1147"/>
      <c r="X95" s="1047" t="e">
        <f>HLOOKUP(X81,TV_affinity,3,0)</f>
        <v>#N/A</v>
      </c>
      <c r="Y95" s="905" t="e">
        <f>HLOOKUP(X81,Channel_split2,2,0)</f>
        <v>#N/A</v>
      </c>
      <c r="Z95" s="905" t="e">
        <f>HLOOKUP(X81,PT_Share,2,0)</f>
        <v>#N/A</v>
      </c>
      <c r="AA95" s="905"/>
      <c r="AB95" s="906"/>
      <c r="AC95" s="800"/>
      <c r="AD95" s="1047" t="e">
        <f>HLOOKUP(AD81,TV_affinity,3,0)</f>
        <v>#N/A</v>
      </c>
      <c r="AE95" s="905" t="e">
        <f>HLOOKUP(AD81,Channel_split2,2,0)</f>
        <v>#N/A</v>
      </c>
      <c r="AF95" s="905" t="e">
        <f>HLOOKUP(AD81,PT_Share,2,0)</f>
        <v>#N/A</v>
      </c>
      <c r="AG95" s="905"/>
      <c r="AH95" s="798"/>
      <c r="AI95" s="1047" t="e">
        <f>HLOOKUP(AI81,TV_affinity,3,0)</f>
        <v>#N/A</v>
      </c>
      <c r="AJ95" s="905" t="e">
        <f>HLOOKUP(AI81,Channel_split2,2,0)</f>
        <v>#N/A</v>
      </c>
      <c r="AK95" s="905" t="e">
        <f>HLOOKUP(AI81,PT_Share,2,0)</f>
        <v>#N/A</v>
      </c>
      <c r="AL95" s="905"/>
      <c r="AM95" s="798"/>
      <c r="AN95" s="1047" t="e">
        <f>HLOOKUP(AN81,TV_affinity,3,0)</f>
        <v>#N/A</v>
      </c>
      <c r="AO95" s="905" t="e">
        <f>HLOOKUP(AN81,Channel_split2,2,0)</f>
        <v>#N/A</v>
      </c>
      <c r="AP95" s="905" t="e">
        <f>HLOOKUP(AN81,PT_Share,2,0)</f>
        <v>#N/A</v>
      </c>
      <c r="AQ95" s="907"/>
      <c r="AR95" s="1390"/>
      <c r="AS95" s="1047" t="e">
        <f>HLOOKUP(AS81,TV_affinity,3,0)</f>
        <v>#N/A</v>
      </c>
      <c r="AT95" s="905" t="e">
        <f>HLOOKUP(AS81,Channel_split2,2,0)</f>
        <v>#N/A</v>
      </c>
      <c r="AU95" s="905" t="e">
        <f>HLOOKUP(AS81,PT_Share,2,0)</f>
        <v>#N/A</v>
      </c>
      <c r="AV95" s="1327"/>
      <c r="AW95" s="1328"/>
      <c r="AX95" s="1047" t="e">
        <f>HLOOKUP(AX81,TV_affinity,3,0)</f>
        <v>#N/A</v>
      </c>
      <c r="AY95" s="905" t="e">
        <f>HLOOKUP(AX81,Channel_split2,2,0)</f>
        <v>#N/A</v>
      </c>
      <c r="AZ95" s="905" t="e">
        <f>HLOOKUP(AX81,PT_Share,2,0)</f>
        <v>#N/A</v>
      </c>
      <c r="BA95" s="905"/>
      <c r="BB95" s="802"/>
      <c r="BC95" s="798"/>
      <c r="BD95" s="1047" t="e">
        <f>HLOOKUP(BD81,TV_affinity,3,0)</f>
        <v>#N/A</v>
      </c>
      <c r="BE95" s="905" t="e">
        <f>HLOOKUP(BD81,Channel_split2,2,0)</f>
        <v>#N/A</v>
      </c>
      <c r="BF95" s="905" t="e">
        <f>HLOOKUP(BD81,PT_Share,2,0)</f>
        <v>#N/A</v>
      </c>
      <c r="BG95" s="905"/>
      <c r="BH95" s="798"/>
      <c r="BI95" s="1047" t="e">
        <f>HLOOKUP(BI81,TV_affinity,3,0)</f>
        <v>#N/A</v>
      </c>
      <c r="BJ95" s="905" t="e">
        <f>HLOOKUP(BI81,Channel_split2,2,0)</f>
        <v>#N/A</v>
      </c>
      <c r="BK95" s="905" t="e">
        <f>HLOOKUP(BI81,PT_Share,2,0)</f>
        <v>#N/A</v>
      </c>
      <c r="BL95" s="905"/>
      <c r="BM95" s="803"/>
    </row>
    <row r="96" spans="1:81" s="47" customFormat="1" hidden="1" outlineLevel="1">
      <c r="A96" s="158" t="s">
        <v>69</v>
      </c>
      <c r="B96" s="158"/>
      <c r="C96" s="159"/>
      <c r="D96" s="793" t="e">
        <f>HLOOKUP(D81,TV_affinity,4,0)</f>
        <v>#N/A</v>
      </c>
      <c r="E96" s="905" t="e">
        <f>HLOOKUP(D81,Channel_split2,3,0)</f>
        <v>#N/A</v>
      </c>
      <c r="F96" s="905" t="e">
        <f>HLOOKUP(D81,PT_Share,3,0)</f>
        <v>#N/A</v>
      </c>
      <c r="G96" s="905"/>
      <c r="H96" s="795"/>
      <c r="I96" s="796" t="e">
        <f>HLOOKUP(I81,TV_affinity,4,0)</f>
        <v>#N/A</v>
      </c>
      <c r="J96" s="905" t="e">
        <f>HLOOKUP(I81,Channel_split2,3,0)</f>
        <v>#N/A</v>
      </c>
      <c r="K96" s="905" t="e">
        <f>HLOOKUP(I81,PT_Share,3,0)</f>
        <v>#N/A</v>
      </c>
      <c r="L96" s="797"/>
      <c r="M96" s="795"/>
      <c r="N96" s="796" t="e">
        <f>HLOOKUP(N81,TV_affinity,4,0)</f>
        <v>#N/A</v>
      </c>
      <c r="O96" s="905" t="e">
        <f>HLOOKUP(N81,Channel_split2,3,0)</f>
        <v>#N/A</v>
      </c>
      <c r="P96" s="905" t="e">
        <f>HLOOKUP(N81,PT_Share,3,0)</f>
        <v>#N/A</v>
      </c>
      <c r="Q96" s="905"/>
      <c r="R96" s="1026"/>
      <c r="S96" s="1145" t="e">
        <f>HLOOKUP(S81,TV_affinity,4,0)</f>
        <v>#N/A</v>
      </c>
      <c r="T96" s="1146" t="e">
        <f>HLOOKUP(S81,Channel_split2,3,0)</f>
        <v>#N/A</v>
      </c>
      <c r="U96" s="1146" t="e">
        <f>HLOOKUP(S81,PT_Share,3,0)</f>
        <v>#N/A</v>
      </c>
      <c r="V96" s="1146"/>
      <c r="W96" s="1147"/>
      <c r="X96" s="1047" t="e">
        <f>HLOOKUP(X81,TV_affinity,4,0)</f>
        <v>#N/A</v>
      </c>
      <c r="Y96" s="905" t="e">
        <f>HLOOKUP(X81,Channel_split2,3,0)</f>
        <v>#N/A</v>
      </c>
      <c r="Z96" s="905" t="e">
        <f>HLOOKUP(X81,PT_Share,3,0)</f>
        <v>#N/A</v>
      </c>
      <c r="AA96" s="905"/>
      <c r="AB96" s="906"/>
      <c r="AC96" s="800"/>
      <c r="AD96" s="1047" t="e">
        <f>HLOOKUP(AD81,TV_affinity,4,0)</f>
        <v>#N/A</v>
      </c>
      <c r="AE96" s="905" t="e">
        <f>HLOOKUP(AD81,Channel_split2,3,0)</f>
        <v>#N/A</v>
      </c>
      <c r="AF96" s="905" t="e">
        <f>HLOOKUP(AD81,PT_Share,3,0)</f>
        <v>#N/A</v>
      </c>
      <c r="AG96" s="905"/>
      <c r="AH96" s="798"/>
      <c r="AI96" s="1047" t="e">
        <f>HLOOKUP(AI81,TV_affinity,4,0)</f>
        <v>#N/A</v>
      </c>
      <c r="AJ96" s="905" t="e">
        <f>HLOOKUP(AI81,Channel_split2,3,0)</f>
        <v>#N/A</v>
      </c>
      <c r="AK96" s="905" t="e">
        <f>HLOOKUP(AI81,PT_Share,3,0)</f>
        <v>#N/A</v>
      </c>
      <c r="AL96" s="905"/>
      <c r="AM96" s="798"/>
      <c r="AN96" s="1047" t="e">
        <f>HLOOKUP(AN81,TV_affinity,4,0)</f>
        <v>#N/A</v>
      </c>
      <c r="AO96" s="905" t="e">
        <f>HLOOKUP(AN81,Channel_split2,3,0)</f>
        <v>#N/A</v>
      </c>
      <c r="AP96" s="905" t="e">
        <f>HLOOKUP(AN81,PT_Share,3,0)</f>
        <v>#N/A</v>
      </c>
      <c r="AQ96" s="907"/>
      <c r="AR96" s="1390"/>
      <c r="AS96" s="1047" t="e">
        <f>HLOOKUP(AS81,TV_affinity,4,0)</f>
        <v>#N/A</v>
      </c>
      <c r="AT96" s="905" t="e">
        <f>HLOOKUP(AS81,Channel_split2,3,0)</f>
        <v>#N/A</v>
      </c>
      <c r="AU96" s="905" t="e">
        <f>HLOOKUP(AS81,PT_Share,3,0)</f>
        <v>#N/A</v>
      </c>
      <c r="AV96" s="1327"/>
      <c r="AW96" s="1328"/>
      <c r="AX96" s="1047" t="e">
        <f>HLOOKUP(AX81,TV_affinity,4,0)</f>
        <v>#N/A</v>
      </c>
      <c r="AY96" s="905" t="e">
        <f>HLOOKUP(AX81,Channel_split2,3,0)</f>
        <v>#N/A</v>
      </c>
      <c r="AZ96" s="905" t="e">
        <f>HLOOKUP(AX81,PT_Share,3,0)</f>
        <v>#N/A</v>
      </c>
      <c r="BA96" s="905"/>
      <c r="BB96" s="802"/>
      <c r="BC96" s="798"/>
      <c r="BD96" s="1047" t="e">
        <f>HLOOKUP(BD81,TV_affinity,4,0)</f>
        <v>#N/A</v>
      </c>
      <c r="BE96" s="905" t="e">
        <f>HLOOKUP(BD81,Channel_split2,3,0)</f>
        <v>#N/A</v>
      </c>
      <c r="BF96" s="905" t="e">
        <f>HLOOKUP(BD81,PT_Share,3,0)</f>
        <v>#N/A</v>
      </c>
      <c r="BG96" s="905"/>
      <c r="BH96" s="798"/>
      <c r="BI96" s="1047" t="e">
        <f>HLOOKUP(BI81,TV_affinity,4,0)</f>
        <v>#N/A</v>
      </c>
      <c r="BJ96" s="905" t="e">
        <f>HLOOKUP(BI81,Channel_split2,3,0)</f>
        <v>#N/A</v>
      </c>
      <c r="BK96" s="905" t="e">
        <f>HLOOKUP(BI81,PT_Share,3,0)</f>
        <v>#N/A</v>
      </c>
      <c r="BL96" s="905"/>
      <c r="BM96" s="803"/>
    </row>
    <row r="97" spans="1:65" s="47" customFormat="1" hidden="1" outlineLevel="1">
      <c r="A97" s="158" t="s">
        <v>70</v>
      </c>
      <c r="B97" s="158"/>
      <c r="C97" s="159"/>
      <c r="D97" s="793" t="e">
        <f>HLOOKUP(D81,TV_affinity,5,0)</f>
        <v>#N/A</v>
      </c>
      <c r="E97" s="905" t="e">
        <f>HLOOKUP(D81,Channel_split2,4,0)</f>
        <v>#N/A</v>
      </c>
      <c r="F97" s="905" t="e">
        <f>HLOOKUP(D81,PT_Share,4,0)</f>
        <v>#N/A</v>
      </c>
      <c r="G97" s="905"/>
      <c r="H97" s="795"/>
      <c r="I97" s="796" t="e">
        <f>HLOOKUP(I81,TV_affinity,5,0)</f>
        <v>#N/A</v>
      </c>
      <c r="J97" s="905" t="e">
        <f>HLOOKUP(I81,Channel_split2,4,0)</f>
        <v>#N/A</v>
      </c>
      <c r="K97" s="905" t="e">
        <f>HLOOKUP(I81,PT_Share,4,0)</f>
        <v>#N/A</v>
      </c>
      <c r="L97" s="797"/>
      <c r="M97" s="795"/>
      <c r="N97" s="796" t="e">
        <f>HLOOKUP(N81,TV_affinity,5,0)</f>
        <v>#N/A</v>
      </c>
      <c r="O97" s="905" t="e">
        <f>HLOOKUP(N81,Channel_split2,4,0)</f>
        <v>#N/A</v>
      </c>
      <c r="P97" s="905" t="e">
        <f>HLOOKUP(N81,PT_Share,4,0)</f>
        <v>#N/A</v>
      </c>
      <c r="Q97" s="905"/>
      <c r="R97" s="1026"/>
      <c r="S97" s="1145" t="e">
        <f>HLOOKUP(S81,TV_affinity,5,0)</f>
        <v>#N/A</v>
      </c>
      <c r="T97" s="1146" t="e">
        <f>HLOOKUP(S81,Channel_split2,4,0)</f>
        <v>#N/A</v>
      </c>
      <c r="U97" s="1146" t="e">
        <f>HLOOKUP(S81,PT_Share,4,0)</f>
        <v>#N/A</v>
      </c>
      <c r="V97" s="1146"/>
      <c r="W97" s="1147"/>
      <c r="X97" s="1047" t="e">
        <f>HLOOKUP(X81,TV_affinity,5,0)</f>
        <v>#N/A</v>
      </c>
      <c r="Y97" s="905" t="e">
        <f>HLOOKUP(X81,Channel_split2,4,0)</f>
        <v>#N/A</v>
      </c>
      <c r="Z97" s="905" t="e">
        <f>HLOOKUP(X81,PT_Share,4,0)</f>
        <v>#N/A</v>
      </c>
      <c r="AA97" s="905"/>
      <c r="AB97" s="906"/>
      <c r="AC97" s="800"/>
      <c r="AD97" s="1047" t="e">
        <f>HLOOKUP(AD81,TV_affinity,5,0)</f>
        <v>#N/A</v>
      </c>
      <c r="AE97" s="905" t="e">
        <f>HLOOKUP(AD81,Channel_split2,4,0)</f>
        <v>#N/A</v>
      </c>
      <c r="AF97" s="905" t="e">
        <f>HLOOKUP(AD81,PT_Share,4,0)</f>
        <v>#N/A</v>
      </c>
      <c r="AG97" s="905"/>
      <c r="AH97" s="798"/>
      <c r="AI97" s="1047" t="e">
        <f>HLOOKUP(AI81,TV_affinity,5,0)</f>
        <v>#N/A</v>
      </c>
      <c r="AJ97" s="905" t="e">
        <f>HLOOKUP(AI81,Channel_split2,4,0)</f>
        <v>#N/A</v>
      </c>
      <c r="AK97" s="905" t="e">
        <f>HLOOKUP(AI81,PT_Share,4,0)</f>
        <v>#N/A</v>
      </c>
      <c r="AL97" s="905"/>
      <c r="AM97" s="798"/>
      <c r="AN97" s="1047" t="e">
        <f>HLOOKUP(AN81,TV_affinity,5,0)</f>
        <v>#N/A</v>
      </c>
      <c r="AO97" s="905" t="e">
        <f>HLOOKUP(AN81,Channel_split2,4,0)</f>
        <v>#N/A</v>
      </c>
      <c r="AP97" s="905" t="e">
        <f>HLOOKUP(AN81,PT_Share,4,0)</f>
        <v>#N/A</v>
      </c>
      <c r="AQ97" s="907"/>
      <c r="AR97" s="1390"/>
      <c r="AS97" s="1047" t="e">
        <f>HLOOKUP(AS81,TV_affinity,5,0)</f>
        <v>#N/A</v>
      </c>
      <c r="AT97" s="905" t="e">
        <f>HLOOKUP(AS81,Channel_split2,4,0)</f>
        <v>#N/A</v>
      </c>
      <c r="AU97" s="905" t="e">
        <f>HLOOKUP(AS81,PT_Share,4,0)</f>
        <v>#N/A</v>
      </c>
      <c r="AV97" s="1327"/>
      <c r="AW97" s="1328"/>
      <c r="AX97" s="1047" t="e">
        <f>HLOOKUP(AX81,TV_affinity,5,0)</f>
        <v>#N/A</v>
      </c>
      <c r="AY97" s="905" t="e">
        <f>HLOOKUP(AX81,Channel_split2,4,0)</f>
        <v>#N/A</v>
      </c>
      <c r="AZ97" s="905" t="e">
        <f>HLOOKUP(AX81,PT_Share,4,0)</f>
        <v>#N/A</v>
      </c>
      <c r="BA97" s="905"/>
      <c r="BB97" s="802"/>
      <c r="BC97" s="798"/>
      <c r="BD97" s="1047" t="e">
        <f>HLOOKUP(BD81,TV_affinity,5,0)</f>
        <v>#N/A</v>
      </c>
      <c r="BE97" s="905" t="e">
        <f>HLOOKUP(BD81,Channel_split2,4,0)</f>
        <v>#N/A</v>
      </c>
      <c r="BF97" s="905" t="e">
        <f>HLOOKUP(BD81,PT_Share,4,0)</f>
        <v>#N/A</v>
      </c>
      <c r="BG97" s="905"/>
      <c r="BH97" s="798"/>
      <c r="BI97" s="1047" t="e">
        <f>HLOOKUP(BI81,TV_affinity,5,0)</f>
        <v>#N/A</v>
      </c>
      <c r="BJ97" s="905" t="e">
        <f>HLOOKUP(BI81,Channel_split2,4,0)</f>
        <v>#N/A</v>
      </c>
      <c r="BK97" s="905" t="e">
        <f>HLOOKUP(BI81,PT_Share,4,0)</f>
        <v>#N/A</v>
      </c>
      <c r="BL97" s="905"/>
      <c r="BM97" s="803"/>
    </row>
    <row r="98" spans="1:65" s="47" customFormat="1" hidden="1" outlineLevel="1">
      <c r="A98" s="262" t="s">
        <v>105</v>
      </c>
      <c r="B98" s="262"/>
      <c r="C98" s="263"/>
      <c r="D98" s="804" t="e">
        <f>HLOOKUP(D81,TV_affinity,6,0)</f>
        <v>#N/A</v>
      </c>
      <c r="E98" s="805" t="e">
        <f>HLOOKUP(D81,Channel_split2,5,0)</f>
        <v>#N/A</v>
      </c>
      <c r="F98" s="805" t="e">
        <f>HLOOKUP(D81,PT_Share,5,0)</f>
        <v>#N/A</v>
      </c>
      <c r="G98" s="805"/>
      <c r="H98" s="806"/>
      <c r="I98" s="807" t="e">
        <f>HLOOKUP(I81,TV_affinity,6,0)</f>
        <v>#N/A</v>
      </c>
      <c r="J98" s="805" t="e">
        <f>HLOOKUP(I81,Channel_split2,5,0)</f>
        <v>#N/A</v>
      </c>
      <c r="K98" s="805" t="e">
        <f>HLOOKUP(I81,PT_Share,5,0)</f>
        <v>#N/A</v>
      </c>
      <c r="L98" s="808"/>
      <c r="M98" s="806"/>
      <c r="N98" s="807" t="e">
        <f>HLOOKUP(N81,TV_affinity,6,0)</f>
        <v>#N/A</v>
      </c>
      <c r="O98" s="805" t="e">
        <f>HLOOKUP(N81,Channel_split2,5,0)</f>
        <v>#N/A</v>
      </c>
      <c r="P98" s="805" t="e">
        <f>HLOOKUP(N81,PT_Share,5,0)</f>
        <v>#N/A</v>
      </c>
      <c r="Q98" s="805"/>
      <c r="R98" s="808"/>
      <c r="S98" s="1148" t="e">
        <f>HLOOKUP(S81,TV_affinity,6,0)</f>
        <v>#N/A</v>
      </c>
      <c r="T98" s="1149" t="e">
        <f>HLOOKUP(S81,Channel_split2,5,0)</f>
        <v>#N/A</v>
      </c>
      <c r="U98" s="1149" t="e">
        <f>HLOOKUP(S81,PT_Share,5,0)</f>
        <v>#N/A</v>
      </c>
      <c r="V98" s="1149"/>
      <c r="W98" s="1150"/>
      <c r="X98" s="1048" t="e">
        <f>HLOOKUP(X81,TV_affinity,6,0)</f>
        <v>#N/A</v>
      </c>
      <c r="Y98" s="805" t="e">
        <f>HLOOKUP(X81,Channel_split2,5,0)</f>
        <v>#N/A</v>
      </c>
      <c r="Z98" s="805" t="e">
        <f>HLOOKUP(X81,PT_Share,5,0)</f>
        <v>#N/A</v>
      </c>
      <c r="AA98" s="805"/>
      <c r="AB98" s="810"/>
      <c r="AC98" s="370"/>
      <c r="AD98" s="1048" t="e">
        <f>HLOOKUP(AD81,TV_affinity,6,0)</f>
        <v>#N/A</v>
      </c>
      <c r="AE98" s="805" t="e">
        <f>HLOOKUP(AD81,Channel_split2,5,0)</f>
        <v>#N/A</v>
      </c>
      <c r="AF98" s="805" t="e">
        <f>HLOOKUP(AD81,PT_Share,5,0)</f>
        <v>#N/A</v>
      </c>
      <c r="AG98" s="805"/>
      <c r="AH98" s="809"/>
      <c r="AI98" s="1048" t="e">
        <f>HLOOKUP(AI81,TV_affinity,6,0)</f>
        <v>#N/A</v>
      </c>
      <c r="AJ98" s="805" t="e">
        <f>HLOOKUP(AI81,Channel_split2,5,0)</f>
        <v>#N/A</v>
      </c>
      <c r="AK98" s="805" t="e">
        <f>HLOOKUP(AI81,PT_Share,5,0)</f>
        <v>#N/A</v>
      </c>
      <c r="AL98" s="805"/>
      <c r="AM98" s="809"/>
      <c r="AN98" s="1048" t="e">
        <f>HLOOKUP(AN81,TV_affinity,6,0)</f>
        <v>#N/A</v>
      </c>
      <c r="AO98" s="805" t="e">
        <f>HLOOKUP(AN81,Channel_split2,5,0)</f>
        <v>#N/A</v>
      </c>
      <c r="AP98" s="805" t="e">
        <f>HLOOKUP(AN81,PT_Share,5,0)</f>
        <v>#N/A</v>
      </c>
      <c r="AQ98" s="812"/>
      <c r="AR98" s="1391"/>
      <c r="AS98" s="1048" t="e">
        <f>HLOOKUP(AS81,TV_affinity,6,0)</f>
        <v>#N/A</v>
      </c>
      <c r="AT98" s="805" t="e">
        <f>HLOOKUP(AS81,Channel_split2,5,0)</f>
        <v>#N/A</v>
      </c>
      <c r="AU98" s="805" t="e">
        <f>HLOOKUP(AS81,PT_Share,5,0)</f>
        <v>#N/A</v>
      </c>
      <c r="AV98" s="1331"/>
      <c r="AW98" s="1332"/>
      <c r="AX98" s="1048" t="e">
        <f>HLOOKUP(AX81,TV_affinity,6,0)</f>
        <v>#N/A</v>
      </c>
      <c r="AY98" s="805" t="e">
        <f>HLOOKUP(AX81,Channel_split2,5,0)</f>
        <v>#N/A</v>
      </c>
      <c r="AZ98" s="805" t="e">
        <f>HLOOKUP(AX81,PT_Share,5,0)</f>
        <v>#N/A</v>
      </c>
      <c r="BA98" s="805"/>
      <c r="BB98" s="813"/>
      <c r="BC98" s="809"/>
      <c r="BD98" s="1048" t="e">
        <f>HLOOKUP(BD81,TV_affinity,6,0)</f>
        <v>#N/A</v>
      </c>
      <c r="BE98" s="805" t="e">
        <f>HLOOKUP(BD81,Channel_split2,5,0)</f>
        <v>#N/A</v>
      </c>
      <c r="BF98" s="805" t="e">
        <f>HLOOKUP(BD81,PT_Share,5,0)</f>
        <v>#N/A</v>
      </c>
      <c r="BG98" s="805"/>
      <c r="BH98" s="809"/>
      <c r="BI98" s="1048" t="e">
        <f>HLOOKUP(BI81,TV_affinity,6,0)</f>
        <v>#N/A</v>
      </c>
      <c r="BJ98" s="805" t="e">
        <f>HLOOKUP(BI81,Channel_split2,5,0)</f>
        <v>#N/A</v>
      </c>
      <c r="BK98" s="805" t="e">
        <f>HLOOKUP(BI81,PT_Share,5,0)</f>
        <v>#N/A</v>
      </c>
      <c r="BL98" s="805"/>
      <c r="BM98" s="814"/>
    </row>
    <row r="99" spans="1:65" s="47" customFormat="1" hidden="1" outlineLevel="1">
      <c r="A99" s="158" t="s">
        <v>71</v>
      </c>
      <c r="B99" s="158"/>
      <c r="C99" s="159"/>
      <c r="D99" s="260" t="e">
        <f>HLOOKUP(D81,TV_affinity,7,0)</f>
        <v>#N/A</v>
      </c>
      <c r="E99" s="259" t="e">
        <f>HLOOKUP(D81,Channel_split2,6,0)</f>
        <v>#N/A</v>
      </c>
      <c r="F99" s="259" t="e">
        <f>HLOOKUP(D81,PT_Share,6,0)</f>
        <v>#N/A</v>
      </c>
      <c r="G99" s="259"/>
      <c r="H99" s="224"/>
      <c r="I99" s="261" t="e">
        <f>HLOOKUP(I81,TV_affinity,7,0)</f>
        <v>#N/A</v>
      </c>
      <c r="J99" s="259" t="e">
        <f>HLOOKUP(I81,Channel_split2,6,0)</f>
        <v>#N/A</v>
      </c>
      <c r="K99" s="259" t="e">
        <f>HLOOKUP(I81,PT_Share,6,0)</f>
        <v>#N/A</v>
      </c>
      <c r="L99" s="466"/>
      <c r="M99" s="224"/>
      <c r="N99" s="261" t="e">
        <f>HLOOKUP(N81,TV_affinity,7,0)</f>
        <v>#N/A</v>
      </c>
      <c r="O99" s="259" t="e">
        <f>HLOOKUP(N81,Channel_split2,6,0)</f>
        <v>#N/A</v>
      </c>
      <c r="P99" s="259" t="e">
        <f>HLOOKUP(N81,PT_Share,6,0)</f>
        <v>#N/A</v>
      </c>
      <c r="Q99" s="259"/>
      <c r="R99" s="466"/>
      <c r="S99" s="1151" t="e">
        <f>HLOOKUP(S81,TV_affinity,7,0)</f>
        <v>#N/A</v>
      </c>
      <c r="T99" s="340" t="e">
        <f>HLOOKUP(S81,Channel_split2,6,0)</f>
        <v>#N/A</v>
      </c>
      <c r="U99" s="340" t="e">
        <f>HLOOKUP(S81,PT_Share,6,0)</f>
        <v>#N/A</v>
      </c>
      <c r="V99" s="340"/>
      <c r="W99" s="1152"/>
      <c r="X99" s="261" t="e">
        <f>HLOOKUP(X81,TV_affinity,7,0)</f>
        <v>#N/A</v>
      </c>
      <c r="Y99" s="259" t="e">
        <f>HLOOKUP(X81,Channel_split2,6,0)</f>
        <v>#N/A</v>
      </c>
      <c r="Z99" s="259" t="e">
        <f>HLOOKUP(X81,PT_Share,6,0)</f>
        <v>#N/A</v>
      </c>
      <c r="AA99" s="259"/>
      <c r="AB99" s="332"/>
      <c r="AC99" s="258"/>
      <c r="AD99" s="261" t="e">
        <f>HLOOKUP(AD81,TV_affinity,7,0)</f>
        <v>#N/A</v>
      </c>
      <c r="AE99" s="259" t="e">
        <f>HLOOKUP(AD81,Channel_split2,6,0)</f>
        <v>#N/A</v>
      </c>
      <c r="AF99" s="259" t="e">
        <f>HLOOKUP(AD81,PT_Share,6,0)</f>
        <v>#N/A</v>
      </c>
      <c r="AG99" s="259"/>
      <c r="AH99" s="225"/>
      <c r="AI99" s="261" t="e">
        <f>HLOOKUP(AI81,TV_affinity,7,0)</f>
        <v>#N/A</v>
      </c>
      <c r="AJ99" s="259" t="e">
        <f>HLOOKUP(AI81,Channel_split2,6,0)</f>
        <v>#N/A</v>
      </c>
      <c r="AK99" s="259" t="e">
        <f>HLOOKUP(AI81,PT_Share,6,0)</f>
        <v>#N/A</v>
      </c>
      <c r="AL99" s="259"/>
      <c r="AM99" s="225"/>
      <c r="AN99" s="261" t="e">
        <f>HLOOKUP(AN81,TV_affinity,7,0)</f>
        <v>#N/A</v>
      </c>
      <c r="AO99" s="259" t="e">
        <f>HLOOKUP(AN81,Channel_split2,6,0)</f>
        <v>#N/A</v>
      </c>
      <c r="AP99" s="259" t="e">
        <f>HLOOKUP(AN81,PT_Share,6,0)</f>
        <v>#N/A</v>
      </c>
      <c r="AQ99" s="208"/>
      <c r="AR99" s="1392"/>
      <c r="AS99" s="261" t="e">
        <f>HLOOKUP(AS81,TV_affinity,7,0)</f>
        <v>#N/A</v>
      </c>
      <c r="AT99" s="259" t="e">
        <f>HLOOKUP(AS81,Channel_split2,6,0)</f>
        <v>#N/A</v>
      </c>
      <c r="AU99" s="259" t="e">
        <f>HLOOKUP(AS81,PT_Share,6,0)</f>
        <v>#N/A</v>
      </c>
      <c r="AV99" s="208"/>
      <c r="AW99" s="1152"/>
      <c r="AX99" s="261" t="e">
        <f>HLOOKUP(AX81,TV_affinity,7,0)</f>
        <v>#N/A</v>
      </c>
      <c r="AY99" s="259" t="e">
        <f>HLOOKUP(AX81,Channel_split2,6,0)</f>
        <v>#N/A</v>
      </c>
      <c r="AZ99" s="259" t="e">
        <f>HLOOKUP(AX81,PT_Share,6,0)</f>
        <v>#N/A</v>
      </c>
      <c r="BA99" s="259"/>
      <c r="BB99" s="472"/>
      <c r="BC99" s="225"/>
      <c r="BD99" s="261" t="e">
        <f>HLOOKUP(BD81,TV_affinity,7,0)</f>
        <v>#N/A</v>
      </c>
      <c r="BE99" s="259" t="e">
        <f>HLOOKUP(BD81,Channel_split2,6,0)</f>
        <v>#N/A</v>
      </c>
      <c r="BF99" s="259" t="e">
        <f>HLOOKUP(BD81,PT_Share,6,0)</f>
        <v>#N/A</v>
      </c>
      <c r="BG99" s="259"/>
      <c r="BH99" s="225"/>
      <c r="BI99" s="261" t="e">
        <f>HLOOKUP(BI81,TV_affinity,7,0)</f>
        <v>#N/A</v>
      </c>
      <c r="BJ99" s="259" t="e">
        <f>HLOOKUP(BI81,Channel_split2,6,0)</f>
        <v>#N/A</v>
      </c>
      <c r="BK99" s="259" t="e">
        <f>HLOOKUP(BI81,PT_Share,6,0)</f>
        <v>#N/A</v>
      </c>
      <c r="BL99" s="259"/>
      <c r="BM99" s="816"/>
    </row>
    <row r="100" spans="1:65" s="47" customFormat="1" hidden="1" outlineLevel="1">
      <c r="A100" s="160" t="s">
        <v>73</v>
      </c>
      <c r="B100" s="158"/>
      <c r="C100" s="161"/>
      <c r="D100" s="793" t="e">
        <f>HLOOKUP(D81,TV_affinity,8,0)</f>
        <v>#N/A</v>
      </c>
      <c r="E100" s="905" t="e">
        <f>HLOOKUP(D81,Channel_split2,7,0)</f>
        <v>#N/A</v>
      </c>
      <c r="F100" s="905" t="e">
        <f>HLOOKUP(D81,PT_Share,7,0)</f>
        <v>#N/A</v>
      </c>
      <c r="G100" s="905"/>
      <c r="H100" s="795"/>
      <c r="I100" s="796" t="e">
        <f>HLOOKUP(I81,TV_affinity,8,0)</f>
        <v>#N/A</v>
      </c>
      <c r="J100" s="905" t="e">
        <f>HLOOKUP(I81,Channel_split2,7,0)</f>
        <v>#N/A</v>
      </c>
      <c r="K100" s="905" t="e">
        <f>HLOOKUP(I81,PT_Share,7,0)</f>
        <v>#N/A</v>
      </c>
      <c r="L100" s="797"/>
      <c r="M100" s="795"/>
      <c r="N100" s="796" t="e">
        <f>HLOOKUP(N81,TV_affinity,8,0)</f>
        <v>#N/A</v>
      </c>
      <c r="O100" s="905" t="e">
        <f>HLOOKUP(N81,Channel_split2,7,0)</f>
        <v>#N/A</v>
      </c>
      <c r="P100" s="905" t="e">
        <f>HLOOKUP(N81,PT_Share,7,0)</f>
        <v>#N/A</v>
      </c>
      <c r="Q100" s="905"/>
      <c r="R100" s="1026"/>
      <c r="S100" s="1145" t="e">
        <f>HLOOKUP(S81,TV_affinity,8,0)</f>
        <v>#N/A</v>
      </c>
      <c r="T100" s="1146" t="e">
        <f>HLOOKUP(S81,Channel_split2,7,0)</f>
        <v>#N/A</v>
      </c>
      <c r="U100" s="1146" t="e">
        <f>HLOOKUP(S81,PT_Share,7,0)</f>
        <v>#N/A</v>
      </c>
      <c r="V100" s="1146"/>
      <c r="W100" s="1147"/>
      <c r="X100" s="1047" t="e">
        <f>HLOOKUP(X81,TV_affinity,8,0)</f>
        <v>#N/A</v>
      </c>
      <c r="Y100" s="905" t="e">
        <f>HLOOKUP(X81,Channel_split2,7,0)</f>
        <v>#N/A</v>
      </c>
      <c r="Z100" s="905" t="e">
        <f>HLOOKUP(X81,PT_Share,7,0)</f>
        <v>#N/A</v>
      </c>
      <c r="AA100" s="905"/>
      <c r="AB100" s="906"/>
      <c r="AC100" s="800"/>
      <c r="AD100" s="1047" t="e">
        <f>HLOOKUP(AD81,TV_affinity,8,0)</f>
        <v>#N/A</v>
      </c>
      <c r="AE100" s="905" t="e">
        <f>HLOOKUP(AD81,Channel_split2,7,0)</f>
        <v>#N/A</v>
      </c>
      <c r="AF100" s="905" t="e">
        <f>HLOOKUP(AD81,PT_Share,7,0)</f>
        <v>#N/A</v>
      </c>
      <c r="AG100" s="905"/>
      <c r="AH100" s="798"/>
      <c r="AI100" s="1047" t="e">
        <f>HLOOKUP(AI81,TV_affinity,8,0)</f>
        <v>#N/A</v>
      </c>
      <c r="AJ100" s="905" t="e">
        <f>HLOOKUP(AI81,Channel_split2,7,0)</f>
        <v>#N/A</v>
      </c>
      <c r="AK100" s="905" t="e">
        <f>HLOOKUP(AI81,PT_Share,7,0)</f>
        <v>#N/A</v>
      </c>
      <c r="AL100" s="905"/>
      <c r="AM100" s="798"/>
      <c r="AN100" s="1047" t="e">
        <f>HLOOKUP(AN81,TV_affinity,8,0)</f>
        <v>#N/A</v>
      </c>
      <c r="AO100" s="905" t="e">
        <f>HLOOKUP(AN81,Channel_split2,7,0)</f>
        <v>#N/A</v>
      </c>
      <c r="AP100" s="905" t="e">
        <f>HLOOKUP(AN81,PT_Share,7,0)</f>
        <v>#N/A</v>
      </c>
      <c r="AQ100" s="907"/>
      <c r="AR100" s="1390"/>
      <c r="AS100" s="1047" t="e">
        <f>HLOOKUP(AS81,TV_affinity,8,0)</f>
        <v>#N/A</v>
      </c>
      <c r="AT100" s="905" t="e">
        <f>HLOOKUP(AS81,Channel_split2,7,0)</f>
        <v>#N/A</v>
      </c>
      <c r="AU100" s="905" t="e">
        <f>HLOOKUP(AS81,PT_Share,7,0)</f>
        <v>#N/A</v>
      </c>
      <c r="AV100" s="1327"/>
      <c r="AW100" s="1328"/>
      <c r="AX100" s="1047" t="e">
        <f>HLOOKUP(AX81,TV_affinity,8,0)</f>
        <v>#N/A</v>
      </c>
      <c r="AY100" s="905" t="e">
        <f>HLOOKUP(AX81,Channel_split2,7,0)</f>
        <v>#N/A</v>
      </c>
      <c r="AZ100" s="905" t="e">
        <f>HLOOKUP(AX81,PT_Share,7,0)</f>
        <v>#N/A</v>
      </c>
      <c r="BA100" s="905"/>
      <c r="BB100" s="802"/>
      <c r="BC100" s="798"/>
      <c r="BD100" s="1047" t="e">
        <f>HLOOKUP(BD81,TV_affinity,8,0)</f>
        <v>#N/A</v>
      </c>
      <c r="BE100" s="905" t="e">
        <f>HLOOKUP(BD81,Channel_split2,7,0)</f>
        <v>#N/A</v>
      </c>
      <c r="BF100" s="905" t="e">
        <f>HLOOKUP(BD81,PT_Share,7,0)</f>
        <v>#N/A</v>
      </c>
      <c r="BG100" s="905"/>
      <c r="BH100" s="798"/>
      <c r="BI100" s="1047" t="e">
        <f>HLOOKUP(BI81,TV_affinity,8,0)</f>
        <v>#N/A</v>
      </c>
      <c r="BJ100" s="905" t="e">
        <f>HLOOKUP(BI81,Channel_split2,7,0)</f>
        <v>#N/A</v>
      </c>
      <c r="BK100" s="905" t="e">
        <f>HLOOKUP(BI81,PT_Share,7,0)</f>
        <v>#N/A</v>
      </c>
      <c r="BL100" s="905"/>
      <c r="BM100" s="803"/>
    </row>
    <row r="101" spans="1:65" s="47" customFormat="1" hidden="1" outlineLevel="1">
      <c r="A101" s="160" t="s">
        <v>85</v>
      </c>
      <c r="B101" s="158"/>
      <c r="C101" s="161"/>
      <c r="D101" s="793" t="e">
        <f>HLOOKUP(D81,TV_affinity,9,0)</f>
        <v>#N/A</v>
      </c>
      <c r="E101" s="905" t="e">
        <f>HLOOKUP(D81,Channel_split2,8,0)</f>
        <v>#N/A</v>
      </c>
      <c r="F101" s="905" t="e">
        <f>HLOOKUP(D81,PT_Share,8,0)</f>
        <v>#N/A</v>
      </c>
      <c r="G101" s="340"/>
      <c r="H101" s="224"/>
      <c r="I101" s="796" t="e">
        <f>HLOOKUP(I81,TV_affinity,9,0)</f>
        <v>#N/A</v>
      </c>
      <c r="J101" s="905" t="e">
        <f>HLOOKUP(I81,Channel_split2,8,0)</f>
        <v>#N/A</v>
      </c>
      <c r="K101" s="905" t="e">
        <f>HLOOKUP(I81,PT_Share,8,0)</f>
        <v>#N/A</v>
      </c>
      <c r="L101" s="466"/>
      <c r="M101" s="224"/>
      <c r="N101" s="796" t="e">
        <f>HLOOKUP(N81,TV_affinity,9,0)</f>
        <v>#N/A</v>
      </c>
      <c r="O101" s="905" t="e">
        <f>HLOOKUP(N81,Channel_split2,8,0)</f>
        <v>#N/A</v>
      </c>
      <c r="P101" s="905" t="e">
        <f>HLOOKUP(N81,PT_Share,8,0)</f>
        <v>#N/A</v>
      </c>
      <c r="Q101" s="340"/>
      <c r="R101" s="466"/>
      <c r="S101" s="1145" t="e">
        <f>HLOOKUP(S81,TV_affinity,9,0)</f>
        <v>#N/A</v>
      </c>
      <c r="T101" s="1146" t="e">
        <f>HLOOKUP(S81,Channel_split2,8,0)</f>
        <v>#N/A</v>
      </c>
      <c r="U101" s="1146" t="e">
        <f>HLOOKUP(S81,PT_Share,8,0)</f>
        <v>#N/A</v>
      </c>
      <c r="V101" s="340"/>
      <c r="W101" s="1152"/>
      <c r="X101" s="1047" t="e">
        <f>HLOOKUP(X81,TV_affinity,9,0)</f>
        <v>#N/A</v>
      </c>
      <c r="Y101" s="905" t="e">
        <f>HLOOKUP(X81,Channel_split2,8,0)</f>
        <v>#N/A</v>
      </c>
      <c r="Z101" s="905" t="e">
        <f>HLOOKUP(X81,PT_Share,8,0)</f>
        <v>#N/A</v>
      </c>
      <c r="AA101" s="340"/>
      <c r="AB101" s="333"/>
      <c r="AC101" s="258"/>
      <c r="AD101" s="1047" t="e">
        <f>HLOOKUP(AD81,TV_affinity,9,0)</f>
        <v>#N/A</v>
      </c>
      <c r="AE101" s="905" t="e">
        <f>HLOOKUP(AD81,Channel_split2,8,0)</f>
        <v>#N/A</v>
      </c>
      <c r="AF101" s="905" t="e">
        <f>HLOOKUP(AD81,PT_Share,8,0)</f>
        <v>#N/A</v>
      </c>
      <c r="AG101" s="905"/>
      <c r="AH101" s="225"/>
      <c r="AI101" s="1047" t="e">
        <f>HLOOKUP(AI81,TV_affinity,9,0)</f>
        <v>#N/A</v>
      </c>
      <c r="AJ101" s="905" t="e">
        <f>HLOOKUP(AI81,Channel_split2,8,0)</f>
        <v>#N/A</v>
      </c>
      <c r="AK101" s="905" t="e">
        <f>HLOOKUP(AI81,PT_Share,8,0)</f>
        <v>#N/A</v>
      </c>
      <c r="AL101" s="905"/>
      <c r="AM101" s="225"/>
      <c r="AN101" s="1047" t="e">
        <f>HLOOKUP(AN81,TV_affinity,9,0)</f>
        <v>#N/A</v>
      </c>
      <c r="AO101" s="905" t="e">
        <f>HLOOKUP(AN81,Channel_split2,8,0)</f>
        <v>#N/A</v>
      </c>
      <c r="AP101" s="905" t="e">
        <f>HLOOKUP(AN81,PT_Share,8,0)</f>
        <v>#N/A</v>
      </c>
      <c r="AQ101" s="208"/>
      <c r="AR101" s="1390"/>
      <c r="AS101" s="1047" t="e">
        <f>HLOOKUP(AS81,TV_affinity,9,0)</f>
        <v>#N/A</v>
      </c>
      <c r="AT101" s="905" t="e">
        <f>HLOOKUP(AS81,Channel_split2,8,0)</f>
        <v>#N/A</v>
      </c>
      <c r="AU101" s="905" t="e">
        <f>HLOOKUP(AS81,PT_Share,8,0)</f>
        <v>#N/A</v>
      </c>
      <c r="AV101" s="208"/>
      <c r="AW101" s="1152"/>
      <c r="AX101" s="1047" t="e">
        <f>HLOOKUP(AX81,TV_affinity,9,0)</f>
        <v>#N/A</v>
      </c>
      <c r="AY101" s="905" t="e">
        <f>HLOOKUP(AX81,Channel_split2,8,0)</f>
        <v>#N/A</v>
      </c>
      <c r="AZ101" s="905" t="e">
        <f>HLOOKUP(AX81,PT_Share,8,0)</f>
        <v>#N/A</v>
      </c>
      <c r="BA101" s="340"/>
      <c r="BB101" s="472"/>
      <c r="BC101" s="225"/>
      <c r="BD101" s="1047" t="e">
        <f>HLOOKUP(BD81,TV_affinity,9,0)</f>
        <v>#N/A</v>
      </c>
      <c r="BE101" s="905" t="e">
        <f>HLOOKUP(BD81,Channel_split2,8,0)</f>
        <v>#N/A</v>
      </c>
      <c r="BF101" s="905" t="e">
        <f>HLOOKUP(BD81,PT_Share,8,0)</f>
        <v>#N/A</v>
      </c>
      <c r="BG101" s="340"/>
      <c r="BH101" s="798"/>
      <c r="BI101" s="1047" t="e">
        <f>HLOOKUP(BI81,TV_affinity,9,0)</f>
        <v>#N/A</v>
      </c>
      <c r="BJ101" s="905" t="e">
        <f>HLOOKUP(BI81,Channel_split2,8,0)</f>
        <v>#N/A</v>
      </c>
      <c r="BK101" s="905" t="e">
        <f>HLOOKUP(BI81,PT_Share,8,0)</f>
        <v>#N/A</v>
      </c>
      <c r="BL101" s="340"/>
      <c r="BM101" s="816"/>
    </row>
    <row r="102" spans="1:65" s="47" customFormat="1" hidden="1" outlineLevel="1">
      <c r="A102" s="160" t="s">
        <v>93</v>
      </c>
      <c r="B102" s="158"/>
      <c r="C102" s="161"/>
      <c r="D102" s="793" t="e">
        <f>HLOOKUP(D81,TV_affinity,10,0)</f>
        <v>#N/A</v>
      </c>
      <c r="E102" s="905" t="e">
        <f>HLOOKUP(D81,Channel_split2,9,0)</f>
        <v>#N/A</v>
      </c>
      <c r="F102" s="905" t="e">
        <f>HLOOKUP(D81,PT_Share,9,0)</f>
        <v>#N/A</v>
      </c>
      <c r="G102" s="340"/>
      <c r="H102" s="224"/>
      <c r="I102" s="796" t="e">
        <f>HLOOKUP(I81,TV_affinity,10,0)</f>
        <v>#N/A</v>
      </c>
      <c r="J102" s="905" t="e">
        <f>HLOOKUP(I81,Channel_split2,9,0)</f>
        <v>#N/A</v>
      </c>
      <c r="K102" s="905" t="e">
        <f>HLOOKUP(I81,PT_Share,9,0)</f>
        <v>#N/A</v>
      </c>
      <c r="L102" s="466"/>
      <c r="M102" s="224"/>
      <c r="N102" s="796" t="e">
        <f>HLOOKUP(N81,TV_affinity,10,0)</f>
        <v>#N/A</v>
      </c>
      <c r="O102" s="905" t="e">
        <f>HLOOKUP(N81,Channel_split2,9,0)</f>
        <v>#N/A</v>
      </c>
      <c r="P102" s="905" t="e">
        <f>HLOOKUP(N81,PT_Share,9,0)</f>
        <v>#N/A</v>
      </c>
      <c r="Q102" s="340"/>
      <c r="R102" s="466"/>
      <c r="S102" s="1145" t="e">
        <f>HLOOKUP(S81,TV_affinity,10,0)</f>
        <v>#N/A</v>
      </c>
      <c r="T102" s="1146" t="e">
        <f>HLOOKUP(S81,Channel_split2,9,0)</f>
        <v>#N/A</v>
      </c>
      <c r="U102" s="1146" t="e">
        <f>HLOOKUP(S81,PT_Share,9,0)</f>
        <v>#N/A</v>
      </c>
      <c r="V102" s="340"/>
      <c r="W102" s="1152"/>
      <c r="X102" s="1047" t="e">
        <f>HLOOKUP(X81,TV_affinity,10,0)</f>
        <v>#N/A</v>
      </c>
      <c r="Y102" s="905" t="e">
        <f>HLOOKUP(X81,Channel_split2,9,0)</f>
        <v>#N/A</v>
      </c>
      <c r="Z102" s="905" t="e">
        <f>HLOOKUP(X81,PT_Share,9,0)</f>
        <v>#N/A</v>
      </c>
      <c r="AA102" s="340"/>
      <c r="AB102" s="333"/>
      <c r="AC102" s="258"/>
      <c r="AD102" s="1047" t="e">
        <f>HLOOKUP(AD81,TV_affinity,10,0)</f>
        <v>#N/A</v>
      </c>
      <c r="AE102" s="905" t="e">
        <f>HLOOKUP(AD81,Channel_split2,9,0)</f>
        <v>#N/A</v>
      </c>
      <c r="AF102" s="905" t="e">
        <f>HLOOKUP(AD81,PT_Share,9,0)</f>
        <v>#N/A</v>
      </c>
      <c r="AG102" s="905"/>
      <c r="AH102" s="225"/>
      <c r="AI102" s="1047" t="e">
        <f>HLOOKUP(AI81,TV_affinity,10,0)</f>
        <v>#N/A</v>
      </c>
      <c r="AJ102" s="905" t="e">
        <f>HLOOKUP(AI81,Channel_split2,9,0)</f>
        <v>#N/A</v>
      </c>
      <c r="AK102" s="905" t="e">
        <f>HLOOKUP(AI81,PT_Share,9,0)</f>
        <v>#N/A</v>
      </c>
      <c r="AL102" s="340"/>
      <c r="AM102" s="225"/>
      <c r="AN102" s="1047" t="e">
        <f>HLOOKUP(AN81,TV_affinity,10,0)</f>
        <v>#N/A</v>
      </c>
      <c r="AO102" s="905" t="e">
        <f>HLOOKUP(AN81,Channel_split2,9,0)</f>
        <v>#N/A</v>
      </c>
      <c r="AP102" s="905" t="e">
        <f>HLOOKUP(AN81,PT_Share,9,0)</f>
        <v>#N/A</v>
      </c>
      <c r="AQ102" s="208"/>
      <c r="AR102" s="1390"/>
      <c r="AS102" s="1047" t="e">
        <f>HLOOKUP(AS81,TV_affinity,10,0)</f>
        <v>#N/A</v>
      </c>
      <c r="AT102" s="905" t="e">
        <f>HLOOKUP(AS81,Channel_split2,9,0)</f>
        <v>#N/A</v>
      </c>
      <c r="AU102" s="905" t="e">
        <f>HLOOKUP(AS81,PT_Share,9,0)</f>
        <v>#N/A</v>
      </c>
      <c r="AV102" s="208"/>
      <c r="AW102" s="1152"/>
      <c r="AX102" s="1047" t="e">
        <f>HLOOKUP(AX81,TV_affinity,10,0)</f>
        <v>#N/A</v>
      </c>
      <c r="AY102" s="905" t="e">
        <f>HLOOKUP(AX81,Channel_split2,9,0)</f>
        <v>#N/A</v>
      </c>
      <c r="AZ102" s="905" t="e">
        <f>HLOOKUP(AX81,PT_Share,9,0)</f>
        <v>#N/A</v>
      </c>
      <c r="BA102" s="340"/>
      <c r="BB102" s="472"/>
      <c r="BC102" s="225"/>
      <c r="BD102" s="1047" t="e">
        <f>HLOOKUP(BD81,TV_affinity,10,0)</f>
        <v>#N/A</v>
      </c>
      <c r="BE102" s="905" t="e">
        <f>HLOOKUP(BD81,Channel_split2,9,0)</f>
        <v>#N/A</v>
      </c>
      <c r="BF102" s="905" t="e">
        <f>HLOOKUP(BD81,PT_Share,9,0)</f>
        <v>#N/A</v>
      </c>
      <c r="BG102" s="340"/>
      <c r="BH102" s="798"/>
      <c r="BI102" s="1047" t="e">
        <f>HLOOKUP(BI81,TV_affinity,10,0)</f>
        <v>#N/A</v>
      </c>
      <c r="BJ102" s="905" t="e">
        <f>HLOOKUP(BI81,Channel_split2,9,0)</f>
        <v>#N/A</v>
      </c>
      <c r="BK102" s="905" t="e">
        <f>HLOOKUP(BI81,PT_Share,9,0)</f>
        <v>#N/A</v>
      </c>
      <c r="BL102" s="340"/>
      <c r="BM102" s="816"/>
    </row>
    <row r="103" spans="1:65" hidden="1" outlineLevel="1">
      <c r="A103" s="151"/>
      <c r="B103" s="32"/>
      <c r="C103" s="48"/>
      <c r="D103" s="817"/>
      <c r="E103" s="665"/>
      <c r="F103" s="704"/>
      <c r="G103" s="704"/>
      <c r="H103" s="705"/>
      <c r="I103" s="820"/>
      <c r="J103" s="850"/>
      <c r="K103" s="707"/>
      <c r="L103" s="823"/>
      <c r="M103" s="707"/>
      <c r="N103" s="908"/>
      <c r="O103" s="850"/>
      <c r="P103" s="707"/>
      <c r="Q103" s="707"/>
      <c r="R103" s="1023"/>
      <c r="S103" s="1153"/>
      <c r="T103" s="1154"/>
      <c r="U103" s="1154"/>
      <c r="V103" s="1154"/>
      <c r="W103" s="1155"/>
      <c r="X103" s="1049"/>
      <c r="Y103" s="707"/>
      <c r="Z103" s="707"/>
      <c r="AA103" s="707"/>
      <c r="AB103" s="828"/>
      <c r="AC103" s="826"/>
      <c r="AD103" s="909"/>
      <c r="AE103" s="707"/>
      <c r="AF103" s="707"/>
      <c r="AG103" s="707"/>
      <c r="AH103" s="829"/>
      <c r="AI103" s="909"/>
      <c r="AJ103" s="707"/>
      <c r="AK103" s="707"/>
      <c r="AL103" s="707"/>
      <c r="AM103" s="826"/>
      <c r="AN103" s="830"/>
      <c r="AO103" s="910"/>
      <c r="AP103" s="910"/>
      <c r="AQ103" s="911"/>
      <c r="AR103" s="1227"/>
      <c r="AS103" s="1333"/>
      <c r="AT103" s="1301"/>
      <c r="AU103" s="1301"/>
      <c r="AV103" s="1301"/>
      <c r="AW103" s="1334"/>
      <c r="AX103" s="1250"/>
      <c r="AY103" s="912"/>
      <c r="AZ103" s="912"/>
      <c r="BA103" s="912"/>
      <c r="BB103" s="833"/>
      <c r="BC103" s="834"/>
      <c r="BD103" s="825"/>
      <c r="BE103" s="912"/>
      <c r="BF103" s="912"/>
      <c r="BG103" s="912"/>
      <c r="BH103" s="834"/>
      <c r="BI103" s="835"/>
      <c r="BJ103" s="912"/>
      <c r="BK103" s="912"/>
      <c r="BL103" s="912"/>
      <c r="BM103" s="836"/>
    </row>
    <row r="104" spans="1:65" s="223" customFormat="1" hidden="1" outlineLevel="1">
      <c r="A104" s="155" t="s">
        <v>54</v>
      </c>
      <c r="B104" s="222"/>
      <c r="C104" s="115" t="e">
        <f>SUM(D104:BM104)</f>
        <v>#N/A</v>
      </c>
      <c r="D104" s="837" t="e">
        <f>D106+D107</f>
        <v>#N/A</v>
      </c>
      <c r="E104" s="913"/>
      <c r="F104" s="913"/>
      <c r="G104" s="913"/>
      <c r="H104" s="839"/>
      <c r="I104" s="840" t="e">
        <f>I106+I107</f>
        <v>#N/A</v>
      </c>
      <c r="J104" s="914"/>
      <c r="K104" s="914"/>
      <c r="L104" s="842"/>
      <c r="M104" s="914"/>
      <c r="N104" s="915" t="e">
        <f>N106+N107</f>
        <v>#N/A</v>
      </c>
      <c r="O104" s="914"/>
      <c r="P104" s="914"/>
      <c r="Q104" s="914"/>
      <c r="R104" s="1027"/>
      <c r="S104" s="1156" t="e">
        <f>S106+S107</f>
        <v>#N/A</v>
      </c>
      <c r="T104" s="1157"/>
      <c r="U104" s="1157"/>
      <c r="V104" s="1157"/>
      <c r="W104" s="1158"/>
      <c r="X104" s="1050" t="e">
        <f>X106+X107</f>
        <v>#N/A</v>
      </c>
      <c r="Y104" s="914"/>
      <c r="Z104" s="914"/>
      <c r="AA104" s="914"/>
      <c r="AB104" s="845"/>
      <c r="AC104" s="844"/>
      <c r="AD104" s="915" t="e">
        <f>AD106+AD107</f>
        <v>#N/A</v>
      </c>
      <c r="AE104" s="914"/>
      <c r="AF104" s="914"/>
      <c r="AG104" s="914"/>
      <c r="AH104" s="846"/>
      <c r="AI104" s="915" t="e">
        <f>AI106+AI107</f>
        <v>#N/A</v>
      </c>
      <c r="AJ104" s="914"/>
      <c r="AK104" s="914"/>
      <c r="AL104" s="914"/>
      <c r="AM104" s="847"/>
      <c r="AN104" s="915" t="e">
        <f>AN106+AN107</f>
        <v>#N/A</v>
      </c>
      <c r="AO104" s="914"/>
      <c r="AP104" s="914"/>
      <c r="AQ104" s="914"/>
      <c r="AR104" s="1228"/>
      <c r="AS104" s="1335" t="e">
        <f>AS106+AS107</f>
        <v>#N/A</v>
      </c>
      <c r="AT104" s="1336"/>
      <c r="AU104" s="1337"/>
      <c r="AV104" s="1337"/>
      <c r="AW104" s="1338"/>
      <c r="AX104" s="1251" t="e">
        <f>AX106+AX107</f>
        <v>#N/A</v>
      </c>
      <c r="AY104" s="914"/>
      <c r="AZ104" s="914"/>
      <c r="BA104" s="914"/>
      <c r="BB104" s="846"/>
      <c r="BC104" s="848"/>
      <c r="BD104" s="915" t="e">
        <f>BD106+BD107</f>
        <v>#N/A</v>
      </c>
      <c r="BE104" s="914"/>
      <c r="BF104" s="914"/>
      <c r="BG104" s="914"/>
      <c r="BH104" s="845"/>
      <c r="BI104" s="915" t="e">
        <f>BI106+BI107</f>
        <v>#N/A</v>
      </c>
      <c r="BJ104" s="914"/>
      <c r="BK104" s="914"/>
      <c r="BL104" s="914"/>
      <c r="BM104" s="849"/>
    </row>
    <row r="105" spans="1:65" hidden="1" outlineLevel="1">
      <c r="A105" s="151" t="s">
        <v>74</v>
      </c>
      <c r="B105" s="32"/>
      <c r="C105" s="48"/>
      <c r="D105" s="817"/>
      <c r="E105" s="916"/>
      <c r="F105" s="917"/>
      <c r="G105" s="917"/>
      <c r="H105" s="705"/>
      <c r="I105" s="820"/>
      <c r="J105" s="918"/>
      <c r="K105" s="912"/>
      <c r="L105" s="823"/>
      <c r="M105" s="912"/>
      <c r="N105" s="908"/>
      <c r="O105" s="918"/>
      <c r="P105" s="912"/>
      <c r="Q105" s="912"/>
      <c r="R105" s="1023"/>
      <c r="S105" s="1153"/>
      <c r="T105" s="1154"/>
      <c r="U105" s="1154"/>
      <c r="V105" s="1154"/>
      <c r="W105" s="1155"/>
      <c r="X105" s="1049"/>
      <c r="Y105" s="912"/>
      <c r="Z105" s="912"/>
      <c r="AA105" s="912"/>
      <c r="AB105" s="828"/>
      <c r="AC105" s="826"/>
      <c r="AD105" s="909"/>
      <c r="AE105" s="912"/>
      <c r="AF105" s="912"/>
      <c r="AG105" s="912"/>
      <c r="AH105" s="829"/>
      <c r="AI105" s="909"/>
      <c r="AJ105" s="912"/>
      <c r="AK105" s="912"/>
      <c r="AL105" s="912"/>
      <c r="AM105" s="851"/>
      <c r="AN105" s="909"/>
      <c r="AO105" s="912"/>
      <c r="AP105" s="912"/>
      <c r="AQ105" s="912"/>
      <c r="AR105" s="1227"/>
      <c r="AS105" s="1300"/>
      <c r="AT105" s="1301"/>
      <c r="AU105" s="1301"/>
      <c r="AV105" s="1301"/>
      <c r="AW105" s="1334"/>
      <c r="AX105" s="1250"/>
      <c r="AY105" s="912"/>
      <c r="AZ105" s="912"/>
      <c r="BA105" s="912"/>
      <c r="BB105" s="829"/>
      <c r="BC105" s="834"/>
      <c r="BD105" s="909"/>
      <c r="BE105" s="912"/>
      <c r="BF105" s="912"/>
      <c r="BG105" s="912"/>
      <c r="BH105" s="828"/>
      <c r="BI105" s="919"/>
      <c r="BJ105" s="912"/>
      <c r="BK105" s="912"/>
      <c r="BL105" s="912"/>
      <c r="BM105" s="836"/>
    </row>
    <row r="106" spans="1:65" s="69" customFormat="1" hidden="1" outlineLevel="1">
      <c r="A106" s="156" t="s">
        <v>56</v>
      </c>
      <c r="B106" s="157"/>
      <c r="C106" s="48"/>
      <c r="D106" s="852" t="e">
        <f>SUM(D108:D111)</f>
        <v>#N/A</v>
      </c>
      <c r="E106" s="920"/>
      <c r="F106" s="921"/>
      <c r="G106" s="921" t="e">
        <f>SUM(G108:G111)</f>
        <v>#N/A</v>
      </c>
      <c r="H106" s="855"/>
      <c r="I106" s="856" t="e">
        <f>SUM(I108:I111)</f>
        <v>#N/A</v>
      </c>
      <c r="J106" s="920"/>
      <c r="K106" s="921"/>
      <c r="L106" s="857" t="e">
        <f>SUM(L108:L111)</f>
        <v>#N/A</v>
      </c>
      <c r="M106" s="855"/>
      <c r="N106" s="856" t="e">
        <f>SUM(N108:N111)</f>
        <v>#N/A</v>
      </c>
      <c r="O106" s="920"/>
      <c r="P106" s="921"/>
      <c r="Q106" s="921" t="e">
        <f>SUM(Q108:Q111)</f>
        <v>#N/A</v>
      </c>
      <c r="R106" s="1028"/>
      <c r="S106" s="1159" t="e">
        <f>SUM(S108:S111)</f>
        <v>#N/A</v>
      </c>
      <c r="T106" s="1160"/>
      <c r="U106" s="1161"/>
      <c r="V106" s="1161" t="e">
        <f>SUM(V108:V111)</f>
        <v>#N/A</v>
      </c>
      <c r="W106" s="1162"/>
      <c r="X106" s="1051" t="e">
        <f>SUM(X108:X111)</f>
        <v>#N/A</v>
      </c>
      <c r="Y106" s="920"/>
      <c r="Z106" s="921"/>
      <c r="AA106" s="921" t="e">
        <f>SUM(AA108:AA111)</f>
        <v>#N/A</v>
      </c>
      <c r="AB106" s="922"/>
      <c r="AC106" s="860"/>
      <c r="AD106" s="856" t="e">
        <f>SUM(AD108:AD111)</f>
        <v>#N/A</v>
      </c>
      <c r="AE106" s="920"/>
      <c r="AF106" s="921"/>
      <c r="AG106" s="921" t="e">
        <f>SUM(AG108:AG111)</f>
        <v>#N/A</v>
      </c>
      <c r="AH106" s="858"/>
      <c r="AI106" s="856" t="e">
        <f>SUM(AI108:AI111)</f>
        <v>#N/A</v>
      </c>
      <c r="AJ106" s="920"/>
      <c r="AK106" s="921"/>
      <c r="AL106" s="921" t="e">
        <f>SUM(AL108:AL111)</f>
        <v>#N/A</v>
      </c>
      <c r="AM106" s="861"/>
      <c r="AN106" s="856" t="e">
        <f>SUM(AN108:AN111)</f>
        <v>#N/A</v>
      </c>
      <c r="AO106" s="920"/>
      <c r="AP106" s="921"/>
      <c r="AQ106" s="921" t="e">
        <f>SUM(AQ108:AQ111)</f>
        <v>#N/A</v>
      </c>
      <c r="AR106" s="1229"/>
      <c r="AS106" s="1339" t="e">
        <f>SUM(AS108:AS111)</f>
        <v>#N/A</v>
      </c>
      <c r="AT106" s="1340"/>
      <c r="AU106" s="1341"/>
      <c r="AV106" s="1341" t="e">
        <f>SUM(AV108:AV111)</f>
        <v>#N/A</v>
      </c>
      <c r="AW106" s="1342"/>
      <c r="AX106" s="1252" t="e">
        <f>SUM(AX108:AX111)</f>
        <v>#N/A</v>
      </c>
      <c r="AY106" s="920"/>
      <c r="AZ106" s="921"/>
      <c r="BA106" s="921" t="e">
        <f>SUM(BA108:BA111)</f>
        <v>#N/A</v>
      </c>
      <c r="BB106" s="862"/>
      <c r="BC106" s="858"/>
      <c r="BD106" s="856" t="e">
        <f>SUM(BD108:BD111)</f>
        <v>#N/A</v>
      </c>
      <c r="BE106" s="920"/>
      <c r="BF106" s="921"/>
      <c r="BG106" s="921" t="e">
        <f>SUM(BG108:BG111)</f>
        <v>#N/A</v>
      </c>
      <c r="BH106" s="858"/>
      <c r="BI106" s="856" t="e">
        <f>SUM(BI108:BI111)</f>
        <v>#N/A</v>
      </c>
      <c r="BJ106" s="920"/>
      <c r="BK106" s="921"/>
      <c r="BL106" s="921" t="e">
        <f>SUM(BL108:BL111)</f>
        <v>#N/A</v>
      </c>
      <c r="BM106" s="863"/>
    </row>
    <row r="107" spans="1:65" s="69" customFormat="1" hidden="1" outlineLevel="1">
      <c r="A107" s="156" t="s">
        <v>57</v>
      </c>
      <c r="B107" s="157"/>
      <c r="C107" s="48"/>
      <c r="D107" s="852" t="e">
        <f>SUM(D112:D115)</f>
        <v>#N/A</v>
      </c>
      <c r="E107" s="920"/>
      <c r="F107" s="921"/>
      <c r="G107" s="921" t="e">
        <f>SUM(G112:G115)</f>
        <v>#N/A</v>
      </c>
      <c r="H107" s="855"/>
      <c r="I107" s="856" t="e">
        <f>SUM(I112:I115)</f>
        <v>#N/A</v>
      </c>
      <c r="J107" s="920"/>
      <c r="K107" s="921"/>
      <c r="L107" s="857" t="e">
        <f>SUM(L112:L115)</f>
        <v>#N/A</v>
      </c>
      <c r="M107" s="855"/>
      <c r="N107" s="856" t="e">
        <f>SUM(N112:N115)</f>
        <v>#N/A</v>
      </c>
      <c r="O107" s="920"/>
      <c r="P107" s="921"/>
      <c r="Q107" s="921" t="e">
        <f>SUM(Q112:Q115)</f>
        <v>#N/A</v>
      </c>
      <c r="R107" s="1028"/>
      <c r="S107" s="1159" t="e">
        <f>SUM(S112:S115)</f>
        <v>#N/A</v>
      </c>
      <c r="T107" s="1160"/>
      <c r="U107" s="1161"/>
      <c r="V107" s="1161" t="e">
        <f>SUM(V112:V115)</f>
        <v>#N/A</v>
      </c>
      <c r="W107" s="1162"/>
      <c r="X107" s="1051" t="e">
        <f>SUM(X112:X115)</f>
        <v>#N/A</v>
      </c>
      <c r="Y107" s="920"/>
      <c r="Z107" s="921"/>
      <c r="AA107" s="921" t="e">
        <f>SUM(AA112:AA115)</f>
        <v>#N/A</v>
      </c>
      <c r="AB107" s="922"/>
      <c r="AC107" s="860"/>
      <c r="AD107" s="856" t="e">
        <f>SUM(AD112:AD115)</f>
        <v>#N/A</v>
      </c>
      <c r="AE107" s="920"/>
      <c r="AF107" s="921"/>
      <c r="AG107" s="921" t="e">
        <f>SUM(AG112:AG115)</f>
        <v>#N/A</v>
      </c>
      <c r="AH107" s="858"/>
      <c r="AI107" s="856" t="e">
        <f>SUM(AI112:AI115)</f>
        <v>#N/A</v>
      </c>
      <c r="AJ107" s="920"/>
      <c r="AK107" s="921"/>
      <c r="AL107" s="921" t="e">
        <f>SUM(AL112:AL115)</f>
        <v>#N/A</v>
      </c>
      <c r="AM107" s="861"/>
      <c r="AN107" s="856" t="e">
        <f>SUM(AN112:AN115)</f>
        <v>#N/A</v>
      </c>
      <c r="AO107" s="920"/>
      <c r="AP107" s="921"/>
      <c r="AQ107" s="921" t="e">
        <f>SUM(AQ112:AQ115)</f>
        <v>#N/A</v>
      </c>
      <c r="AR107" s="1229"/>
      <c r="AS107" s="1339" t="e">
        <f>SUM(AS112:AS115)</f>
        <v>#N/A</v>
      </c>
      <c r="AT107" s="1340"/>
      <c r="AU107" s="1341"/>
      <c r="AV107" s="1341" t="e">
        <f>SUM(AV112:AV115)</f>
        <v>#N/A</v>
      </c>
      <c r="AW107" s="1342"/>
      <c r="AX107" s="1252" t="e">
        <f>SUM(AX112:AX115)</f>
        <v>#N/A</v>
      </c>
      <c r="AY107" s="920"/>
      <c r="AZ107" s="921"/>
      <c r="BA107" s="921" t="e">
        <f>SUM(BA112:BA115)</f>
        <v>#N/A</v>
      </c>
      <c r="BB107" s="862"/>
      <c r="BC107" s="858"/>
      <c r="BD107" s="856" t="e">
        <f>SUM(BD112:BD115)</f>
        <v>#N/A</v>
      </c>
      <c r="BE107" s="920"/>
      <c r="BF107" s="921"/>
      <c r="BG107" s="921" t="e">
        <f>SUM(BG112:BG115)</f>
        <v>#N/A</v>
      </c>
      <c r="BH107" s="858"/>
      <c r="BI107" s="856" t="e">
        <f>SUM(BI112:BI115)</f>
        <v>#N/A</v>
      </c>
      <c r="BJ107" s="920"/>
      <c r="BK107" s="921"/>
      <c r="BL107" s="921" t="e">
        <f>SUM(BL112:BL115)</f>
        <v>#N/A</v>
      </c>
      <c r="BM107" s="863"/>
    </row>
    <row r="108" spans="1:65" hidden="1" outlineLevel="1">
      <c r="A108" s="151" t="s">
        <v>60</v>
      </c>
      <c r="B108" s="32"/>
      <c r="C108" s="48"/>
      <c r="D108" s="817" t="e">
        <f>((D85*D$13*G95)+(F95*D85*D$14)+((1-(F95+G95))*D85*D$15))*VLOOKUP(D84,spot_lenght_index,2,FALSE)*E95</f>
        <v>#N/A</v>
      </c>
      <c r="E108" s="916"/>
      <c r="F108" s="917"/>
      <c r="G108" s="917" t="e">
        <f>D85*E95</f>
        <v>#N/A</v>
      </c>
      <c r="H108" s="864"/>
      <c r="I108" s="865" t="e">
        <f>((I85*I$13*L95)+(K95*I85*I$14)+((1-(K95+L95))*I85*I$15))*VLOOKUP(I84,spot_lenght_index,2,FALSE)*J95</f>
        <v>#N/A</v>
      </c>
      <c r="J108" s="916"/>
      <c r="K108" s="917"/>
      <c r="L108" s="866" t="e">
        <f>I85*J95</f>
        <v>#N/A</v>
      </c>
      <c r="M108" s="864"/>
      <c r="N108" s="865" t="e">
        <f>((N85*N$13*Q95)+(P95*N85*N$14)+((1-(P95+Q95))*N85*N$15))*VLOOKUP(N84,spot_lenght_index,2,FALSE)*O95</f>
        <v>#N/A</v>
      </c>
      <c r="O108" s="916"/>
      <c r="P108" s="917"/>
      <c r="Q108" s="917" t="e">
        <f>N85*O95</f>
        <v>#N/A</v>
      </c>
      <c r="R108" s="1029"/>
      <c r="S108" s="1163" t="e">
        <f>((S85*S$13*V95)+(U95*S85*S$14)+((1-(U95+V95))*S85*S$15))*VLOOKUP(S84,spot_lenght_index,2,FALSE)*T95</f>
        <v>#N/A</v>
      </c>
      <c r="T108" s="1164"/>
      <c r="U108" s="1165"/>
      <c r="V108" s="1165" t="e">
        <f>S85*T95</f>
        <v>#N/A</v>
      </c>
      <c r="W108" s="1166"/>
      <c r="X108" s="1052" t="e">
        <f>((X85*X$13*AA95)+(Z95*X85*X$14)+((1-(Z95+AA95))*X85*X$15))*VLOOKUP(X84,spot_lenght_index,2,FALSE)*Y95</f>
        <v>#N/A</v>
      </c>
      <c r="Y108" s="916"/>
      <c r="Z108" s="917"/>
      <c r="AA108" s="917" t="e">
        <f>X85*Y95</f>
        <v>#N/A</v>
      </c>
      <c r="AB108" s="923"/>
      <c r="AC108" s="826"/>
      <c r="AD108" s="865" t="e">
        <f>((AD85*AD$13*AG95)+(AF95*AD85*AD$14)+((1-(AF95+AG95))*AD85*AD$15))*VLOOKUP(AD84,spot_lenght_index,2,FALSE)*AE95</f>
        <v>#N/A</v>
      </c>
      <c r="AE108" s="916"/>
      <c r="AF108" s="917"/>
      <c r="AG108" s="917" t="e">
        <f>AD85*AE95</f>
        <v>#N/A</v>
      </c>
      <c r="AH108" s="834"/>
      <c r="AI108" s="865" t="e">
        <f>((AI85*AI$13*AL95)+(AK95*AI85*AI$14)+((1-(AK95+AL95))*AI85*AI$15))*VLOOKUP(AI84,spot_lenght_index,2,FALSE)*AJ95</f>
        <v>#N/A</v>
      </c>
      <c r="AJ108" s="916"/>
      <c r="AK108" s="917"/>
      <c r="AL108" s="917" t="e">
        <f>AI85*AJ95</f>
        <v>#N/A</v>
      </c>
      <c r="AM108" s="826"/>
      <c r="AN108" s="865" t="e">
        <f>((AN85*AN$13*AQ95)+(AP95*AN85*AN$14)+((1-(AP95+AQ95))*AN85*AN$15))*VLOOKUP(AN84,spot_lenght_index,2,FALSE)*AO95</f>
        <v>#N/A</v>
      </c>
      <c r="AO108" s="916"/>
      <c r="AP108" s="917"/>
      <c r="AQ108" s="917" t="e">
        <f>AN85*AO95</f>
        <v>#N/A</v>
      </c>
      <c r="AR108" s="1227"/>
      <c r="AS108" s="1343" t="e">
        <f>((AS85*AS$13*AV95)+(AU95*AS85*AS$14)+((1-(AU95+AV95))*AS85*AS$15))*VLOOKUP(AS84,spot_lenght_index,2,FALSE)*AT95</f>
        <v>#N/A</v>
      </c>
      <c r="AT108" s="1344"/>
      <c r="AU108" s="1345"/>
      <c r="AV108" s="1345" t="e">
        <f>AS85*AT95</f>
        <v>#N/A</v>
      </c>
      <c r="AW108" s="1334"/>
      <c r="AX108" s="1253" t="e">
        <f>((AX85*AX$13*BA95)+(AZ95*AX85*AX$14)+((1-(AZ95+BA95))*AX85*AX$15))*VLOOKUP(AX84,spot_lenght_index,2,FALSE)*AY95</f>
        <v>#N/A</v>
      </c>
      <c r="AY108" s="916"/>
      <c r="AZ108" s="917"/>
      <c r="BA108" s="917" t="e">
        <f>AX85*AY95</f>
        <v>#N/A</v>
      </c>
      <c r="BB108" s="829"/>
      <c r="BC108" s="834"/>
      <c r="BD108" s="865" t="e">
        <f>((BD85*BD$13*BG95)+(BF95*BD85*BD$14)+((1-(BF95+BG95))*BD85*BD$15))*VLOOKUP(BD84,spot_lenght_index,2,FALSE)*BE95</f>
        <v>#N/A</v>
      </c>
      <c r="BE108" s="916"/>
      <c r="BF108" s="917"/>
      <c r="BG108" s="917" t="e">
        <f>BD85*BE95</f>
        <v>#N/A</v>
      </c>
      <c r="BH108" s="834"/>
      <c r="BI108" s="865" t="e">
        <f>((BI85*BI$13*BL95)+(BK95*BI85*BI$14)+((1-(BK95+BL95))*BI85*BI$15))*VLOOKUP(BI84,spot_lenght_index,2,FALSE)*BJ95</f>
        <v>#N/A</v>
      </c>
      <c r="BJ108" s="916"/>
      <c r="BK108" s="917"/>
      <c r="BL108" s="917" t="e">
        <f>BI85*BJ95</f>
        <v>#N/A</v>
      </c>
      <c r="BM108" s="868"/>
    </row>
    <row r="109" spans="1:65" hidden="1" outlineLevel="1">
      <c r="A109" s="151" t="s">
        <v>61</v>
      </c>
      <c r="B109" s="32"/>
      <c r="C109" s="48"/>
      <c r="D109" s="817" t="e">
        <f>((D85*D$13*G96)+(F96*D85*D$14)+((1-(F96+G96))*D85*D$15))*VLOOKUP(D84,spot_lenght_index,2,FALSE)*E96</f>
        <v>#N/A</v>
      </c>
      <c r="E109" s="916"/>
      <c r="F109" s="917"/>
      <c r="G109" s="917" t="e">
        <f>D85*E96</f>
        <v>#N/A</v>
      </c>
      <c r="H109" s="864"/>
      <c r="I109" s="865" t="e">
        <f>((I85*I$13*L96)+(K96*I85*I$14)+((1-(K96+L96))*I85*I$15))*VLOOKUP(I84,spot_lenght_index,2,FALSE)*J96</f>
        <v>#N/A</v>
      </c>
      <c r="J109" s="916"/>
      <c r="K109" s="917"/>
      <c r="L109" s="866" t="e">
        <f>I85*J96</f>
        <v>#N/A</v>
      </c>
      <c r="M109" s="864"/>
      <c r="N109" s="865" t="e">
        <f>((N85*N$13*Q96)+(P96*N85*N$14)+((1-(P96+Q96))*N85*N$15))*VLOOKUP(N84,spot_lenght_index,2,FALSE)*O96</f>
        <v>#N/A</v>
      </c>
      <c r="O109" s="916"/>
      <c r="P109" s="917"/>
      <c r="Q109" s="917" t="e">
        <f>N85*O96</f>
        <v>#N/A</v>
      </c>
      <c r="R109" s="1029"/>
      <c r="S109" s="1163" t="e">
        <f>((S85*S$13*V96)+(U96*S85*S$14)+((1-(U96+V96))*S85*S$15))*VLOOKUP(S84,spot_lenght_index,2,FALSE)*T96</f>
        <v>#N/A</v>
      </c>
      <c r="T109" s="1164"/>
      <c r="U109" s="1165"/>
      <c r="V109" s="1165" t="e">
        <f>S85*T96</f>
        <v>#N/A</v>
      </c>
      <c r="W109" s="1166"/>
      <c r="X109" s="1052" t="e">
        <f>((X85*X$13*AA96)+(Z96*X85*X$14)+((1-(Z96+AA96))*X85*X$15))*VLOOKUP(X84,spot_lenght_index,2,FALSE)*Y96</f>
        <v>#N/A</v>
      </c>
      <c r="Y109" s="916"/>
      <c r="Z109" s="917"/>
      <c r="AA109" s="917" t="e">
        <f>X85*Y96</f>
        <v>#N/A</v>
      </c>
      <c r="AB109" s="923"/>
      <c r="AC109" s="826"/>
      <c r="AD109" s="865" t="e">
        <f>((AD85*AD$13*AG96)+(AF96*AD85*AD$14)+((1-(AF96+AG96))*AD85*AD$15))*VLOOKUP(AD84,spot_lenght_index,2,FALSE)*AE96</f>
        <v>#N/A</v>
      </c>
      <c r="AE109" s="916"/>
      <c r="AF109" s="917"/>
      <c r="AG109" s="917" t="e">
        <f>AD85*AE96</f>
        <v>#N/A</v>
      </c>
      <c r="AH109" s="834"/>
      <c r="AI109" s="865" t="e">
        <f>((AI85*AI$13*AL96)+(AK96*AI85*AI$14)+((1-(AK96+AL96))*AI85*AI$15))*VLOOKUP(AI84,spot_lenght_index,2,FALSE)*AJ96</f>
        <v>#N/A</v>
      </c>
      <c r="AJ109" s="916"/>
      <c r="AK109" s="917"/>
      <c r="AL109" s="917" t="e">
        <f>AI85*AJ96</f>
        <v>#N/A</v>
      </c>
      <c r="AM109" s="851"/>
      <c r="AN109" s="865" t="e">
        <f>((AN85*AN$13*AQ96)+(AP96*AN85*AN$14)+((1-(AP96+AQ96))*AN85*AN$15))*VLOOKUP(AN84,spot_lenght_index,2,FALSE)*AO96</f>
        <v>#N/A</v>
      </c>
      <c r="AO109" s="916"/>
      <c r="AP109" s="917"/>
      <c r="AQ109" s="917" t="e">
        <f>AN85*AO96</f>
        <v>#N/A</v>
      </c>
      <c r="AR109" s="1227"/>
      <c r="AS109" s="1343" t="e">
        <f>((AS85*AS$13*AV96)+(AU96*AS85*AS$14)+((1-(AU96+AV96))*AS85*AS$15))*VLOOKUP(AS84,spot_lenght_index,2,FALSE)*AT96</f>
        <v>#N/A</v>
      </c>
      <c r="AT109" s="1344"/>
      <c r="AU109" s="1345"/>
      <c r="AV109" s="1345" t="e">
        <f>AS85*AT96</f>
        <v>#N/A</v>
      </c>
      <c r="AW109" s="1334"/>
      <c r="AX109" s="1253" t="e">
        <f>((AX85*AX$13*BA96)+(AZ96*AX85*AX$14)+((1-(AZ96+BA96))*AX85*AX$15))*VLOOKUP(AX84,spot_lenght_index,2,FALSE)*AY96</f>
        <v>#N/A</v>
      </c>
      <c r="AY109" s="916"/>
      <c r="AZ109" s="917"/>
      <c r="BA109" s="917" t="e">
        <f>AX85*AY96</f>
        <v>#N/A</v>
      </c>
      <c r="BB109" s="829"/>
      <c r="BC109" s="834"/>
      <c r="BD109" s="865" t="e">
        <f>((BD85*BD$13*BG96)+(BF96*BD85*BD$14)+((1-(BF96+BG96))*BD85*BD$15))*VLOOKUP(BD84,spot_lenght_index,2,FALSE)*BE96</f>
        <v>#N/A</v>
      </c>
      <c r="BE109" s="916"/>
      <c r="BF109" s="917"/>
      <c r="BG109" s="917" t="e">
        <f>BD85*BE96</f>
        <v>#N/A</v>
      </c>
      <c r="BH109" s="834"/>
      <c r="BI109" s="865" t="e">
        <f>((BI85*BI$13*BL96)+(BK96*BI85*BI$14)+((1-(BK96+BL96))*BI85*BI$15))*VLOOKUP(BI84,spot_lenght_index,2,FALSE)*BJ96</f>
        <v>#N/A</v>
      </c>
      <c r="BJ109" s="916"/>
      <c r="BK109" s="917"/>
      <c r="BL109" s="917" t="e">
        <f>BI85*BJ96</f>
        <v>#N/A</v>
      </c>
      <c r="BM109" s="868"/>
    </row>
    <row r="110" spans="1:65" hidden="1" outlineLevel="1">
      <c r="A110" s="151" t="s">
        <v>62</v>
      </c>
      <c r="B110" s="32"/>
      <c r="C110" s="48"/>
      <c r="D110" s="817" t="e">
        <f>((D85*D$13*G97)+(F97*D85*D$14)+((1-(F97+G97))*D85*D$15))*VLOOKUP(D84,spot_lenght_index,2,FALSE)*E97</f>
        <v>#N/A</v>
      </c>
      <c r="E110" s="916"/>
      <c r="F110" s="917"/>
      <c r="G110" s="917" t="e">
        <f>D85*E97</f>
        <v>#N/A</v>
      </c>
      <c r="H110" s="864"/>
      <c r="I110" s="865" t="e">
        <f>((I85*I$13*L97)+(K97*I85*I$14)+((1-(K97+L97))*I85*I$15))*VLOOKUP(I84,spot_lenght_index,2,FALSE)*J97</f>
        <v>#N/A</v>
      </c>
      <c r="J110" s="916"/>
      <c r="K110" s="917"/>
      <c r="L110" s="866" t="e">
        <f>I85*J97</f>
        <v>#N/A</v>
      </c>
      <c r="M110" s="864"/>
      <c r="N110" s="865" t="e">
        <f>((N85*N$13*Q97)+(P97*N85*N$14)+((1-(P97+Q97))*N85*N$15))*VLOOKUP(N84,spot_lenght_index,2,FALSE)*O97</f>
        <v>#N/A</v>
      </c>
      <c r="O110" s="916"/>
      <c r="P110" s="917"/>
      <c r="Q110" s="917" t="e">
        <f>N85*O97</f>
        <v>#N/A</v>
      </c>
      <c r="R110" s="1029"/>
      <c r="S110" s="1163" t="e">
        <f>((S85*S$13*V97)+(U97*S85*S$14)+((1-(U97+V97))*S85*S$15))*VLOOKUP(S84,spot_lenght_index,2,FALSE)*T97</f>
        <v>#N/A</v>
      </c>
      <c r="T110" s="1164"/>
      <c r="U110" s="1165"/>
      <c r="V110" s="1165" t="e">
        <f>S85*T97</f>
        <v>#N/A</v>
      </c>
      <c r="W110" s="1166"/>
      <c r="X110" s="1052" t="e">
        <f>((X85*X$13*AA97)+(Z97*X85*X$14)+((1-(Z97+AA97))*X85*X$15))*VLOOKUP(X84,spot_lenght_index,2,FALSE)*Y97</f>
        <v>#N/A</v>
      </c>
      <c r="Y110" s="916"/>
      <c r="Z110" s="917"/>
      <c r="AA110" s="917" t="e">
        <f>X85*Y97</f>
        <v>#N/A</v>
      </c>
      <c r="AB110" s="923"/>
      <c r="AC110" s="826"/>
      <c r="AD110" s="865" t="e">
        <f>((AD85*AD$13*AG97)+(AF97*AD85*AD$14)+((1-(AF97+AG97))*AD85*AD$15))*VLOOKUP(AD84,spot_lenght_index,2,FALSE)*AE97</f>
        <v>#N/A</v>
      </c>
      <c r="AE110" s="916"/>
      <c r="AF110" s="917"/>
      <c r="AG110" s="917" t="e">
        <f>AD85*AE97</f>
        <v>#N/A</v>
      </c>
      <c r="AH110" s="834"/>
      <c r="AI110" s="865" t="e">
        <f>((AI85*AI$13*AL97)+(AK97*AI85*AI$14)+((1-(AK97+AL97))*AI85*AI$15))*VLOOKUP(AI84,spot_lenght_index,2,FALSE)*AJ97</f>
        <v>#N/A</v>
      </c>
      <c r="AJ110" s="916"/>
      <c r="AK110" s="917"/>
      <c r="AL110" s="917" t="e">
        <f>AI85*AJ97</f>
        <v>#N/A</v>
      </c>
      <c r="AM110" s="851"/>
      <c r="AN110" s="865" t="e">
        <f>((AN85*AN$13*AQ97)+(AP97*AN85*AN$14)+((1-(AP97+AQ97))*AN85*AN$15))*VLOOKUP(AN84,spot_lenght_index,2,FALSE)*AO97</f>
        <v>#N/A</v>
      </c>
      <c r="AO110" s="916"/>
      <c r="AP110" s="917"/>
      <c r="AQ110" s="917" t="e">
        <f>AN85*AO97</f>
        <v>#N/A</v>
      </c>
      <c r="AR110" s="1227"/>
      <c r="AS110" s="1343" t="e">
        <f>((AS85*AS$13*AV97)+(AU97*AS85*AS$14)+((1-(AU97+AV97))*AS85*AS$15))*VLOOKUP(AS84,spot_lenght_index,2,FALSE)*AT97</f>
        <v>#N/A</v>
      </c>
      <c r="AT110" s="1344"/>
      <c r="AU110" s="1345"/>
      <c r="AV110" s="1345" t="e">
        <f>AS85*AT97</f>
        <v>#N/A</v>
      </c>
      <c r="AW110" s="1334"/>
      <c r="AX110" s="1253" t="e">
        <f>((AX85*AX$13*BA97)+(AZ97*AX85*AX$14)+((1-(AZ97+BA97))*AX85*AX$15))*VLOOKUP(AX84,spot_lenght_index,2,FALSE)*AY97</f>
        <v>#N/A</v>
      </c>
      <c r="AY110" s="916"/>
      <c r="AZ110" s="917"/>
      <c r="BA110" s="917" t="e">
        <f>AX85*AY97</f>
        <v>#N/A</v>
      </c>
      <c r="BB110" s="829"/>
      <c r="BC110" s="834"/>
      <c r="BD110" s="865" t="e">
        <f>((BD85*BD$13*BG97)+(BF97*BD85*BD$14)+((1-(BF97+BG97))*BD85*BD$15))*VLOOKUP(BD84,spot_lenght_index,2,FALSE)*BE97</f>
        <v>#N/A</v>
      </c>
      <c r="BE110" s="916"/>
      <c r="BF110" s="917"/>
      <c r="BG110" s="917" t="e">
        <f>BD85*BE97</f>
        <v>#N/A</v>
      </c>
      <c r="BH110" s="834"/>
      <c r="BI110" s="865" t="e">
        <f>((BI85*BI$13*BL97)+(BK97*BI85*BI$14)+((1-(BK97+BL97))*BI85*BI$15))*VLOOKUP(BI84,spot_lenght_index,2,FALSE)*BJ97</f>
        <v>#N/A</v>
      </c>
      <c r="BJ110" s="916"/>
      <c r="BK110" s="917"/>
      <c r="BL110" s="917" t="e">
        <f>BI85*BJ97</f>
        <v>#N/A</v>
      </c>
      <c r="BM110" s="868"/>
    </row>
    <row r="111" spans="1:65" hidden="1" outlineLevel="1">
      <c r="A111" s="151" t="s">
        <v>106</v>
      </c>
      <c r="B111" s="32"/>
      <c r="C111" s="48"/>
      <c r="D111" s="817" t="e">
        <f>((D85*D$13*G98)+(F98*D85*D$14)+((1-(F98+G98))*D85*D$15))*VLOOKUP(D84,spot_lenght_index,2,FALSE)*E98</f>
        <v>#N/A</v>
      </c>
      <c r="E111" s="916"/>
      <c r="F111" s="917"/>
      <c r="G111" s="917" t="e">
        <f>D85*E98</f>
        <v>#N/A</v>
      </c>
      <c r="H111" s="864"/>
      <c r="I111" s="865" t="e">
        <f>((I85*I$13*L98)+(K98*I85*I$14)+((1-(K98+L98))*I85*I$15))*VLOOKUP(I84,spot_lenght_index,2,FALSE)*J98</f>
        <v>#N/A</v>
      </c>
      <c r="J111" s="916"/>
      <c r="K111" s="917"/>
      <c r="L111" s="866" t="e">
        <f>I85*J98</f>
        <v>#N/A</v>
      </c>
      <c r="M111" s="864"/>
      <c r="N111" s="865" t="e">
        <f>((N85*N$13*Q98)+(P98*N85*N$14)+((1-(P98+Q98))*N85*N$15))*VLOOKUP(N84,spot_lenght_index,2,FALSE)*O98</f>
        <v>#N/A</v>
      </c>
      <c r="O111" s="916"/>
      <c r="P111" s="917"/>
      <c r="Q111" s="917" t="e">
        <f>N85*O98</f>
        <v>#N/A</v>
      </c>
      <c r="R111" s="1029"/>
      <c r="S111" s="1163" t="e">
        <f>((S85*S$13*V98)+(U98*S85*S$14)+((1-(U98+V98))*S85*S$15))*VLOOKUP(S84,spot_lenght_index,2,FALSE)*T98</f>
        <v>#N/A</v>
      </c>
      <c r="T111" s="1164"/>
      <c r="U111" s="1165"/>
      <c r="V111" s="1165" t="e">
        <f>S85*T98</f>
        <v>#N/A</v>
      </c>
      <c r="W111" s="1166"/>
      <c r="X111" s="1052" t="e">
        <f>((X85*X$13*AA98)+(Z98*X85*X$14)+((1-(Z98+AA98))*X85*X$15))*VLOOKUP(X84,spot_lenght_index,2,FALSE)*Y98</f>
        <v>#N/A</v>
      </c>
      <c r="Y111" s="916"/>
      <c r="Z111" s="917"/>
      <c r="AA111" s="917" t="e">
        <f>X85*Y98</f>
        <v>#N/A</v>
      </c>
      <c r="AB111" s="923"/>
      <c r="AC111" s="826"/>
      <c r="AD111" s="865" t="e">
        <f>((AD85*AD$13*AG98)+(AF98*AD85*AD$14)+((1-(AF98+AG98))*AD85*AD$15))*VLOOKUP(AD84,spot_lenght_index,2,FALSE)*AE98</f>
        <v>#N/A</v>
      </c>
      <c r="AE111" s="916"/>
      <c r="AF111" s="917"/>
      <c r="AG111" s="917" t="e">
        <f>AD85*AE98</f>
        <v>#N/A</v>
      </c>
      <c r="AH111" s="834"/>
      <c r="AI111" s="865" t="e">
        <f>((AI85*AI$13*AL98)+(AK98*AI85*AI$14)+((1-(AK98+AL98))*AI85*AI$15))*VLOOKUP(AI84,spot_lenght_index,2,FALSE)*AJ98</f>
        <v>#N/A</v>
      </c>
      <c r="AJ111" s="916"/>
      <c r="AK111" s="917"/>
      <c r="AL111" s="917" t="e">
        <f>AI85*AJ98</f>
        <v>#N/A</v>
      </c>
      <c r="AM111" s="851"/>
      <c r="AN111" s="865" t="e">
        <f>((AN85*AN$13*AQ98)+(AP98*AN85*AN$14)+((1-(AP98+AQ98))*AN85*AN$15))*VLOOKUP(AN84,spot_lenght_index,2,FALSE)*AO98</f>
        <v>#N/A</v>
      </c>
      <c r="AO111" s="916"/>
      <c r="AP111" s="917"/>
      <c r="AQ111" s="917" t="e">
        <f>AN85*AO98</f>
        <v>#N/A</v>
      </c>
      <c r="AR111" s="1227"/>
      <c r="AS111" s="1343" t="e">
        <f>((AS85*AS$13*AV98)+(AU98*AS85*AS$14)+((1-(AU98+AV98))*AS85*AS$15))*VLOOKUP(AS84,spot_lenght_index,2,FALSE)*AT98</f>
        <v>#N/A</v>
      </c>
      <c r="AT111" s="1344"/>
      <c r="AU111" s="1345"/>
      <c r="AV111" s="1345" t="e">
        <f>AS85*AT98</f>
        <v>#N/A</v>
      </c>
      <c r="AW111" s="1334"/>
      <c r="AX111" s="1253" t="e">
        <f>((AX85*AX$13*BA98)+(AZ98*AX85*AX$14)+((1-(AZ98+BA98))*AX85*AX$15))*VLOOKUP(AX84,spot_lenght_index,2,FALSE)*AY98</f>
        <v>#N/A</v>
      </c>
      <c r="AY111" s="916"/>
      <c r="AZ111" s="917"/>
      <c r="BA111" s="917" t="e">
        <f>AX85*AY98</f>
        <v>#N/A</v>
      </c>
      <c r="BB111" s="829"/>
      <c r="BC111" s="834"/>
      <c r="BD111" s="865" t="e">
        <f>((BD85*BD$13*BG98)+(BF98*BD85*BD$14)+((1-(BF98+BG98))*BD85*BD$15))*VLOOKUP(BD84,spot_lenght_index,2,FALSE)*BE98</f>
        <v>#N/A</v>
      </c>
      <c r="BE111" s="916"/>
      <c r="BF111" s="917"/>
      <c r="BG111" s="917" t="e">
        <f>BD85*BE98</f>
        <v>#N/A</v>
      </c>
      <c r="BH111" s="834"/>
      <c r="BI111" s="865" t="e">
        <f>((BI85*BI$13*BL98)+(BK98*BI85*BI$14)+((1-(BK98+BL98))*BI85*BI$15))*VLOOKUP(BI84,spot_lenght_index,2,FALSE)*BJ98</f>
        <v>#N/A</v>
      </c>
      <c r="BJ111" s="916"/>
      <c r="BK111" s="917"/>
      <c r="BL111" s="917" t="e">
        <f>BI85*BJ98</f>
        <v>#N/A</v>
      </c>
      <c r="BM111" s="868"/>
    </row>
    <row r="112" spans="1:65" hidden="1" outlineLevel="1">
      <c r="A112" s="151" t="s">
        <v>63</v>
      </c>
      <c r="B112" s="32"/>
      <c r="C112" s="48"/>
      <c r="D112" s="817" t="e">
        <f>((D85*D$16*F99)+((1-F99)*D85*D$17))*VLOOKUP(D84,spot_lenght_index,3,FALSE)*E99</f>
        <v>#N/A</v>
      </c>
      <c r="E112" s="916"/>
      <c r="F112" s="924"/>
      <c r="G112" s="917" t="e">
        <f>D85*E99</f>
        <v>#N/A</v>
      </c>
      <c r="H112" s="864"/>
      <c r="I112" s="865" t="e">
        <f>((I85*I$16*K99)+((1-K99)*I85*I$17))*VLOOKUP(I84,spot_lenght_index,3,FALSE)*J99</f>
        <v>#N/A</v>
      </c>
      <c r="J112" s="916"/>
      <c r="K112" s="924"/>
      <c r="L112" s="866" t="e">
        <f>I85*J99</f>
        <v>#N/A</v>
      </c>
      <c r="M112" s="864"/>
      <c r="N112" s="865" t="e">
        <f>((N85*N$16*P99)+((1-P99)*N85*N$17))*VLOOKUP(N84,spot_lenght_index,3,FALSE)*O99</f>
        <v>#N/A</v>
      </c>
      <c r="O112" s="916"/>
      <c r="P112" s="924"/>
      <c r="Q112" s="917" t="e">
        <f>N85*O99</f>
        <v>#N/A</v>
      </c>
      <c r="R112" s="1029"/>
      <c r="S112" s="1163" t="e">
        <f>((S85*S$16*U99)+((1-U99)*S85*S$17))*VLOOKUP(S84,spot_lenght_index,3,FALSE)*T99</f>
        <v>#N/A</v>
      </c>
      <c r="T112" s="1164"/>
      <c r="U112" s="1167"/>
      <c r="V112" s="1165" t="e">
        <f>S85*T99</f>
        <v>#N/A</v>
      </c>
      <c r="W112" s="1166"/>
      <c r="X112" s="1052" t="e">
        <f>((X85*X$16*Z99)+((1-Z99)*X85*X$17))*VLOOKUP(X84,spot_lenght_index,3,FALSE)*Y99</f>
        <v>#N/A</v>
      </c>
      <c r="Y112" s="916"/>
      <c r="Z112" s="924"/>
      <c r="AA112" s="917" t="e">
        <f>X85*Y99</f>
        <v>#N/A</v>
      </c>
      <c r="AB112" s="923"/>
      <c r="AC112" s="826"/>
      <c r="AD112" s="865" t="e">
        <f>((AD85*AD$16*AF99)+((1-AF99)*AD85*AD$17))*VLOOKUP(AD84,spot_lenght_index,3,FALSE)*AE99</f>
        <v>#N/A</v>
      </c>
      <c r="AE112" s="916"/>
      <c r="AF112" s="924"/>
      <c r="AG112" s="917" t="e">
        <f>AD85*AE99</f>
        <v>#N/A</v>
      </c>
      <c r="AH112" s="834"/>
      <c r="AI112" s="865" t="e">
        <f>((AI85*AI$16*AK99)+((1-AK99)*AI85*AI$17))*VLOOKUP(AI84,spot_lenght_index,3,FALSE)*AJ99</f>
        <v>#N/A</v>
      </c>
      <c r="AJ112" s="916"/>
      <c r="AK112" s="924"/>
      <c r="AL112" s="917" t="e">
        <f>AI85*AJ99</f>
        <v>#N/A</v>
      </c>
      <c r="AM112" s="851"/>
      <c r="AN112" s="865" t="e">
        <f>((AN85*AN$16*AP99)+((1-AP99)*AN85*AN$17))*VLOOKUP(AN84,spot_lenght_index,3,FALSE)*AO99</f>
        <v>#N/A</v>
      </c>
      <c r="AO112" s="916"/>
      <c r="AP112" s="924"/>
      <c r="AQ112" s="917" t="e">
        <f>AN85*AO99</f>
        <v>#N/A</v>
      </c>
      <c r="AR112" s="1227"/>
      <c r="AS112" s="1343" t="e">
        <f>((AS85*AS$16*AU99)+((1-AU99)*AS85*AS$17))*VLOOKUP(AS84,spot_lenght_index,3,FALSE)*AT99</f>
        <v>#N/A</v>
      </c>
      <c r="AT112" s="1344"/>
      <c r="AU112" s="1346"/>
      <c r="AV112" s="1345" t="e">
        <f>AS85*AT99</f>
        <v>#N/A</v>
      </c>
      <c r="AW112" s="1334"/>
      <c r="AX112" s="1253" t="e">
        <f>((AX85*AX$16*AZ99)+((1-AZ99)*AX85*AX$17))*VLOOKUP(AX84,spot_lenght_index,3,FALSE)*AY99</f>
        <v>#N/A</v>
      </c>
      <c r="AY112" s="916"/>
      <c r="AZ112" s="924"/>
      <c r="BA112" s="917" t="e">
        <f>AX85*AY99</f>
        <v>#N/A</v>
      </c>
      <c r="BB112" s="829"/>
      <c r="BC112" s="834"/>
      <c r="BD112" s="865" t="e">
        <f>((BD85*BD$16*BF99)+((1-BF99)*BD85*BD$17))*VLOOKUP(BD84,spot_lenght_index,3,FALSE)*BE99</f>
        <v>#N/A</v>
      </c>
      <c r="BE112" s="916"/>
      <c r="BF112" s="924"/>
      <c r="BG112" s="917" t="e">
        <f>BD85*BE99</f>
        <v>#N/A</v>
      </c>
      <c r="BH112" s="834"/>
      <c r="BI112" s="865" t="e">
        <f>((BI85*BI$16*BK99)+((1-BK99)*BI85*BI$17))*VLOOKUP(BI84,spot_lenght_index,3,FALSE)*BJ99</f>
        <v>#N/A</v>
      </c>
      <c r="BJ112" s="916"/>
      <c r="BK112" s="924"/>
      <c r="BL112" s="917" t="e">
        <f>BI85*BJ99</f>
        <v>#N/A</v>
      </c>
      <c r="BM112" s="868"/>
    </row>
    <row r="113" spans="1:81" hidden="1" outlineLevel="1">
      <c r="A113" s="151" t="s">
        <v>72</v>
      </c>
      <c r="B113" s="32"/>
      <c r="C113" s="48"/>
      <c r="D113" s="817" t="e">
        <f>((D85*D$16*F100)+((1-F100)*D85*D$17))*VLOOKUP(D84,spot_lenght_index,3,FALSE)*E100</f>
        <v>#N/A</v>
      </c>
      <c r="E113" s="916"/>
      <c r="F113" s="917"/>
      <c r="G113" s="917" t="e">
        <f>D85*E100</f>
        <v>#N/A</v>
      </c>
      <c r="H113" s="864"/>
      <c r="I113" s="865" t="e">
        <f>((I85*I$16*K100)+((1-K100)*I85*I$17))*VLOOKUP(I84,spot_lenght_index,3,FALSE)*J100</f>
        <v>#N/A</v>
      </c>
      <c r="J113" s="916"/>
      <c r="K113" s="917"/>
      <c r="L113" s="866" t="e">
        <f>I85*J100</f>
        <v>#N/A</v>
      </c>
      <c r="M113" s="864"/>
      <c r="N113" s="865" t="e">
        <f>((N85*N$16*P100)+((1-P100)*N85*N$17))*VLOOKUP(N84,spot_lenght_index,3,FALSE)*O100</f>
        <v>#N/A</v>
      </c>
      <c r="O113" s="916"/>
      <c r="P113" s="917"/>
      <c r="Q113" s="917" t="e">
        <f>N85*O100</f>
        <v>#N/A</v>
      </c>
      <c r="R113" s="1029"/>
      <c r="S113" s="1163" t="e">
        <f>((S85*S$16*U100)+((1-U100)*S85*S$17))*VLOOKUP(S84,spot_lenght_index,3,FALSE)*T100</f>
        <v>#N/A</v>
      </c>
      <c r="T113" s="1164"/>
      <c r="U113" s="1165"/>
      <c r="V113" s="1165" t="e">
        <f>S85*T100</f>
        <v>#N/A</v>
      </c>
      <c r="W113" s="1166"/>
      <c r="X113" s="1052" t="e">
        <f>((X85*X$16*Z100)+((1-Z100)*X85*X$17))*VLOOKUP(X84,spot_lenght_index,3,FALSE)*Y100</f>
        <v>#N/A</v>
      </c>
      <c r="Y113" s="916"/>
      <c r="Z113" s="917"/>
      <c r="AA113" s="917" t="e">
        <f>X85*Y100</f>
        <v>#N/A</v>
      </c>
      <c r="AB113" s="923"/>
      <c r="AC113" s="826"/>
      <c r="AD113" s="865" t="e">
        <f>((AD85*AD$16*AF100)+((1-AF100)*AD85*AD$17))*VLOOKUP(AD84,spot_lenght_index,3,FALSE)*AE100</f>
        <v>#N/A</v>
      </c>
      <c r="AE113" s="916"/>
      <c r="AF113" s="917"/>
      <c r="AG113" s="917" t="e">
        <f>AD85*AE100</f>
        <v>#N/A</v>
      </c>
      <c r="AH113" s="834"/>
      <c r="AI113" s="865" t="e">
        <f>((AI85*AI$16*AK100)+((1-AK100)*AI85*AI$17))*VLOOKUP(AI84,spot_lenght_index,3,FALSE)*AJ100</f>
        <v>#N/A</v>
      </c>
      <c r="AJ113" s="916"/>
      <c r="AK113" s="917"/>
      <c r="AL113" s="917" t="e">
        <f>AI85*AJ100</f>
        <v>#N/A</v>
      </c>
      <c r="AM113" s="851"/>
      <c r="AN113" s="865" t="e">
        <f>((AN85*AN$16*AP100)+((1-AP100)*AN85*AN$17))*VLOOKUP(AN84,spot_lenght_index,3,FALSE)*AO100</f>
        <v>#N/A</v>
      </c>
      <c r="AO113" s="916"/>
      <c r="AP113" s="917"/>
      <c r="AQ113" s="917" t="e">
        <f>AN85*AO100</f>
        <v>#N/A</v>
      </c>
      <c r="AR113" s="1227"/>
      <c r="AS113" s="1343" t="e">
        <f>((AS85*AS$16*AU100)+((1-AU100)*AS85*AS$17))*VLOOKUP(AS84,spot_lenght_index,3,FALSE)*AT100</f>
        <v>#N/A</v>
      </c>
      <c r="AT113" s="1344"/>
      <c r="AU113" s="1345"/>
      <c r="AV113" s="1345" t="e">
        <f>AS85*AT100</f>
        <v>#N/A</v>
      </c>
      <c r="AW113" s="1334"/>
      <c r="AX113" s="1253" t="e">
        <f>((AX85*AX$16*AZ100)+((1-AZ100)*AX85*AX$17))*VLOOKUP(AX84,spot_lenght_index,3,FALSE)*AY100</f>
        <v>#N/A</v>
      </c>
      <c r="AY113" s="916"/>
      <c r="AZ113" s="917"/>
      <c r="BA113" s="917" t="e">
        <f>AX85*AY100</f>
        <v>#N/A</v>
      </c>
      <c r="BB113" s="829"/>
      <c r="BC113" s="834"/>
      <c r="BD113" s="865" t="e">
        <f>((BD85*BD$16*BF100)+((1-BF100)*BD85*BD$17))*VLOOKUP(BD84,spot_lenght_index,3,FALSE)*BE100</f>
        <v>#N/A</v>
      </c>
      <c r="BE113" s="916"/>
      <c r="BF113" s="917"/>
      <c r="BG113" s="917" t="e">
        <f>BD85*BE100</f>
        <v>#N/A</v>
      </c>
      <c r="BH113" s="834"/>
      <c r="BI113" s="865" t="e">
        <f>((BI85*BI$16*BK100)+((1-BK100)*BI85*BI$17))*VLOOKUP(BI84,spot_lenght_index,3,FALSE)*BJ100</f>
        <v>#N/A</v>
      </c>
      <c r="BJ113" s="916"/>
      <c r="BK113" s="917"/>
      <c r="BL113" s="917" t="e">
        <f>BI85*BJ100</f>
        <v>#N/A</v>
      </c>
      <c r="BM113" s="868"/>
    </row>
    <row r="114" spans="1:81" hidden="1" outlineLevel="1">
      <c r="A114" s="151" t="s">
        <v>80</v>
      </c>
      <c r="B114" s="32"/>
      <c r="C114" s="48"/>
      <c r="D114" s="817" t="e">
        <f>((D85*D$16*F101)+((1-F101)*D85*D$17))*VLOOKUP(D84,spot_lenght_index,3,FALSE)*E101</f>
        <v>#N/A</v>
      </c>
      <c r="E114" s="916"/>
      <c r="F114" s="917"/>
      <c r="G114" s="917" t="e">
        <f>D85*E101</f>
        <v>#N/A</v>
      </c>
      <c r="H114" s="864"/>
      <c r="I114" s="865" t="e">
        <f>((I85*I$16*K101)+((1-K101)*I85*I$17))*VLOOKUP(I84,spot_lenght_index,3,FALSE)*J101</f>
        <v>#N/A</v>
      </c>
      <c r="J114" s="916"/>
      <c r="K114" s="917"/>
      <c r="L114" s="866" t="e">
        <f>I85*J101</f>
        <v>#N/A</v>
      </c>
      <c r="M114" s="864"/>
      <c r="N114" s="865" t="e">
        <f>((N85*N$16*P101)+((1-P101)*N85*N$17))*VLOOKUP(N84,spot_lenght_index,3,FALSE)*O101</f>
        <v>#N/A</v>
      </c>
      <c r="O114" s="916"/>
      <c r="P114" s="917"/>
      <c r="Q114" s="917" t="e">
        <f>N85*O101</f>
        <v>#N/A</v>
      </c>
      <c r="R114" s="1029"/>
      <c r="S114" s="1163" t="e">
        <f>((S85*S$16*U101)+((1-U101)*S85*S$17))*VLOOKUP(S84,spot_lenght_index,3,FALSE)*T101</f>
        <v>#N/A</v>
      </c>
      <c r="T114" s="1164"/>
      <c r="U114" s="1165"/>
      <c r="V114" s="1165" t="e">
        <f>S85*T101</f>
        <v>#N/A</v>
      </c>
      <c r="W114" s="1166"/>
      <c r="X114" s="1052" t="e">
        <f>((X85*X$16*Z101)+((1-Z101)*X85*X$17))*VLOOKUP(X84,spot_lenght_index,3,FALSE)*Y101</f>
        <v>#N/A</v>
      </c>
      <c r="Y114" s="916"/>
      <c r="Z114" s="917"/>
      <c r="AA114" s="917" t="e">
        <f>X85*Y101</f>
        <v>#N/A</v>
      </c>
      <c r="AB114" s="923"/>
      <c r="AC114" s="826"/>
      <c r="AD114" s="865" t="e">
        <f>((AD85*AD$16*AF101)+((1-AF101)*AD85*AD$17))*VLOOKUP(AD84,spot_lenght_index,3,FALSE)*AE101</f>
        <v>#N/A</v>
      </c>
      <c r="AE114" s="916"/>
      <c r="AF114" s="917"/>
      <c r="AG114" s="917" t="e">
        <f>AD85*AE101</f>
        <v>#N/A</v>
      </c>
      <c r="AH114" s="834"/>
      <c r="AI114" s="865" t="e">
        <f>((AI85*AI$16*AK101)+((1-AK101)*AI85*AI$17))*VLOOKUP(AI84,spot_lenght_index,3,FALSE)*AJ101</f>
        <v>#N/A</v>
      </c>
      <c r="AJ114" s="916"/>
      <c r="AK114" s="917"/>
      <c r="AL114" s="917" t="e">
        <f>AI85*AJ101</f>
        <v>#N/A</v>
      </c>
      <c r="AM114" s="851"/>
      <c r="AN114" s="865" t="e">
        <f>((AN85*AN$16*AP101)+((1-AP101)*AN85*AN$17))*VLOOKUP(AN84,spot_lenght_index,3,FALSE)*AO101</f>
        <v>#N/A</v>
      </c>
      <c r="AO114" s="916"/>
      <c r="AP114" s="917"/>
      <c r="AQ114" s="917" t="e">
        <f>AN85*AO101</f>
        <v>#N/A</v>
      </c>
      <c r="AR114" s="1227"/>
      <c r="AS114" s="1343" t="e">
        <f>((AS85*AS$16*AU101)+((1-AU101)*AS85*AS$17))*VLOOKUP(AS84,spot_lenght_index,3,FALSE)*AT101</f>
        <v>#N/A</v>
      </c>
      <c r="AT114" s="1344"/>
      <c r="AU114" s="1345"/>
      <c r="AV114" s="1345" t="e">
        <f>AS85*AT101</f>
        <v>#N/A</v>
      </c>
      <c r="AW114" s="1334"/>
      <c r="AX114" s="1253" t="e">
        <f>((AX85*AX$16*AZ101)+((1-AZ101)*AX85*AX$17))*VLOOKUP(AX84,spot_lenght_index,3,FALSE)*AY101</f>
        <v>#N/A</v>
      </c>
      <c r="AY114" s="916"/>
      <c r="AZ114" s="917"/>
      <c r="BA114" s="917" t="e">
        <f>AX85*AY101</f>
        <v>#N/A</v>
      </c>
      <c r="BB114" s="829"/>
      <c r="BC114" s="834"/>
      <c r="BD114" s="865" t="e">
        <f>((BD85*BD$16*BF101)+((1-BF101)*BD85*BD$17))*VLOOKUP(BD84,spot_lenght_index,3,FALSE)*BE101</f>
        <v>#N/A</v>
      </c>
      <c r="BE114" s="916"/>
      <c r="BF114" s="917"/>
      <c r="BG114" s="917" t="e">
        <f>BD85*BE101</f>
        <v>#N/A</v>
      </c>
      <c r="BH114" s="834"/>
      <c r="BI114" s="865" t="e">
        <f>((BI85*BI$16*BK101)+((1-BK101)*BI85*BI$17))*VLOOKUP(BI84,spot_lenght_index,3,FALSE)*BJ101</f>
        <v>#N/A</v>
      </c>
      <c r="BJ114" s="916"/>
      <c r="BK114" s="917"/>
      <c r="BL114" s="917" t="e">
        <f>BI85*BJ101</f>
        <v>#N/A</v>
      </c>
      <c r="BM114" s="868"/>
    </row>
    <row r="115" spans="1:81" hidden="1" outlineLevel="1">
      <c r="A115" s="151" t="s">
        <v>95</v>
      </c>
      <c r="B115" s="32"/>
      <c r="C115" s="51"/>
      <c r="D115" s="817" t="e">
        <f>((D85*D$16*F102)+((1-F102)*D85*D$17))*VLOOKUP(D84,spot_lenght_index,3,FALSE)*E102</f>
        <v>#N/A</v>
      </c>
      <c r="E115" s="554"/>
      <c r="F115" s="870"/>
      <c r="G115" s="917" t="e">
        <f>D85*E102</f>
        <v>#N/A</v>
      </c>
      <c r="H115" s="864"/>
      <c r="I115" s="865" t="e">
        <f>((I85*I$16*K102)+((1-K102)*I85*I$17))*VLOOKUP(I84,spot_lenght_index,3,FALSE)*J102</f>
        <v>#N/A</v>
      </c>
      <c r="J115" s="554"/>
      <c r="K115" s="870"/>
      <c r="L115" s="866" t="e">
        <f>I85*J102</f>
        <v>#N/A</v>
      </c>
      <c r="M115" s="864"/>
      <c r="N115" s="865" t="e">
        <f>((N85*N$16*P102)+((1-P102)*N85*N$17))*VLOOKUP(N84,spot_lenght_index,3,FALSE)*O102</f>
        <v>#N/A</v>
      </c>
      <c r="O115" s="554"/>
      <c r="P115" s="870"/>
      <c r="Q115" s="917" t="e">
        <f>N85*O102</f>
        <v>#N/A</v>
      </c>
      <c r="R115" s="1029"/>
      <c r="S115" s="1163" t="e">
        <f>((S85*S$16*U102)+((1-U102)*S85*S$17))*VLOOKUP(S84,spot_lenght_index,3,FALSE)*T102</f>
        <v>#N/A</v>
      </c>
      <c r="T115" s="1168"/>
      <c r="U115" s="1169"/>
      <c r="V115" s="1165" t="e">
        <f>S85*T102</f>
        <v>#N/A</v>
      </c>
      <c r="W115" s="1166"/>
      <c r="X115" s="1052" t="e">
        <f>((X85*X$16*Z102)+((1-Z102)*X85*X$17))*VLOOKUP(X84,spot_lenght_index,3,FALSE)*Y102</f>
        <v>#N/A</v>
      </c>
      <c r="Y115" s="554"/>
      <c r="Z115" s="870"/>
      <c r="AA115" s="917" t="e">
        <f>X85*Y102</f>
        <v>#N/A</v>
      </c>
      <c r="AB115" s="923"/>
      <c r="AC115" s="826"/>
      <c r="AD115" s="865" t="e">
        <f>((AD85*AD$16*AF102)+((1-AF102)*AD85*AD$17))*VLOOKUP(AD84,spot_lenght_index,3,FALSE)*AE102</f>
        <v>#N/A</v>
      </c>
      <c r="AE115" s="554"/>
      <c r="AF115" s="870"/>
      <c r="AG115" s="917" t="e">
        <f>AD85*AE102</f>
        <v>#N/A</v>
      </c>
      <c r="AH115" s="321"/>
      <c r="AI115" s="865" t="e">
        <f>((AI85*AI$16*AK102)+((1-AK102)*AI85*AI$17))*VLOOKUP(AI84,spot_lenght_index,3,FALSE)*AJ102</f>
        <v>#N/A</v>
      </c>
      <c r="AJ115" s="554"/>
      <c r="AK115" s="870"/>
      <c r="AL115" s="917" t="e">
        <f>AI85*AJ102</f>
        <v>#N/A</v>
      </c>
      <c r="AM115" s="322"/>
      <c r="AN115" s="865" t="e">
        <f>((AN85*AN$16*AP102)+((1-AP102)*AN85*AN$17))*VLOOKUP(AN84,spot_lenght_index,3,FALSE)*AO102</f>
        <v>#N/A</v>
      </c>
      <c r="AO115" s="554"/>
      <c r="AP115" s="870"/>
      <c r="AQ115" s="917" t="e">
        <f>AN85*AO102</f>
        <v>#N/A</v>
      </c>
      <c r="AR115" s="473"/>
      <c r="AS115" s="1343" t="e">
        <f>((AS85*AS$16*AU102)+((1-AU102)*AS85*AS$17))*VLOOKUP(AS84,spot_lenght_index,3,FALSE)*AT102</f>
        <v>#N/A</v>
      </c>
      <c r="AT115" s="1347"/>
      <c r="AU115" s="1348"/>
      <c r="AV115" s="1345" t="e">
        <f>AS85*AT102</f>
        <v>#N/A</v>
      </c>
      <c r="AW115" s="1349"/>
      <c r="AX115" s="1253" t="e">
        <f>((AX85*AX$16*AZ102)+((1-AZ102)*AX85*AX$17))*VLOOKUP(AX84,spot_lenght_index,3,FALSE)*AY102</f>
        <v>#N/A</v>
      </c>
      <c r="AY115" s="554"/>
      <c r="AZ115" s="870"/>
      <c r="BA115" s="917" t="e">
        <f>AX85*AY102</f>
        <v>#N/A</v>
      </c>
      <c r="BB115" s="473"/>
      <c r="BC115" s="337"/>
      <c r="BD115" s="865" t="e">
        <f>((BD85*BD$16*BF102)+((1-BF102)*BD85*BD$17))*VLOOKUP(BD84,spot_lenght_index,3,FALSE)*BE102</f>
        <v>#N/A</v>
      </c>
      <c r="BE115" s="554"/>
      <c r="BF115" s="870"/>
      <c r="BG115" s="917" t="e">
        <f>BD85*BE102</f>
        <v>#N/A</v>
      </c>
      <c r="BH115" s="337"/>
      <c r="BI115" s="865" t="e">
        <f>((BI85*BI$16*BK102)+((1-BK102)*BI85*BI$17))*VLOOKUP(BI84,spot_lenght_index,3,FALSE)*BJ102</f>
        <v>#N/A</v>
      </c>
      <c r="BJ115" s="554"/>
      <c r="BK115" s="870"/>
      <c r="BL115" s="917" t="e">
        <f>BI85*BJ102</f>
        <v>#N/A</v>
      </c>
      <c r="BM115" s="868"/>
    </row>
    <row r="116" spans="1:81" hidden="1" outlineLevel="1">
      <c r="A116" s="151"/>
      <c r="B116" s="32"/>
      <c r="C116" s="48"/>
      <c r="D116" s="817"/>
      <c r="E116" s="916"/>
      <c r="F116" s="917"/>
      <c r="G116" s="917"/>
      <c r="H116" s="864"/>
      <c r="I116" s="828"/>
      <c r="J116" s="918"/>
      <c r="K116" s="912"/>
      <c r="L116" s="823"/>
      <c r="M116" s="871"/>
      <c r="N116" s="828"/>
      <c r="O116" s="918"/>
      <c r="P116" s="912"/>
      <c r="Q116" s="912"/>
      <c r="R116" s="1023"/>
      <c r="S116" s="1153"/>
      <c r="T116" s="1154"/>
      <c r="U116" s="1154"/>
      <c r="V116" s="1154"/>
      <c r="W116" s="1155"/>
      <c r="X116" s="1049"/>
      <c r="Y116" s="912"/>
      <c r="Z116" s="912"/>
      <c r="AA116" s="912"/>
      <c r="AB116" s="828"/>
      <c r="AC116" s="826"/>
      <c r="AD116" s="909"/>
      <c r="AE116" s="912"/>
      <c r="AF116" s="912"/>
      <c r="AG116" s="912"/>
      <c r="AH116" s="829"/>
      <c r="AI116" s="909"/>
      <c r="AJ116" s="912"/>
      <c r="AK116" s="912"/>
      <c r="AL116" s="912"/>
      <c r="AM116" s="872"/>
      <c r="AN116" s="919"/>
      <c r="AO116" s="912"/>
      <c r="AP116" s="912"/>
      <c r="AQ116" s="912"/>
      <c r="AR116" s="1227"/>
      <c r="AS116" s="1300"/>
      <c r="AT116" s="1301"/>
      <c r="AU116" s="1350"/>
      <c r="AV116" s="1350"/>
      <c r="AW116" s="1334"/>
      <c r="AX116" s="1250"/>
      <c r="AY116" s="912"/>
      <c r="AZ116" s="912"/>
      <c r="BA116" s="912"/>
      <c r="BB116" s="873"/>
      <c r="BC116" s="874"/>
      <c r="BD116" s="919"/>
      <c r="BE116" s="912"/>
      <c r="BF116" s="912"/>
      <c r="BG116" s="912"/>
      <c r="BH116" s="874"/>
      <c r="BI116" s="875"/>
      <c r="BJ116" s="912"/>
      <c r="BK116" s="912"/>
      <c r="BL116" s="912"/>
      <c r="BM116" s="836"/>
    </row>
    <row r="117" spans="1:81" hidden="1" outlineLevel="1">
      <c r="A117" s="151"/>
      <c r="B117" s="32"/>
      <c r="C117" s="48"/>
      <c r="D117" s="817"/>
      <c r="E117" s="916"/>
      <c r="F117" s="917"/>
      <c r="G117" s="917"/>
      <c r="H117" s="705"/>
      <c r="I117" s="820"/>
      <c r="J117" s="918"/>
      <c r="K117" s="912"/>
      <c r="L117" s="823"/>
      <c r="M117" s="871"/>
      <c r="N117" s="828"/>
      <c r="O117" s="918"/>
      <c r="P117" s="912"/>
      <c r="Q117" s="912"/>
      <c r="R117" s="1023"/>
      <c r="S117" s="1153"/>
      <c r="T117" s="1154"/>
      <c r="U117" s="1154"/>
      <c r="V117" s="1154"/>
      <c r="W117" s="1155"/>
      <c r="X117" s="1049"/>
      <c r="Y117" s="912"/>
      <c r="Z117" s="912"/>
      <c r="AA117" s="912"/>
      <c r="AB117" s="828"/>
      <c r="AC117" s="826"/>
      <c r="AD117" s="909"/>
      <c r="AE117" s="912"/>
      <c r="AF117" s="912"/>
      <c r="AG117" s="912"/>
      <c r="AH117" s="829"/>
      <c r="AI117" s="909"/>
      <c r="AJ117" s="912"/>
      <c r="AK117" s="912"/>
      <c r="AL117" s="912"/>
      <c r="AM117" s="872"/>
      <c r="AN117" s="919"/>
      <c r="AO117" s="912"/>
      <c r="AP117" s="912"/>
      <c r="AQ117" s="912"/>
      <c r="AR117" s="1227"/>
      <c r="AS117" s="1300"/>
      <c r="AT117" s="1301"/>
      <c r="AU117" s="1350"/>
      <c r="AV117" s="1350"/>
      <c r="AW117" s="1334"/>
      <c r="AX117" s="1250"/>
      <c r="AY117" s="912"/>
      <c r="AZ117" s="912"/>
      <c r="BA117" s="912"/>
      <c r="BB117" s="873"/>
      <c r="BC117" s="874"/>
      <c r="BD117" s="919"/>
      <c r="BE117" s="912"/>
      <c r="BF117" s="912"/>
      <c r="BG117" s="912"/>
      <c r="BH117" s="874"/>
      <c r="BI117" s="875"/>
      <c r="BJ117" s="912"/>
      <c r="BK117" s="912"/>
      <c r="BL117" s="912"/>
      <c r="BM117" s="836"/>
    </row>
    <row r="118" spans="1:81" ht="18.600000000000001" hidden="1" outlineLevel="1" thickBot="1">
      <c r="A118" s="50"/>
      <c r="B118" s="52"/>
      <c r="C118" s="153"/>
      <c r="D118" s="876"/>
      <c r="E118" s="877"/>
      <c r="F118" s="878"/>
      <c r="G118" s="878"/>
      <c r="H118" s="879"/>
      <c r="I118" s="880"/>
      <c r="J118" s="881"/>
      <c r="K118" s="882"/>
      <c r="L118" s="883"/>
      <c r="M118" s="882"/>
      <c r="N118" s="884"/>
      <c r="O118" s="881"/>
      <c r="P118" s="882"/>
      <c r="Q118" s="882"/>
      <c r="R118" s="883"/>
      <c r="S118" s="1170"/>
      <c r="T118" s="1171"/>
      <c r="U118" s="1171"/>
      <c r="V118" s="1171"/>
      <c r="W118" s="1172"/>
      <c r="X118" s="1053"/>
      <c r="Y118" s="882"/>
      <c r="Z118" s="882"/>
      <c r="AA118" s="882"/>
      <c r="AB118" s="887"/>
      <c r="AC118" s="886"/>
      <c r="AD118" s="885"/>
      <c r="AE118" s="882"/>
      <c r="AF118" s="882"/>
      <c r="AG118" s="882"/>
      <c r="AH118" s="888"/>
      <c r="AI118" s="885"/>
      <c r="AJ118" s="882"/>
      <c r="AK118" s="882"/>
      <c r="AL118" s="882"/>
      <c r="AM118" s="889"/>
      <c r="AN118" s="890"/>
      <c r="AO118" s="882"/>
      <c r="AP118" s="882"/>
      <c r="AQ118" s="882"/>
      <c r="AR118" s="1230"/>
      <c r="AS118" s="1351"/>
      <c r="AT118" s="1352"/>
      <c r="AU118" s="1353"/>
      <c r="AV118" s="1353"/>
      <c r="AW118" s="1354"/>
      <c r="AX118" s="1053"/>
      <c r="AY118" s="882"/>
      <c r="AZ118" s="882"/>
      <c r="BA118" s="882"/>
      <c r="BB118" s="891"/>
      <c r="BC118" s="892"/>
      <c r="BD118" s="890"/>
      <c r="BE118" s="882"/>
      <c r="BF118" s="882"/>
      <c r="BG118" s="882"/>
      <c r="BH118" s="893"/>
      <c r="BI118" s="890"/>
      <c r="BJ118" s="882"/>
      <c r="BK118" s="882"/>
      <c r="BL118" s="882"/>
      <c r="BM118" s="894"/>
    </row>
    <row r="119" spans="1:81" s="39" customFormat="1" ht="18.600000000000001" hidden="1" outlineLevel="1" thickBot="1">
      <c r="A119" s="257" t="s">
        <v>124</v>
      </c>
      <c r="B119" s="212">
        <v>0</v>
      </c>
      <c r="C119" s="213"/>
      <c r="D119" s="1576" t="str">
        <f>C120</f>
        <v>W 35/55</v>
      </c>
      <c r="E119" s="1573"/>
      <c r="F119" s="1573"/>
      <c r="G119" s="1573"/>
      <c r="H119" s="1575"/>
      <c r="I119" s="1576" t="str">
        <f>C120</f>
        <v>W 35/55</v>
      </c>
      <c r="J119" s="1573"/>
      <c r="K119" s="1573"/>
      <c r="L119" s="1573"/>
      <c r="M119" s="1575"/>
      <c r="N119" s="1576" t="str">
        <f>C120</f>
        <v>W 35/55</v>
      </c>
      <c r="O119" s="1573"/>
      <c r="P119" s="1573"/>
      <c r="Q119" s="1573"/>
      <c r="R119" s="1573"/>
      <c r="S119" s="1572" t="str">
        <f>C120</f>
        <v>W 35/55</v>
      </c>
      <c r="T119" s="1573"/>
      <c r="U119" s="1573"/>
      <c r="V119" s="1573"/>
      <c r="W119" s="1574"/>
      <c r="X119" s="1573" t="str">
        <f>C120</f>
        <v>W 35/55</v>
      </c>
      <c r="Y119" s="1573"/>
      <c r="Z119" s="1573"/>
      <c r="AA119" s="1573"/>
      <c r="AB119" s="1573"/>
      <c r="AC119" s="1575"/>
      <c r="AD119" s="1576" t="str">
        <f>C120</f>
        <v>W 35/55</v>
      </c>
      <c r="AE119" s="1573"/>
      <c r="AF119" s="1573"/>
      <c r="AG119" s="1573"/>
      <c r="AH119" s="1575"/>
      <c r="AI119" s="1576" t="str">
        <f>C120</f>
        <v>W 35/55</v>
      </c>
      <c r="AJ119" s="1573"/>
      <c r="AK119" s="1573"/>
      <c r="AL119" s="1573"/>
      <c r="AM119" s="1575"/>
      <c r="AN119" s="1576" t="str">
        <f>C120</f>
        <v>W 35/55</v>
      </c>
      <c r="AO119" s="1573"/>
      <c r="AP119" s="1573"/>
      <c r="AQ119" s="1573"/>
      <c r="AR119" s="1573"/>
      <c r="AS119" s="1572" t="str">
        <f>C120</f>
        <v>W 35/55</v>
      </c>
      <c r="AT119" s="1573"/>
      <c r="AU119" s="1573"/>
      <c r="AV119" s="1573"/>
      <c r="AW119" s="1574"/>
      <c r="AX119" s="1573" t="str">
        <f>C120</f>
        <v>W 35/55</v>
      </c>
      <c r="AY119" s="1573"/>
      <c r="AZ119" s="1573"/>
      <c r="BA119" s="1573"/>
      <c r="BB119" s="1573"/>
      <c r="BC119" s="1575"/>
      <c r="BD119" s="1576" t="str">
        <f>C120</f>
        <v>W 35/55</v>
      </c>
      <c r="BE119" s="1573"/>
      <c r="BF119" s="1573"/>
      <c r="BG119" s="1573"/>
      <c r="BH119" s="1575"/>
      <c r="BI119" s="1576" t="str">
        <f>C120</f>
        <v>W 35/55</v>
      </c>
      <c r="BJ119" s="1573"/>
      <c r="BK119" s="1573"/>
      <c r="BL119" s="1573"/>
      <c r="BM119" s="1575"/>
    </row>
    <row r="120" spans="1:81" ht="18.600000000000001" hidden="1" outlineLevel="1" thickBot="1">
      <c r="A120" s="246" t="s">
        <v>125</v>
      </c>
      <c r="C120" s="407" t="s">
        <v>145</v>
      </c>
      <c r="D120" s="1492" t="e">
        <f>HLOOKUP(D119,TV_affinity,2,0)</f>
        <v>#N/A</v>
      </c>
      <c r="E120" s="1493"/>
      <c r="F120" s="1494"/>
      <c r="G120" s="1494"/>
      <c r="H120" s="1495"/>
      <c r="I120" s="1496" t="e">
        <f>HLOOKUP(I119,TV_affinity,2,0)</f>
        <v>#N/A</v>
      </c>
      <c r="J120" s="1493"/>
      <c r="K120" s="1493"/>
      <c r="L120" s="1497"/>
      <c r="M120" s="1493"/>
      <c r="N120" s="1496" t="e">
        <f>HLOOKUP(N119,TV_affinity,2,0)</f>
        <v>#N/A</v>
      </c>
      <c r="O120" s="1493"/>
      <c r="P120" s="1493"/>
      <c r="Q120" s="1493"/>
      <c r="R120" s="1497"/>
      <c r="S120" s="1498" t="e">
        <f>HLOOKUP(S119,TV_affinity,2,0)</f>
        <v>#N/A</v>
      </c>
      <c r="T120" s="1493"/>
      <c r="U120" s="1493"/>
      <c r="V120" s="1493"/>
      <c r="W120" s="1499"/>
      <c r="X120" s="1500" t="e">
        <f>HLOOKUP(X119,TV_affinity,2,0)</f>
        <v>#N/A</v>
      </c>
      <c r="Y120" s="1493"/>
      <c r="Z120" s="1493"/>
      <c r="AA120" s="1493"/>
      <c r="AB120" s="1493"/>
      <c r="AC120" s="1501"/>
      <c r="AD120" s="1496" t="e">
        <f>HLOOKUP(AD119,TV_affinity,2,0)</f>
        <v>#N/A</v>
      </c>
      <c r="AE120" s="1493"/>
      <c r="AF120" s="1493"/>
      <c r="AG120" s="1493"/>
      <c r="AH120" s="1502"/>
      <c r="AI120" s="1496" t="e">
        <f>HLOOKUP(AI119,TV_affinity,2,0)</f>
        <v>#N/A</v>
      </c>
      <c r="AJ120" s="1493"/>
      <c r="AK120" s="1493"/>
      <c r="AL120" s="1493"/>
      <c r="AM120" s="1501"/>
      <c r="AN120" s="1496" t="e">
        <f>HLOOKUP(AN119,TV_affinity,2,0)</f>
        <v>#N/A</v>
      </c>
      <c r="AO120" s="1493"/>
      <c r="AP120" s="1493"/>
      <c r="AQ120" s="1493"/>
      <c r="AR120" s="1497"/>
      <c r="AS120" s="1498" t="e">
        <f>HLOOKUP(AS119,TV_affinity,2,0)</f>
        <v>#N/A</v>
      </c>
      <c r="AT120" s="1493"/>
      <c r="AU120" s="1493"/>
      <c r="AV120" s="1493"/>
      <c r="AW120" s="1503"/>
      <c r="AX120" s="1500" t="e">
        <f>HLOOKUP(AX119,TV_affinity,2,0)</f>
        <v>#N/A</v>
      </c>
      <c r="AY120" s="1493"/>
      <c r="AZ120" s="1493"/>
      <c r="BA120" s="1493"/>
      <c r="BB120" s="1502"/>
      <c r="BC120" s="1504"/>
      <c r="BD120" s="1496" t="e">
        <f>HLOOKUP(BD119,TV_affinity,2,0)</f>
        <v>#N/A</v>
      </c>
      <c r="BE120" s="1493"/>
      <c r="BF120" s="1493"/>
      <c r="BG120" s="1493"/>
      <c r="BH120" s="1493"/>
      <c r="BI120" s="1496" t="e">
        <f>HLOOKUP(BI119,TV_affinity,2,0)</f>
        <v>#N/A</v>
      </c>
      <c r="BJ120" s="1493"/>
      <c r="BK120" s="1493"/>
      <c r="BL120" s="1493"/>
      <c r="BM120" s="1505"/>
    </row>
    <row r="121" spans="1:81" hidden="1" outlineLevel="1">
      <c r="A121" s="28" t="s">
        <v>5</v>
      </c>
      <c r="B121" s="29"/>
      <c r="C121" s="30"/>
      <c r="D121" s="703"/>
      <c r="E121" s="917"/>
      <c r="F121" s="917"/>
      <c r="G121" s="917"/>
      <c r="H121" s="705"/>
      <c r="I121" s="706"/>
      <c r="J121" s="912"/>
      <c r="K121" s="912"/>
      <c r="L121" s="823"/>
      <c r="M121" s="912"/>
      <c r="N121" s="919"/>
      <c r="O121" s="912"/>
      <c r="P121" s="912"/>
      <c r="Q121" s="912"/>
      <c r="R121" s="1023"/>
      <c r="S121" s="1173"/>
      <c r="T121" s="1154"/>
      <c r="U121" s="1154"/>
      <c r="V121" s="1154"/>
      <c r="W121" s="1115"/>
      <c r="X121" s="1043"/>
      <c r="Y121" s="912"/>
      <c r="Z121" s="912"/>
      <c r="AA121" s="912"/>
      <c r="AB121" s="912"/>
      <c r="AC121" s="710"/>
      <c r="AD121" s="919"/>
      <c r="AE121" s="912"/>
      <c r="AF121" s="912"/>
      <c r="AG121" s="912"/>
      <c r="AH121" s="710"/>
      <c r="AI121" s="919"/>
      <c r="AJ121" s="912"/>
      <c r="AK121" s="912"/>
      <c r="AL121" s="912"/>
      <c r="AM121" s="710"/>
      <c r="AN121" s="919"/>
      <c r="AO121" s="912"/>
      <c r="AP121" s="912"/>
      <c r="AQ121" s="912"/>
      <c r="AR121" s="1219"/>
      <c r="AS121" s="1300"/>
      <c r="AT121" s="1301"/>
      <c r="AU121" s="1301"/>
      <c r="AV121" s="1301"/>
      <c r="AW121" s="1302"/>
      <c r="AX121" s="1244"/>
      <c r="AY121" s="912"/>
      <c r="AZ121" s="912"/>
      <c r="BA121" s="912"/>
      <c r="BB121" s="711"/>
      <c r="BC121" s="871"/>
      <c r="BD121" s="919"/>
      <c r="BE121" s="912"/>
      <c r="BF121" s="912"/>
      <c r="BG121" s="912"/>
      <c r="BH121" s="912"/>
      <c r="BI121" s="919"/>
      <c r="BJ121" s="912"/>
      <c r="BK121" s="912"/>
      <c r="BL121" s="912"/>
      <c r="BM121" s="836"/>
    </row>
    <row r="122" spans="1:81" hidden="1" outlineLevel="1">
      <c r="A122" s="28" t="s">
        <v>6</v>
      </c>
      <c r="B122" s="29"/>
      <c r="C122" s="30"/>
      <c r="D122" s="1506" t="s">
        <v>19</v>
      </c>
      <c r="E122" s="1530"/>
      <c r="F122" s="1530"/>
      <c r="G122" s="1530"/>
      <c r="H122" s="1508"/>
      <c r="I122" s="1509" t="s">
        <v>19</v>
      </c>
      <c r="J122" s="1531"/>
      <c r="K122" s="1531"/>
      <c r="L122" s="1527"/>
      <c r="M122" s="1531"/>
      <c r="N122" s="1532" t="s">
        <v>19</v>
      </c>
      <c r="O122" s="1531"/>
      <c r="P122" s="1527"/>
      <c r="Q122" s="1531"/>
      <c r="R122" s="1513"/>
      <c r="S122" s="1514" t="s">
        <v>19</v>
      </c>
      <c r="T122" s="1515"/>
      <c r="U122" s="1515"/>
      <c r="V122" s="1515"/>
      <c r="W122" s="1516"/>
      <c r="X122" s="1517" t="s">
        <v>19</v>
      </c>
      <c r="Y122" s="1531"/>
      <c r="Z122" s="1531"/>
      <c r="AA122" s="1531"/>
      <c r="AB122" s="1531"/>
      <c r="AC122" s="1517"/>
      <c r="AD122" s="1517" t="s">
        <v>19</v>
      </c>
      <c r="AE122" s="1531"/>
      <c r="AF122" s="1531"/>
      <c r="AG122" s="1531"/>
      <c r="AH122" s="1517"/>
      <c r="AI122" s="1517" t="s">
        <v>19</v>
      </c>
      <c r="AJ122" s="1531"/>
      <c r="AK122" s="1531"/>
      <c r="AL122" s="1531"/>
      <c r="AM122" s="1517"/>
      <c r="AN122" s="1532" t="s">
        <v>19</v>
      </c>
      <c r="AO122" s="1531"/>
      <c r="AP122" s="1518"/>
      <c r="AQ122" s="1531"/>
      <c r="AR122" s="1519"/>
      <c r="AS122" s="1520" t="s">
        <v>19</v>
      </c>
      <c r="AT122" s="1521"/>
      <c r="AU122" s="1521"/>
      <c r="AV122" s="1521"/>
      <c r="AW122" s="1522"/>
      <c r="AX122" s="1523" t="s">
        <v>19</v>
      </c>
      <c r="AY122" s="1531"/>
      <c r="AZ122" s="1531"/>
      <c r="BA122" s="1531"/>
      <c r="BB122" s="1524"/>
      <c r="BC122" s="1528"/>
      <c r="BD122" s="1532" t="s">
        <v>19</v>
      </c>
      <c r="BE122" s="1531"/>
      <c r="BF122" s="1518"/>
      <c r="BG122" s="1531"/>
      <c r="BH122" s="1528"/>
      <c r="BI122" s="1517" t="s">
        <v>19</v>
      </c>
      <c r="BJ122" s="1531"/>
      <c r="BK122" s="1531"/>
      <c r="BL122" s="1531"/>
      <c r="BM122" s="1529"/>
    </row>
    <row r="123" spans="1:81" hidden="1" outlineLevel="1">
      <c r="A123" s="28" t="s">
        <v>32</v>
      </c>
      <c r="B123" s="29"/>
      <c r="C123" s="34" t="e">
        <f>SUM(D123:BM123)</f>
        <v>#N/A</v>
      </c>
      <c r="D123" s="725" t="e">
        <f>IF(D120=0,0,D124/D120)</f>
        <v>#N/A</v>
      </c>
      <c r="E123" s="927"/>
      <c r="F123" s="927"/>
      <c r="G123" s="927"/>
      <c r="H123" s="726"/>
      <c r="I123" s="727" t="e">
        <f>IF(I120=0,0,I124/I120)</f>
        <v>#N/A</v>
      </c>
      <c r="J123" s="928"/>
      <c r="K123" s="928"/>
      <c r="L123" s="898"/>
      <c r="M123" s="928"/>
      <c r="N123" s="929" t="e">
        <f>IF(N120=0,0,N124/N120)</f>
        <v>#N/A</v>
      </c>
      <c r="O123" s="928"/>
      <c r="P123" s="928"/>
      <c r="Q123" s="928"/>
      <c r="R123" s="1024"/>
      <c r="S123" s="1119" t="e">
        <f>IF(S120=0,0,S124/S120)</f>
        <v>#N/A</v>
      </c>
      <c r="T123" s="1120"/>
      <c r="U123" s="1121"/>
      <c r="V123" s="1121"/>
      <c r="W123" s="1122"/>
      <c r="X123" s="1044" t="e">
        <f>IF(X120=0,0,X124/X120)</f>
        <v>#N/A</v>
      </c>
      <c r="Y123" s="731"/>
      <c r="Z123" s="928"/>
      <c r="AA123" s="928"/>
      <c r="AB123" s="928"/>
      <c r="AC123" s="732"/>
      <c r="AD123" s="929" t="e">
        <f>IF(AD120=0,0,AD124/AD120)</f>
        <v>#N/A</v>
      </c>
      <c r="AE123" s="731"/>
      <c r="AF123" s="928"/>
      <c r="AG123" s="928"/>
      <c r="AH123" s="732"/>
      <c r="AI123" s="929" t="e">
        <f>IF(AI120=0,0,AI124/AI120)</f>
        <v>#N/A</v>
      </c>
      <c r="AJ123" s="731"/>
      <c r="AK123" s="928"/>
      <c r="AL123" s="928"/>
      <c r="AM123" s="732"/>
      <c r="AN123" s="929" t="e">
        <f>IF(AN120=0,0,AN124/AN120)</f>
        <v>#N/A</v>
      </c>
      <c r="AO123" s="928"/>
      <c r="AP123" s="928"/>
      <c r="AQ123" s="928"/>
      <c r="AR123" s="1220"/>
      <c r="AS123" s="1305" t="e">
        <f>IF(AS120=0,0,AS124/AS120)</f>
        <v>#N/A</v>
      </c>
      <c r="AT123" s="1306"/>
      <c r="AU123" s="1306"/>
      <c r="AV123" s="1306"/>
      <c r="AW123" s="1307"/>
      <c r="AX123" s="1120" t="e">
        <f>IF(AX120=0,0,AX124/AX120)</f>
        <v>#N/A</v>
      </c>
      <c r="AY123" s="731"/>
      <c r="AZ123" s="928"/>
      <c r="BA123" s="928"/>
      <c r="BB123" s="733"/>
      <c r="BC123" s="899"/>
      <c r="BD123" s="929" t="e">
        <f>IF(BD120=0,0,BD124/BD120)</f>
        <v>#N/A</v>
      </c>
      <c r="BE123" s="928"/>
      <c r="BF123" s="928"/>
      <c r="BG123" s="928"/>
      <c r="BH123" s="899"/>
      <c r="BI123" s="731" t="e">
        <f>IF(BI120=0,0,BI124/BI120)</f>
        <v>#N/A</v>
      </c>
      <c r="BJ123" s="731"/>
      <c r="BK123" s="928"/>
      <c r="BL123" s="928"/>
      <c r="BM123" s="900"/>
    </row>
    <row r="124" spans="1:81" hidden="1" outlineLevel="1">
      <c r="A124" s="28" t="s">
        <v>7</v>
      </c>
      <c r="B124" s="29"/>
      <c r="C124" s="34">
        <f>SUM(D124:BM124)</f>
        <v>0</v>
      </c>
      <c r="D124" s="725">
        <f>SUM(D125:H125)</f>
        <v>0</v>
      </c>
      <c r="E124" s="927"/>
      <c r="F124" s="927"/>
      <c r="G124" s="927"/>
      <c r="H124" s="726"/>
      <c r="I124" s="727">
        <f>SUM(I125:M125)</f>
        <v>0</v>
      </c>
      <c r="J124" s="928"/>
      <c r="K124" s="928"/>
      <c r="L124" s="898"/>
      <c r="M124" s="928"/>
      <c r="N124" s="929">
        <f>SUM(N125:R125)</f>
        <v>0</v>
      </c>
      <c r="O124" s="928"/>
      <c r="P124" s="928"/>
      <c r="Q124" s="928"/>
      <c r="R124" s="1024"/>
      <c r="S124" s="1119">
        <f>SUM(S125:W125)</f>
        <v>0</v>
      </c>
      <c r="T124" s="1120"/>
      <c r="U124" s="1121"/>
      <c r="V124" s="1121"/>
      <c r="W124" s="1122"/>
      <c r="X124" s="1044">
        <f>SUM(X125:AC125)</f>
        <v>0</v>
      </c>
      <c r="Y124" s="731"/>
      <c r="Z124" s="928"/>
      <c r="AA124" s="928"/>
      <c r="AB124" s="928"/>
      <c r="AC124" s="732"/>
      <c r="AD124" s="929">
        <f>SUM(AD125:AH125)</f>
        <v>0</v>
      </c>
      <c r="AE124" s="731"/>
      <c r="AF124" s="928"/>
      <c r="AG124" s="928"/>
      <c r="AH124" s="732"/>
      <c r="AI124" s="929">
        <f>SUM(AI125:AM125)</f>
        <v>0</v>
      </c>
      <c r="AJ124" s="731"/>
      <c r="AK124" s="928"/>
      <c r="AL124" s="928"/>
      <c r="AM124" s="732"/>
      <c r="AN124" s="929">
        <f>SUM(AN125:AR125)</f>
        <v>0</v>
      </c>
      <c r="AO124" s="928"/>
      <c r="AP124" s="928"/>
      <c r="AQ124" s="928"/>
      <c r="AR124" s="1220"/>
      <c r="AS124" s="1305">
        <f>SUM(AS125:AW125)</f>
        <v>0</v>
      </c>
      <c r="AT124" s="1306"/>
      <c r="AU124" s="1306"/>
      <c r="AV124" s="1306"/>
      <c r="AW124" s="1307"/>
      <c r="AX124" s="1120">
        <f>SUM(AX125:BC125)</f>
        <v>0</v>
      </c>
      <c r="AY124" s="731"/>
      <c r="AZ124" s="928"/>
      <c r="BA124" s="928"/>
      <c r="BB124" s="733"/>
      <c r="BC124" s="899"/>
      <c r="BD124" s="929">
        <f>SUM(BD125:BH125)</f>
        <v>0</v>
      </c>
      <c r="BE124" s="928"/>
      <c r="BF124" s="928"/>
      <c r="BG124" s="928"/>
      <c r="BH124" s="899"/>
      <c r="BI124" s="731">
        <f>SUM(BI125:BM125)</f>
        <v>0</v>
      </c>
      <c r="BJ124" s="731"/>
      <c r="BK124" s="928"/>
      <c r="BL124" s="928"/>
      <c r="BM124" s="900"/>
    </row>
    <row r="125" spans="1:81" hidden="1" outlineLevel="1">
      <c r="A125" s="28" t="s">
        <v>8</v>
      </c>
      <c r="B125" s="29"/>
      <c r="C125" s="34"/>
      <c r="D125" s="736"/>
      <c r="E125" s="737"/>
      <c r="F125" s="737"/>
      <c r="G125" s="737"/>
      <c r="H125" s="901"/>
      <c r="I125" s="739"/>
      <c r="J125" s="737"/>
      <c r="K125" s="737"/>
      <c r="L125" s="740"/>
      <c r="M125" s="740"/>
      <c r="N125" s="931"/>
      <c r="O125" s="930"/>
      <c r="P125" s="737"/>
      <c r="Q125" s="740"/>
      <c r="R125" s="740"/>
      <c r="S125" s="1174"/>
      <c r="T125" s="1124"/>
      <c r="U125" s="1125"/>
      <c r="V125" s="1126"/>
      <c r="W125" s="740"/>
      <c r="X125" s="1045"/>
      <c r="Y125" s="737"/>
      <c r="Z125" s="737"/>
      <c r="AA125" s="737"/>
      <c r="AB125" s="737"/>
      <c r="AC125" s="740"/>
      <c r="AD125" s="741"/>
      <c r="AE125" s="737"/>
      <c r="AF125" s="737"/>
      <c r="AG125" s="737"/>
      <c r="AH125" s="740"/>
      <c r="AI125" s="739"/>
      <c r="AJ125" s="742"/>
      <c r="AK125" s="737"/>
      <c r="AL125" s="743"/>
      <c r="AM125" s="740"/>
      <c r="AN125" s="744"/>
      <c r="AO125" s="747"/>
      <c r="AP125" s="737"/>
      <c r="AQ125" s="748"/>
      <c r="AR125" s="740"/>
      <c r="AS125" s="1308"/>
      <c r="AT125" s="1309"/>
      <c r="AU125" s="1309"/>
      <c r="AV125" s="1309"/>
      <c r="AW125" s="740"/>
      <c r="AX125" s="1246"/>
      <c r="AY125" s="737"/>
      <c r="AZ125" s="737"/>
      <c r="BA125" s="749"/>
      <c r="BB125" s="740"/>
      <c r="BC125" s="740"/>
      <c r="BD125" s="739"/>
      <c r="BE125" s="737"/>
      <c r="BF125" s="737"/>
      <c r="BG125" s="737"/>
      <c r="BH125" s="740"/>
      <c r="BI125" s="1389"/>
      <c r="BJ125" s="1388"/>
      <c r="BK125" s="737"/>
      <c r="BL125" s="737"/>
      <c r="BM125" s="903"/>
    </row>
    <row r="126" spans="1:81" s="122" customFormat="1" ht="23.25" hidden="1" customHeight="1" outlineLevel="1" thickBot="1">
      <c r="A126" s="154" t="s">
        <v>112</v>
      </c>
      <c r="B126" s="128"/>
      <c r="C126" s="129"/>
      <c r="D126" s="751" t="e">
        <f>D125/D120</f>
        <v>#N/A</v>
      </c>
      <c r="E126" s="752" t="e">
        <f>E125/D120</f>
        <v>#N/A</v>
      </c>
      <c r="F126" s="752" t="e">
        <f>F125/D120</f>
        <v>#N/A</v>
      </c>
      <c r="G126" s="752" t="e">
        <f>G125/D120</f>
        <v>#N/A</v>
      </c>
      <c r="H126" s="753" t="e">
        <f>H125/D120</f>
        <v>#N/A</v>
      </c>
      <c r="I126" s="754" t="e">
        <f>I125/I120</f>
        <v>#N/A</v>
      </c>
      <c r="J126" s="752" t="e">
        <f>J125/I120</f>
        <v>#N/A</v>
      </c>
      <c r="K126" s="752" t="e">
        <f>K125/I120</f>
        <v>#N/A</v>
      </c>
      <c r="L126" s="752" t="e">
        <f>L125/I120</f>
        <v>#N/A</v>
      </c>
      <c r="M126" s="752" t="e">
        <f>M125/I120</f>
        <v>#N/A</v>
      </c>
      <c r="N126" s="755" t="e">
        <f>N125/N120</f>
        <v>#N/A</v>
      </c>
      <c r="O126" s="752" t="e">
        <f>O125/N120</f>
        <v>#N/A</v>
      </c>
      <c r="P126" s="752" t="e">
        <f>P125/N120</f>
        <v>#N/A</v>
      </c>
      <c r="Q126" s="752" t="e">
        <f>Q125/N120</f>
        <v>#N/A</v>
      </c>
      <c r="R126" s="752" t="e">
        <f>R125/N120</f>
        <v>#N/A</v>
      </c>
      <c r="S126" s="1128" t="e">
        <f>S125/S120</f>
        <v>#N/A</v>
      </c>
      <c r="T126" s="1129" t="e">
        <f>T125/S120</f>
        <v>#N/A</v>
      </c>
      <c r="U126" s="1129" t="e">
        <f>U125/S120</f>
        <v>#N/A</v>
      </c>
      <c r="V126" s="1130" t="e">
        <f>V125/S120</f>
        <v>#N/A</v>
      </c>
      <c r="W126" s="1131" t="e">
        <f>W125/S120</f>
        <v>#N/A</v>
      </c>
      <c r="X126" s="754" t="e">
        <f>X125/X120</f>
        <v>#N/A</v>
      </c>
      <c r="Y126" s="752" t="e">
        <f>Y125/X120</f>
        <v>#N/A</v>
      </c>
      <c r="Z126" s="752" t="e">
        <f>Z125/X120</f>
        <v>#N/A</v>
      </c>
      <c r="AA126" s="756" t="e">
        <f>AA125/X120</f>
        <v>#N/A</v>
      </c>
      <c r="AB126" s="756" t="e">
        <f>AB125/X120</f>
        <v>#N/A</v>
      </c>
      <c r="AC126" s="757" t="e">
        <f>AC125/X120</f>
        <v>#N/A</v>
      </c>
      <c r="AD126" s="755" t="e">
        <f>AD125/AD120</f>
        <v>#N/A</v>
      </c>
      <c r="AE126" s="752" t="e">
        <f>AE125/AD120</f>
        <v>#N/A</v>
      </c>
      <c r="AF126" s="752" t="e">
        <f>AF125/AD120</f>
        <v>#N/A</v>
      </c>
      <c r="AG126" s="756" t="e">
        <f>AG125/AD120</f>
        <v>#N/A</v>
      </c>
      <c r="AH126" s="757" t="e">
        <f>AH125/AD120</f>
        <v>#N/A</v>
      </c>
      <c r="AI126" s="755" t="e">
        <f>AI125/AI120</f>
        <v>#N/A</v>
      </c>
      <c r="AJ126" s="752" t="e">
        <f>AJ125/AI120</f>
        <v>#N/A</v>
      </c>
      <c r="AK126" s="752" t="e">
        <f>AK125/AI120</f>
        <v>#N/A</v>
      </c>
      <c r="AL126" s="756" t="e">
        <f>AL125/AI120</f>
        <v>#N/A</v>
      </c>
      <c r="AM126" s="757" t="e">
        <f>AM125/AI120</f>
        <v>#N/A</v>
      </c>
      <c r="AN126" s="755" t="e">
        <f>AN125/AN120</f>
        <v>#N/A</v>
      </c>
      <c r="AO126" s="752" t="e">
        <f>AO125/AN120</f>
        <v>#N/A</v>
      </c>
      <c r="AP126" s="752" t="e">
        <f>AP125/AN120</f>
        <v>#N/A</v>
      </c>
      <c r="AQ126" s="756" t="e">
        <f>AQ125/AN120</f>
        <v>#N/A</v>
      </c>
      <c r="AR126" s="1221" t="e">
        <f>AR125/AN120</f>
        <v>#N/A</v>
      </c>
      <c r="AS126" s="1311" t="e">
        <f>AS125/AS120</f>
        <v>#N/A</v>
      </c>
      <c r="AT126" s="1312" t="e">
        <f>AT125/AS120</f>
        <v>#N/A</v>
      </c>
      <c r="AU126" s="1312" t="e">
        <f>AU125/AS120</f>
        <v>#N/A</v>
      </c>
      <c r="AV126" s="1313" t="e">
        <f>AV125/AS120</f>
        <v>#N/A</v>
      </c>
      <c r="AW126" s="1314" t="e">
        <f>AW125/AS120</f>
        <v>#N/A</v>
      </c>
      <c r="AX126" s="1221" t="e">
        <f>AX125/AX120</f>
        <v>#N/A</v>
      </c>
      <c r="AY126" s="752" t="e">
        <f>AY125/AX120</f>
        <v>#N/A</v>
      </c>
      <c r="AZ126" s="752" t="e">
        <f>AZ125/AX120</f>
        <v>#N/A</v>
      </c>
      <c r="BA126" s="756" t="e">
        <f>BA125/AX120</f>
        <v>#N/A</v>
      </c>
      <c r="BB126" s="754" t="e">
        <f>BB125/AX120</f>
        <v>#N/A</v>
      </c>
      <c r="BC126" s="753" t="e">
        <f>BC125/AX120</f>
        <v>#N/A</v>
      </c>
      <c r="BD126" s="755" t="e">
        <f>BD125/BD120</f>
        <v>#N/A</v>
      </c>
      <c r="BE126" s="752" t="e">
        <f>BE125/BD120</f>
        <v>#N/A</v>
      </c>
      <c r="BF126" s="752" t="e">
        <f>BF125/BD120</f>
        <v>#N/A</v>
      </c>
      <c r="BG126" s="756" t="e">
        <f>BG125/BD120</f>
        <v>#N/A</v>
      </c>
      <c r="BH126" s="753" t="e">
        <f>BH125/BD120</f>
        <v>#N/A</v>
      </c>
      <c r="BI126" s="754" t="e">
        <f>BI125/BI120</f>
        <v>#N/A</v>
      </c>
      <c r="BJ126" s="752" t="e">
        <f>BJ125/BI120</f>
        <v>#N/A</v>
      </c>
      <c r="BK126" s="752" t="e">
        <f>BK125/BI120</f>
        <v>#N/A</v>
      </c>
      <c r="BL126" s="756" t="e">
        <f>BL125/BI120</f>
        <v>#N/A</v>
      </c>
      <c r="BM126" s="758" t="e">
        <f>BM125/BI120</f>
        <v>#N/A</v>
      </c>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4" t="s">
        <v>110</v>
      </c>
      <c r="B127" s="123"/>
      <c r="C127" s="132" t="s">
        <v>107</v>
      </c>
      <c r="D127" s="358"/>
      <c r="E127" s="130"/>
      <c r="F127" s="130"/>
      <c r="G127" s="130"/>
      <c r="H127" s="134"/>
      <c r="I127" s="133"/>
      <c r="J127" s="130"/>
      <c r="K127" s="130"/>
      <c r="L127" s="187"/>
      <c r="M127" s="130"/>
      <c r="N127" s="192"/>
      <c r="O127" s="130"/>
      <c r="P127" s="130"/>
      <c r="Q127" s="187"/>
      <c r="R127" s="130"/>
      <c r="S127" s="1132"/>
      <c r="T127" s="130"/>
      <c r="U127" s="130"/>
      <c r="V127" s="130"/>
      <c r="W127" s="1133"/>
      <c r="X127" s="133"/>
      <c r="Y127" s="130"/>
      <c r="Z127" s="130"/>
      <c r="AA127" s="130"/>
      <c r="AB127" s="130"/>
      <c r="AC127" s="197"/>
      <c r="AD127" s="192"/>
      <c r="AE127" s="130"/>
      <c r="AF127" s="130"/>
      <c r="AG127" s="130"/>
      <c r="AH127" s="206"/>
      <c r="AI127" s="192"/>
      <c r="AJ127" s="130"/>
      <c r="AK127" s="130"/>
      <c r="AL127" s="130"/>
      <c r="AM127" s="197"/>
      <c r="AN127" s="192"/>
      <c r="AO127" s="130"/>
      <c r="AP127" s="130"/>
      <c r="AQ127" s="130"/>
      <c r="AR127" s="206"/>
      <c r="AS127" s="1132"/>
      <c r="AT127" s="130"/>
      <c r="AU127" s="130"/>
      <c r="AV127" s="130"/>
      <c r="AW127" s="1133"/>
      <c r="AX127" s="133"/>
      <c r="AY127" s="130"/>
      <c r="AZ127" s="130"/>
      <c r="BA127" s="130"/>
      <c r="BB127" s="206"/>
      <c r="BC127" s="134"/>
      <c r="BD127" s="192"/>
      <c r="BE127" s="130"/>
      <c r="BF127" s="130"/>
      <c r="BG127" s="130"/>
      <c r="BH127" s="134"/>
      <c r="BI127" s="133"/>
      <c r="BJ127" s="130"/>
      <c r="BK127" s="130"/>
      <c r="BL127" s="130"/>
      <c r="BM127" s="359"/>
    </row>
    <row r="128" spans="1:81" s="122" customFormat="1" ht="23.25" hidden="1" customHeight="1" outlineLevel="1" thickBot="1">
      <c r="A128" s="125" t="s">
        <v>108</v>
      </c>
      <c r="B128" s="120"/>
      <c r="C128" s="121"/>
      <c r="D128" s="759"/>
      <c r="E128" s="760"/>
      <c r="F128" s="760"/>
      <c r="G128" s="760"/>
      <c r="H128" s="761"/>
      <c r="I128" s="762"/>
      <c r="J128" s="760"/>
      <c r="K128" s="760"/>
      <c r="L128" s="763"/>
      <c r="M128" s="760"/>
      <c r="N128" s="764"/>
      <c r="O128" s="760"/>
      <c r="P128" s="760"/>
      <c r="Q128" s="763"/>
      <c r="R128" s="760"/>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81" s="78" customFormat="1" ht="23.25" hidden="1" customHeight="1" outlineLevel="1" thickTop="1">
      <c r="A129" s="126" t="s">
        <v>111</v>
      </c>
      <c r="B129" s="123"/>
      <c r="C129" s="132" t="s">
        <v>107</v>
      </c>
      <c r="D129" s="360"/>
      <c r="E129" s="131"/>
      <c r="F129" s="131"/>
      <c r="G129" s="131"/>
      <c r="H129" s="135"/>
      <c r="I129" s="136"/>
      <c r="J129" s="131"/>
      <c r="K129" s="131"/>
      <c r="L129" s="188"/>
      <c r="M129" s="131"/>
      <c r="N129" s="193"/>
      <c r="O129" s="131"/>
      <c r="P129" s="131"/>
      <c r="Q129" s="188"/>
      <c r="R129" s="131"/>
      <c r="S129" s="1137"/>
      <c r="T129" s="131"/>
      <c r="U129" s="131"/>
      <c r="V129" s="131"/>
      <c r="W129" s="1138"/>
      <c r="X129" s="136"/>
      <c r="Y129" s="131"/>
      <c r="Z129" s="131"/>
      <c r="AA129" s="131"/>
      <c r="AB129" s="131"/>
      <c r="AC129" s="198"/>
      <c r="AD129" s="193"/>
      <c r="AE129" s="131"/>
      <c r="AF129" s="131"/>
      <c r="AG129" s="131"/>
      <c r="AH129" s="207"/>
      <c r="AI129" s="193"/>
      <c r="AJ129" s="131"/>
      <c r="AK129" s="131"/>
      <c r="AL129" s="131"/>
      <c r="AM129" s="198"/>
      <c r="AN129" s="193"/>
      <c r="AO129" s="131"/>
      <c r="AP129" s="131"/>
      <c r="AQ129" s="131"/>
      <c r="AR129" s="207"/>
      <c r="AS129" s="1137"/>
      <c r="AT129" s="131"/>
      <c r="AU129" s="131"/>
      <c r="AV129" s="338"/>
      <c r="AW129" s="1138"/>
      <c r="AX129" s="136"/>
      <c r="AY129" s="131"/>
      <c r="AZ129" s="131"/>
      <c r="BA129" s="131"/>
      <c r="BB129" s="207"/>
      <c r="BC129" s="135"/>
      <c r="BD129" s="193"/>
      <c r="BE129" s="131"/>
      <c r="BF129" s="131"/>
      <c r="BG129" s="131"/>
      <c r="BH129" s="135"/>
      <c r="BI129" s="136"/>
      <c r="BJ129" s="131"/>
      <c r="BK129" s="131"/>
      <c r="BL129" s="338"/>
      <c r="BM129" s="768"/>
    </row>
    <row r="130" spans="1:81" s="122" customFormat="1" ht="23.25" hidden="1" customHeight="1" outlineLevel="1" thickBot="1">
      <c r="A130" s="127" t="s">
        <v>109</v>
      </c>
      <c r="B130" s="120"/>
      <c r="C130" s="121"/>
      <c r="D130" s="759"/>
      <c r="E130" s="760"/>
      <c r="F130" s="760"/>
      <c r="G130" s="760"/>
      <c r="H130" s="761"/>
      <c r="I130" s="762"/>
      <c r="J130" s="760"/>
      <c r="K130" s="760"/>
      <c r="L130" s="763"/>
      <c r="M130" s="760"/>
      <c r="N130" s="764"/>
      <c r="O130" s="760"/>
      <c r="P130" s="760"/>
      <c r="Q130" s="760"/>
      <c r="R130" s="763"/>
      <c r="S130" s="1134"/>
      <c r="T130" s="1135"/>
      <c r="U130" s="1135"/>
      <c r="V130" s="1135"/>
      <c r="W130" s="1136"/>
      <c r="X130" s="762"/>
      <c r="Y130" s="760"/>
      <c r="Z130" s="760"/>
      <c r="AA130" s="760"/>
      <c r="AB130" s="760"/>
      <c r="AC130" s="765"/>
      <c r="AD130" s="764"/>
      <c r="AE130" s="760"/>
      <c r="AF130" s="760"/>
      <c r="AG130" s="760"/>
      <c r="AH130" s="766"/>
      <c r="AI130" s="764"/>
      <c r="AJ130" s="760"/>
      <c r="AK130" s="760"/>
      <c r="AL130" s="760"/>
      <c r="AM130" s="765"/>
      <c r="AN130" s="764"/>
      <c r="AO130" s="760"/>
      <c r="AP130" s="760"/>
      <c r="AQ130" s="760"/>
      <c r="AR130" s="1222"/>
      <c r="AS130" s="1315"/>
      <c r="AT130" s="1316"/>
      <c r="AU130" s="1316"/>
      <c r="AV130" s="1316"/>
      <c r="AW130" s="1317"/>
      <c r="AX130" s="1247"/>
      <c r="AY130" s="760"/>
      <c r="AZ130" s="760"/>
      <c r="BA130" s="760"/>
      <c r="BB130" s="766"/>
      <c r="BC130" s="761"/>
      <c r="BD130" s="764"/>
      <c r="BE130" s="760"/>
      <c r="BF130" s="760"/>
      <c r="BG130" s="760"/>
      <c r="BH130" s="761"/>
      <c r="BI130" s="762"/>
      <c r="BJ130" s="760"/>
      <c r="BK130" s="760"/>
      <c r="BL130" s="760"/>
      <c r="BM130" s="767"/>
      <c r="BN130" s="78"/>
      <c r="BO130" s="78"/>
      <c r="BP130" s="78"/>
      <c r="BQ130" s="78"/>
      <c r="BR130" s="78"/>
      <c r="BS130" s="78"/>
      <c r="BT130" s="78"/>
      <c r="BU130" s="78"/>
      <c r="BV130" s="78"/>
      <c r="BW130" s="78"/>
      <c r="BX130" s="78"/>
      <c r="BY130" s="78"/>
      <c r="BZ130" s="78"/>
      <c r="CA130" s="78"/>
      <c r="CB130" s="78"/>
      <c r="CC130" s="78"/>
    </row>
    <row r="131" spans="1:81" ht="26.4" hidden="1" outlineLevel="1" thickTop="1">
      <c r="A131" s="28" t="s">
        <v>9</v>
      </c>
      <c r="B131" s="35" t="s">
        <v>46</v>
      </c>
      <c r="C131" s="46"/>
      <c r="D131" s="288"/>
      <c r="E131" s="361"/>
      <c r="F131" s="361"/>
      <c r="G131" s="361"/>
      <c r="H131" s="362"/>
      <c r="I131" s="336"/>
      <c r="J131" s="363"/>
      <c r="K131" s="363"/>
      <c r="L131" s="364"/>
      <c r="M131" s="363"/>
      <c r="N131" s="215"/>
      <c r="O131" s="363"/>
      <c r="P131" s="363"/>
      <c r="Q131" s="363"/>
      <c r="R131" s="364"/>
      <c r="S131" s="1139"/>
      <c r="T131" s="363"/>
      <c r="U131" s="363"/>
      <c r="V131" s="363"/>
      <c r="W131" s="1140"/>
      <c r="X131" s="511"/>
      <c r="Y131" s="363"/>
      <c r="Z131" s="363"/>
      <c r="AA131" s="365"/>
      <c r="AB131" s="331"/>
      <c r="AC131" s="334"/>
      <c r="AD131" s="366"/>
      <c r="AE131" s="365"/>
      <c r="AF131" s="365"/>
      <c r="AG131" s="365"/>
      <c r="AH131" s="218"/>
      <c r="AI131" s="366"/>
      <c r="AJ131" s="365"/>
      <c r="AK131" s="365"/>
      <c r="AL131" s="365"/>
      <c r="AM131" s="334"/>
      <c r="AN131" s="219"/>
      <c r="AO131" s="220"/>
      <c r="AP131" s="220"/>
      <c r="AQ131" s="221"/>
      <c r="AR131" s="471"/>
      <c r="AS131" s="1318"/>
      <c r="AT131" s="216"/>
      <c r="AU131" s="214"/>
      <c r="AV131" s="217"/>
      <c r="AW131" s="1319"/>
      <c r="AX131" s="320"/>
      <c r="AY131" s="363"/>
      <c r="AZ131" s="363"/>
      <c r="BA131" s="363"/>
      <c r="BB131" s="471"/>
      <c r="BC131" s="323"/>
      <c r="BD131" s="368"/>
      <c r="BE131" s="363"/>
      <c r="BF131" s="363"/>
      <c r="BG131" s="363"/>
      <c r="BH131" s="323"/>
      <c r="BI131" s="336"/>
      <c r="BJ131" s="339"/>
      <c r="BK131" s="339"/>
      <c r="BL131" s="339"/>
      <c r="BM131" s="369"/>
    </row>
    <row r="132" spans="1:81" ht="54" hidden="1" outlineLevel="1">
      <c r="A132" s="28"/>
      <c r="B132" s="29"/>
      <c r="C132" s="46"/>
      <c r="D132" s="770" t="s">
        <v>21</v>
      </c>
      <c r="E132" s="771" t="s">
        <v>22</v>
      </c>
      <c r="F132" s="771" t="s">
        <v>20</v>
      </c>
      <c r="G132" s="772" t="s">
        <v>81</v>
      </c>
      <c r="H132" s="773"/>
      <c r="I132" s="774" t="s">
        <v>21</v>
      </c>
      <c r="J132" s="775" t="s">
        <v>22</v>
      </c>
      <c r="K132" s="775" t="s">
        <v>20</v>
      </c>
      <c r="L132" s="904" t="s">
        <v>81</v>
      </c>
      <c r="M132" s="777"/>
      <c r="N132" s="787" t="s">
        <v>21</v>
      </c>
      <c r="O132" s="775" t="s">
        <v>22</v>
      </c>
      <c r="P132" s="775" t="s">
        <v>20</v>
      </c>
      <c r="Q132" s="777" t="s">
        <v>81</v>
      </c>
      <c r="R132" s="1025"/>
      <c r="S132" s="1141" t="s">
        <v>21</v>
      </c>
      <c r="T132" s="1142" t="s">
        <v>22</v>
      </c>
      <c r="U132" s="1143" t="s">
        <v>20</v>
      </c>
      <c r="V132" s="1143" t="s">
        <v>81</v>
      </c>
      <c r="W132" s="1144"/>
      <c r="X132" s="1046" t="s">
        <v>21</v>
      </c>
      <c r="Y132" s="775" t="s">
        <v>22</v>
      </c>
      <c r="Z132" s="777" t="s">
        <v>20</v>
      </c>
      <c r="AA132" s="777" t="s">
        <v>81</v>
      </c>
      <c r="AB132" s="775"/>
      <c r="AC132" s="779"/>
      <c r="AD132" s="787" t="s">
        <v>21</v>
      </c>
      <c r="AE132" s="775" t="s">
        <v>22</v>
      </c>
      <c r="AF132" s="777" t="s">
        <v>20</v>
      </c>
      <c r="AG132" s="780" t="s">
        <v>81</v>
      </c>
      <c r="AH132" s="781"/>
      <c r="AI132" s="787" t="s">
        <v>21</v>
      </c>
      <c r="AJ132" s="775" t="s">
        <v>22</v>
      </c>
      <c r="AK132" s="777" t="s">
        <v>20</v>
      </c>
      <c r="AL132" s="780" t="s">
        <v>81</v>
      </c>
      <c r="AM132" s="779"/>
      <c r="AN132" s="782" t="s">
        <v>21</v>
      </c>
      <c r="AO132" s="783" t="s">
        <v>22</v>
      </c>
      <c r="AP132" s="784" t="s">
        <v>20</v>
      </c>
      <c r="AQ132" s="785" t="s">
        <v>81</v>
      </c>
      <c r="AR132" s="1223"/>
      <c r="AS132" s="1320" t="s">
        <v>21</v>
      </c>
      <c r="AT132" s="1321" t="s">
        <v>22</v>
      </c>
      <c r="AU132" s="1322" t="s">
        <v>20</v>
      </c>
      <c r="AV132" s="1323" t="s">
        <v>81</v>
      </c>
      <c r="AW132" s="1324"/>
      <c r="AX132" s="1248" t="s">
        <v>21</v>
      </c>
      <c r="AY132" s="775" t="s">
        <v>22</v>
      </c>
      <c r="AZ132" s="777" t="s">
        <v>20</v>
      </c>
      <c r="BA132" s="780" t="s">
        <v>81</v>
      </c>
      <c r="BB132" s="781"/>
      <c r="BC132" s="791"/>
      <c r="BD132" s="778" t="s">
        <v>21</v>
      </c>
      <c r="BE132" s="775" t="s">
        <v>22</v>
      </c>
      <c r="BF132" s="777" t="s">
        <v>20</v>
      </c>
      <c r="BG132" s="780" t="s">
        <v>81</v>
      </c>
      <c r="BH132" s="791"/>
      <c r="BI132" s="786" t="s">
        <v>21</v>
      </c>
      <c r="BJ132" s="777" t="s">
        <v>22</v>
      </c>
      <c r="BK132" s="777" t="s">
        <v>20</v>
      </c>
      <c r="BL132" s="777" t="s">
        <v>81</v>
      </c>
      <c r="BM132" s="792"/>
    </row>
    <row r="133" spans="1:81" s="47" customFormat="1" hidden="1" outlineLevel="1">
      <c r="A133" s="158" t="s">
        <v>84</v>
      </c>
      <c r="B133" s="158"/>
      <c r="C133" s="159"/>
      <c r="D133" s="793" t="e">
        <f>HLOOKUP(D119,TV_affinity,3,0)</f>
        <v>#N/A</v>
      </c>
      <c r="E133" s="905" t="e">
        <f>HLOOKUP(D119,Channel_split2,2,0)</f>
        <v>#N/A</v>
      </c>
      <c r="F133" s="905" t="e">
        <f>HLOOKUP(D119,PT_Share,2,0)</f>
        <v>#N/A</v>
      </c>
      <c r="G133" s="905"/>
      <c r="H133" s="795"/>
      <c r="I133" s="796" t="e">
        <f>HLOOKUP(I119,TV_affinity,3,0)</f>
        <v>#N/A</v>
      </c>
      <c r="J133" s="905" t="e">
        <f>HLOOKUP(I119,Channel_split2,2,0)</f>
        <v>#N/A</v>
      </c>
      <c r="K133" s="905" t="e">
        <f>HLOOKUP(I119,PT_Share,2,0)</f>
        <v>#N/A</v>
      </c>
      <c r="L133" s="797"/>
      <c r="M133" s="795"/>
      <c r="N133" s="796" t="e">
        <f>HLOOKUP(N119,TV_affinity,3,0)</f>
        <v>#N/A</v>
      </c>
      <c r="O133" s="905" t="e">
        <f>HLOOKUP(N119,Channel_split2,2,0)</f>
        <v>#N/A</v>
      </c>
      <c r="P133" s="905" t="e">
        <f>HLOOKUP(N119,PT_Share,2,0)</f>
        <v>#N/A</v>
      </c>
      <c r="Q133" s="905"/>
      <c r="R133" s="1026"/>
      <c r="S133" s="1145" t="e">
        <f>HLOOKUP(S119,TV_affinity,3,0)</f>
        <v>#N/A</v>
      </c>
      <c r="T133" s="1146" t="e">
        <f>HLOOKUP(S119,Channel_split2,2,0)</f>
        <v>#N/A</v>
      </c>
      <c r="U133" s="1146" t="e">
        <f>HLOOKUP(S119,PT_Share,2,0)</f>
        <v>#N/A</v>
      </c>
      <c r="V133" s="1146"/>
      <c r="W133" s="1147"/>
      <c r="X133" s="1047" t="e">
        <f>HLOOKUP(X119,TV_affinity,3,0)</f>
        <v>#N/A</v>
      </c>
      <c r="Y133" s="905" t="e">
        <f>HLOOKUP(X119,Channel_split2,2,0)</f>
        <v>#N/A</v>
      </c>
      <c r="Z133" s="905" t="e">
        <f>HLOOKUP(X119,PT_Share,2,0)</f>
        <v>#N/A</v>
      </c>
      <c r="AA133" s="905"/>
      <c r="AB133" s="906"/>
      <c r="AC133" s="800"/>
      <c r="AD133" s="796" t="e">
        <f>HLOOKUP(AD119,TV_affinity,3,0)</f>
        <v>#N/A</v>
      </c>
      <c r="AE133" s="905" t="e">
        <f>HLOOKUP(AD119,Channel_split2,2,0)</f>
        <v>#N/A</v>
      </c>
      <c r="AF133" s="905" t="e">
        <f>HLOOKUP(AD119,PT_Share,2,0)</f>
        <v>#N/A</v>
      </c>
      <c r="AG133" s="905"/>
      <c r="AH133" s="798"/>
      <c r="AI133" s="796" t="e">
        <f>HLOOKUP(AI119,TV_affinity,3,0)</f>
        <v>#N/A</v>
      </c>
      <c r="AJ133" s="905" t="e">
        <f>HLOOKUP(AI119,Channel_split2,2,0)</f>
        <v>#N/A</v>
      </c>
      <c r="AK133" s="905" t="e">
        <f>HLOOKUP(AI119,PT_Share,2,0)</f>
        <v>#N/A</v>
      </c>
      <c r="AL133" s="905"/>
      <c r="AM133" s="798"/>
      <c r="AN133" s="796" t="e">
        <f>HLOOKUP(AN119,TV_affinity,3,0)</f>
        <v>#N/A</v>
      </c>
      <c r="AO133" s="905" t="e">
        <f>HLOOKUP(AN119,Channel_split2,2,0)</f>
        <v>#N/A</v>
      </c>
      <c r="AP133" s="905" t="e">
        <f>HLOOKUP(AN119,PT_Share,2,0)</f>
        <v>#N/A</v>
      </c>
      <c r="AQ133" s="907"/>
      <c r="AR133" s="1224"/>
      <c r="AS133" s="1325" t="e">
        <f>HLOOKUP(AS119,TV_affinity,3,0)</f>
        <v>#N/A</v>
      </c>
      <c r="AT133" s="1326" t="e">
        <f>HLOOKUP(AS119,Channel_split2,2,0)</f>
        <v>#N/A</v>
      </c>
      <c r="AU133" s="1326" t="e">
        <f>HLOOKUP(AS119,PT_Share,2,0)</f>
        <v>#N/A</v>
      </c>
      <c r="AV133" s="1327"/>
      <c r="AW133" s="1328"/>
      <c r="AX133" s="1249" t="e">
        <f>HLOOKUP(AX119,TV_affinity,3,0)</f>
        <v>#N/A</v>
      </c>
      <c r="AY133" s="905" t="e">
        <f>HLOOKUP(AX119,Channel_split2,2,0)</f>
        <v>#N/A</v>
      </c>
      <c r="AZ133" s="905" t="e">
        <f>HLOOKUP(AX119,PT_Share,2,0)</f>
        <v>#N/A</v>
      </c>
      <c r="BA133" s="905"/>
      <c r="BB133" s="802"/>
      <c r="BC133" s="798"/>
      <c r="BD133" s="796" t="e">
        <f>HLOOKUP(BD119,TV_affinity,3,0)</f>
        <v>#N/A</v>
      </c>
      <c r="BE133" s="905" t="e">
        <f>HLOOKUP(BD119,Channel_split2,2,0)</f>
        <v>#N/A</v>
      </c>
      <c r="BF133" s="905" t="e">
        <f>HLOOKUP(BD119,PT_Share,2,0)</f>
        <v>#N/A</v>
      </c>
      <c r="BG133" s="905"/>
      <c r="BH133" s="798"/>
      <c r="BI133" s="796" t="e">
        <f>HLOOKUP(BI119,TV_affinity,3,0)</f>
        <v>#N/A</v>
      </c>
      <c r="BJ133" s="905" t="e">
        <f>HLOOKUP(BI119,Channel_split2,2,0)</f>
        <v>#N/A</v>
      </c>
      <c r="BK133" s="905" t="e">
        <f>HLOOKUP(BI119,PT_Share,2,0)</f>
        <v>#N/A</v>
      </c>
      <c r="BL133" s="905"/>
      <c r="BM133" s="803"/>
    </row>
    <row r="134" spans="1:81" s="47" customFormat="1" hidden="1" outlineLevel="1">
      <c r="A134" s="158" t="s">
        <v>69</v>
      </c>
      <c r="B134" s="158"/>
      <c r="C134" s="159"/>
      <c r="D134" s="793" t="e">
        <f>HLOOKUP(D119,TV_affinity,4,0)</f>
        <v>#N/A</v>
      </c>
      <c r="E134" s="905" t="e">
        <f>HLOOKUP(D119,Channel_split2,3,0)</f>
        <v>#N/A</v>
      </c>
      <c r="F134" s="905" t="e">
        <f>HLOOKUP(D119,PT_Share,3,0)</f>
        <v>#N/A</v>
      </c>
      <c r="G134" s="905"/>
      <c r="H134" s="795"/>
      <c r="I134" s="796" t="e">
        <f>HLOOKUP(I119,TV_affinity,4,0)</f>
        <v>#N/A</v>
      </c>
      <c r="J134" s="905" t="e">
        <f>HLOOKUP(I119,Channel_split2,3,0)</f>
        <v>#N/A</v>
      </c>
      <c r="K134" s="905" t="e">
        <f>HLOOKUP(I119,PT_Share,3,0)</f>
        <v>#N/A</v>
      </c>
      <c r="L134" s="797"/>
      <c r="M134" s="795"/>
      <c r="N134" s="796" t="e">
        <f>HLOOKUP(N119,TV_affinity,4,0)</f>
        <v>#N/A</v>
      </c>
      <c r="O134" s="905" t="e">
        <f>HLOOKUP(N119,Channel_split2,3,0)</f>
        <v>#N/A</v>
      </c>
      <c r="P134" s="905" t="e">
        <f>HLOOKUP(N119,PT_Share,3,0)</f>
        <v>#N/A</v>
      </c>
      <c r="Q134" s="905"/>
      <c r="R134" s="1026"/>
      <c r="S134" s="1145" t="e">
        <f>HLOOKUP(S119,TV_affinity,4,0)</f>
        <v>#N/A</v>
      </c>
      <c r="T134" s="1146" t="e">
        <f>HLOOKUP(S119,Channel_split2,3,0)</f>
        <v>#N/A</v>
      </c>
      <c r="U134" s="1146" t="e">
        <f>HLOOKUP(S119,PT_Share,3,0)</f>
        <v>#N/A</v>
      </c>
      <c r="V134" s="1146"/>
      <c r="W134" s="1147"/>
      <c r="X134" s="1047" t="e">
        <f>HLOOKUP(X119,TV_affinity,4,0)</f>
        <v>#N/A</v>
      </c>
      <c r="Y134" s="905" t="e">
        <f>HLOOKUP(X119,Channel_split2,3,0)</f>
        <v>#N/A</v>
      </c>
      <c r="Z134" s="905" t="e">
        <f>HLOOKUP(X119,PT_Share,3,0)</f>
        <v>#N/A</v>
      </c>
      <c r="AA134" s="905"/>
      <c r="AB134" s="906"/>
      <c r="AC134" s="800"/>
      <c r="AD134" s="796" t="e">
        <f>HLOOKUP(AD119,TV_affinity,4,0)</f>
        <v>#N/A</v>
      </c>
      <c r="AE134" s="905" t="e">
        <f>HLOOKUP(AD119,Channel_split2,3,0)</f>
        <v>#N/A</v>
      </c>
      <c r="AF134" s="905" t="e">
        <f>HLOOKUP(AD119,PT_Share,3,0)</f>
        <v>#N/A</v>
      </c>
      <c r="AG134" s="905"/>
      <c r="AH134" s="798"/>
      <c r="AI134" s="796" t="e">
        <f>HLOOKUP(AI119,TV_affinity,4,0)</f>
        <v>#N/A</v>
      </c>
      <c r="AJ134" s="905" t="e">
        <f>HLOOKUP(AI119,Channel_split2,3,0)</f>
        <v>#N/A</v>
      </c>
      <c r="AK134" s="905" t="e">
        <f>HLOOKUP(AI119,PT_Share,3,0)</f>
        <v>#N/A</v>
      </c>
      <c r="AL134" s="905"/>
      <c r="AM134" s="798"/>
      <c r="AN134" s="796" t="e">
        <f>HLOOKUP(AN119,TV_affinity,4,0)</f>
        <v>#N/A</v>
      </c>
      <c r="AO134" s="905" t="e">
        <f>HLOOKUP(AN119,Channel_split2,3,0)</f>
        <v>#N/A</v>
      </c>
      <c r="AP134" s="905" t="e">
        <f>HLOOKUP(AN119,PT_Share,3,0)</f>
        <v>#N/A</v>
      </c>
      <c r="AQ134" s="907"/>
      <c r="AR134" s="1224"/>
      <c r="AS134" s="1325" t="e">
        <f>HLOOKUP(AS119,TV_affinity,4,0)</f>
        <v>#N/A</v>
      </c>
      <c r="AT134" s="1326" t="e">
        <f>HLOOKUP(AS119,Channel_split2,3,0)</f>
        <v>#N/A</v>
      </c>
      <c r="AU134" s="1326" t="e">
        <f>HLOOKUP(AS119,PT_Share,3,0)</f>
        <v>#N/A</v>
      </c>
      <c r="AV134" s="1327"/>
      <c r="AW134" s="1328"/>
      <c r="AX134" s="1249" t="e">
        <f>HLOOKUP(AX119,TV_affinity,4,0)</f>
        <v>#N/A</v>
      </c>
      <c r="AY134" s="905" t="e">
        <f>HLOOKUP(AX119,Channel_split2,3,0)</f>
        <v>#N/A</v>
      </c>
      <c r="AZ134" s="905" t="e">
        <f>HLOOKUP(AX119,PT_Share,3,0)</f>
        <v>#N/A</v>
      </c>
      <c r="BA134" s="905"/>
      <c r="BB134" s="802"/>
      <c r="BC134" s="798"/>
      <c r="BD134" s="796" t="e">
        <f>HLOOKUP(BD119,TV_affinity,4,0)</f>
        <v>#N/A</v>
      </c>
      <c r="BE134" s="905" t="e">
        <f>HLOOKUP(BD119,Channel_split2,3,0)</f>
        <v>#N/A</v>
      </c>
      <c r="BF134" s="905" t="e">
        <f>HLOOKUP(BD119,PT_Share,3,0)</f>
        <v>#N/A</v>
      </c>
      <c r="BG134" s="905"/>
      <c r="BH134" s="798"/>
      <c r="BI134" s="796" t="e">
        <f>HLOOKUP(BI119,TV_affinity,4,0)</f>
        <v>#N/A</v>
      </c>
      <c r="BJ134" s="905" t="e">
        <f>HLOOKUP(BI119,Channel_split2,3,0)</f>
        <v>#N/A</v>
      </c>
      <c r="BK134" s="905" t="e">
        <f>HLOOKUP(BI119,PT_Share,3,0)</f>
        <v>#N/A</v>
      </c>
      <c r="BL134" s="905"/>
      <c r="BM134" s="803"/>
    </row>
    <row r="135" spans="1:81" s="47" customFormat="1" hidden="1" outlineLevel="1">
      <c r="A135" s="158" t="s">
        <v>70</v>
      </c>
      <c r="B135" s="158"/>
      <c r="C135" s="159"/>
      <c r="D135" s="793" t="e">
        <f>HLOOKUP(D119,TV_affinity,5,0)</f>
        <v>#N/A</v>
      </c>
      <c r="E135" s="905" t="e">
        <f>HLOOKUP(D119,Channel_split2,4,0)</f>
        <v>#N/A</v>
      </c>
      <c r="F135" s="905" t="e">
        <f>HLOOKUP(D119,PT_Share,4,0)</f>
        <v>#N/A</v>
      </c>
      <c r="G135" s="905"/>
      <c r="H135" s="795"/>
      <c r="I135" s="796" t="e">
        <f>HLOOKUP(I119,TV_affinity,5,0)</f>
        <v>#N/A</v>
      </c>
      <c r="J135" s="905" t="e">
        <f>HLOOKUP(I119,Channel_split2,4,0)</f>
        <v>#N/A</v>
      </c>
      <c r="K135" s="905" t="e">
        <f>HLOOKUP(I119,PT_Share,4,0)</f>
        <v>#N/A</v>
      </c>
      <c r="L135" s="797"/>
      <c r="M135" s="795"/>
      <c r="N135" s="796" t="e">
        <f>HLOOKUP(N119,TV_affinity,5,0)</f>
        <v>#N/A</v>
      </c>
      <c r="O135" s="905" t="e">
        <f>HLOOKUP(N119,Channel_split2,4,0)</f>
        <v>#N/A</v>
      </c>
      <c r="P135" s="905" t="e">
        <f>HLOOKUP(N119,PT_Share,4,0)</f>
        <v>#N/A</v>
      </c>
      <c r="Q135" s="905"/>
      <c r="R135" s="1026"/>
      <c r="S135" s="1145" t="e">
        <f>HLOOKUP(S119,TV_affinity,5,0)</f>
        <v>#N/A</v>
      </c>
      <c r="T135" s="1146" t="e">
        <f>HLOOKUP(S119,Channel_split2,4,0)</f>
        <v>#N/A</v>
      </c>
      <c r="U135" s="1146" t="e">
        <f>HLOOKUP(S119,PT_Share,4,0)</f>
        <v>#N/A</v>
      </c>
      <c r="V135" s="1146"/>
      <c r="W135" s="1147"/>
      <c r="X135" s="1047" t="e">
        <f>HLOOKUP(X119,TV_affinity,5,0)</f>
        <v>#N/A</v>
      </c>
      <c r="Y135" s="905" t="e">
        <f>HLOOKUP(X119,Channel_split2,4,0)</f>
        <v>#N/A</v>
      </c>
      <c r="Z135" s="905" t="e">
        <f>HLOOKUP(X119,PT_Share,4,0)</f>
        <v>#N/A</v>
      </c>
      <c r="AA135" s="905"/>
      <c r="AB135" s="906"/>
      <c r="AC135" s="800"/>
      <c r="AD135" s="796" t="e">
        <f>HLOOKUP(AD119,TV_affinity,5,0)</f>
        <v>#N/A</v>
      </c>
      <c r="AE135" s="905" t="e">
        <f>HLOOKUP(AD119,Channel_split2,4,0)</f>
        <v>#N/A</v>
      </c>
      <c r="AF135" s="905" t="e">
        <f>HLOOKUP(AD119,PT_Share,4,0)</f>
        <v>#N/A</v>
      </c>
      <c r="AG135" s="905"/>
      <c r="AH135" s="798"/>
      <c r="AI135" s="796" t="e">
        <f>HLOOKUP(AI119,TV_affinity,5,0)</f>
        <v>#N/A</v>
      </c>
      <c r="AJ135" s="905" t="e">
        <f>HLOOKUP(AI119,Channel_split2,4,0)</f>
        <v>#N/A</v>
      </c>
      <c r="AK135" s="905" t="e">
        <f>HLOOKUP(AI119,PT_Share,4,0)</f>
        <v>#N/A</v>
      </c>
      <c r="AL135" s="905"/>
      <c r="AM135" s="798"/>
      <c r="AN135" s="796" t="e">
        <f>HLOOKUP(AN119,TV_affinity,5,0)</f>
        <v>#N/A</v>
      </c>
      <c r="AO135" s="905" t="e">
        <f>HLOOKUP(AN119,Channel_split2,4,0)</f>
        <v>#N/A</v>
      </c>
      <c r="AP135" s="905" t="e">
        <f>HLOOKUP(AN119,PT_Share,4,0)</f>
        <v>#N/A</v>
      </c>
      <c r="AQ135" s="907"/>
      <c r="AR135" s="1224"/>
      <c r="AS135" s="1325" t="e">
        <f>HLOOKUP(AS119,TV_affinity,5,0)</f>
        <v>#N/A</v>
      </c>
      <c r="AT135" s="1326" t="e">
        <f>HLOOKUP(AS119,Channel_split2,4,0)</f>
        <v>#N/A</v>
      </c>
      <c r="AU135" s="1326" t="e">
        <f>HLOOKUP(AS119,PT_Share,4,0)</f>
        <v>#N/A</v>
      </c>
      <c r="AV135" s="1327"/>
      <c r="AW135" s="1328"/>
      <c r="AX135" s="1249" t="e">
        <f>HLOOKUP(AX119,TV_affinity,5,0)</f>
        <v>#N/A</v>
      </c>
      <c r="AY135" s="905" t="e">
        <f>HLOOKUP(AX119,Channel_split2,4,0)</f>
        <v>#N/A</v>
      </c>
      <c r="AZ135" s="905" t="e">
        <f>HLOOKUP(AX119,PT_Share,4,0)</f>
        <v>#N/A</v>
      </c>
      <c r="BA135" s="905"/>
      <c r="BB135" s="802"/>
      <c r="BC135" s="798"/>
      <c r="BD135" s="796" t="e">
        <f>HLOOKUP(BD119,TV_affinity,5,0)</f>
        <v>#N/A</v>
      </c>
      <c r="BE135" s="905" t="e">
        <f>HLOOKUP(BD119,Channel_split2,4,0)</f>
        <v>#N/A</v>
      </c>
      <c r="BF135" s="905" t="e">
        <f>HLOOKUP(BD119,PT_Share,4,0)</f>
        <v>#N/A</v>
      </c>
      <c r="BG135" s="905"/>
      <c r="BH135" s="798"/>
      <c r="BI135" s="796" t="e">
        <f>HLOOKUP(BI119,TV_affinity,5,0)</f>
        <v>#N/A</v>
      </c>
      <c r="BJ135" s="905" t="e">
        <f>HLOOKUP(BI119,Channel_split2,4,0)</f>
        <v>#N/A</v>
      </c>
      <c r="BK135" s="905" t="e">
        <f>HLOOKUP(BI119,PT_Share,4,0)</f>
        <v>#N/A</v>
      </c>
      <c r="BL135" s="905"/>
      <c r="BM135" s="803"/>
    </row>
    <row r="136" spans="1:81" s="47" customFormat="1" hidden="1" outlineLevel="1">
      <c r="A136" s="262" t="s">
        <v>105</v>
      </c>
      <c r="B136" s="262"/>
      <c r="C136" s="263"/>
      <c r="D136" s="804" t="e">
        <f>HLOOKUP(D119,TV_affinity,6,0)</f>
        <v>#N/A</v>
      </c>
      <c r="E136" s="805" t="e">
        <f>HLOOKUP(D119,Channel_split2,5,0)</f>
        <v>#N/A</v>
      </c>
      <c r="F136" s="805" t="e">
        <f>HLOOKUP(D119,PT_Share,5,0)</f>
        <v>#N/A</v>
      </c>
      <c r="G136" s="805"/>
      <c r="H136" s="806"/>
      <c r="I136" s="807" t="e">
        <f>HLOOKUP(I119,TV_affinity,6,0)</f>
        <v>#N/A</v>
      </c>
      <c r="J136" s="805" t="e">
        <f>HLOOKUP(I119,Channel_split2,5,0)</f>
        <v>#N/A</v>
      </c>
      <c r="K136" s="805" t="e">
        <f>HLOOKUP(I119,PT_Share,5,0)</f>
        <v>#N/A</v>
      </c>
      <c r="L136" s="808"/>
      <c r="M136" s="806"/>
      <c r="N136" s="807" t="e">
        <f>HLOOKUP(N119,TV_affinity,6,0)</f>
        <v>#N/A</v>
      </c>
      <c r="O136" s="805" t="e">
        <f>HLOOKUP(N119,Channel_split2,5,0)</f>
        <v>#N/A</v>
      </c>
      <c r="P136" s="805" t="e">
        <f>HLOOKUP(N119,PT_Share,5,0)</f>
        <v>#N/A</v>
      </c>
      <c r="Q136" s="805"/>
      <c r="R136" s="808"/>
      <c r="S136" s="1148" t="e">
        <f>HLOOKUP(S119,TV_affinity,6,0)</f>
        <v>#N/A</v>
      </c>
      <c r="T136" s="1149" t="e">
        <f>HLOOKUP(S119,Channel_split2,5,0)</f>
        <v>#N/A</v>
      </c>
      <c r="U136" s="1149" t="e">
        <f>HLOOKUP(S119,PT_Share,5,0)</f>
        <v>#N/A</v>
      </c>
      <c r="V136" s="1149"/>
      <c r="W136" s="1150"/>
      <c r="X136" s="1048" t="e">
        <f>HLOOKUP(X119,TV_affinity,6,0)</f>
        <v>#N/A</v>
      </c>
      <c r="Y136" s="805" t="e">
        <f>HLOOKUP(X119,Channel_split2,5,0)</f>
        <v>#N/A</v>
      </c>
      <c r="Z136" s="805" t="e">
        <f>HLOOKUP(X119,PT_Share,5,0)</f>
        <v>#N/A</v>
      </c>
      <c r="AA136" s="805"/>
      <c r="AB136" s="810"/>
      <c r="AC136" s="370"/>
      <c r="AD136" s="807" t="e">
        <f>HLOOKUP(AD119,TV_affinity,6,0)</f>
        <v>#N/A</v>
      </c>
      <c r="AE136" s="805" t="e">
        <f>HLOOKUP(AD119,Channel_split2,5,0)</f>
        <v>#N/A</v>
      </c>
      <c r="AF136" s="805" t="e">
        <f>HLOOKUP(AD119,PT_Share,5,0)</f>
        <v>#N/A</v>
      </c>
      <c r="AG136" s="805"/>
      <c r="AH136" s="809"/>
      <c r="AI136" s="807" t="e">
        <f>HLOOKUP(AI119,TV_affinity,6,0)</f>
        <v>#N/A</v>
      </c>
      <c r="AJ136" s="805" t="e">
        <f>HLOOKUP(AI119,Channel_split2,5,0)</f>
        <v>#N/A</v>
      </c>
      <c r="AK136" s="805" t="e">
        <f>HLOOKUP(AI119,PT_Share,5,0)</f>
        <v>#N/A</v>
      </c>
      <c r="AL136" s="805"/>
      <c r="AM136" s="809"/>
      <c r="AN136" s="807" t="e">
        <f>HLOOKUP(AN119,TV_affinity,6,0)</f>
        <v>#N/A</v>
      </c>
      <c r="AO136" s="805" t="e">
        <f>HLOOKUP(AN119,Channel_split2,5,0)</f>
        <v>#N/A</v>
      </c>
      <c r="AP136" s="805" t="e">
        <f>HLOOKUP(AN119,PT_Share,5,0)</f>
        <v>#N/A</v>
      </c>
      <c r="AQ136" s="812"/>
      <c r="AR136" s="1225"/>
      <c r="AS136" s="1329" t="e">
        <f>HLOOKUP(AS119,TV_affinity,6,0)</f>
        <v>#N/A</v>
      </c>
      <c r="AT136" s="1330" t="e">
        <f>HLOOKUP(AS119,Channel_split2,5,0)</f>
        <v>#N/A</v>
      </c>
      <c r="AU136" s="1330" t="e">
        <f>HLOOKUP(AS119,PT_Share,5,0)</f>
        <v>#N/A</v>
      </c>
      <c r="AV136" s="1331"/>
      <c r="AW136" s="1332"/>
      <c r="AX136" s="1048" t="e">
        <f>HLOOKUP(AX119,TV_affinity,6,0)</f>
        <v>#N/A</v>
      </c>
      <c r="AY136" s="805" t="e">
        <f>HLOOKUP(AX119,Channel_split2,5,0)</f>
        <v>#N/A</v>
      </c>
      <c r="AZ136" s="805" t="e">
        <f>HLOOKUP(AX119,PT_Share,5,0)</f>
        <v>#N/A</v>
      </c>
      <c r="BA136" s="805"/>
      <c r="BB136" s="813"/>
      <c r="BC136" s="809"/>
      <c r="BD136" s="807" t="e">
        <f>HLOOKUP(BD119,TV_affinity,6,0)</f>
        <v>#N/A</v>
      </c>
      <c r="BE136" s="805" t="e">
        <f>HLOOKUP(BD119,Channel_split2,5,0)</f>
        <v>#N/A</v>
      </c>
      <c r="BF136" s="805" t="e">
        <f>HLOOKUP(BD119,PT_Share,5,0)</f>
        <v>#N/A</v>
      </c>
      <c r="BG136" s="805"/>
      <c r="BH136" s="809"/>
      <c r="BI136" s="807" t="e">
        <f>HLOOKUP(BI119,TV_affinity,6,0)</f>
        <v>#N/A</v>
      </c>
      <c r="BJ136" s="805" t="e">
        <f>HLOOKUP(BI119,Channel_split2,5,0)</f>
        <v>#N/A</v>
      </c>
      <c r="BK136" s="805" t="e">
        <f>HLOOKUP(BI119,PT_Share,5,0)</f>
        <v>#N/A</v>
      </c>
      <c r="BL136" s="805"/>
      <c r="BM136" s="814"/>
    </row>
    <row r="137" spans="1:81" s="47" customFormat="1" hidden="1" outlineLevel="1">
      <c r="A137" s="158" t="s">
        <v>71</v>
      </c>
      <c r="B137" s="158"/>
      <c r="C137" s="159"/>
      <c r="D137" s="260" t="e">
        <f>HLOOKUP(D119,TV_affinity,7,0)</f>
        <v>#N/A</v>
      </c>
      <c r="E137" s="259" t="e">
        <f>HLOOKUP(D119,Channel_split2,6,0)</f>
        <v>#N/A</v>
      </c>
      <c r="F137" s="259" t="e">
        <f>HLOOKUP(D119,PT_Share,6,0)</f>
        <v>#N/A</v>
      </c>
      <c r="G137" s="259"/>
      <c r="H137" s="224"/>
      <c r="I137" s="261" t="e">
        <f>HLOOKUP(I119,TV_affinity,7,0)</f>
        <v>#N/A</v>
      </c>
      <c r="J137" s="259" t="e">
        <f>HLOOKUP(I119,Channel_split2,6,0)</f>
        <v>#N/A</v>
      </c>
      <c r="K137" s="259" t="e">
        <f>HLOOKUP(I119,PT_Share,6,0)</f>
        <v>#N/A</v>
      </c>
      <c r="L137" s="466"/>
      <c r="M137" s="224"/>
      <c r="N137" s="261" t="e">
        <f>HLOOKUP(N119,TV_affinity,7,0)</f>
        <v>#N/A</v>
      </c>
      <c r="O137" s="259" t="e">
        <f>HLOOKUP(N119,Channel_split2,6,0)</f>
        <v>#N/A</v>
      </c>
      <c r="P137" s="259" t="e">
        <f>HLOOKUP(N119,PT_Share,6,0)</f>
        <v>#N/A</v>
      </c>
      <c r="Q137" s="259"/>
      <c r="R137" s="466"/>
      <c r="S137" s="1151" t="e">
        <f>HLOOKUP(S119,TV_affinity,7,0)</f>
        <v>#N/A</v>
      </c>
      <c r="T137" s="340" t="e">
        <f>HLOOKUP(S119,Channel_split2,6,0)</f>
        <v>#N/A</v>
      </c>
      <c r="U137" s="340" t="e">
        <f>HLOOKUP(S119,PT_Share,6,0)</f>
        <v>#N/A</v>
      </c>
      <c r="V137" s="340"/>
      <c r="W137" s="1152"/>
      <c r="X137" s="261" t="e">
        <f>HLOOKUP(X119,TV_affinity,7,0)</f>
        <v>#N/A</v>
      </c>
      <c r="Y137" s="259" t="e">
        <f>HLOOKUP(X119,Channel_split2,6,0)</f>
        <v>#N/A</v>
      </c>
      <c r="Z137" s="259" t="e">
        <f>HLOOKUP(X119,PT_Share,6,0)</f>
        <v>#N/A</v>
      </c>
      <c r="AA137" s="259"/>
      <c r="AB137" s="332"/>
      <c r="AC137" s="258"/>
      <c r="AD137" s="261" t="e">
        <f>HLOOKUP(AD119,TV_affinity,7,0)</f>
        <v>#N/A</v>
      </c>
      <c r="AE137" s="259" t="e">
        <f>HLOOKUP(AD119,Channel_split2,6,0)</f>
        <v>#N/A</v>
      </c>
      <c r="AF137" s="259" t="e">
        <f>HLOOKUP(AD119,PT_Share,6,0)</f>
        <v>#N/A</v>
      </c>
      <c r="AG137" s="259"/>
      <c r="AH137" s="225"/>
      <c r="AI137" s="261" t="e">
        <f>HLOOKUP(AI119,TV_affinity,7,0)</f>
        <v>#N/A</v>
      </c>
      <c r="AJ137" s="259" t="e">
        <f>HLOOKUP(AI119,Channel_split2,6,0)</f>
        <v>#N/A</v>
      </c>
      <c r="AK137" s="259" t="e">
        <f>HLOOKUP(AI119,PT_Share,6,0)</f>
        <v>#N/A</v>
      </c>
      <c r="AL137" s="259"/>
      <c r="AM137" s="225"/>
      <c r="AN137" s="261" t="e">
        <f>HLOOKUP(AN119,TV_affinity,7,0)</f>
        <v>#N/A</v>
      </c>
      <c r="AO137" s="259" t="e">
        <f>HLOOKUP(AN119,Channel_split2,6,0)</f>
        <v>#N/A</v>
      </c>
      <c r="AP137" s="259" t="e">
        <f>HLOOKUP(AN119,PT_Share,6,0)</f>
        <v>#N/A</v>
      </c>
      <c r="AQ137" s="208"/>
      <c r="AR137" s="1226"/>
      <c r="AS137" s="1151" t="e">
        <f>HLOOKUP(AS119,TV_affinity,7,0)</f>
        <v>#N/A</v>
      </c>
      <c r="AT137" s="259" t="e">
        <f>HLOOKUP(AS119,Channel_split2,6,0)</f>
        <v>#N/A</v>
      </c>
      <c r="AU137" s="259" t="e">
        <f>HLOOKUP(AS119,PT_Share,6,0)</f>
        <v>#N/A</v>
      </c>
      <c r="AV137" s="208"/>
      <c r="AW137" s="1152"/>
      <c r="AX137" s="261" t="e">
        <f>HLOOKUP(AX119,TV_affinity,7,0)</f>
        <v>#N/A</v>
      </c>
      <c r="AY137" s="259" t="e">
        <f>HLOOKUP(AX119,Channel_split2,6,0)</f>
        <v>#N/A</v>
      </c>
      <c r="AZ137" s="259" t="e">
        <f>HLOOKUP(AX119,PT_Share,6,0)</f>
        <v>#N/A</v>
      </c>
      <c r="BA137" s="259"/>
      <c r="BB137" s="472"/>
      <c r="BC137" s="225"/>
      <c r="BD137" s="261" t="e">
        <f>HLOOKUP(BD119,TV_affinity,7,0)</f>
        <v>#N/A</v>
      </c>
      <c r="BE137" s="259" t="e">
        <f>HLOOKUP(BD119,Channel_split2,6,0)</f>
        <v>#N/A</v>
      </c>
      <c r="BF137" s="259" t="e">
        <f>HLOOKUP(BD119,PT_Share,6,0)</f>
        <v>#N/A</v>
      </c>
      <c r="BG137" s="259"/>
      <c r="BH137" s="225"/>
      <c r="BI137" s="261" t="e">
        <f>HLOOKUP(BI119,TV_affinity,7,0)</f>
        <v>#N/A</v>
      </c>
      <c r="BJ137" s="259" t="e">
        <f>HLOOKUP(BI119,Channel_split2,6,0)</f>
        <v>#N/A</v>
      </c>
      <c r="BK137" s="259" t="e">
        <f>HLOOKUP(BI119,PT_Share,6,0)</f>
        <v>#N/A</v>
      </c>
      <c r="BL137" s="259"/>
      <c r="BM137" s="816"/>
    </row>
    <row r="138" spans="1:81" s="47" customFormat="1" hidden="1" outlineLevel="1">
      <c r="A138" s="160" t="s">
        <v>73</v>
      </c>
      <c r="B138" s="158"/>
      <c r="C138" s="161"/>
      <c r="D138" s="793" t="e">
        <f>HLOOKUP(D119,TV_affinity,8,0)</f>
        <v>#N/A</v>
      </c>
      <c r="E138" s="905" t="e">
        <f>HLOOKUP(D119,Channel_split2,7,0)</f>
        <v>#N/A</v>
      </c>
      <c r="F138" s="905" t="e">
        <f>HLOOKUP(D119,PT_Share,7,0)</f>
        <v>#N/A</v>
      </c>
      <c r="G138" s="905"/>
      <c r="H138" s="795"/>
      <c r="I138" s="796" t="e">
        <f>HLOOKUP(I119,TV_affinity,8,0)</f>
        <v>#N/A</v>
      </c>
      <c r="J138" s="905" t="e">
        <f>HLOOKUP(I119,Channel_split2,7,0)</f>
        <v>#N/A</v>
      </c>
      <c r="K138" s="905" t="e">
        <f>HLOOKUP(I119,PT_Share,7,0)</f>
        <v>#N/A</v>
      </c>
      <c r="L138" s="797"/>
      <c r="M138" s="795"/>
      <c r="N138" s="796" t="e">
        <f>HLOOKUP(N119,TV_affinity,8,0)</f>
        <v>#N/A</v>
      </c>
      <c r="O138" s="905" t="e">
        <f>HLOOKUP(N119,Channel_split2,7,0)</f>
        <v>#N/A</v>
      </c>
      <c r="P138" s="905" t="e">
        <f>HLOOKUP(N119,PT_Share,7,0)</f>
        <v>#N/A</v>
      </c>
      <c r="Q138" s="905"/>
      <c r="R138" s="1026"/>
      <c r="S138" s="1145" t="e">
        <f>HLOOKUP(S119,TV_affinity,8,0)</f>
        <v>#N/A</v>
      </c>
      <c r="T138" s="1146" t="e">
        <f>HLOOKUP(S119,Channel_split2,7,0)</f>
        <v>#N/A</v>
      </c>
      <c r="U138" s="1146" t="e">
        <f>HLOOKUP(S119,PT_Share,7,0)</f>
        <v>#N/A</v>
      </c>
      <c r="V138" s="1146"/>
      <c r="W138" s="1147"/>
      <c r="X138" s="1047" t="e">
        <f>HLOOKUP(X119,TV_affinity,8,0)</f>
        <v>#N/A</v>
      </c>
      <c r="Y138" s="905" t="e">
        <f>HLOOKUP(X119,Channel_split2,7,0)</f>
        <v>#N/A</v>
      </c>
      <c r="Z138" s="905" t="e">
        <f>HLOOKUP(X119,PT_Share,7,0)</f>
        <v>#N/A</v>
      </c>
      <c r="AA138" s="905"/>
      <c r="AB138" s="906"/>
      <c r="AC138" s="800"/>
      <c r="AD138" s="796" t="e">
        <f>HLOOKUP(AD119,TV_affinity,8,0)</f>
        <v>#N/A</v>
      </c>
      <c r="AE138" s="905" t="e">
        <f>HLOOKUP(AD119,Channel_split2,7,0)</f>
        <v>#N/A</v>
      </c>
      <c r="AF138" s="905" t="e">
        <f>HLOOKUP(AD119,PT_Share,7,0)</f>
        <v>#N/A</v>
      </c>
      <c r="AG138" s="905"/>
      <c r="AH138" s="798"/>
      <c r="AI138" s="796" t="e">
        <f>HLOOKUP(AI119,TV_affinity,8,0)</f>
        <v>#N/A</v>
      </c>
      <c r="AJ138" s="905" t="e">
        <f>HLOOKUP(AI119,Channel_split2,7,0)</f>
        <v>#N/A</v>
      </c>
      <c r="AK138" s="905" t="e">
        <f>HLOOKUP(AI119,PT_Share,7,0)</f>
        <v>#N/A</v>
      </c>
      <c r="AL138" s="905"/>
      <c r="AM138" s="798"/>
      <c r="AN138" s="796" t="e">
        <f>HLOOKUP(AN119,TV_affinity,8,0)</f>
        <v>#N/A</v>
      </c>
      <c r="AO138" s="905" t="e">
        <f>HLOOKUP(AN119,Channel_split2,7,0)</f>
        <v>#N/A</v>
      </c>
      <c r="AP138" s="905" t="e">
        <f>HLOOKUP(AN119,PT_Share,7,0)</f>
        <v>#N/A</v>
      </c>
      <c r="AQ138" s="907"/>
      <c r="AR138" s="1224"/>
      <c r="AS138" s="1325" t="e">
        <f>HLOOKUP(AS119,TV_affinity,8,0)</f>
        <v>#N/A</v>
      </c>
      <c r="AT138" s="1326" t="e">
        <f>HLOOKUP(AS119,Channel_split2,7,0)</f>
        <v>#N/A</v>
      </c>
      <c r="AU138" s="1326" t="e">
        <f>HLOOKUP(AS119,PT_Share,7,0)</f>
        <v>#N/A</v>
      </c>
      <c r="AV138" s="1327"/>
      <c r="AW138" s="1328"/>
      <c r="AX138" s="1249" t="e">
        <f>HLOOKUP(AX119,TV_affinity,8,0)</f>
        <v>#N/A</v>
      </c>
      <c r="AY138" s="905" t="e">
        <f>HLOOKUP(AX119,Channel_split2,7,0)</f>
        <v>#N/A</v>
      </c>
      <c r="AZ138" s="905" t="e">
        <f>HLOOKUP(AX119,PT_Share,7,0)</f>
        <v>#N/A</v>
      </c>
      <c r="BA138" s="905"/>
      <c r="BB138" s="802"/>
      <c r="BC138" s="798"/>
      <c r="BD138" s="796" t="e">
        <f>HLOOKUP(BD119,TV_affinity,8,0)</f>
        <v>#N/A</v>
      </c>
      <c r="BE138" s="905" t="e">
        <f>HLOOKUP(BD119,Channel_split2,7,0)</f>
        <v>#N/A</v>
      </c>
      <c r="BF138" s="905" t="e">
        <f>HLOOKUP(BD119,PT_Share,7,0)</f>
        <v>#N/A</v>
      </c>
      <c r="BG138" s="905"/>
      <c r="BH138" s="798"/>
      <c r="BI138" s="796" t="e">
        <f>HLOOKUP(BI119,TV_affinity,8,0)</f>
        <v>#N/A</v>
      </c>
      <c r="BJ138" s="905" t="e">
        <f>HLOOKUP(BI119,Channel_split2,7,0)</f>
        <v>#N/A</v>
      </c>
      <c r="BK138" s="905" t="e">
        <f>HLOOKUP(BI119,PT_Share,7,0)</f>
        <v>#N/A</v>
      </c>
      <c r="BL138" s="905"/>
      <c r="BM138" s="803"/>
    </row>
    <row r="139" spans="1:81" s="47" customFormat="1" hidden="1" outlineLevel="1">
      <c r="A139" s="160" t="s">
        <v>85</v>
      </c>
      <c r="B139" s="158"/>
      <c r="C139" s="161"/>
      <c r="D139" s="793" t="e">
        <f>HLOOKUP(D119,TV_affinity,9,0)</f>
        <v>#N/A</v>
      </c>
      <c r="E139" s="905" t="e">
        <f>HLOOKUP(D119,Channel_split2,8,0)</f>
        <v>#N/A</v>
      </c>
      <c r="F139" s="905" t="e">
        <f>HLOOKUP(D119,PT_Share,8,0)</f>
        <v>#N/A</v>
      </c>
      <c r="G139" s="340"/>
      <c r="H139" s="224"/>
      <c r="I139" s="796" t="e">
        <f>HLOOKUP(I119,TV_affinity,9,0)</f>
        <v>#N/A</v>
      </c>
      <c r="J139" s="905" t="e">
        <f>HLOOKUP(I119,Channel_split2,8,0)</f>
        <v>#N/A</v>
      </c>
      <c r="K139" s="905" t="e">
        <f>HLOOKUP(I119,PT_Share,8,0)</f>
        <v>#N/A</v>
      </c>
      <c r="L139" s="466"/>
      <c r="M139" s="224"/>
      <c r="N139" s="796" t="e">
        <f>HLOOKUP(N119,TV_affinity,9,0)</f>
        <v>#N/A</v>
      </c>
      <c r="O139" s="905" t="e">
        <f>HLOOKUP(N119,Channel_split2,8,0)</f>
        <v>#N/A</v>
      </c>
      <c r="P139" s="905" t="e">
        <f>HLOOKUP(N119,PT_Share,8,0)</f>
        <v>#N/A</v>
      </c>
      <c r="Q139" s="340"/>
      <c r="R139" s="466"/>
      <c r="S139" s="1145" t="e">
        <f>HLOOKUP(S119,TV_affinity,9,0)</f>
        <v>#N/A</v>
      </c>
      <c r="T139" s="1146" t="e">
        <f>HLOOKUP(S119,Channel_split2,8,0)</f>
        <v>#N/A</v>
      </c>
      <c r="U139" s="1146" t="e">
        <f>HLOOKUP(S119,PT_Share,8,0)</f>
        <v>#N/A</v>
      </c>
      <c r="V139" s="340"/>
      <c r="W139" s="1152"/>
      <c r="X139" s="1047" t="e">
        <f>HLOOKUP(X119,TV_affinity,9,0)</f>
        <v>#N/A</v>
      </c>
      <c r="Y139" s="905" t="e">
        <f>HLOOKUP(X119,Channel_split2,8,0)</f>
        <v>#N/A</v>
      </c>
      <c r="Z139" s="905" t="e">
        <f>HLOOKUP(X119,PT_Share,8,0)</f>
        <v>#N/A</v>
      </c>
      <c r="AA139" s="340"/>
      <c r="AB139" s="333"/>
      <c r="AC139" s="258"/>
      <c r="AD139" s="796" t="e">
        <f>HLOOKUP(AD119,TV_affinity,9,0)</f>
        <v>#N/A</v>
      </c>
      <c r="AE139" s="905" t="e">
        <f>HLOOKUP(AD119,Channel_split2,8,0)</f>
        <v>#N/A</v>
      </c>
      <c r="AF139" s="905" t="e">
        <f>HLOOKUP(AD119,PT_Share,8,0)</f>
        <v>#N/A</v>
      </c>
      <c r="AG139" s="905"/>
      <c r="AH139" s="225"/>
      <c r="AI139" s="796" t="e">
        <f>HLOOKUP(AI119,TV_affinity,9,0)</f>
        <v>#N/A</v>
      </c>
      <c r="AJ139" s="905" t="e">
        <f>HLOOKUP(AI119,Channel_split2,8,0)</f>
        <v>#N/A</v>
      </c>
      <c r="AK139" s="905" t="e">
        <f>HLOOKUP(AI119,PT_Share,8,0)</f>
        <v>#N/A</v>
      </c>
      <c r="AL139" s="905"/>
      <c r="AM139" s="225"/>
      <c r="AN139" s="796" t="e">
        <f>HLOOKUP(AN119,TV_affinity,9,0)</f>
        <v>#N/A</v>
      </c>
      <c r="AO139" s="905" t="e">
        <f>HLOOKUP(AN119,Channel_split2,8,0)</f>
        <v>#N/A</v>
      </c>
      <c r="AP139" s="905" t="e">
        <f>HLOOKUP(AN119,PT_Share,8,0)</f>
        <v>#N/A</v>
      </c>
      <c r="AQ139" s="208"/>
      <c r="AR139" s="1224"/>
      <c r="AS139" s="1325" t="e">
        <f>HLOOKUP(AS119,TV_affinity,9,0)</f>
        <v>#N/A</v>
      </c>
      <c r="AT139" s="1326" t="e">
        <f>HLOOKUP(AS119,Channel_split2,8,0)</f>
        <v>#N/A</v>
      </c>
      <c r="AU139" s="1326" t="e">
        <f>HLOOKUP(AS119,PT_Share,8,0)</f>
        <v>#N/A</v>
      </c>
      <c r="AV139" s="208"/>
      <c r="AW139" s="1152"/>
      <c r="AX139" s="1249" t="e">
        <f>HLOOKUP(AX119,TV_affinity,9,0)</f>
        <v>#N/A</v>
      </c>
      <c r="AY139" s="905" t="e">
        <f>HLOOKUP(AX119,Channel_split2,8,0)</f>
        <v>#N/A</v>
      </c>
      <c r="AZ139" s="905" t="e">
        <f>HLOOKUP(AX119,PT_Share,8,0)</f>
        <v>#N/A</v>
      </c>
      <c r="BA139" s="340"/>
      <c r="BB139" s="472"/>
      <c r="BC139" s="225"/>
      <c r="BD139" s="796" t="e">
        <f>HLOOKUP(BD119,TV_affinity,9,0)</f>
        <v>#N/A</v>
      </c>
      <c r="BE139" s="905" t="e">
        <f>HLOOKUP(BD119,Channel_split2,8,0)</f>
        <v>#N/A</v>
      </c>
      <c r="BF139" s="905" t="e">
        <f>HLOOKUP(BD119,PT_Share,8,0)</f>
        <v>#N/A</v>
      </c>
      <c r="BG139" s="340"/>
      <c r="BH139" s="798"/>
      <c r="BI139" s="796" t="e">
        <f>HLOOKUP(BI119,TV_affinity,9,0)</f>
        <v>#N/A</v>
      </c>
      <c r="BJ139" s="905" t="e">
        <f>HLOOKUP(BI119,Channel_split2,8,0)</f>
        <v>#N/A</v>
      </c>
      <c r="BK139" s="905" t="e">
        <f>HLOOKUP(BI119,PT_Share,8,0)</f>
        <v>#N/A</v>
      </c>
      <c r="BL139" s="340"/>
      <c r="BM139" s="816"/>
    </row>
    <row r="140" spans="1:81" s="47" customFormat="1" hidden="1" outlineLevel="1">
      <c r="A140" s="160" t="s">
        <v>93</v>
      </c>
      <c r="B140" s="158"/>
      <c r="C140" s="161"/>
      <c r="D140" s="793" t="e">
        <f>HLOOKUP(D119,TV_affinity,10,0)</f>
        <v>#N/A</v>
      </c>
      <c r="E140" s="905" t="e">
        <f>HLOOKUP(D119,Channel_split2,9,0)</f>
        <v>#N/A</v>
      </c>
      <c r="F140" s="905" t="e">
        <f>HLOOKUP(D119,PT_Share,9,0)</f>
        <v>#N/A</v>
      </c>
      <c r="G140" s="340"/>
      <c r="H140" s="224"/>
      <c r="I140" s="796" t="e">
        <f>HLOOKUP(I119,TV_affinity,10,0)</f>
        <v>#N/A</v>
      </c>
      <c r="J140" s="905" t="e">
        <f>HLOOKUP(I119,Channel_split2,9,0)</f>
        <v>#N/A</v>
      </c>
      <c r="K140" s="905" t="e">
        <f>HLOOKUP(I119,PT_Share,9,0)</f>
        <v>#N/A</v>
      </c>
      <c r="L140" s="466"/>
      <c r="M140" s="224"/>
      <c r="N140" s="796" t="e">
        <f>HLOOKUP(N119,TV_affinity,10,0)</f>
        <v>#N/A</v>
      </c>
      <c r="O140" s="905" t="e">
        <f>HLOOKUP(N119,Channel_split2,9,0)</f>
        <v>#N/A</v>
      </c>
      <c r="P140" s="905" t="e">
        <f>HLOOKUP(N119,PT_Share,9,0)</f>
        <v>#N/A</v>
      </c>
      <c r="Q140" s="340"/>
      <c r="R140" s="466"/>
      <c r="S140" s="1145" t="e">
        <f>HLOOKUP(S119,TV_affinity,10,0)</f>
        <v>#N/A</v>
      </c>
      <c r="T140" s="1146" t="e">
        <f>HLOOKUP(S119,Channel_split2,9,0)</f>
        <v>#N/A</v>
      </c>
      <c r="U140" s="1146" t="e">
        <f>HLOOKUP(S119,PT_Share,9,0)</f>
        <v>#N/A</v>
      </c>
      <c r="V140" s="340"/>
      <c r="W140" s="1152"/>
      <c r="X140" s="1047" t="e">
        <f>HLOOKUP(X119,TV_affinity,10,0)</f>
        <v>#N/A</v>
      </c>
      <c r="Y140" s="905" t="e">
        <f>HLOOKUP(X119,Channel_split2,9,0)</f>
        <v>#N/A</v>
      </c>
      <c r="Z140" s="905" t="e">
        <f>HLOOKUP(X119,PT_Share,9,0)</f>
        <v>#N/A</v>
      </c>
      <c r="AA140" s="340"/>
      <c r="AB140" s="333"/>
      <c r="AC140" s="258"/>
      <c r="AD140" s="796" t="e">
        <f>HLOOKUP(AD119,TV_affinity,10,0)</f>
        <v>#N/A</v>
      </c>
      <c r="AE140" s="905" t="e">
        <f>HLOOKUP(AD119,Channel_split2,9,0)</f>
        <v>#N/A</v>
      </c>
      <c r="AF140" s="905" t="e">
        <f>HLOOKUP(AD119,PT_Share,9,0)</f>
        <v>#N/A</v>
      </c>
      <c r="AG140" s="905"/>
      <c r="AH140" s="225"/>
      <c r="AI140" s="796" t="e">
        <f>HLOOKUP(AI119,TV_affinity,10,0)</f>
        <v>#N/A</v>
      </c>
      <c r="AJ140" s="905" t="e">
        <f>HLOOKUP(AI119,Channel_split2,9,0)</f>
        <v>#N/A</v>
      </c>
      <c r="AK140" s="905" t="e">
        <f>HLOOKUP(AI119,PT_Share,9,0)</f>
        <v>#N/A</v>
      </c>
      <c r="AL140" s="340"/>
      <c r="AM140" s="225"/>
      <c r="AN140" s="796" t="e">
        <f>HLOOKUP(AN119,TV_affinity,10,0)</f>
        <v>#N/A</v>
      </c>
      <c r="AO140" s="905" t="e">
        <f>HLOOKUP(AN119,Channel_split2,9,0)</f>
        <v>#N/A</v>
      </c>
      <c r="AP140" s="905" t="e">
        <f>HLOOKUP(AN119,PT_Share,9,0)</f>
        <v>#N/A</v>
      </c>
      <c r="AQ140" s="208"/>
      <c r="AR140" s="1224"/>
      <c r="AS140" s="1325" t="e">
        <f>HLOOKUP(AS119,TV_affinity,10,0)</f>
        <v>#N/A</v>
      </c>
      <c r="AT140" s="1326" t="e">
        <f>HLOOKUP(AS119,Channel_split2,9,0)</f>
        <v>#N/A</v>
      </c>
      <c r="AU140" s="1326" t="e">
        <f>HLOOKUP(AS119,PT_Share,9,0)</f>
        <v>#N/A</v>
      </c>
      <c r="AV140" s="208"/>
      <c r="AW140" s="1152"/>
      <c r="AX140" s="1249" t="e">
        <f>HLOOKUP(AX119,TV_affinity,10,0)</f>
        <v>#N/A</v>
      </c>
      <c r="AY140" s="905" t="e">
        <f>HLOOKUP(AX119,Channel_split2,9,0)</f>
        <v>#N/A</v>
      </c>
      <c r="AZ140" s="905" t="e">
        <f>HLOOKUP(AX119,PT_Share,9,0)</f>
        <v>#N/A</v>
      </c>
      <c r="BA140" s="340"/>
      <c r="BB140" s="472"/>
      <c r="BC140" s="225"/>
      <c r="BD140" s="796" t="e">
        <f>HLOOKUP(BD119,TV_affinity,10,0)</f>
        <v>#N/A</v>
      </c>
      <c r="BE140" s="905" t="e">
        <f>HLOOKUP(BD119,Channel_split2,9,0)</f>
        <v>#N/A</v>
      </c>
      <c r="BF140" s="905" t="e">
        <f>HLOOKUP(BD119,PT_Share,9,0)</f>
        <v>#N/A</v>
      </c>
      <c r="BG140" s="340"/>
      <c r="BH140" s="798"/>
      <c r="BI140" s="796" t="e">
        <f>HLOOKUP(BI119,TV_affinity,10,0)</f>
        <v>#N/A</v>
      </c>
      <c r="BJ140" s="905" t="e">
        <f>HLOOKUP(BI119,Channel_split2,9,0)</f>
        <v>#N/A</v>
      </c>
      <c r="BK140" s="905" t="e">
        <f>HLOOKUP(BI119,PT_Share,9,0)</f>
        <v>#N/A</v>
      </c>
      <c r="BL140" s="340"/>
      <c r="BM140" s="816"/>
    </row>
    <row r="141" spans="1:81" hidden="1" outlineLevel="1">
      <c r="A141" s="151"/>
      <c r="B141" s="32"/>
      <c r="C141" s="48"/>
      <c r="D141" s="817"/>
      <c r="E141" s="665"/>
      <c r="F141" s="704"/>
      <c r="G141" s="704"/>
      <c r="H141" s="705"/>
      <c r="I141" s="820"/>
      <c r="J141" s="850"/>
      <c r="K141" s="707"/>
      <c r="L141" s="823"/>
      <c r="M141" s="707"/>
      <c r="N141" s="908"/>
      <c r="O141" s="850"/>
      <c r="P141" s="707"/>
      <c r="Q141" s="707"/>
      <c r="R141" s="1023"/>
      <c r="S141" s="1153"/>
      <c r="T141" s="1154"/>
      <c r="U141" s="1154"/>
      <c r="V141" s="1154"/>
      <c r="W141" s="1155"/>
      <c r="X141" s="1049"/>
      <c r="Y141" s="707"/>
      <c r="Z141" s="707"/>
      <c r="AA141" s="707"/>
      <c r="AB141" s="828"/>
      <c r="AC141" s="826"/>
      <c r="AD141" s="909"/>
      <c r="AE141" s="707"/>
      <c r="AF141" s="707"/>
      <c r="AG141" s="707"/>
      <c r="AH141" s="829"/>
      <c r="AI141" s="909"/>
      <c r="AJ141" s="707"/>
      <c r="AK141" s="707"/>
      <c r="AL141" s="707"/>
      <c r="AM141" s="826"/>
      <c r="AN141" s="830"/>
      <c r="AO141" s="910"/>
      <c r="AP141" s="910"/>
      <c r="AQ141" s="911"/>
      <c r="AR141" s="1227"/>
      <c r="AS141" s="1333"/>
      <c r="AT141" s="1301"/>
      <c r="AU141" s="1301"/>
      <c r="AV141" s="1301"/>
      <c r="AW141" s="1334"/>
      <c r="AX141" s="1250"/>
      <c r="AY141" s="912"/>
      <c r="AZ141" s="912"/>
      <c r="BA141" s="912"/>
      <c r="BB141" s="833"/>
      <c r="BC141" s="834"/>
      <c r="BD141" s="825"/>
      <c r="BE141" s="912"/>
      <c r="BF141" s="912"/>
      <c r="BG141" s="912"/>
      <c r="BH141" s="934"/>
      <c r="BI141" s="835"/>
      <c r="BJ141" s="912"/>
      <c r="BK141" s="912"/>
      <c r="BL141" s="912"/>
      <c r="BM141" s="935"/>
    </row>
    <row r="142" spans="1:81" s="223" customFormat="1" hidden="1" outlineLevel="1">
      <c r="A142" s="155" t="s">
        <v>54</v>
      </c>
      <c r="B142" s="222"/>
      <c r="C142" s="115" t="e">
        <f>SUM(D142:BM142)</f>
        <v>#N/A</v>
      </c>
      <c r="D142" s="837" t="e">
        <f>D144+D145</f>
        <v>#N/A</v>
      </c>
      <c r="E142" s="913"/>
      <c r="F142" s="913"/>
      <c r="G142" s="913"/>
      <c r="H142" s="839"/>
      <c r="I142" s="840" t="e">
        <f>I144+I145</f>
        <v>#N/A</v>
      </c>
      <c r="J142" s="914"/>
      <c r="K142" s="914"/>
      <c r="L142" s="842"/>
      <c r="M142" s="914"/>
      <c r="N142" s="915" t="e">
        <f>N144+N145</f>
        <v>#N/A</v>
      </c>
      <c r="O142" s="914"/>
      <c r="P142" s="914"/>
      <c r="Q142" s="914"/>
      <c r="R142" s="1027"/>
      <c r="S142" s="1156" t="e">
        <f>S144+S145</f>
        <v>#N/A</v>
      </c>
      <c r="T142" s="1157"/>
      <c r="U142" s="1157"/>
      <c r="V142" s="1157"/>
      <c r="W142" s="1158"/>
      <c r="X142" s="1050" t="e">
        <f>X144+X145</f>
        <v>#N/A</v>
      </c>
      <c r="Y142" s="914"/>
      <c r="Z142" s="914"/>
      <c r="AA142" s="914"/>
      <c r="AB142" s="845"/>
      <c r="AC142" s="844"/>
      <c r="AD142" s="915" t="e">
        <f>AD144+AD145</f>
        <v>#N/A</v>
      </c>
      <c r="AE142" s="914"/>
      <c r="AF142" s="914"/>
      <c r="AG142" s="914"/>
      <c r="AH142" s="846"/>
      <c r="AI142" s="915" t="e">
        <f>AI144+AI145</f>
        <v>#N/A</v>
      </c>
      <c r="AJ142" s="914"/>
      <c r="AK142" s="914"/>
      <c r="AL142" s="914"/>
      <c r="AM142" s="847"/>
      <c r="AN142" s="915" t="e">
        <f>AN144+AN145</f>
        <v>#N/A</v>
      </c>
      <c r="AO142" s="914"/>
      <c r="AP142" s="914"/>
      <c r="AQ142" s="914"/>
      <c r="AR142" s="1228"/>
      <c r="AS142" s="1335" t="e">
        <f>AS144+AS145</f>
        <v>#N/A</v>
      </c>
      <c r="AT142" s="1336"/>
      <c r="AU142" s="1337"/>
      <c r="AV142" s="1337"/>
      <c r="AW142" s="1338"/>
      <c r="AX142" s="1251" t="e">
        <f>AX144+AX145</f>
        <v>#N/A</v>
      </c>
      <c r="AY142" s="914"/>
      <c r="AZ142" s="914"/>
      <c r="BA142" s="914"/>
      <c r="BB142" s="846"/>
      <c r="BC142" s="936"/>
      <c r="BD142" s="915" t="e">
        <f>BD144+BD145</f>
        <v>#N/A</v>
      </c>
      <c r="BE142" s="914"/>
      <c r="BF142" s="914"/>
      <c r="BG142" s="914"/>
      <c r="BH142" s="845"/>
      <c r="BI142" s="915" t="e">
        <f>BI144+BI145</f>
        <v>#N/A</v>
      </c>
      <c r="BJ142" s="914"/>
      <c r="BK142" s="914"/>
      <c r="BL142" s="914"/>
      <c r="BM142" s="937"/>
    </row>
    <row r="143" spans="1:81" hidden="1" outlineLevel="1">
      <c r="A143" s="151" t="s">
        <v>74</v>
      </c>
      <c r="B143" s="32"/>
      <c r="C143" s="48"/>
      <c r="D143" s="817"/>
      <c r="E143" s="916"/>
      <c r="F143" s="917"/>
      <c r="G143" s="917"/>
      <c r="H143" s="705"/>
      <c r="I143" s="820"/>
      <c r="J143" s="918"/>
      <c r="K143" s="912"/>
      <c r="L143" s="823"/>
      <c r="M143" s="912"/>
      <c r="N143" s="908"/>
      <c r="O143" s="918"/>
      <c r="P143" s="912"/>
      <c r="Q143" s="912"/>
      <c r="R143" s="1023"/>
      <c r="S143" s="1153"/>
      <c r="T143" s="1154"/>
      <c r="U143" s="1154"/>
      <c r="V143" s="1154"/>
      <c r="W143" s="1155"/>
      <c r="X143" s="1049"/>
      <c r="Y143" s="912"/>
      <c r="Z143" s="912"/>
      <c r="AA143" s="912"/>
      <c r="AB143" s="828"/>
      <c r="AC143" s="826"/>
      <c r="AD143" s="909"/>
      <c r="AE143" s="912"/>
      <c r="AF143" s="912"/>
      <c r="AG143" s="912"/>
      <c r="AH143" s="829"/>
      <c r="AI143" s="909"/>
      <c r="AJ143" s="912"/>
      <c r="AK143" s="912"/>
      <c r="AL143" s="912"/>
      <c r="AM143" s="851"/>
      <c r="AN143" s="909"/>
      <c r="AO143" s="912"/>
      <c r="AP143" s="912"/>
      <c r="AQ143" s="912"/>
      <c r="AR143" s="1227"/>
      <c r="AS143" s="1300"/>
      <c r="AT143" s="1301"/>
      <c r="AU143" s="1301"/>
      <c r="AV143" s="1301"/>
      <c r="AW143" s="1334"/>
      <c r="AX143" s="1250"/>
      <c r="AY143" s="912"/>
      <c r="AZ143" s="912"/>
      <c r="BA143" s="912"/>
      <c r="BB143" s="829"/>
      <c r="BC143" s="934"/>
      <c r="BD143" s="909"/>
      <c r="BE143" s="912"/>
      <c r="BF143" s="912"/>
      <c r="BG143" s="912"/>
      <c r="BH143" s="828"/>
      <c r="BI143" s="919"/>
      <c r="BJ143" s="912"/>
      <c r="BK143" s="912"/>
      <c r="BL143" s="912"/>
      <c r="BM143" s="935"/>
    </row>
    <row r="144" spans="1:81" s="69" customFormat="1" hidden="1" outlineLevel="1">
      <c r="A144" s="156" t="s">
        <v>56</v>
      </c>
      <c r="B144" s="157"/>
      <c r="C144" s="48"/>
      <c r="D144" s="852" t="e">
        <f>SUM(D146:D149)</f>
        <v>#N/A</v>
      </c>
      <c r="E144" s="920"/>
      <c r="F144" s="921"/>
      <c r="G144" s="921" t="e">
        <f>SUM(G146:G149)</f>
        <v>#N/A</v>
      </c>
      <c r="H144" s="938"/>
      <c r="I144" s="856" t="e">
        <f>SUM(I146:I149)</f>
        <v>#N/A</v>
      </c>
      <c r="J144" s="920"/>
      <c r="K144" s="921"/>
      <c r="L144" s="857" t="e">
        <f>SUM(L146:L149)</f>
        <v>#N/A</v>
      </c>
      <c r="M144" s="938"/>
      <c r="N144" s="856" t="e">
        <f>SUM(N146:N149)</f>
        <v>#N/A</v>
      </c>
      <c r="O144" s="920"/>
      <c r="P144" s="921"/>
      <c r="Q144" s="921" t="e">
        <f>SUM(Q146:Q149)</f>
        <v>#N/A</v>
      </c>
      <c r="R144" s="1028"/>
      <c r="S144" s="1159" t="e">
        <f>SUM(S146:S149)</f>
        <v>#N/A</v>
      </c>
      <c r="T144" s="1160"/>
      <c r="U144" s="1161"/>
      <c r="V144" s="1161" t="e">
        <f>SUM(V146:V149)</f>
        <v>#N/A</v>
      </c>
      <c r="W144" s="1162"/>
      <c r="X144" s="1051" t="e">
        <f>SUM(X146:X149)</f>
        <v>#N/A</v>
      </c>
      <c r="Y144" s="920"/>
      <c r="Z144" s="921"/>
      <c r="AA144" s="921" t="e">
        <f>SUM(AA146:AA149)</f>
        <v>#N/A</v>
      </c>
      <c r="AB144" s="922"/>
      <c r="AC144" s="860"/>
      <c r="AD144" s="856" t="e">
        <f>SUM(AD146:AD149)</f>
        <v>#N/A</v>
      </c>
      <c r="AE144" s="920"/>
      <c r="AF144" s="921"/>
      <c r="AG144" s="921" t="e">
        <f>SUM(AG146:AG149)</f>
        <v>#N/A</v>
      </c>
      <c r="AH144" s="939"/>
      <c r="AI144" s="856" t="e">
        <f>SUM(AI146:AI149)</f>
        <v>#N/A</v>
      </c>
      <c r="AJ144" s="920"/>
      <c r="AK144" s="921"/>
      <c r="AL144" s="921" t="e">
        <f>SUM(AL146:AL149)</f>
        <v>#N/A</v>
      </c>
      <c r="AM144" s="861"/>
      <c r="AN144" s="856" t="e">
        <f>SUM(AN146:AN149)</f>
        <v>#N/A</v>
      </c>
      <c r="AO144" s="920"/>
      <c r="AP144" s="921"/>
      <c r="AQ144" s="921" t="e">
        <f>SUM(AQ146:AQ149)</f>
        <v>#N/A</v>
      </c>
      <c r="AR144" s="1229"/>
      <c r="AS144" s="1339" t="e">
        <f>SUM(AS146:AS149)</f>
        <v>#N/A</v>
      </c>
      <c r="AT144" s="1340"/>
      <c r="AU144" s="1341"/>
      <c r="AV144" s="1341" t="e">
        <f>SUM(AV146:AV149)</f>
        <v>#N/A</v>
      </c>
      <c r="AW144" s="1342"/>
      <c r="AX144" s="1252" t="e">
        <f>SUM(AX146:AX149)</f>
        <v>#N/A</v>
      </c>
      <c r="AY144" s="920"/>
      <c r="AZ144" s="921"/>
      <c r="BA144" s="921" t="e">
        <f>SUM(BA146:BA149)</f>
        <v>#N/A</v>
      </c>
      <c r="BB144" s="862"/>
      <c r="BC144" s="939"/>
      <c r="BD144" s="856" t="e">
        <f>SUM(BD146:BD149)</f>
        <v>#N/A</v>
      </c>
      <c r="BE144" s="920"/>
      <c r="BF144" s="921"/>
      <c r="BG144" s="921" t="e">
        <f>SUM(BG146:BG149)</f>
        <v>#N/A</v>
      </c>
      <c r="BH144" s="939"/>
      <c r="BI144" s="856" t="e">
        <f>SUM(BI146:BI149)</f>
        <v>#N/A</v>
      </c>
      <c r="BJ144" s="920"/>
      <c r="BK144" s="921"/>
      <c r="BL144" s="921" t="e">
        <f>SUM(BL146:BL149)</f>
        <v>#N/A</v>
      </c>
      <c r="BM144" s="940"/>
    </row>
    <row r="145" spans="1:65" s="69" customFormat="1" hidden="1" outlineLevel="1">
      <c r="A145" s="156" t="s">
        <v>57</v>
      </c>
      <c r="B145" s="157"/>
      <c r="C145" s="48"/>
      <c r="D145" s="852" t="e">
        <f>SUM(D150:D153)</f>
        <v>#N/A</v>
      </c>
      <c r="E145" s="920"/>
      <c r="F145" s="921"/>
      <c r="G145" s="921" t="e">
        <f>SUM(G150:G153)</f>
        <v>#N/A</v>
      </c>
      <c r="H145" s="938"/>
      <c r="I145" s="856" t="e">
        <f>SUM(I150:I153)</f>
        <v>#N/A</v>
      </c>
      <c r="J145" s="920"/>
      <c r="K145" s="921"/>
      <c r="L145" s="857" t="e">
        <f>SUM(L150:L153)</f>
        <v>#N/A</v>
      </c>
      <c r="M145" s="938"/>
      <c r="N145" s="856" t="e">
        <f>SUM(N150:N153)</f>
        <v>#N/A</v>
      </c>
      <c r="O145" s="920"/>
      <c r="P145" s="921"/>
      <c r="Q145" s="921" t="e">
        <f>SUM(Q150:Q153)</f>
        <v>#N/A</v>
      </c>
      <c r="R145" s="1028"/>
      <c r="S145" s="1159" t="e">
        <f>SUM(S150:S153)</f>
        <v>#N/A</v>
      </c>
      <c r="T145" s="1160"/>
      <c r="U145" s="1161"/>
      <c r="V145" s="1161" t="e">
        <f>SUM(V150:V153)</f>
        <v>#N/A</v>
      </c>
      <c r="W145" s="1162"/>
      <c r="X145" s="1051" t="e">
        <f>SUM(X150:X153)</f>
        <v>#N/A</v>
      </c>
      <c r="Y145" s="920"/>
      <c r="Z145" s="921"/>
      <c r="AA145" s="921" t="e">
        <f>SUM(AA150:AA153)</f>
        <v>#N/A</v>
      </c>
      <c r="AB145" s="922"/>
      <c r="AC145" s="860"/>
      <c r="AD145" s="856" t="e">
        <f>SUM(AD150:AD153)</f>
        <v>#N/A</v>
      </c>
      <c r="AE145" s="920"/>
      <c r="AF145" s="921"/>
      <c r="AG145" s="921" t="e">
        <f>SUM(AG150:AG153)</f>
        <v>#N/A</v>
      </c>
      <c r="AH145" s="939"/>
      <c r="AI145" s="856" t="e">
        <f>SUM(AI150:AI153)</f>
        <v>#N/A</v>
      </c>
      <c r="AJ145" s="920"/>
      <c r="AK145" s="921"/>
      <c r="AL145" s="921" t="e">
        <f>SUM(AL150:AL153)</f>
        <v>#N/A</v>
      </c>
      <c r="AM145" s="861"/>
      <c r="AN145" s="856" t="e">
        <f>SUM(AN150:AN153)</f>
        <v>#N/A</v>
      </c>
      <c r="AO145" s="920"/>
      <c r="AP145" s="921"/>
      <c r="AQ145" s="921" t="e">
        <f>SUM(AQ150:AQ153)</f>
        <v>#N/A</v>
      </c>
      <c r="AR145" s="1229"/>
      <c r="AS145" s="1339" t="e">
        <f>SUM(AS150:AS153)</f>
        <v>#N/A</v>
      </c>
      <c r="AT145" s="1340"/>
      <c r="AU145" s="1341"/>
      <c r="AV145" s="1341" t="e">
        <f>SUM(AV150:AV153)</f>
        <v>#N/A</v>
      </c>
      <c r="AW145" s="1342"/>
      <c r="AX145" s="1252" t="e">
        <f>SUM(AX150:AX153)</f>
        <v>#N/A</v>
      </c>
      <c r="AY145" s="920"/>
      <c r="AZ145" s="921"/>
      <c r="BA145" s="921" t="e">
        <f>SUM(BA150:BA153)</f>
        <v>#N/A</v>
      </c>
      <c r="BB145" s="862"/>
      <c r="BC145" s="939"/>
      <c r="BD145" s="856" t="e">
        <f>SUM(BD150:BD153)</f>
        <v>#N/A</v>
      </c>
      <c r="BE145" s="920"/>
      <c r="BF145" s="921"/>
      <c r="BG145" s="921" t="e">
        <f>SUM(BG150:BG153)</f>
        <v>#N/A</v>
      </c>
      <c r="BH145" s="939"/>
      <c r="BI145" s="856" t="e">
        <f>SUM(BI150:BI153)</f>
        <v>#N/A</v>
      </c>
      <c r="BJ145" s="920"/>
      <c r="BK145" s="921"/>
      <c r="BL145" s="921" t="e">
        <f>SUM(BL150:BL153)</f>
        <v>#N/A</v>
      </c>
      <c r="BM145" s="940"/>
    </row>
    <row r="146" spans="1:65" hidden="1" outlineLevel="1">
      <c r="A146" s="151" t="s">
        <v>60</v>
      </c>
      <c r="B146" s="32"/>
      <c r="C146" s="48"/>
      <c r="D146" s="817" t="e">
        <f>((D123*D$13*G133)+(F133*D123*D$14)+((1-(F133+G133))*D123*D$15))*VLOOKUP(D122,spot_lenght_index,2,FALSE)*E133</f>
        <v>#N/A</v>
      </c>
      <c r="E146" s="916"/>
      <c r="F146" s="917"/>
      <c r="G146" s="917" t="e">
        <f>D123*E133</f>
        <v>#N/A</v>
      </c>
      <c r="H146" s="941"/>
      <c r="I146" s="865" t="e">
        <f>((I123*I$13*L133)+(K133*I123*I$14)+((1-(K133+L133))*I123*I$15))*VLOOKUP(I122,spot_lenght_index,2,FALSE)*J133</f>
        <v>#N/A</v>
      </c>
      <c r="J146" s="916"/>
      <c r="K146" s="917"/>
      <c r="L146" s="866" t="e">
        <f>I123*J133</f>
        <v>#N/A</v>
      </c>
      <c r="M146" s="941"/>
      <c r="N146" s="865" t="e">
        <f>((N123*N$13*Q133)+(P133*N123*N$14)+((1-(P133+Q133))*N123*N$15))*VLOOKUP(N122,spot_lenght_index,2,FALSE)*O133</f>
        <v>#N/A</v>
      </c>
      <c r="O146" s="916"/>
      <c r="P146" s="917"/>
      <c r="Q146" s="917" t="e">
        <f>N123*O133</f>
        <v>#N/A</v>
      </c>
      <c r="R146" s="1029"/>
      <c r="S146" s="1163" t="e">
        <f>((S123*S$13*V133)+(U133*S123*S$14)+((1-(U133+V133))*S123*S$15))*VLOOKUP(S122,spot_lenght_index,2,FALSE)*T133</f>
        <v>#N/A</v>
      </c>
      <c r="T146" s="1164"/>
      <c r="U146" s="1165"/>
      <c r="V146" s="1165" t="e">
        <f>S123*T133</f>
        <v>#N/A</v>
      </c>
      <c r="W146" s="1166"/>
      <c r="X146" s="1052" t="e">
        <f>((X123*X$13*AA133)+(Z133*X123*X$14)+((1-(Z133+AA133))*X123*X$15))*VLOOKUP(X122,spot_lenght_index,2,FALSE)*Y133</f>
        <v>#N/A</v>
      </c>
      <c r="Y146" s="916"/>
      <c r="Z146" s="917"/>
      <c r="AA146" s="917" t="e">
        <f>X123*Y133</f>
        <v>#N/A</v>
      </c>
      <c r="AB146" s="923"/>
      <c r="AC146" s="826"/>
      <c r="AD146" s="865" t="e">
        <f>((AD123*AD$13*AG133)+(AF133*AD123*AD$14)+((1-(AF133+AG133))*AD123*AD$15))*VLOOKUP(AD122,spot_lenght_index,2,FALSE)*AE133</f>
        <v>#N/A</v>
      </c>
      <c r="AE146" s="916"/>
      <c r="AF146" s="917"/>
      <c r="AG146" s="917" t="e">
        <f>AD123*AE133</f>
        <v>#N/A</v>
      </c>
      <c r="AH146" s="934"/>
      <c r="AI146" s="865" t="e">
        <f>((AI123*AI$13*AL133)+(AK133*AI123*AI$14)+((1-(AK133+AL133))*AI123*AI$15))*VLOOKUP(AI122,spot_lenght_index,2,FALSE)*AJ133</f>
        <v>#N/A</v>
      </c>
      <c r="AJ146" s="916"/>
      <c r="AK146" s="917"/>
      <c r="AL146" s="917" t="e">
        <f>AI123*AJ133</f>
        <v>#N/A</v>
      </c>
      <c r="AM146" s="826"/>
      <c r="AN146" s="865" t="e">
        <f>((AN123*AN$13*AQ133)+(AP133*AN123*AN$14)+((1-(AP133+AQ133))*AN123*AN$15))*VLOOKUP(AN122,spot_lenght_index,2,FALSE)*AO133</f>
        <v>#N/A</v>
      </c>
      <c r="AO146" s="916"/>
      <c r="AP146" s="917"/>
      <c r="AQ146" s="917" t="e">
        <f>AN123*AO133</f>
        <v>#N/A</v>
      </c>
      <c r="AR146" s="1227"/>
      <c r="AS146" s="1343" t="e">
        <f>((AS123*AS$13*AV133)+(AU133*AS123*AS$14)+((1-(AU133+AV133))*AS123*AS$15))*VLOOKUP(AS122,spot_lenght_index,2,FALSE)*AT133</f>
        <v>#N/A</v>
      </c>
      <c r="AT146" s="1344"/>
      <c r="AU146" s="1345"/>
      <c r="AV146" s="1345" t="e">
        <f>AS123*AT133</f>
        <v>#N/A</v>
      </c>
      <c r="AW146" s="1334"/>
      <c r="AX146" s="1253" t="e">
        <f>((AX123*AX$13*BA133)+(AZ133*AX123*AX$14)+((1-(AZ133+BA133))*AX123*AX$15))*VLOOKUP(AX122,spot_lenght_index,2,FALSE)*AY133</f>
        <v>#N/A</v>
      </c>
      <c r="AY146" s="916"/>
      <c r="AZ146" s="917"/>
      <c r="BA146" s="917" t="e">
        <f>AX123*AY133</f>
        <v>#N/A</v>
      </c>
      <c r="BB146" s="829"/>
      <c r="BC146" s="934"/>
      <c r="BD146" s="865" t="e">
        <f>((BD123*BD$13*BG133)+(BF133*BD123*BD$14)+((1-(BF133+BG133))*BD123*BD$15))*VLOOKUP(BD122,spot_lenght_index,2,FALSE)*BE133</f>
        <v>#N/A</v>
      </c>
      <c r="BE146" s="916"/>
      <c r="BF146" s="917"/>
      <c r="BG146" s="917" t="e">
        <f>BD123*BE133</f>
        <v>#N/A</v>
      </c>
      <c r="BH146" s="934"/>
      <c r="BI146" s="865" t="e">
        <f>((BI123*BI$13*BL133)+(BK133*BI123*BI$14)+((1-(BK133+BL133))*BI123*BI$15))*VLOOKUP(BI122,spot_lenght_index,2,FALSE)*BJ133</f>
        <v>#N/A</v>
      </c>
      <c r="BJ146" s="916"/>
      <c r="BK146" s="917"/>
      <c r="BL146" s="917" t="e">
        <f>BI123*BJ133</f>
        <v>#N/A</v>
      </c>
      <c r="BM146" s="942"/>
    </row>
    <row r="147" spans="1:65" hidden="1" outlineLevel="1">
      <c r="A147" s="151" t="s">
        <v>61</v>
      </c>
      <c r="B147" s="32"/>
      <c r="C147" s="48"/>
      <c r="D147" s="817" t="e">
        <f>((D123*D$13*G134)+(F134*D123*D$14)+((1-(F134+G134))*D123*D$15))*VLOOKUP(D122,spot_lenght_index,2,FALSE)*E134</f>
        <v>#N/A</v>
      </c>
      <c r="E147" s="916"/>
      <c r="F147" s="917"/>
      <c r="G147" s="917" t="e">
        <f>D123*E134</f>
        <v>#N/A</v>
      </c>
      <c r="H147" s="941"/>
      <c r="I147" s="865" t="e">
        <f>((I123*I$13*L134)+(K134*I123*I$14)+((1-(K134+L134))*I123*I$15))*VLOOKUP(I122,spot_lenght_index,2,FALSE)*J134</f>
        <v>#N/A</v>
      </c>
      <c r="J147" s="916"/>
      <c r="K147" s="917"/>
      <c r="L147" s="866" t="e">
        <f>I123*J134</f>
        <v>#N/A</v>
      </c>
      <c r="M147" s="941"/>
      <c r="N147" s="865" t="e">
        <f>((N123*N$13*Q134)+(P134*N123*N$14)+((1-(P134+Q134))*N123*N$15))*VLOOKUP(N122,spot_lenght_index,2,FALSE)*O134</f>
        <v>#N/A</v>
      </c>
      <c r="O147" s="916"/>
      <c r="P147" s="917"/>
      <c r="Q147" s="917" t="e">
        <f>N123*O134</f>
        <v>#N/A</v>
      </c>
      <c r="R147" s="1029"/>
      <c r="S147" s="1163" t="e">
        <f>((S123*S$13*V134)+(U134*S123*S$14)+((1-(U134+V134))*S123*S$15))*VLOOKUP(S122,spot_lenght_index,2,FALSE)*T134</f>
        <v>#N/A</v>
      </c>
      <c r="T147" s="1164"/>
      <c r="U147" s="1165"/>
      <c r="V147" s="1165" t="e">
        <f>S123*T134</f>
        <v>#N/A</v>
      </c>
      <c r="W147" s="1166"/>
      <c r="X147" s="1052" t="e">
        <f>((X123*X$13*AA134)+(Z134*X123*X$14)+((1-(Z134+AA134))*X123*X$15))*VLOOKUP(X122,spot_lenght_index,2,FALSE)*Y134</f>
        <v>#N/A</v>
      </c>
      <c r="Y147" s="916"/>
      <c r="Z147" s="917"/>
      <c r="AA147" s="917" t="e">
        <f>X123*Y134</f>
        <v>#N/A</v>
      </c>
      <c r="AB147" s="923"/>
      <c r="AC147" s="826"/>
      <c r="AD147" s="865" t="e">
        <f>((AD123*AD$13*AG134)+(AF134*AD123*AD$14)+((1-(AF134+AG134))*AD123*AD$15))*VLOOKUP(AD122,spot_lenght_index,2,FALSE)*AE134</f>
        <v>#N/A</v>
      </c>
      <c r="AE147" s="916"/>
      <c r="AF147" s="917"/>
      <c r="AG147" s="917" t="e">
        <f>AD123*AE134</f>
        <v>#N/A</v>
      </c>
      <c r="AH147" s="934"/>
      <c r="AI147" s="865" t="e">
        <f>((AI123*AI$13*AL134)+(AK134*AI123*AI$14)+((1-(AK134+AL134))*AI123*AI$15))*VLOOKUP(AI122,spot_lenght_index,2,FALSE)*AJ134</f>
        <v>#N/A</v>
      </c>
      <c r="AJ147" s="916"/>
      <c r="AK147" s="917"/>
      <c r="AL147" s="917" t="e">
        <f>AI123*AJ134</f>
        <v>#N/A</v>
      </c>
      <c r="AM147" s="851"/>
      <c r="AN147" s="865" t="e">
        <f>((AN123*AN$13*AQ134)+(AP134*AN123*AN$14)+((1-(AP134+AQ134))*AN123*AN$15))*VLOOKUP(AN122,spot_lenght_index,2,FALSE)*AO134</f>
        <v>#N/A</v>
      </c>
      <c r="AO147" s="916"/>
      <c r="AP147" s="917"/>
      <c r="AQ147" s="917" t="e">
        <f>AN123*AO134</f>
        <v>#N/A</v>
      </c>
      <c r="AR147" s="1227"/>
      <c r="AS147" s="1343" t="e">
        <f>((AS123*AS$13*AV134)+(AU134*AS123*AS$14)+((1-(AU134+AV134))*AS123*AS$15))*VLOOKUP(AS122,spot_lenght_index,2,FALSE)*AT134</f>
        <v>#N/A</v>
      </c>
      <c r="AT147" s="1344"/>
      <c r="AU147" s="1345"/>
      <c r="AV147" s="1345" t="e">
        <f>AS123*AT134</f>
        <v>#N/A</v>
      </c>
      <c r="AW147" s="1334"/>
      <c r="AX147" s="1253" t="e">
        <f>((AX123*AX$13*BA134)+(AZ134*AX123*AX$14)+((1-(AZ134+BA134))*AX123*AX$15))*VLOOKUP(AX122,spot_lenght_index,2,FALSE)*AY134</f>
        <v>#N/A</v>
      </c>
      <c r="AY147" s="916"/>
      <c r="AZ147" s="917"/>
      <c r="BA147" s="917" t="e">
        <f>AX123*AY134</f>
        <v>#N/A</v>
      </c>
      <c r="BB147" s="829"/>
      <c r="BC147" s="934"/>
      <c r="BD147" s="865" t="e">
        <f>((BD123*BD$13*BG134)+(BF134*BD123*BD$14)+((1-(BF134+BG134))*BD123*BD$15))*VLOOKUP(BD122,spot_lenght_index,2,FALSE)*BE134</f>
        <v>#N/A</v>
      </c>
      <c r="BE147" s="916"/>
      <c r="BF147" s="917"/>
      <c r="BG147" s="917" t="e">
        <f>BD123*BE134</f>
        <v>#N/A</v>
      </c>
      <c r="BH147" s="934"/>
      <c r="BI147" s="865" t="e">
        <f>((BI123*BI$13*BL134)+(BK134*BI123*BI$14)+((1-(BK134+BL134))*BI123*BI$15))*VLOOKUP(BI122,spot_lenght_index,2,FALSE)*BJ134</f>
        <v>#N/A</v>
      </c>
      <c r="BJ147" s="916"/>
      <c r="BK147" s="917"/>
      <c r="BL147" s="917" t="e">
        <f>BI123*BJ134</f>
        <v>#N/A</v>
      </c>
      <c r="BM147" s="942"/>
    </row>
    <row r="148" spans="1:65" hidden="1" outlineLevel="1">
      <c r="A148" s="151" t="s">
        <v>62</v>
      </c>
      <c r="B148" s="32"/>
      <c r="C148" s="48"/>
      <c r="D148" s="817" t="e">
        <f>((D123*D$13*G135)+(F135*D123*D$14)+((1-(F135+G135))*D123*D$15))*VLOOKUP(D122,spot_lenght_index,2,FALSE)*E135</f>
        <v>#N/A</v>
      </c>
      <c r="E148" s="916"/>
      <c r="F148" s="917"/>
      <c r="G148" s="917" t="e">
        <f>D123*E135</f>
        <v>#N/A</v>
      </c>
      <c r="H148" s="941"/>
      <c r="I148" s="865" t="e">
        <f>((I123*I$13*L135)+(K135*I123*I$14)+((1-(K135+L135))*I123*I$15))*VLOOKUP(I122,spot_lenght_index,2,FALSE)*J135</f>
        <v>#N/A</v>
      </c>
      <c r="J148" s="916"/>
      <c r="K148" s="917"/>
      <c r="L148" s="866" t="e">
        <f>I123*J135</f>
        <v>#N/A</v>
      </c>
      <c r="M148" s="941"/>
      <c r="N148" s="865" t="e">
        <f>((N123*N$13*Q135)+(P135*N123*N$14)+((1-(P135+Q135))*N123*N$15))*VLOOKUP(N122,spot_lenght_index,2,FALSE)*O135</f>
        <v>#N/A</v>
      </c>
      <c r="O148" s="916"/>
      <c r="P148" s="917"/>
      <c r="Q148" s="917" t="e">
        <f>N123*O135</f>
        <v>#N/A</v>
      </c>
      <c r="R148" s="1029"/>
      <c r="S148" s="1163" t="e">
        <f>((S123*S$13*V135)+(U135*S123*S$14)+((1-(U135+V135))*S123*S$15))*VLOOKUP(S122,spot_lenght_index,2,FALSE)*T135</f>
        <v>#N/A</v>
      </c>
      <c r="T148" s="1164"/>
      <c r="U148" s="1165"/>
      <c r="V148" s="1165" t="e">
        <f>S123*T135</f>
        <v>#N/A</v>
      </c>
      <c r="W148" s="1166"/>
      <c r="X148" s="1052" t="e">
        <f>((X123*X$13*AA135)+(Z135*X123*X$14)+((1-(Z135+AA135))*X123*X$15))*VLOOKUP(X122,spot_lenght_index,2,FALSE)*Y135</f>
        <v>#N/A</v>
      </c>
      <c r="Y148" s="916"/>
      <c r="Z148" s="917"/>
      <c r="AA148" s="917" t="e">
        <f>X123*Y135</f>
        <v>#N/A</v>
      </c>
      <c r="AB148" s="923"/>
      <c r="AC148" s="826"/>
      <c r="AD148" s="865" t="e">
        <f>((AD123*AD$13*AG135)+(AF135*AD123*AD$14)+((1-(AF135+AG135))*AD123*AD$15))*VLOOKUP(AD122,spot_lenght_index,2,FALSE)*AE135</f>
        <v>#N/A</v>
      </c>
      <c r="AE148" s="916"/>
      <c r="AF148" s="917"/>
      <c r="AG148" s="917" t="e">
        <f>AD123*AE135</f>
        <v>#N/A</v>
      </c>
      <c r="AH148" s="934"/>
      <c r="AI148" s="865" t="e">
        <f>((AI123*AI$13*AL135)+(AK135*AI123*AI$14)+((1-(AK135+AL135))*AI123*AI$15))*VLOOKUP(AI122,spot_lenght_index,2,FALSE)*AJ135</f>
        <v>#N/A</v>
      </c>
      <c r="AJ148" s="916"/>
      <c r="AK148" s="917"/>
      <c r="AL148" s="917" t="e">
        <f>AI123*AJ135</f>
        <v>#N/A</v>
      </c>
      <c r="AM148" s="851"/>
      <c r="AN148" s="865" t="e">
        <f>((AN123*AN$13*AQ135)+(AP135*AN123*AN$14)+((1-(AP135+AQ135))*AN123*AN$15))*VLOOKUP(AN122,spot_lenght_index,2,FALSE)*AO135</f>
        <v>#N/A</v>
      </c>
      <c r="AO148" s="916"/>
      <c r="AP148" s="917"/>
      <c r="AQ148" s="917" t="e">
        <f>AN123*AO135</f>
        <v>#N/A</v>
      </c>
      <c r="AR148" s="1227"/>
      <c r="AS148" s="1343" t="e">
        <f>((AS123*AS$13*AV135)+(AU135*AS123*AS$14)+((1-(AU135+AV135))*AS123*AS$15))*VLOOKUP(AS122,spot_lenght_index,2,FALSE)*AT135</f>
        <v>#N/A</v>
      </c>
      <c r="AT148" s="1344"/>
      <c r="AU148" s="1345"/>
      <c r="AV148" s="1345" t="e">
        <f>AS123*AT135</f>
        <v>#N/A</v>
      </c>
      <c r="AW148" s="1334"/>
      <c r="AX148" s="1253" t="e">
        <f>((AX123*AX$13*BA135)+(AZ135*AX123*AX$14)+((1-(AZ135+BA135))*AX123*AX$15))*VLOOKUP(AX122,spot_lenght_index,2,FALSE)*AY135</f>
        <v>#N/A</v>
      </c>
      <c r="AY148" s="916"/>
      <c r="AZ148" s="917"/>
      <c r="BA148" s="917" t="e">
        <f>AX123*AY135</f>
        <v>#N/A</v>
      </c>
      <c r="BB148" s="829"/>
      <c r="BC148" s="934"/>
      <c r="BD148" s="865" t="e">
        <f>((BD123*BD$13*BG135)+(BF135*BD123*BD$14)+((1-(BF135+BG135))*BD123*BD$15))*VLOOKUP(BD122,spot_lenght_index,2,FALSE)*BE135</f>
        <v>#N/A</v>
      </c>
      <c r="BE148" s="916"/>
      <c r="BF148" s="917"/>
      <c r="BG148" s="917" t="e">
        <f>BD123*BE135</f>
        <v>#N/A</v>
      </c>
      <c r="BH148" s="934"/>
      <c r="BI148" s="865" t="e">
        <f>((BI123*BI$13*BL135)+(BK135*BI123*BI$14)+((1-(BK135+BL135))*BI123*BI$15))*VLOOKUP(BI122,spot_lenght_index,2,FALSE)*BJ135</f>
        <v>#N/A</v>
      </c>
      <c r="BJ148" s="916"/>
      <c r="BK148" s="917"/>
      <c r="BL148" s="917" t="e">
        <f>BI123*BJ135</f>
        <v>#N/A</v>
      </c>
      <c r="BM148" s="942"/>
    </row>
    <row r="149" spans="1:65" hidden="1" outlineLevel="1">
      <c r="A149" s="151" t="s">
        <v>106</v>
      </c>
      <c r="B149" s="32"/>
      <c r="C149" s="48"/>
      <c r="D149" s="817" t="e">
        <f>((D123*D$13*G136)+(F136*D123*D$14)+((1-(F136+G136))*D123*D$15))*VLOOKUP(D122,spot_lenght_index,2,FALSE)*E136</f>
        <v>#N/A</v>
      </c>
      <c r="E149" s="916"/>
      <c r="F149" s="917"/>
      <c r="G149" s="917" t="e">
        <f>D123*E136</f>
        <v>#N/A</v>
      </c>
      <c r="H149" s="941"/>
      <c r="I149" s="865" t="e">
        <f>((I123*I$13*L136)+(K136*I123*I$14)+((1-(K136+L136))*I123*I$15))*VLOOKUP(I122,spot_lenght_index,2,FALSE)*J136</f>
        <v>#N/A</v>
      </c>
      <c r="J149" s="916"/>
      <c r="K149" s="917"/>
      <c r="L149" s="866" t="e">
        <f>I123*J136</f>
        <v>#N/A</v>
      </c>
      <c r="M149" s="941"/>
      <c r="N149" s="865" t="e">
        <f>((N123*N$13*Q136)+(P136*N123*N$14)+((1-(P136+Q136))*N123*N$15))*VLOOKUP(N122,spot_lenght_index,2,FALSE)*O136</f>
        <v>#N/A</v>
      </c>
      <c r="O149" s="916"/>
      <c r="P149" s="917"/>
      <c r="Q149" s="917" t="e">
        <f>N123*O136</f>
        <v>#N/A</v>
      </c>
      <c r="R149" s="1029"/>
      <c r="S149" s="1163" t="e">
        <f>((S123*S$13*V136)+(U136*S123*S$14)+((1-(U136+V136))*S123*S$15))*VLOOKUP(S122,spot_lenght_index,2,FALSE)*T136</f>
        <v>#N/A</v>
      </c>
      <c r="T149" s="1164"/>
      <c r="U149" s="1165"/>
      <c r="V149" s="1165" t="e">
        <f>S123*T136</f>
        <v>#N/A</v>
      </c>
      <c r="W149" s="1166"/>
      <c r="X149" s="1052" t="e">
        <f>((X123*X$13*AA136)+(Z136*X123*X$14)+((1-(Z136+AA136))*X123*X$15))*VLOOKUP(X122,spot_lenght_index,2,FALSE)*Y136</f>
        <v>#N/A</v>
      </c>
      <c r="Y149" s="916"/>
      <c r="Z149" s="917"/>
      <c r="AA149" s="917" t="e">
        <f>X123*Y136</f>
        <v>#N/A</v>
      </c>
      <c r="AB149" s="923"/>
      <c r="AC149" s="826"/>
      <c r="AD149" s="865" t="e">
        <f>((AD123*AD$13*AG136)+(AF136*AD123*AD$14)+((1-(AF136+AG136))*AD123*AD$15))*VLOOKUP(AD122,spot_lenght_index,2,FALSE)*AE136</f>
        <v>#N/A</v>
      </c>
      <c r="AE149" s="916"/>
      <c r="AF149" s="917"/>
      <c r="AG149" s="917" t="e">
        <f>AD123*AE136</f>
        <v>#N/A</v>
      </c>
      <c r="AH149" s="934"/>
      <c r="AI149" s="865" t="e">
        <f>((AI123*AI$13*AL136)+(AK136*AI123*AI$14)+((1-(AK136+AL136))*AI123*AI$15))*VLOOKUP(AI122,spot_lenght_index,2,FALSE)*AJ136</f>
        <v>#N/A</v>
      </c>
      <c r="AJ149" s="916"/>
      <c r="AK149" s="917"/>
      <c r="AL149" s="917" t="e">
        <f>AI123*AJ136</f>
        <v>#N/A</v>
      </c>
      <c r="AM149" s="851"/>
      <c r="AN149" s="865" t="e">
        <f>((AN123*AN$13*AQ136)+(AP136*AN123*AN$14)+((1-(AP136+AQ136))*AN123*AN$15))*VLOOKUP(AN122,spot_lenght_index,2,FALSE)*AO136</f>
        <v>#N/A</v>
      </c>
      <c r="AO149" s="916"/>
      <c r="AP149" s="917"/>
      <c r="AQ149" s="917" t="e">
        <f>AN123*AO136</f>
        <v>#N/A</v>
      </c>
      <c r="AR149" s="1227"/>
      <c r="AS149" s="1343" t="e">
        <f>((AS123*AS$13*AV136)+(AU136*AS123*AS$14)+((1-(AU136+AV136))*AS123*AS$15))*VLOOKUP(AS122,spot_lenght_index,2,FALSE)*AT136</f>
        <v>#N/A</v>
      </c>
      <c r="AT149" s="1344"/>
      <c r="AU149" s="1345"/>
      <c r="AV149" s="1345" t="e">
        <f>AS123*AT136</f>
        <v>#N/A</v>
      </c>
      <c r="AW149" s="1334"/>
      <c r="AX149" s="1253" t="e">
        <f>((AX123*AX$13*BA136)+(AZ136*AX123*AX$14)+((1-(AZ136+BA136))*AX123*AX$15))*VLOOKUP(AX122,spot_lenght_index,2,FALSE)*AY136</f>
        <v>#N/A</v>
      </c>
      <c r="AY149" s="916"/>
      <c r="AZ149" s="917"/>
      <c r="BA149" s="917" t="e">
        <f>AX123*AY136</f>
        <v>#N/A</v>
      </c>
      <c r="BB149" s="829"/>
      <c r="BC149" s="934"/>
      <c r="BD149" s="865" t="e">
        <f>((BD123*BD$13*BG136)+(BF136*BD123*BD$14)+((1-(BF136+BG136))*BD123*BD$15))*VLOOKUP(BD122,spot_lenght_index,2,FALSE)*BE136</f>
        <v>#N/A</v>
      </c>
      <c r="BE149" s="916"/>
      <c r="BF149" s="917"/>
      <c r="BG149" s="917" t="e">
        <f>BD123*BE136</f>
        <v>#N/A</v>
      </c>
      <c r="BH149" s="934"/>
      <c r="BI149" s="865" t="e">
        <f>((BI123*BI$13*BL136)+(BK136*BI123*BI$14)+((1-(BK136+BL136))*BI123*BI$15))*VLOOKUP(BI122,spot_lenght_index,2,FALSE)*BJ136</f>
        <v>#N/A</v>
      </c>
      <c r="BJ149" s="916"/>
      <c r="BK149" s="917"/>
      <c r="BL149" s="917" t="e">
        <f>BI123*BJ136</f>
        <v>#N/A</v>
      </c>
      <c r="BM149" s="942"/>
    </row>
    <row r="150" spans="1:65" hidden="1" outlineLevel="1">
      <c r="A150" s="151" t="s">
        <v>63</v>
      </c>
      <c r="B150" s="32"/>
      <c r="C150" s="48"/>
      <c r="D150" s="817" t="e">
        <f>((D123*D$16*F137)+((1-F137)*D123*D$17))*VLOOKUP(D122,spot_lenght_index,3,FALSE)*E137</f>
        <v>#N/A</v>
      </c>
      <c r="E150" s="916"/>
      <c r="F150" s="924"/>
      <c r="G150" s="917" t="e">
        <f>D123*E137</f>
        <v>#N/A</v>
      </c>
      <c r="H150" s="941"/>
      <c r="I150" s="865" t="e">
        <f>((I123*I$16*K137)+((1-K137)*I123*I$17))*VLOOKUP(I122,spot_lenght_index,3,FALSE)*J137</f>
        <v>#N/A</v>
      </c>
      <c r="J150" s="916"/>
      <c r="K150" s="924"/>
      <c r="L150" s="866" t="e">
        <f>I123*J137</f>
        <v>#N/A</v>
      </c>
      <c r="M150" s="941"/>
      <c r="N150" s="865" t="e">
        <f>((N123*N$16*P137)+((1-P137)*N123*N$17))*VLOOKUP(N122,spot_lenght_index,3,FALSE)*O137</f>
        <v>#N/A</v>
      </c>
      <c r="O150" s="916"/>
      <c r="P150" s="924"/>
      <c r="Q150" s="917" t="e">
        <f>N123*O137</f>
        <v>#N/A</v>
      </c>
      <c r="R150" s="1029"/>
      <c r="S150" s="1163" t="e">
        <f>((S123*S$16*U137)+((1-U137)*S123*S$17))*VLOOKUP(S122,spot_lenght_index,3,FALSE)*T137</f>
        <v>#N/A</v>
      </c>
      <c r="T150" s="1164"/>
      <c r="U150" s="1167"/>
      <c r="V150" s="1165" t="e">
        <f>S123*T137</f>
        <v>#N/A</v>
      </c>
      <c r="W150" s="1166"/>
      <c r="X150" s="1052" t="e">
        <f>((X123*X$16*Z137)+((1-Z137)*X123*X$17))*VLOOKUP(X122,spot_lenght_index,3,FALSE)*Y137</f>
        <v>#N/A</v>
      </c>
      <c r="Y150" s="916"/>
      <c r="Z150" s="924"/>
      <c r="AA150" s="917" t="e">
        <f>X123*Y137</f>
        <v>#N/A</v>
      </c>
      <c r="AB150" s="923"/>
      <c r="AC150" s="826"/>
      <c r="AD150" s="865" t="e">
        <f>((AD123*AD$16*AF137)+((1-AF137)*AD123*AD$17))*VLOOKUP(AD122,spot_lenght_index,3,FALSE)*AE137</f>
        <v>#N/A</v>
      </c>
      <c r="AE150" s="916"/>
      <c r="AF150" s="924"/>
      <c r="AG150" s="917" t="e">
        <f>AD123*AE137</f>
        <v>#N/A</v>
      </c>
      <c r="AH150" s="934"/>
      <c r="AI150" s="865" t="e">
        <f>((AI123*AI$16*AK137)+((1-AK137)*AI123*AI$17))*VLOOKUP(AI122,spot_lenght_index,3,FALSE)*AJ137</f>
        <v>#N/A</v>
      </c>
      <c r="AJ150" s="916"/>
      <c r="AK150" s="924"/>
      <c r="AL150" s="917" t="e">
        <f>AI123*AJ137</f>
        <v>#N/A</v>
      </c>
      <c r="AM150" s="851"/>
      <c r="AN150" s="865" t="e">
        <f>((AN123*AN$16*AP137)+((1-AP137)*AN123*AN$17))*VLOOKUP(AN122,spot_lenght_index,3,FALSE)*AO137</f>
        <v>#N/A</v>
      </c>
      <c r="AO150" s="916"/>
      <c r="AP150" s="924"/>
      <c r="AQ150" s="917" t="e">
        <f>AN123*AO137</f>
        <v>#N/A</v>
      </c>
      <c r="AR150" s="1227"/>
      <c r="AS150" s="1343" t="e">
        <f>((AS123*AS$16*AU137)+((1-AU137)*AS123*AS$17))*VLOOKUP(AS122,spot_lenght_index,3,FALSE)*AT137</f>
        <v>#N/A</v>
      </c>
      <c r="AT150" s="1344"/>
      <c r="AU150" s="1346"/>
      <c r="AV150" s="1345" t="e">
        <f>AS123*AT137</f>
        <v>#N/A</v>
      </c>
      <c r="AW150" s="1334"/>
      <c r="AX150" s="1253" t="e">
        <f>((AX123*AX$16*AZ137)+((1-AZ137)*AX123*AX$17))*VLOOKUP(AX122,spot_lenght_index,3,FALSE)*AY137</f>
        <v>#N/A</v>
      </c>
      <c r="AY150" s="916"/>
      <c r="AZ150" s="924"/>
      <c r="BA150" s="917" t="e">
        <f>AX123*AY137</f>
        <v>#N/A</v>
      </c>
      <c r="BB150" s="829"/>
      <c r="BC150" s="934"/>
      <c r="BD150" s="865" t="e">
        <f>((BD123*BD$16*BF137)+((1-BF137)*BD123*BD$17))*VLOOKUP(BD122,spot_lenght_index,3,FALSE)*BE137</f>
        <v>#N/A</v>
      </c>
      <c r="BE150" s="916"/>
      <c r="BF150" s="924"/>
      <c r="BG150" s="917" t="e">
        <f>BD123*BE137</f>
        <v>#N/A</v>
      </c>
      <c r="BH150" s="934"/>
      <c r="BI150" s="865" t="e">
        <f>((BI123*BI$16*BK137)+((1-BK137)*BI123*BI$17))*VLOOKUP(BI122,spot_lenght_index,3,FALSE)*BJ137</f>
        <v>#N/A</v>
      </c>
      <c r="BJ150" s="916"/>
      <c r="BK150" s="924"/>
      <c r="BL150" s="917" t="e">
        <f>BI123*BJ137</f>
        <v>#N/A</v>
      </c>
      <c r="BM150" s="942"/>
    </row>
    <row r="151" spans="1:65" hidden="1" outlineLevel="1">
      <c r="A151" s="151" t="s">
        <v>72</v>
      </c>
      <c r="B151" s="32"/>
      <c r="C151" s="48"/>
      <c r="D151" s="817" t="e">
        <f>((D123*D$16*F138)+((1-F138)*D123*D$17))*VLOOKUP(D122,spot_lenght_index,3,FALSE)*E138</f>
        <v>#N/A</v>
      </c>
      <c r="E151" s="916"/>
      <c r="F151" s="917"/>
      <c r="G151" s="917" t="e">
        <f>D123*E138</f>
        <v>#N/A</v>
      </c>
      <c r="H151" s="941"/>
      <c r="I151" s="865" t="e">
        <f>((I123*I$16*K138)+((1-K138)*I123*I$17))*VLOOKUP(I122,spot_lenght_index,3,FALSE)*J138</f>
        <v>#N/A</v>
      </c>
      <c r="J151" s="916"/>
      <c r="K151" s="917"/>
      <c r="L151" s="866" t="e">
        <f>I123*J138</f>
        <v>#N/A</v>
      </c>
      <c r="M151" s="941"/>
      <c r="N151" s="865" t="e">
        <f>((N123*N$16*P138)+((1-P138)*N123*N$17))*VLOOKUP(N122,spot_lenght_index,3,FALSE)*O138</f>
        <v>#N/A</v>
      </c>
      <c r="O151" s="916"/>
      <c r="P151" s="917"/>
      <c r="Q151" s="917" t="e">
        <f>N123*O138</f>
        <v>#N/A</v>
      </c>
      <c r="R151" s="1029"/>
      <c r="S151" s="1163" t="e">
        <f>((S123*S$16*U138)+((1-U138)*S123*S$17))*VLOOKUP(S122,spot_lenght_index,3,FALSE)*T138</f>
        <v>#N/A</v>
      </c>
      <c r="T151" s="1164"/>
      <c r="U151" s="1165"/>
      <c r="V151" s="1165" t="e">
        <f>S123*T138</f>
        <v>#N/A</v>
      </c>
      <c r="W151" s="1166"/>
      <c r="X151" s="1052" t="e">
        <f>((X123*X$16*Z138)+((1-Z138)*X123*X$17))*VLOOKUP(X122,spot_lenght_index,3,FALSE)*Y138</f>
        <v>#N/A</v>
      </c>
      <c r="Y151" s="916"/>
      <c r="Z151" s="917"/>
      <c r="AA151" s="917" t="e">
        <f>X123*Y138</f>
        <v>#N/A</v>
      </c>
      <c r="AB151" s="923"/>
      <c r="AC151" s="826"/>
      <c r="AD151" s="865" t="e">
        <f>((AD123*AD$16*AF138)+((1-AF138)*AD123*AD$17))*VLOOKUP(AD122,spot_lenght_index,3,FALSE)*AE138</f>
        <v>#N/A</v>
      </c>
      <c r="AE151" s="916"/>
      <c r="AF151" s="917"/>
      <c r="AG151" s="917" t="e">
        <f>AD123*AE138</f>
        <v>#N/A</v>
      </c>
      <c r="AH151" s="934"/>
      <c r="AI151" s="865" t="e">
        <f>((AI123*AI$16*AK138)+((1-AK138)*AI123*AI$17))*VLOOKUP(AI122,spot_lenght_index,3,FALSE)*AJ138</f>
        <v>#N/A</v>
      </c>
      <c r="AJ151" s="916"/>
      <c r="AK151" s="917"/>
      <c r="AL151" s="917" t="e">
        <f>AI123*AJ138</f>
        <v>#N/A</v>
      </c>
      <c r="AM151" s="851"/>
      <c r="AN151" s="865" t="e">
        <f>((AN123*AN$16*AP138)+((1-AP138)*AN123*AN$17))*VLOOKUP(AN122,spot_lenght_index,3,FALSE)*AO138</f>
        <v>#N/A</v>
      </c>
      <c r="AO151" s="916"/>
      <c r="AP151" s="917"/>
      <c r="AQ151" s="917" t="e">
        <f>AN123*AO138</f>
        <v>#N/A</v>
      </c>
      <c r="AR151" s="1227"/>
      <c r="AS151" s="1343" t="e">
        <f>((AS123*AS$16*AU138)+((1-AU138)*AS123*AS$17))*VLOOKUP(AS122,spot_lenght_index,3,FALSE)*AT138</f>
        <v>#N/A</v>
      </c>
      <c r="AT151" s="1344"/>
      <c r="AU151" s="1345"/>
      <c r="AV151" s="1345" t="e">
        <f>AS123*AT138</f>
        <v>#N/A</v>
      </c>
      <c r="AW151" s="1334"/>
      <c r="AX151" s="1253" t="e">
        <f>((AX123*AX$16*AZ138)+((1-AZ138)*AX123*AX$17))*VLOOKUP(AX122,spot_lenght_index,3,FALSE)*AY138</f>
        <v>#N/A</v>
      </c>
      <c r="AY151" s="916"/>
      <c r="AZ151" s="917"/>
      <c r="BA151" s="917" t="e">
        <f>AX123*AY138</f>
        <v>#N/A</v>
      </c>
      <c r="BB151" s="829"/>
      <c r="BC151" s="934"/>
      <c r="BD151" s="865" t="e">
        <f>((BD123*BD$16*BF138)+((1-BF138)*BD123*BD$17))*VLOOKUP(BD122,spot_lenght_index,3,FALSE)*BE138</f>
        <v>#N/A</v>
      </c>
      <c r="BE151" s="916"/>
      <c r="BF151" s="917"/>
      <c r="BG151" s="917" t="e">
        <f>BD123*BE138</f>
        <v>#N/A</v>
      </c>
      <c r="BH151" s="934"/>
      <c r="BI151" s="865" t="e">
        <f>((BI123*BI$16*BK138)+((1-BK138)*BI123*BI$17))*VLOOKUP(BI122,spot_lenght_index,3,FALSE)*BJ138</f>
        <v>#N/A</v>
      </c>
      <c r="BJ151" s="916"/>
      <c r="BK151" s="917"/>
      <c r="BL151" s="917" t="e">
        <f>BI123*BJ138</f>
        <v>#N/A</v>
      </c>
      <c r="BM151" s="942"/>
    </row>
    <row r="152" spans="1:65" hidden="1" outlineLevel="1">
      <c r="A152" s="151" t="s">
        <v>80</v>
      </c>
      <c r="B152" s="32"/>
      <c r="C152" s="48"/>
      <c r="D152" s="817" t="e">
        <f>((D123*D$16*F139)+((1-F139)*D123*D$17))*VLOOKUP(D122,spot_lenght_index,3,FALSE)*E139</f>
        <v>#N/A</v>
      </c>
      <c r="E152" s="916"/>
      <c r="F152" s="917"/>
      <c r="G152" s="917" t="e">
        <f>D123*E139</f>
        <v>#N/A</v>
      </c>
      <c r="H152" s="941"/>
      <c r="I152" s="865" t="e">
        <f>((I123*I$16*K139)+((1-K139)*I123*I$17))*VLOOKUP(I122,spot_lenght_index,3,FALSE)*J139</f>
        <v>#N/A</v>
      </c>
      <c r="J152" s="916"/>
      <c r="K152" s="917"/>
      <c r="L152" s="866" t="e">
        <f>I123*J139</f>
        <v>#N/A</v>
      </c>
      <c r="M152" s="941"/>
      <c r="N152" s="865" t="e">
        <f>((N123*N$16*P139)+((1-P139)*N123*N$17))*VLOOKUP(N122,spot_lenght_index,3,FALSE)*O139</f>
        <v>#N/A</v>
      </c>
      <c r="O152" s="916"/>
      <c r="P152" s="917"/>
      <c r="Q152" s="917" t="e">
        <f>N123*O139</f>
        <v>#N/A</v>
      </c>
      <c r="R152" s="1029"/>
      <c r="S152" s="1163" t="e">
        <f>((S123*S$16*U139)+((1-U139)*S123*S$17))*VLOOKUP(S122,spot_lenght_index,3,FALSE)*T139</f>
        <v>#N/A</v>
      </c>
      <c r="T152" s="1164"/>
      <c r="U152" s="1165"/>
      <c r="V152" s="1165" t="e">
        <f>S123*T139</f>
        <v>#N/A</v>
      </c>
      <c r="W152" s="1166"/>
      <c r="X152" s="1052" t="e">
        <f>((X123*X$16*Z139)+((1-Z139)*X123*X$17))*VLOOKUP(X122,spot_lenght_index,3,FALSE)*Y139</f>
        <v>#N/A</v>
      </c>
      <c r="Y152" s="916"/>
      <c r="Z152" s="917"/>
      <c r="AA152" s="917" t="e">
        <f>X123*Y139</f>
        <v>#N/A</v>
      </c>
      <c r="AB152" s="923"/>
      <c r="AC152" s="826"/>
      <c r="AD152" s="865" t="e">
        <f>((AD123*AD$16*AF139)+((1-AF139)*AD123*AD$17))*VLOOKUP(AD122,spot_lenght_index,3,FALSE)*AE139</f>
        <v>#N/A</v>
      </c>
      <c r="AE152" s="916"/>
      <c r="AF152" s="917"/>
      <c r="AG152" s="917" t="e">
        <f>AD123*AE139</f>
        <v>#N/A</v>
      </c>
      <c r="AH152" s="934"/>
      <c r="AI152" s="865" t="e">
        <f>((AI123*AI$16*AK139)+((1-AK139)*AI123*AI$17))*VLOOKUP(AI122,spot_lenght_index,3,FALSE)*AJ139</f>
        <v>#N/A</v>
      </c>
      <c r="AJ152" s="916"/>
      <c r="AK152" s="917"/>
      <c r="AL152" s="917" t="e">
        <f>AI123*AJ139</f>
        <v>#N/A</v>
      </c>
      <c r="AM152" s="851"/>
      <c r="AN152" s="865" t="e">
        <f>((AN123*AN$16*AP139)+((1-AP139)*AN123*AN$17))*VLOOKUP(AN122,spot_lenght_index,3,FALSE)*AO139</f>
        <v>#N/A</v>
      </c>
      <c r="AO152" s="916"/>
      <c r="AP152" s="917"/>
      <c r="AQ152" s="917" t="e">
        <f>AN123*AO139</f>
        <v>#N/A</v>
      </c>
      <c r="AR152" s="1227"/>
      <c r="AS152" s="1343" t="e">
        <f>((AS123*AS$16*AU139)+((1-AU139)*AS123*AS$17))*VLOOKUP(AS122,spot_lenght_index,3,FALSE)*AT139</f>
        <v>#N/A</v>
      </c>
      <c r="AT152" s="1344"/>
      <c r="AU152" s="1345"/>
      <c r="AV152" s="1345" t="e">
        <f>AS123*AT139</f>
        <v>#N/A</v>
      </c>
      <c r="AW152" s="1334"/>
      <c r="AX152" s="1253" t="e">
        <f>((AX123*AX$16*AZ139)+((1-AZ139)*AX123*AX$17))*VLOOKUP(AX122,spot_lenght_index,3,FALSE)*AY139</f>
        <v>#N/A</v>
      </c>
      <c r="AY152" s="916"/>
      <c r="AZ152" s="917"/>
      <c r="BA152" s="917" t="e">
        <f>AX123*AY139</f>
        <v>#N/A</v>
      </c>
      <c r="BB152" s="829"/>
      <c r="BC152" s="934"/>
      <c r="BD152" s="865" t="e">
        <f>((BD123*BD$16*BF139)+((1-BF139)*BD123*BD$17))*VLOOKUP(BD122,spot_lenght_index,3,FALSE)*BE139</f>
        <v>#N/A</v>
      </c>
      <c r="BE152" s="916"/>
      <c r="BF152" s="917"/>
      <c r="BG152" s="917" t="e">
        <f>BD123*BE139</f>
        <v>#N/A</v>
      </c>
      <c r="BH152" s="934"/>
      <c r="BI152" s="865" t="e">
        <f>((BI123*BI$16*BK139)+((1-BK139)*BI123*BI$17))*VLOOKUP(BI122,spot_lenght_index,3,FALSE)*BJ139</f>
        <v>#N/A</v>
      </c>
      <c r="BJ152" s="916"/>
      <c r="BK152" s="917"/>
      <c r="BL152" s="917" t="e">
        <f>BI123*BJ139</f>
        <v>#N/A</v>
      </c>
      <c r="BM152" s="942"/>
    </row>
    <row r="153" spans="1:65" hidden="1" outlineLevel="1">
      <c r="A153" s="151" t="s">
        <v>95</v>
      </c>
      <c r="B153" s="32"/>
      <c r="C153" s="51"/>
      <c r="D153" s="817" t="e">
        <f>((D123*D$16*F140)+((1-F140)*D123*D$17))*VLOOKUP(D122,spot_lenght_index,3,FALSE)*E140</f>
        <v>#N/A</v>
      </c>
      <c r="E153" s="554"/>
      <c r="F153" s="870"/>
      <c r="G153" s="917" t="e">
        <f>D123*E140</f>
        <v>#N/A</v>
      </c>
      <c r="H153" s="941"/>
      <c r="I153" s="865" t="e">
        <f>((I123*I$16*K140)+((1-K140)*I123*I$17))*VLOOKUP(I122,spot_lenght_index,3,FALSE)*J140</f>
        <v>#N/A</v>
      </c>
      <c r="J153" s="554"/>
      <c r="K153" s="870"/>
      <c r="L153" s="866" t="e">
        <f>I123*J140</f>
        <v>#N/A</v>
      </c>
      <c r="M153" s="941"/>
      <c r="N153" s="865" t="e">
        <f>((N123*N$16*P140)+((1-P140)*N123*N$17))*VLOOKUP(N122,spot_lenght_index,3,FALSE)*O140</f>
        <v>#N/A</v>
      </c>
      <c r="O153" s="554"/>
      <c r="P153" s="870"/>
      <c r="Q153" s="917" t="e">
        <f>N123*O140</f>
        <v>#N/A</v>
      </c>
      <c r="R153" s="1029"/>
      <c r="S153" s="1163" t="e">
        <f>((S123*S$16*U140)+((1-U140)*S123*S$17))*VLOOKUP(S122,spot_lenght_index,3,FALSE)*T140</f>
        <v>#N/A</v>
      </c>
      <c r="T153" s="1168"/>
      <c r="U153" s="1169"/>
      <c r="V153" s="1165" t="e">
        <f>S123*T140</f>
        <v>#N/A</v>
      </c>
      <c r="W153" s="1166"/>
      <c r="X153" s="1052" t="e">
        <f>((X123*X$16*Z140)+((1-Z140)*X123*X$17))*VLOOKUP(X122,spot_lenght_index,3,FALSE)*Y140</f>
        <v>#N/A</v>
      </c>
      <c r="Y153" s="554"/>
      <c r="Z153" s="870"/>
      <c r="AA153" s="917" t="e">
        <f>X123*Y140</f>
        <v>#N/A</v>
      </c>
      <c r="AB153" s="923"/>
      <c r="AC153" s="826"/>
      <c r="AD153" s="865" t="e">
        <f>((AD123*AD$16*AF140)+((1-AF140)*AD123*AD$17))*VLOOKUP(AD122,spot_lenght_index,3,FALSE)*AE140</f>
        <v>#N/A</v>
      </c>
      <c r="AE153" s="554"/>
      <c r="AF153" s="870"/>
      <c r="AG153" s="917" t="e">
        <f>AD123*AE140</f>
        <v>#N/A</v>
      </c>
      <c r="AH153" s="321"/>
      <c r="AI153" s="865" t="e">
        <f>((AI123*AI$16*AK140)+((1-AK140)*AI123*AI$17))*VLOOKUP(AI122,spot_lenght_index,3,FALSE)*AJ140</f>
        <v>#N/A</v>
      </c>
      <c r="AJ153" s="554"/>
      <c r="AK153" s="870"/>
      <c r="AL153" s="917" t="e">
        <f>AI123*AJ140</f>
        <v>#N/A</v>
      </c>
      <c r="AM153" s="322"/>
      <c r="AN153" s="865" t="e">
        <f>((AN123*AN$16*AP140)+((1-AP140)*AN123*AN$17))*VLOOKUP(AN122,spot_lenght_index,3,FALSE)*AO140</f>
        <v>#N/A</v>
      </c>
      <c r="AO153" s="554"/>
      <c r="AP153" s="870"/>
      <c r="AQ153" s="917" t="e">
        <f>AN123*AO140</f>
        <v>#N/A</v>
      </c>
      <c r="AR153" s="473"/>
      <c r="AS153" s="1343" t="e">
        <f>((AS123*AS$16*AU140)+((1-AU140)*AS123*AS$17))*VLOOKUP(AS122,spot_lenght_index,3,FALSE)*AT140</f>
        <v>#N/A</v>
      </c>
      <c r="AT153" s="1347"/>
      <c r="AU153" s="1348"/>
      <c r="AV153" s="1345" t="e">
        <f>AS123*AT140</f>
        <v>#N/A</v>
      </c>
      <c r="AW153" s="1349"/>
      <c r="AX153" s="1253" t="e">
        <f>((AX123*AX$16*AZ140)+((1-AZ140)*AX123*AX$17))*VLOOKUP(AX122,spot_lenght_index,3,FALSE)*AY140</f>
        <v>#N/A</v>
      </c>
      <c r="AY153" s="554"/>
      <c r="AZ153" s="870"/>
      <c r="BA153" s="917" t="e">
        <f>AX123*AY140</f>
        <v>#N/A</v>
      </c>
      <c r="BB153" s="473"/>
      <c r="BC153" s="337"/>
      <c r="BD153" s="865" t="e">
        <f>((BD123*BD$16*BF140)+((1-BF140)*BD123*BD$17))*VLOOKUP(BD122,spot_lenght_index,3,FALSE)*BE140</f>
        <v>#N/A</v>
      </c>
      <c r="BE153" s="554"/>
      <c r="BF153" s="870"/>
      <c r="BG153" s="917" t="e">
        <f>BD123*BE140</f>
        <v>#N/A</v>
      </c>
      <c r="BH153" s="337"/>
      <c r="BI153" s="865" t="e">
        <f>((BI123*BI$16*BK140)+((1-BK140)*BI123*BI$17))*VLOOKUP(BI122,spot_lenght_index,3,FALSE)*BJ140</f>
        <v>#N/A</v>
      </c>
      <c r="BJ153" s="554"/>
      <c r="BK153" s="870"/>
      <c r="BL153" s="917" t="e">
        <f>BI123*BJ140</f>
        <v>#N/A</v>
      </c>
      <c r="BM153" s="942"/>
    </row>
    <row r="154" spans="1:65" hidden="1" outlineLevel="1">
      <c r="A154" s="151"/>
      <c r="B154" s="32"/>
      <c r="C154" s="48"/>
      <c r="D154" s="817"/>
      <c r="E154" s="916"/>
      <c r="F154" s="917"/>
      <c r="G154" s="917"/>
      <c r="H154" s="941"/>
      <c r="I154" s="828"/>
      <c r="J154" s="918"/>
      <c r="K154" s="912"/>
      <c r="L154" s="823"/>
      <c r="M154" s="943"/>
      <c r="N154" s="828"/>
      <c r="O154" s="918"/>
      <c r="P154" s="912"/>
      <c r="Q154" s="912"/>
      <c r="R154" s="1023"/>
      <c r="S154" s="1153"/>
      <c r="T154" s="1154"/>
      <c r="U154" s="1154"/>
      <c r="V154" s="1154"/>
      <c r="W154" s="1155"/>
      <c r="X154" s="1049"/>
      <c r="Y154" s="912"/>
      <c r="Z154" s="912"/>
      <c r="AA154" s="912"/>
      <c r="AB154" s="828"/>
      <c r="AC154" s="826"/>
      <c r="AD154" s="909"/>
      <c r="AE154" s="912"/>
      <c r="AF154" s="912"/>
      <c r="AG154" s="912"/>
      <c r="AH154" s="829"/>
      <c r="AI154" s="909"/>
      <c r="AJ154" s="912"/>
      <c r="AK154" s="912"/>
      <c r="AL154" s="912"/>
      <c r="AM154" s="872"/>
      <c r="AN154" s="919"/>
      <c r="AO154" s="912"/>
      <c r="AP154" s="912"/>
      <c r="AQ154" s="912"/>
      <c r="AR154" s="1227"/>
      <c r="AS154" s="1300"/>
      <c r="AT154" s="1301"/>
      <c r="AU154" s="1350"/>
      <c r="AV154" s="1350"/>
      <c r="AW154" s="1334"/>
      <c r="AX154" s="1250"/>
      <c r="AY154" s="912"/>
      <c r="AZ154" s="912"/>
      <c r="BA154" s="912"/>
      <c r="BB154" s="873"/>
      <c r="BC154" s="944"/>
      <c r="BD154" s="919"/>
      <c r="BE154" s="912"/>
      <c r="BF154" s="912"/>
      <c r="BG154" s="912"/>
      <c r="BH154" s="944"/>
      <c r="BI154" s="875"/>
      <c r="BJ154" s="912"/>
      <c r="BK154" s="912"/>
      <c r="BL154" s="912"/>
      <c r="BM154" s="935"/>
    </row>
    <row r="155" spans="1:65" hidden="1" outlineLevel="1">
      <c r="A155" s="151"/>
      <c r="B155" s="32"/>
      <c r="C155" s="48"/>
      <c r="D155" s="817"/>
      <c r="E155" s="916"/>
      <c r="F155" s="917"/>
      <c r="G155" s="917"/>
      <c r="H155" s="705"/>
      <c r="I155" s="820"/>
      <c r="J155" s="918"/>
      <c r="K155" s="912"/>
      <c r="L155" s="823"/>
      <c r="M155" s="943"/>
      <c r="N155" s="828"/>
      <c r="O155" s="918"/>
      <c r="P155" s="912"/>
      <c r="Q155" s="912"/>
      <c r="R155" s="1023"/>
      <c r="S155" s="1153"/>
      <c r="T155" s="1154"/>
      <c r="U155" s="1154"/>
      <c r="V155" s="1154"/>
      <c r="W155" s="1155"/>
      <c r="X155" s="1049"/>
      <c r="Y155" s="912"/>
      <c r="Z155" s="912"/>
      <c r="AA155" s="912"/>
      <c r="AB155" s="828"/>
      <c r="AC155" s="826"/>
      <c r="AD155" s="909"/>
      <c r="AE155" s="912"/>
      <c r="AF155" s="912"/>
      <c r="AG155" s="912"/>
      <c r="AH155" s="829"/>
      <c r="AI155" s="909"/>
      <c r="AJ155" s="912"/>
      <c r="AK155" s="912"/>
      <c r="AL155" s="912"/>
      <c r="AM155" s="872"/>
      <c r="AN155" s="919"/>
      <c r="AO155" s="912"/>
      <c r="AP155" s="912"/>
      <c r="AQ155" s="912"/>
      <c r="AR155" s="1227"/>
      <c r="AS155" s="1300"/>
      <c r="AT155" s="1301"/>
      <c r="AU155" s="1350"/>
      <c r="AV155" s="1350"/>
      <c r="AW155" s="1334"/>
      <c r="AX155" s="1250"/>
      <c r="AY155" s="912"/>
      <c r="AZ155" s="912"/>
      <c r="BA155" s="912"/>
      <c r="BB155" s="873"/>
      <c r="BC155" s="944"/>
      <c r="BD155" s="919"/>
      <c r="BE155" s="912"/>
      <c r="BF155" s="912"/>
      <c r="BG155" s="912"/>
      <c r="BH155" s="944"/>
      <c r="BI155" s="875"/>
      <c r="BJ155" s="912"/>
      <c r="BK155" s="912"/>
      <c r="BL155" s="912"/>
      <c r="BM155" s="935"/>
    </row>
    <row r="156" spans="1:65" ht="1.5" hidden="1" customHeight="1" outlineLevel="1" thickBot="1">
      <c r="A156" s="50"/>
      <c r="B156" s="52"/>
      <c r="C156" s="153"/>
      <c r="D156" s="876"/>
      <c r="E156" s="877"/>
      <c r="F156" s="878"/>
      <c r="G156" s="878"/>
      <c r="H156" s="879"/>
      <c r="I156" s="880"/>
      <c r="J156" s="881"/>
      <c r="K156" s="882"/>
      <c r="L156" s="883"/>
      <c r="M156" s="882"/>
      <c r="N156" s="884"/>
      <c r="O156" s="881"/>
      <c r="P156" s="882"/>
      <c r="Q156" s="882"/>
      <c r="R156" s="883"/>
      <c r="S156" s="1170"/>
      <c r="T156" s="1171"/>
      <c r="U156" s="1171"/>
      <c r="V156" s="1171"/>
      <c r="W156" s="1172"/>
      <c r="X156" s="1053"/>
      <c r="Y156" s="882"/>
      <c r="Z156" s="882"/>
      <c r="AA156" s="882"/>
      <c r="AB156" s="887"/>
      <c r="AC156" s="886"/>
      <c r="AD156" s="885"/>
      <c r="AE156" s="882"/>
      <c r="AF156" s="882"/>
      <c r="AG156" s="882"/>
      <c r="AH156" s="888"/>
      <c r="AI156" s="885"/>
      <c r="AJ156" s="882"/>
      <c r="AK156" s="882"/>
      <c r="AL156" s="882"/>
      <c r="AM156" s="889"/>
      <c r="AN156" s="890"/>
      <c r="AO156" s="882"/>
      <c r="AP156" s="882"/>
      <c r="AQ156" s="882"/>
      <c r="AR156" s="1230"/>
      <c r="AS156" s="1351"/>
      <c r="AT156" s="1352"/>
      <c r="AU156" s="1353"/>
      <c r="AV156" s="1353"/>
      <c r="AW156" s="1354"/>
      <c r="AX156" s="1053"/>
      <c r="AY156" s="882"/>
      <c r="AZ156" s="882"/>
      <c r="BA156" s="882"/>
      <c r="BB156" s="891"/>
      <c r="BC156" s="892"/>
      <c r="BD156" s="890"/>
      <c r="BE156" s="882"/>
      <c r="BF156" s="882"/>
      <c r="BG156" s="882"/>
      <c r="BH156" s="893"/>
      <c r="BI156" s="890"/>
      <c r="BJ156" s="882"/>
      <c r="BK156" s="882"/>
      <c r="BL156" s="882"/>
      <c r="BM156" s="894"/>
    </row>
    <row r="157" spans="1:65" collapsed="1">
      <c r="A157" s="25" t="s">
        <v>98</v>
      </c>
      <c r="B157" s="29"/>
      <c r="C157" s="45"/>
      <c r="D157" s="342"/>
      <c r="E157" s="286"/>
      <c r="F157" s="286"/>
      <c r="G157" s="286"/>
      <c r="H157" s="298"/>
      <c r="I157" s="170"/>
      <c r="J157" s="168"/>
      <c r="K157" s="286"/>
      <c r="L157" s="468"/>
      <c r="M157" s="286"/>
      <c r="N157" s="462"/>
      <c r="O157" s="286"/>
      <c r="P157" s="286"/>
      <c r="Q157" s="168"/>
      <c r="R157" s="169"/>
      <c r="S157" s="1175"/>
      <c r="T157" s="286"/>
      <c r="U157" s="286"/>
      <c r="V157" s="296"/>
      <c r="W157" s="1176"/>
      <c r="X157" s="1054"/>
      <c r="Y157" s="372"/>
      <c r="Z157" s="411"/>
      <c r="AA157" s="372"/>
      <c r="AB157" s="284"/>
      <c r="AC157" s="334"/>
      <c r="AD157" s="228"/>
      <c r="AE157" s="331"/>
      <c r="AF157" s="373"/>
      <c r="AG157" s="331"/>
      <c r="AH157" s="298"/>
      <c r="AI157" s="287"/>
      <c r="AJ157" s="286"/>
      <c r="AK157" s="286"/>
      <c r="AL157" s="286"/>
      <c r="AM157" s="293"/>
      <c r="AN157" s="287"/>
      <c r="AO157" s="286"/>
      <c r="AP157" s="286"/>
      <c r="AQ157" s="286"/>
      <c r="AR157" s="218"/>
      <c r="AS157" s="1355"/>
      <c r="AT157" s="168"/>
      <c r="AU157" s="169"/>
      <c r="AV157" s="168"/>
      <c r="AW157" s="1356"/>
      <c r="AX157" s="314"/>
      <c r="AY157" s="286"/>
      <c r="AZ157" s="286"/>
      <c r="BA157" s="286"/>
      <c r="BB157" s="474"/>
      <c r="BC157" s="482"/>
      <c r="BD157" s="287"/>
      <c r="BE157" s="286"/>
      <c r="BF157" s="286"/>
      <c r="BG157" s="463"/>
      <c r="BH157" s="229"/>
      <c r="BI157" s="230"/>
      <c r="BJ157" s="168"/>
      <c r="BK157" s="168"/>
      <c r="BL157" s="168"/>
      <c r="BM157" s="945"/>
    </row>
    <row r="158" spans="1:65">
      <c r="A158" s="28" t="s">
        <v>5</v>
      </c>
      <c r="B158" s="29"/>
      <c r="C158" s="30"/>
      <c r="D158" s="946"/>
      <c r="E158" s="465"/>
      <c r="F158" s="465"/>
      <c r="G158" s="465"/>
      <c r="H158" s="475"/>
      <c r="I158" s="947"/>
      <c r="J158" s="465"/>
      <c r="K158" s="465"/>
      <c r="L158" s="375"/>
      <c r="M158" s="465"/>
      <c r="N158" s="948"/>
      <c r="O158" s="464"/>
      <c r="P158" s="464"/>
      <c r="Q158" s="465"/>
      <c r="R158" s="375"/>
      <c r="S158" s="1177"/>
      <c r="T158" s="1178"/>
      <c r="U158" s="1178"/>
      <c r="V158" s="1178"/>
      <c r="W158" s="1179"/>
      <c r="X158" s="1055"/>
      <c r="Y158" s="950"/>
      <c r="Z158" s="950"/>
      <c r="AA158" s="950"/>
      <c r="AB158" s="951"/>
      <c r="AC158" s="952"/>
      <c r="AD158" s="953"/>
      <c r="AE158" s="954"/>
      <c r="AF158" s="954"/>
      <c r="AG158" s="954"/>
      <c r="AH158" s="477"/>
      <c r="AI158" s="955"/>
      <c r="AJ158" s="465"/>
      <c r="AK158" s="465"/>
      <c r="AL158" s="465"/>
      <c r="AM158" s="374"/>
      <c r="AN158" s="949"/>
      <c r="AO158" s="464"/>
      <c r="AP158" s="464"/>
      <c r="AQ158" s="464"/>
      <c r="AR158" s="1231"/>
      <c r="AS158" s="170"/>
      <c r="AT158" s="1357"/>
      <c r="AU158" s="1358"/>
      <c r="AV158" s="1357"/>
      <c r="AW158" s="1359"/>
      <c r="AX158" s="1254"/>
      <c r="AY158" s="464"/>
      <c r="AZ158" s="464"/>
      <c r="BA158" s="464"/>
      <c r="BB158" s="475"/>
      <c r="BC158" s="483"/>
      <c r="BD158" s="955"/>
      <c r="BE158" s="464"/>
      <c r="BF158" s="464"/>
      <c r="BG158" s="464"/>
      <c r="BH158" s="377"/>
      <c r="BI158" s="956"/>
      <c r="BJ158" s="465"/>
      <c r="BK158" s="465"/>
      <c r="BL158" s="465"/>
      <c r="BM158" s="957"/>
    </row>
    <row r="159" spans="1:65">
      <c r="A159" s="28" t="s">
        <v>33</v>
      </c>
      <c r="B159" s="29"/>
      <c r="C159" s="30"/>
      <c r="D159" s="958"/>
      <c r="E159" s="464"/>
      <c r="F159" s="464"/>
      <c r="G159" s="464"/>
      <c r="H159" s="477"/>
      <c r="I159" s="947"/>
      <c r="J159" s="465"/>
      <c r="K159" s="464"/>
      <c r="L159" s="379"/>
      <c r="M159" s="464"/>
      <c r="N159" s="955"/>
      <c r="O159" s="464"/>
      <c r="P159" s="464"/>
      <c r="Q159" s="464"/>
      <c r="R159" s="379"/>
      <c r="S159" s="1180"/>
      <c r="T159" s="1178"/>
      <c r="U159" s="1178"/>
      <c r="V159" s="1178"/>
      <c r="W159" s="1181"/>
      <c r="X159" s="1056"/>
      <c r="Y159" s="954"/>
      <c r="Z159" s="954"/>
      <c r="AA159" s="954"/>
      <c r="AB159" s="951"/>
      <c r="AC159" s="952"/>
      <c r="AD159" s="953"/>
      <c r="AE159" s="954"/>
      <c r="AF159" s="954"/>
      <c r="AG159" s="954"/>
      <c r="AH159" s="477"/>
      <c r="AI159" s="955"/>
      <c r="AJ159" s="464"/>
      <c r="AK159" s="464"/>
      <c r="AL159" s="464"/>
      <c r="AM159" s="378"/>
      <c r="AN159" s="955"/>
      <c r="AO159" s="464"/>
      <c r="AP159" s="464"/>
      <c r="AQ159" s="464"/>
      <c r="AR159" s="1197"/>
      <c r="AS159" s="1360"/>
      <c r="AT159" s="1357"/>
      <c r="AU159" s="1358"/>
      <c r="AV159" s="1357"/>
      <c r="AW159" s="1359"/>
      <c r="AX159" s="1254"/>
      <c r="AY159" s="464"/>
      <c r="AZ159" s="464"/>
      <c r="BA159" s="464"/>
      <c r="BB159" s="475"/>
      <c r="BC159" s="483"/>
      <c r="BD159" s="955"/>
      <c r="BE159" s="464"/>
      <c r="BF159" s="464"/>
      <c r="BG159" s="464"/>
      <c r="BH159" s="377"/>
      <c r="BI159" s="956"/>
      <c r="BJ159" s="465"/>
      <c r="BK159" s="465"/>
      <c r="BL159" s="465"/>
      <c r="BM159" s="957"/>
    </row>
    <row r="160" spans="1:65" s="39" customFormat="1" ht="26.4" thickBot="1">
      <c r="A160" s="36" t="s">
        <v>51</v>
      </c>
      <c r="B160" s="37"/>
      <c r="C160" s="55">
        <f>SUM(D160:BM160)</f>
        <v>0</v>
      </c>
      <c r="D160" s="1533"/>
      <c r="E160" s="1435"/>
      <c r="F160" s="1435"/>
      <c r="G160" s="1435"/>
      <c r="H160" s="1534"/>
      <c r="I160" s="1434"/>
      <c r="J160" s="1435"/>
      <c r="K160" s="1435"/>
      <c r="L160" s="1435"/>
      <c r="M160" s="1436"/>
      <c r="N160" s="1535"/>
      <c r="O160" s="1435"/>
      <c r="P160" s="1435"/>
      <c r="Q160" s="1435"/>
      <c r="R160" s="1435"/>
      <c r="S160" s="1536"/>
      <c r="T160" s="1537"/>
      <c r="U160" s="1537"/>
      <c r="V160" s="1537"/>
      <c r="W160" s="1538"/>
      <c r="X160" s="1537"/>
      <c r="Y160" s="1435"/>
      <c r="Z160" s="1435"/>
      <c r="AA160" s="1435"/>
      <c r="AB160" s="1435"/>
      <c r="AC160" s="1539"/>
      <c r="AD160" s="1434"/>
      <c r="AE160" s="1435"/>
      <c r="AF160" s="1435"/>
      <c r="AG160" s="1435"/>
      <c r="AH160" s="1534"/>
      <c r="AI160" s="1434"/>
      <c r="AJ160" s="1435"/>
      <c r="AK160" s="1435"/>
      <c r="AL160" s="1435"/>
      <c r="AM160" s="1539"/>
      <c r="AN160" s="1535"/>
      <c r="AO160" s="1435"/>
      <c r="AP160" s="1435"/>
      <c r="AQ160" s="1435"/>
      <c r="AR160" s="1537"/>
      <c r="AS160" s="1540"/>
      <c r="AT160" s="1541"/>
      <c r="AU160" s="1541"/>
      <c r="AV160" s="1541"/>
      <c r="AW160" s="1542"/>
      <c r="AX160" s="1537"/>
      <c r="AY160" s="1435"/>
      <c r="AZ160" s="1435"/>
      <c r="BA160" s="1435"/>
      <c r="BB160" s="1541"/>
      <c r="BC160" s="1543"/>
      <c r="BD160" s="1535"/>
      <c r="BE160" s="1435"/>
      <c r="BF160" s="1435"/>
      <c r="BG160" s="1435"/>
      <c r="BH160" s="1435"/>
      <c r="BI160" s="1535"/>
      <c r="BJ160" s="1435"/>
      <c r="BK160" s="1435"/>
      <c r="BL160" s="1435"/>
      <c r="BM160" s="1544"/>
    </row>
    <row r="161" spans="1:66" s="39" customFormat="1" ht="19.5" customHeight="1" thickBot="1">
      <c r="A161" s="40" t="s">
        <v>88</v>
      </c>
      <c r="B161" s="41">
        <v>0</v>
      </c>
      <c r="C161" s="1466">
        <f>SUM(D161:BM161)</f>
        <v>0</v>
      </c>
      <c r="D161" s="1477">
        <f>D160*1.017</f>
        <v>0</v>
      </c>
      <c r="E161" s="1478"/>
      <c r="F161" s="1478"/>
      <c r="G161" s="1478"/>
      <c r="H161" s="1479"/>
      <c r="I161" s="1477">
        <f>I160*1.017</f>
        <v>0</v>
      </c>
      <c r="J161" s="1478"/>
      <c r="K161" s="1478"/>
      <c r="L161" s="1478"/>
      <c r="M161" s="1478"/>
      <c r="N161" s="1477">
        <f>N160*1.017</f>
        <v>0</v>
      </c>
      <c r="O161" s="1479"/>
      <c r="P161" s="1479"/>
      <c r="Q161" s="1479"/>
      <c r="R161" s="1479"/>
      <c r="S161" s="1477">
        <f>S160*1.017</f>
        <v>0</v>
      </c>
      <c r="T161" s="1478"/>
      <c r="U161" s="1478"/>
      <c r="V161" s="1478"/>
      <c r="W161" s="1480"/>
      <c r="X161" s="1477">
        <f>X160*1.017</f>
        <v>0</v>
      </c>
      <c r="Y161" s="1478"/>
      <c r="Z161" s="1478"/>
      <c r="AA161" s="1478"/>
      <c r="AB161" s="1481"/>
      <c r="AC161" s="1481"/>
      <c r="AD161" s="1477">
        <f>AD160*1.017</f>
        <v>0</v>
      </c>
      <c r="AE161" s="1478"/>
      <c r="AF161" s="1478"/>
      <c r="AG161" s="1478"/>
      <c r="AH161" s="1479"/>
      <c r="AI161" s="1477">
        <f>AI160*1.017</f>
        <v>0</v>
      </c>
      <c r="AJ161" s="1478"/>
      <c r="AK161" s="1478"/>
      <c r="AL161" s="1478"/>
      <c r="AM161" s="1481"/>
      <c r="AN161" s="1477">
        <f>AN160*1.017</f>
        <v>0</v>
      </c>
      <c r="AO161" s="1478"/>
      <c r="AP161" s="1478"/>
      <c r="AQ161" s="1478"/>
      <c r="AR161" s="1479"/>
      <c r="AS161" s="1477">
        <f>AS160*1.017</f>
        <v>0</v>
      </c>
      <c r="AT161" s="1478"/>
      <c r="AU161" s="1478"/>
      <c r="AV161" s="1482"/>
      <c r="AW161" s="1483"/>
      <c r="AX161" s="1477">
        <f>AX160*1.017</f>
        <v>0</v>
      </c>
      <c r="AY161" s="1478"/>
      <c r="AZ161" s="1478"/>
      <c r="BA161" s="1478"/>
      <c r="BB161" s="1479"/>
      <c r="BC161" s="1484"/>
      <c r="BD161" s="1477">
        <f>BD160*1.017</f>
        <v>0</v>
      </c>
      <c r="BE161" s="1478"/>
      <c r="BF161" s="1478"/>
      <c r="BG161" s="1478"/>
      <c r="BH161" s="1485"/>
      <c r="BI161" s="1477">
        <f>BI160*1.017</f>
        <v>0</v>
      </c>
      <c r="BJ161" s="1478"/>
      <c r="BK161" s="1478"/>
      <c r="BL161" s="1478"/>
      <c r="BM161" s="1486"/>
    </row>
    <row r="162" spans="1:66">
      <c r="A162" s="25" t="s">
        <v>98</v>
      </c>
      <c r="B162" s="29"/>
      <c r="C162" s="45"/>
      <c r="D162" s="342"/>
      <c r="E162" s="286"/>
      <c r="F162" s="286"/>
      <c r="G162" s="286"/>
      <c r="H162" s="298"/>
      <c r="I162" s="170"/>
      <c r="J162" s="168"/>
      <c r="K162" s="286"/>
      <c r="L162" s="468"/>
      <c r="M162" s="286"/>
      <c r="N162" s="287"/>
      <c r="O162" s="286"/>
      <c r="P162" s="286"/>
      <c r="Q162" s="168"/>
      <c r="R162" s="169"/>
      <c r="S162" s="1175"/>
      <c r="T162" s="286"/>
      <c r="U162" s="286"/>
      <c r="V162" s="296"/>
      <c r="W162" s="1176"/>
      <c r="X162" s="314"/>
      <c r="Y162" s="286"/>
      <c r="Z162" s="286"/>
      <c r="AA162" s="286"/>
      <c r="AB162" s="284"/>
      <c r="AC162" s="227"/>
      <c r="AD162" s="228"/>
      <c r="AE162" s="331"/>
      <c r="AF162" s="373"/>
      <c r="AG162" s="331"/>
      <c r="AH162" s="298"/>
      <c r="AI162" s="287"/>
      <c r="AJ162" s="286"/>
      <c r="AK162" s="286"/>
      <c r="AL162" s="286"/>
      <c r="AM162" s="293"/>
      <c r="AN162" s="287"/>
      <c r="AO162" s="286"/>
      <c r="AP162" s="286"/>
      <c r="AQ162" s="286"/>
      <c r="AR162" s="218"/>
      <c r="AS162" s="1355"/>
      <c r="AT162" s="168"/>
      <c r="AU162" s="169"/>
      <c r="AV162" s="168"/>
      <c r="AW162" s="1356"/>
      <c r="AX162" s="314"/>
      <c r="AY162" s="286"/>
      <c r="AZ162" s="286"/>
      <c r="BA162" s="286"/>
      <c r="BB162" s="474"/>
      <c r="BC162" s="482"/>
      <c r="BD162" s="287"/>
      <c r="BE162" s="286"/>
      <c r="BF162" s="286"/>
      <c r="BG162" s="286"/>
      <c r="BH162" s="229"/>
      <c r="BI162" s="230"/>
      <c r="BJ162" s="168"/>
      <c r="BK162" s="168"/>
      <c r="BL162" s="168"/>
      <c r="BM162" s="945"/>
      <c r="BN162" s="231"/>
    </row>
    <row r="163" spans="1:66">
      <c r="A163" s="28" t="s">
        <v>5</v>
      </c>
      <c r="B163" s="29"/>
      <c r="C163" s="30"/>
      <c r="D163" s="946"/>
      <c r="E163" s="465"/>
      <c r="F163" s="465"/>
      <c r="G163" s="465"/>
      <c r="H163" s="475"/>
      <c r="I163" s="947"/>
      <c r="J163" s="465"/>
      <c r="K163" s="465"/>
      <c r="L163" s="375"/>
      <c r="M163" s="465"/>
      <c r="N163" s="948"/>
      <c r="O163" s="464"/>
      <c r="P163" s="464"/>
      <c r="Q163" s="465"/>
      <c r="R163" s="375"/>
      <c r="S163" s="1177"/>
      <c r="T163" s="1178"/>
      <c r="U163" s="1178"/>
      <c r="V163" s="1178"/>
      <c r="W163" s="1179"/>
      <c r="X163" s="1058"/>
      <c r="Y163" s="464"/>
      <c r="Z163" s="464"/>
      <c r="AA163" s="464"/>
      <c r="AB163" s="465"/>
      <c r="AC163" s="374"/>
      <c r="AD163" s="953"/>
      <c r="AE163" s="954"/>
      <c r="AF163" s="954"/>
      <c r="AG163" s="954"/>
      <c r="AH163" s="477"/>
      <c r="AI163" s="955"/>
      <c r="AJ163" s="465"/>
      <c r="AK163" s="465"/>
      <c r="AL163" s="465"/>
      <c r="AM163" s="374"/>
      <c r="AN163" s="949"/>
      <c r="AO163" s="464"/>
      <c r="AP163" s="464"/>
      <c r="AQ163" s="464"/>
      <c r="AR163" s="1231"/>
      <c r="AS163" s="170"/>
      <c r="AT163" s="1357"/>
      <c r="AU163" s="1358"/>
      <c r="AV163" s="1357"/>
      <c r="AW163" s="1359"/>
      <c r="AX163" s="1254"/>
      <c r="AY163" s="464"/>
      <c r="AZ163" s="464"/>
      <c r="BA163" s="464"/>
      <c r="BB163" s="475"/>
      <c r="BC163" s="483"/>
      <c r="BD163" s="955"/>
      <c r="BE163" s="464"/>
      <c r="BF163" s="464"/>
      <c r="BG163" s="464"/>
      <c r="BH163" s="377"/>
      <c r="BI163" s="956"/>
      <c r="BJ163" s="465"/>
      <c r="BK163" s="465"/>
      <c r="BL163" s="465"/>
      <c r="BM163" s="957"/>
      <c r="BN163" s="231"/>
    </row>
    <row r="164" spans="1:66">
      <c r="A164" s="28" t="s">
        <v>33</v>
      </c>
      <c r="B164" s="29"/>
      <c r="C164" s="30"/>
      <c r="D164" s="958"/>
      <c r="E164" s="464"/>
      <c r="F164" s="464"/>
      <c r="G164" s="464"/>
      <c r="H164" s="477"/>
      <c r="I164" s="947"/>
      <c r="J164" s="465"/>
      <c r="K164" s="464"/>
      <c r="L164" s="379"/>
      <c r="M164" s="464"/>
      <c r="N164" s="955"/>
      <c r="O164" s="464"/>
      <c r="P164" s="464"/>
      <c r="Q164" s="464"/>
      <c r="R164" s="379"/>
      <c r="S164" s="1180"/>
      <c r="T164" s="1178"/>
      <c r="U164" s="1178"/>
      <c r="V164" s="1178"/>
      <c r="W164" s="1181"/>
      <c r="X164" s="1059"/>
      <c r="Y164" s="464"/>
      <c r="Z164" s="464"/>
      <c r="AA164" s="464"/>
      <c r="AB164" s="464"/>
      <c r="AC164" s="971"/>
      <c r="AD164" s="953"/>
      <c r="AE164" s="954"/>
      <c r="AF164" s="954"/>
      <c r="AG164" s="954"/>
      <c r="AH164" s="477"/>
      <c r="AI164" s="955"/>
      <c r="AJ164" s="464"/>
      <c r="AK164" s="464"/>
      <c r="AL164" s="464"/>
      <c r="AM164" s="378"/>
      <c r="AN164" s="955"/>
      <c r="AO164" s="464"/>
      <c r="AP164" s="464"/>
      <c r="AQ164" s="464"/>
      <c r="AR164" s="1197"/>
      <c r="AS164" s="1360"/>
      <c r="AT164" s="1357"/>
      <c r="AU164" s="1358"/>
      <c r="AV164" s="1357"/>
      <c r="AW164" s="1359"/>
      <c r="AX164" s="1254"/>
      <c r="AY164" s="464"/>
      <c r="AZ164" s="464"/>
      <c r="BA164" s="464"/>
      <c r="BB164" s="475"/>
      <c r="BC164" s="483"/>
      <c r="BD164" s="955"/>
      <c r="BE164" s="464"/>
      <c r="BF164" s="464"/>
      <c r="BG164" s="464"/>
      <c r="BH164" s="377"/>
      <c r="BI164" s="956"/>
      <c r="BJ164" s="465"/>
      <c r="BK164" s="465"/>
      <c r="BL164" s="465"/>
      <c r="BM164" s="957"/>
      <c r="BN164" s="231"/>
    </row>
    <row r="165" spans="1:66" s="39" customFormat="1" ht="26.4" thickBot="1">
      <c r="A165" s="36" t="s">
        <v>51</v>
      </c>
      <c r="B165" s="37"/>
      <c r="C165" s="55">
        <f>SUM(D165:BM165)</f>
        <v>0</v>
      </c>
      <c r="D165" s="1533"/>
      <c r="E165" s="1435"/>
      <c r="F165" s="1435"/>
      <c r="G165" s="1435"/>
      <c r="H165" s="1534"/>
      <c r="I165" s="1434"/>
      <c r="J165" s="1435"/>
      <c r="K165" s="1435"/>
      <c r="L165" s="1435"/>
      <c r="M165" s="1436"/>
      <c r="N165" s="1535"/>
      <c r="O165" s="1435"/>
      <c r="P165" s="1435"/>
      <c r="Q165" s="1435"/>
      <c r="R165" s="1435"/>
      <c r="S165" s="1536"/>
      <c r="T165" s="1537"/>
      <c r="U165" s="1537"/>
      <c r="V165" s="1537"/>
      <c r="W165" s="1538"/>
      <c r="X165" s="1537"/>
      <c r="Y165" s="1435"/>
      <c r="Z165" s="1435"/>
      <c r="AA165" s="1435"/>
      <c r="AB165" s="1435"/>
      <c r="AC165" s="1539"/>
      <c r="AD165" s="1434"/>
      <c r="AE165" s="1435"/>
      <c r="AF165" s="1435"/>
      <c r="AG165" s="1435"/>
      <c r="AH165" s="1534"/>
      <c r="AI165" s="1434"/>
      <c r="AJ165" s="1435"/>
      <c r="AK165" s="1435"/>
      <c r="AL165" s="1435"/>
      <c r="AM165" s="1539"/>
      <c r="AN165" s="1535"/>
      <c r="AO165" s="1435"/>
      <c r="AP165" s="1435"/>
      <c r="AQ165" s="1435"/>
      <c r="AR165" s="1537"/>
      <c r="AS165" s="1540"/>
      <c r="AT165" s="1541"/>
      <c r="AU165" s="1541"/>
      <c r="AV165" s="1541"/>
      <c r="AW165" s="1542"/>
      <c r="AX165" s="1537"/>
      <c r="AY165" s="1435"/>
      <c r="AZ165" s="1435"/>
      <c r="BA165" s="1435"/>
      <c r="BB165" s="1541"/>
      <c r="BC165" s="1543"/>
      <c r="BD165" s="1535"/>
      <c r="BE165" s="1435"/>
      <c r="BF165" s="1435"/>
      <c r="BG165" s="1435"/>
      <c r="BH165" s="1435"/>
      <c r="BI165" s="1535"/>
      <c r="BJ165" s="1435"/>
      <c r="BK165" s="1435"/>
      <c r="BL165" s="1435"/>
      <c r="BM165" s="1544"/>
      <c r="BN165" s="232"/>
    </row>
    <row r="166" spans="1:66" s="39" customFormat="1" ht="19.5" customHeight="1" thickBot="1">
      <c r="A166" s="40" t="s">
        <v>88</v>
      </c>
      <c r="B166" s="41">
        <v>0</v>
      </c>
      <c r="C166" s="1466">
        <f>SUM(D166:BM166)</f>
        <v>0</v>
      </c>
      <c r="D166" s="1477">
        <f>D165*1.017</f>
        <v>0</v>
      </c>
      <c r="E166" s="1478"/>
      <c r="F166" s="1478"/>
      <c r="G166" s="1478"/>
      <c r="H166" s="1479"/>
      <c r="I166" s="1477">
        <f>I165*1.017</f>
        <v>0</v>
      </c>
      <c r="J166" s="1478"/>
      <c r="K166" s="1478"/>
      <c r="L166" s="1478"/>
      <c r="M166" s="1478"/>
      <c r="N166" s="1477">
        <f>N165*1.017</f>
        <v>0</v>
      </c>
      <c r="O166" s="1479"/>
      <c r="P166" s="1479"/>
      <c r="Q166" s="1479"/>
      <c r="R166" s="1479"/>
      <c r="S166" s="1477">
        <f>S165*1.017</f>
        <v>0</v>
      </c>
      <c r="T166" s="1478"/>
      <c r="U166" s="1478"/>
      <c r="V166" s="1478"/>
      <c r="W166" s="1480"/>
      <c r="X166" s="1477">
        <f>X165*1.017</f>
        <v>0</v>
      </c>
      <c r="Y166" s="1478"/>
      <c r="Z166" s="1478"/>
      <c r="AA166" s="1478"/>
      <c r="AB166" s="1481"/>
      <c r="AC166" s="1481"/>
      <c r="AD166" s="1477">
        <f>AD165*1.017</f>
        <v>0</v>
      </c>
      <c r="AE166" s="1478"/>
      <c r="AF166" s="1478"/>
      <c r="AG166" s="1478"/>
      <c r="AH166" s="1479"/>
      <c r="AI166" s="1477">
        <f>AI165*1.017</f>
        <v>0</v>
      </c>
      <c r="AJ166" s="1478"/>
      <c r="AK166" s="1478"/>
      <c r="AL166" s="1478"/>
      <c r="AM166" s="1481"/>
      <c r="AN166" s="1477">
        <f>AN165*1.017</f>
        <v>0</v>
      </c>
      <c r="AO166" s="1478"/>
      <c r="AP166" s="1478"/>
      <c r="AQ166" s="1478"/>
      <c r="AR166" s="1479"/>
      <c r="AS166" s="1477">
        <f>AS165*1.017</f>
        <v>0</v>
      </c>
      <c r="AT166" s="1478"/>
      <c r="AU166" s="1478"/>
      <c r="AV166" s="1482"/>
      <c r="AW166" s="1483"/>
      <c r="AX166" s="1477">
        <f>AX165*1.017</f>
        <v>0</v>
      </c>
      <c r="AY166" s="1478"/>
      <c r="AZ166" s="1478"/>
      <c r="BA166" s="1478"/>
      <c r="BB166" s="1479"/>
      <c r="BC166" s="1484"/>
      <c r="BD166" s="1477">
        <f>BD165*1.017</f>
        <v>0</v>
      </c>
      <c r="BE166" s="1478"/>
      <c r="BF166" s="1478"/>
      <c r="BG166" s="1478"/>
      <c r="BH166" s="1485"/>
      <c r="BI166" s="1477">
        <f>BI165*1.017</f>
        <v>0</v>
      </c>
      <c r="BJ166" s="1478"/>
      <c r="BK166" s="1478"/>
      <c r="BL166" s="1478"/>
      <c r="BM166" s="1486"/>
      <c r="BN166" s="232"/>
    </row>
    <row r="167" spans="1:66">
      <c r="A167" s="43" t="s">
        <v>132</v>
      </c>
      <c r="B167" s="29"/>
      <c r="C167" s="54"/>
      <c r="D167" s="342"/>
      <c r="E167" s="286"/>
      <c r="F167" s="286"/>
      <c r="G167" s="286"/>
      <c r="H167" s="298"/>
      <c r="I167" s="170"/>
      <c r="J167" s="168"/>
      <c r="K167" s="286"/>
      <c r="L167" s="468"/>
      <c r="M167" s="286"/>
      <c r="N167" s="462"/>
      <c r="O167" s="286"/>
      <c r="P167" s="286"/>
      <c r="Q167" s="168"/>
      <c r="R167" s="169"/>
      <c r="S167" s="1175"/>
      <c r="T167" s="286"/>
      <c r="U167" s="286"/>
      <c r="V167" s="296"/>
      <c r="W167" s="1176"/>
      <c r="X167" s="314"/>
      <c r="Y167" s="286"/>
      <c r="Z167" s="411"/>
      <c r="AA167" s="286"/>
      <c r="AB167" s="284"/>
      <c r="AC167" s="227"/>
      <c r="AD167" s="228"/>
      <c r="AE167" s="331"/>
      <c r="AF167" s="373"/>
      <c r="AG167" s="331"/>
      <c r="AH167" s="298"/>
      <c r="AI167" s="287"/>
      <c r="AJ167" s="286"/>
      <c r="AK167" s="286"/>
      <c r="AL167" s="286"/>
      <c r="AM167" s="293"/>
      <c r="AN167" s="287"/>
      <c r="AO167" s="474"/>
      <c r="AP167" s="411"/>
      <c r="AQ167" s="286"/>
      <c r="AR167" s="1232"/>
      <c r="AS167" s="1355"/>
      <c r="AT167" s="168"/>
      <c r="AU167" s="169"/>
      <c r="AV167" s="168"/>
      <c r="AW167" s="1356"/>
      <c r="AX167" s="314"/>
      <c r="AY167" s="286"/>
      <c r="AZ167" s="286"/>
      <c r="BA167" s="286"/>
      <c r="BB167" s="474"/>
      <c r="BC167" s="482"/>
      <c r="BD167" s="287"/>
      <c r="BE167" s="286"/>
      <c r="BF167" s="286"/>
      <c r="BG167" s="286"/>
      <c r="BH167" s="1437"/>
      <c r="BI167" s="1438"/>
      <c r="BJ167" s="168"/>
      <c r="BK167" s="168"/>
      <c r="BL167" s="168"/>
      <c r="BM167" s="945"/>
      <c r="BN167" s="231"/>
    </row>
    <row r="168" spans="1:66">
      <c r="A168" s="28" t="s">
        <v>5</v>
      </c>
      <c r="B168" s="29"/>
      <c r="C168" s="30"/>
      <c r="D168" s="946"/>
      <c r="E168" s="465"/>
      <c r="F168" s="465"/>
      <c r="G168" s="465"/>
      <c r="H168" s="475"/>
      <c r="I168" s="947"/>
      <c r="J168" s="465"/>
      <c r="K168" s="465"/>
      <c r="L168" s="375"/>
      <c r="M168" s="465"/>
      <c r="N168" s="948"/>
      <c r="O168" s="464"/>
      <c r="P168" s="464"/>
      <c r="Q168" s="465"/>
      <c r="R168" s="375"/>
      <c r="S168" s="1177"/>
      <c r="T168" s="1178"/>
      <c r="U168" s="1178"/>
      <c r="V168" s="1178"/>
      <c r="W168" s="1179"/>
      <c r="X168" s="1058"/>
      <c r="Y168" s="464"/>
      <c r="Z168" s="464"/>
      <c r="AA168" s="464"/>
      <c r="AB168" s="465"/>
      <c r="AC168" s="374"/>
      <c r="AD168" s="953"/>
      <c r="AE168" s="954"/>
      <c r="AF168" s="954"/>
      <c r="AG168" s="954"/>
      <c r="AH168" s="477"/>
      <c r="AI168" s="955"/>
      <c r="AJ168" s="465"/>
      <c r="AK168" s="465"/>
      <c r="AL168" s="465"/>
      <c r="AM168" s="374"/>
      <c r="AN168" s="949"/>
      <c r="AO168" s="464"/>
      <c r="AP168" s="464"/>
      <c r="AQ168" s="464"/>
      <c r="AR168" s="1231"/>
      <c r="AS168" s="170"/>
      <c r="AT168" s="1357"/>
      <c r="AU168" s="1358"/>
      <c r="AV168" s="1357"/>
      <c r="AW168" s="1359"/>
      <c r="AX168" s="1254"/>
      <c r="AY168" s="464"/>
      <c r="AZ168" s="464"/>
      <c r="BA168" s="464"/>
      <c r="BB168" s="475"/>
      <c r="BC168" s="483"/>
      <c r="BD168" s="955"/>
      <c r="BE168" s="464"/>
      <c r="BF168" s="464"/>
      <c r="BG168" s="464"/>
      <c r="BH168" s="377"/>
      <c r="BI168" s="956"/>
      <c r="BJ168" s="465"/>
      <c r="BK168" s="465"/>
      <c r="BL168" s="465"/>
      <c r="BM168" s="957"/>
      <c r="BN168" s="231"/>
    </row>
    <row r="169" spans="1:66">
      <c r="A169" s="28" t="s">
        <v>33</v>
      </c>
      <c r="B169" s="29"/>
      <c r="C169" s="30"/>
      <c r="D169" s="958"/>
      <c r="E169" s="464"/>
      <c r="F169" s="464"/>
      <c r="G169" s="464"/>
      <c r="H169" s="477"/>
      <c r="I169" s="947"/>
      <c r="J169" s="465"/>
      <c r="K169" s="464"/>
      <c r="L169" s="379"/>
      <c r="M169" s="464"/>
      <c r="N169" s="955"/>
      <c r="O169" s="464"/>
      <c r="P169" s="464"/>
      <c r="Q169" s="464"/>
      <c r="R169" s="379"/>
      <c r="S169" s="1180"/>
      <c r="T169" s="1178"/>
      <c r="U169" s="1178"/>
      <c r="V169" s="1178"/>
      <c r="W169" s="1181"/>
      <c r="X169" s="1059"/>
      <c r="Y169" s="464"/>
      <c r="Z169" s="464"/>
      <c r="AA169" s="464"/>
      <c r="AB169" s="464"/>
      <c r="AC169" s="971"/>
      <c r="AD169" s="953"/>
      <c r="AE169" s="954"/>
      <c r="AF169" s="954"/>
      <c r="AG169" s="954"/>
      <c r="AH169" s="477"/>
      <c r="AI169" s="955"/>
      <c r="AJ169" s="464"/>
      <c r="AK169" s="464"/>
      <c r="AL169" s="464"/>
      <c r="AM169" s="378"/>
      <c r="AN169" s="955"/>
      <c r="AO169" s="464"/>
      <c r="AP169" s="464"/>
      <c r="AQ169" s="464"/>
      <c r="AR169" s="1197"/>
      <c r="AS169" s="1360"/>
      <c r="AT169" s="1357"/>
      <c r="AU169" s="1358"/>
      <c r="AV169" s="1357"/>
      <c r="AW169" s="1359"/>
      <c r="AX169" s="1254"/>
      <c r="AY169" s="464"/>
      <c r="AZ169" s="464"/>
      <c r="BA169" s="464"/>
      <c r="BB169" s="475"/>
      <c r="BC169" s="483"/>
      <c r="BD169" s="955"/>
      <c r="BE169" s="464"/>
      <c r="BF169" s="464"/>
      <c r="BG169" s="464"/>
      <c r="BH169" s="377"/>
      <c r="BI169" s="956"/>
      <c r="BJ169" s="465"/>
      <c r="BK169" s="465"/>
      <c r="BL169" s="465"/>
      <c r="BM169" s="957"/>
      <c r="BN169" s="231"/>
    </row>
    <row r="170" spans="1:66" s="39" customFormat="1" ht="26.4" thickBot="1">
      <c r="A170" s="36" t="s">
        <v>51</v>
      </c>
      <c r="B170" s="37"/>
      <c r="C170" s="55">
        <f>SUM(D170:BM170)</f>
        <v>0</v>
      </c>
      <c r="D170" s="1533"/>
      <c r="E170" s="1435"/>
      <c r="F170" s="1435"/>
      <c r="G170" s="1435"/>
      <c r="H170" s="1534"/>
      <c r="I170" s="1434"/>
      <c r="J170" s="1435"/>
      <c r="K170" s="1435"/>
      <c r="L170" s="1435"/>
      <c r="M170" s="1436"/>
      <c r="N170" s="1535"/>
      <c r="O170" s="1435"/>
      <c r="P170" s="1435"/>
      <c r="Q170" s="1435"/>
      <c r="R170" s="1435"/>
      <c r="S170" s="1536"/>
      <c r="T170" s="1537"/>
      <c r="U170" s="1537"/>
      <c r="V170" s="1537"/>
      <c r="W170" s="1538"/>
      <c r="X170" s="1537"/>
      <c r="Y170" s="1435"/>
      <c r="Z170" s="1435"/>
      <c r="AA170" s="1435"/>
      <c r="AB170" s="1435"/>
      <c r="AC170" s="1539"/>
      <c r="AD170" s="1434"/>
      <c r="AE170" s="1435"/>
      <c r="AF170" s="1435"/>
      <c r="AG170" s="1435"/>
      <c r="AH170" s="1534"/>
      <c r="AI170" s="1434"/>
      <c r="AJ170" s="1435"/>
      <c r="AK170" s="1435"/>
      <c r="AL170" s="1435"/>
      <c r="AM170" s="1539"/>
      <c r="AN170" s="1535"/>
      <c r="AO170" s="1435"/>
      <c r="AP170" s="1435"/>
      <c r="AQ170" s="1435"/>
      <c r="AR170" s="1537"/>
      <c r="AS170" s="1540"/>
      <c r="AT170" s="1541"/>
      <c r="AU170" s="1541"/>
      <c r="AV170" s="1541"/>
      <c r="AW170" s="1542"/>
      <c r="AX170" s="1537"/>
      <c r="AY170" s="1435"/>
      <c r="AZ170" s="1435"/>
      <c r="BA170" s="1435"/>
      <c r="BB170" s="1541"/>
      <c r="BC170" s="1543"/>
      <c r="BD170" s="1535"/>
      <c r="BE170" s="1435"/>
      <c r="BF170" s="1435"/>
      <c r="BG170" s="1435"/>
      <c r="BH170" s="1435"/>
      <c r="BI170" s="1535"/>
      <c r="BJ170" s="1435"/>
      <c r="BK170" s="1435"/>
      <c r="BL170" s="1435"/>
      <c r="BM170" s="1544"/>
      <c r="BN170" s="232"/>
    </row>
    <row r="171" spans="1:66" s="39" customFormat="1" ht="19.5" customHeight="1" thickBot="1">
      <c r="A171" s="40" t="s">
        <v>88</v>
      </c>
      <c r="B171" s="41"/>
      <c r="C171" s="1466">
        <f>SUM(D171:BM171)</f>
        <v>0</v>
      </c>
      <c r="D171" s="1477">
        <f>D170*1.017</f>
        <v>0</v>
      </c>
      <c r="E171" s="1478"/>
      <c r="F171" s="1478"/>
      <c r="G171" s="1478"/>
      <c r="H171" s="1479"/>
      <c r="I171" s="1477">
        <f>I170*1.017</f>
        <v>0</v>
      </c>
      <c r="J171" s="1478"/>
      <c r="K171" s="1478"/>
      <c r="L171" s="1478"/>
      <c r="M171" s="1478"/>
      <c r="N171" s="1477">
        <f>N170*1.017</f>
        <v>0</v>
      </c>
      <c r="O171" s="1479"/>
      <c r="P171" s="1479"/>
      <c r="Q171" s="1479"/>
      <c r="R171" s="1479"/>
      <c r="S171" s="1477">
        <f>S170*1.017</f>
        <v>0</v>
      </c>
      <c r="T171" s="1478"/>
      <c r="U171" s="1478"/>
      <c r="V171" s="1478"/>
      <c r="W171" s="1480"/>
      <c r="X171" s="1477">
        <f>X170*1.017</f>
        <v>0</v>
      </c>
      <c r="Y171" s="1478"/>
      <c r="Z171" s="1478"/>
      <c r="AA171" s="1478"/>
      <c r="AB171" s="1481"/>
      <c r="AC171" s="1481"/>
      <c r="AD171" s="1477">
        <f>AD170*1.017</f>
        <v>0</v>
      </c>
      <c r="AE171" s="1478"/>
      <c r="AF171" s="1478"/>
      <c r="AG171" s="1478"/>
      <c r="AH171" s="1479"/>
      <c r="AI171" s="1477">
        <f>AI170*1.017</f>
        <v>0</v>
      </c>
      <c r="AJ171" s="1478"/>
      <c r="AK171" s="1478"/>
      <c r="AL171" s="1478"/>
      <c r="AM171" s="1481"/>
      <c r="AN171" s="1477">
        <f>AN170*1.017</f>
        <v>0</v>
      </c>
      <c r="AO171" s="1478"/>
      <c r="AP171" s="1478"/>
      <c r="AQ171" s="1478"/>
      <c r="AR171" s="1479"/>
      <c r="AS171" s="1477">
        <f>AS170*1.017</f>
        <v>0</v>
      </c>
      <c r="AT171" s="1478"/>
      <c r="AU171" s="1478"/>
      <c r="AV171" s="1482"/>
      <c r="AW171" s="1483"/>
      <c r="AX171" s="1477">
        <f>AX170*1.017</f>
        <v>0</v>
      </c>
      <c r="AY171" s="1478"/>
      <c r="AZ171" s="1478"/>
      <c r="BA171" s="1478"/>
      <c r="BB171" s="1479"/>
      <c r="BC171" s="1484"/>
      <c r="BD171" s="1477">
        <f>BD170*1.017</f>
        <v>0</v>
      </c>
      <c r="BE171" s="1478"/>
      <c r="BF171" s="1478"/>
      <c r="BG171" s="1478"/>
      <c r="BH171" s="1485"/>
      <c r="BI171" s="1477">
        <f>BI170*1.017</f>
        <v>0</v>
      </c>
      <c r="BJ171" s="1478"/>
      <c r="BK171" s="1478"/>
      <c r="BL171" s="1478"/>
      <c r="BM171" s="1486"/>
      <c r="BN171" s="232"/>
    </row>
    <row r="172" spans="1:66">
      <c r="A172" s="43" t="s">
        <v>169</v>
      </c>
      <c r="B172" s="29"/>
      <c r="C172" s="54"/>
      <c r="D172" s="342"/>
      <c r="E172" s="286"/>
      <c r="F172" s="286"/>
      <c r="G172" s="286"/>
      <c r="H172" s="298"/>
      <c r="I172" s="170"/>
      <c r="J172" s="168"/>
      <c r="K172" s="286"/>
      <c r="L172" s="468"/>
      <c r="M172" s="286"/>
      <c r="N172" s="287"/>
      <c r="O172" s="286"/>
      <c r="P172" s="286"/>
      <c r="Q172" s="168"/>
      <c r="R172" s="169"/>
      <c r="S172" s="1175"/>
      <c r="T172" s="286"/>
      <c r="U172" s="286"/>
      <c r="V172" s="296"/>
      <c r="W172" s="1176"/>
      <c r="X172" s="314"/>
      <c r="Y172" s="286"/>
      <c r="Z172" s="286"/>
      <c r="AA172" s="286"/>
      <c r="AB172" s="284"/>
      <c r="AC172" s="227"/>
      <c r="AD172" s="228"/>
      <c r="AE172" s="331"/>
      <c r="AF172" s="373"/>
      <c r="AG172" s="331"/>
      <c r="AH172" s="298"/>
      <c r="AI172" s="287"/>
      <c r="AJ172" s="286"/>
      <c r="AK172" s="286"/>
      <c r="AL172" s="286"/>
      <c r="AM172" s="293"/>
      <c r="AN172" s="287"/>
      <c r="AO172" s="286"/>
      <c r="AP172" s="286"/>
      <c r="AQ172" s="286"/>
      <c r="AR172" s="218"/>
      <c r="AS172" s="1355"/>
      <c r="AT172" s="168"/>
      <c r="AU172" s="169"/>
      <c r="AV172" s="168"/>
      <c r="AW172" s="1356"/>
      <c r="AX172" s="314"/>
      <c r="AY172" s="286"/>
      <c r="AZ172" s="286"/>
      <c r="BA172" s="286"/>
      <c r="BB172" s="474"/>
      <c r="BC172" s="482"/>
      <c r="BD172" s="287"/>
      <c r="BE172" s="286"/>
      <c r="BF172" s="286"/>
      <c r="BG172" s="286"/>
      <c r="BH172" s="229"/>
      <c r="BI172" s="230"/>
      <c r="BJ172" s="168"/>
      <c r="BK172" s="168"/>
      <c r="BL172" s="168"/>
      <c r="BM172" s="945"/>
      <c r="BN172" s="231"/>
    </row>
    <row r="173" spans="1:66">
      <c r="A173" s="28" t="s">
        <v>5</v>
      </c>
      <c r="B173" s="29"/>
      <c r="C173" s="30"/>
      <c r="D173" s="946"/>
      <c r="E173" s="465"/>
      <c r="F173" s="465"/>
      <c r="G173" s="465"/>
      <c r="H173" s="475"/>
      <c r="I173" s="947"/>
      <c r="J173" s="465"/>
      <c r="K173" s="465"/>
      <c r="L173" s="375"/>
      <c r="M173" s="465"/>
      <c r="N173" s="948"/>
      <c r="O173" s="464"/>
      <c r="P173" s="464"/>
      <c r="Q173" s="465"/>
      <c r="R173" s="375"/>
      <c r="S173" s="1177"/>
      <c r="T173" s="1178"/>
      <c r="U173" s="1178"/>
      <c r="V173" s="1178"/>
      <c r="W173" s="1179"/>
      <c r="X173" s="1058"/>
      <c r="Y173" s="464"/>
      <c r="Z173" s="464"/>
      <c r="AA173" s="464"/>
      <c r="AB173" s="465"/>
      <c r="AC173" s="374"/>
      <c r="AD173" s="953"/>
      <c r="AE173" s="954"/>
      <c r="AF173" s="954"/>
      <c r="AG173" s="954"/>
      <c r="AH173" s="477"/>
      <c r="AI173" s="955"/>
      <c r="AJ173" s="465"/>
      <c r="AK173" s="465"/>
      <c r="AL173" s="465"/>
      <c r="AM173" s="374"/>
      <c r="AN173" s="949"/>
      <c r="AO173" s="464"/>
      <c r="AP173" s="464"/>
      <c r="AQ173" s="464"/>
      <c r="AR173" s="1231"/>
      <c r="AS173" s="170"/>
      <c r="AT173" s="1357"/>
      <c r="AU173" s="1358"/>
      <c r="AV173" s="1357"/>
      <c r="AW173" s="1359"/>
      <c r="AX173" s="1254"/>
      <c r="AY173" s="464"/>
      <c r="AZ173" s="464"/>
      <c r="BA173" s="464"/>
      <c r="BB173" s="475"/>
      <c r="BC173" s="483"/>
      <c r="BD173" s="955"/>
      <c r="BE173" s="464"/>
      <c r="BF173" s="464"/>
      <c r="BG173" s="464"/>
      <c r="BH173" s="377"/>
      <c r="BI173" s="956"/>
      <c r="BJ173" s="465"/>
      <c r="BK173" s="465"/>
      <c r="BL173" s="465"/>
      <c r="BM173" s="957"/>
      <c r="BN173" s="231"/>
    </row>
    <row r="174" spans="1:66">
      <c r="A174" s="28" t="s">
        <v>33</v>
      </c>
      <c r="B174" s="29"/>
      <c r="C174" s="30"/>
      <c r="D174" s="958"/>
      <c r="E174" s="464"/>
      <c r="F174" s="464"/>
      <c r="G174" s="464"/>
      <c r="H174" s="477"/>
      <c r="I174" s="947"/>
      <c r="J174" s="465"/>
      <c r="K174" s="464"/>
      <c r="L174" s="379"/>
      <c r="M174" s="464"/>
      <c r="N174" s="955"/>
      <c r="O174" s="464"/>
      <c r="P174" s="464"/>
      <c r="Q174" s="464"/>
      <c r="R174" s="379"/>
      <c r="S174" s="1180"/>
      <c r="T174" s="1178"/>
      <c r="U174" s="1178"/>
      <c r="V174" s="1178"/>
      <c r="W174" s="1181"/>
      <c r="X174" s="1059"/>
      <c r="Y174" s="464"/>
      <c r="Z174" s="464"/>
      <c r="AA174" s="464"/>
      <c r="AB174" s="464"/>
      <c r="AC174" s="971"/>
      <c r="AD174" s="953"/>
      <c r="AE174" s="954"/>
      <c r="AF174" s="954"/>
      <c r="AG174" s="954"/>
      <c r="AH174" s="477"/>
      <c r="AI174" s="955"/>
      <c r="AJ174" s="464"/>
      <c r="AK174" s="464"/>
      <c r="AL174" s="464"/>
      <c r="AM174" s="378"/>
      <c r="AN174" s="955"/>
      <c r="AO174" s="464"/>
      <c r="AP174" s="464"/>
      <c r="AQ174" s="464"/>
      <c r="AR174" s="1197"/>
      <c r="AS174" s="1360"/>
      <c r="AT174" s="1357"/>
      <c r="AU174" s="1358"/>
      <c r="AV174" s="1357"/>
      <c r="AW174" s="1359"/>
      <c r="AX174" s="1254"/>
      <c r="AY174" s="464"/>
      <c r="AZ174" s="464"/>
      <c r="BA174" s="464"/>
      <c r="BB174" s="475"/>
      <c r="BC174" s="483"/>
      <c r="BD174" s="955"/>
      <c r="BE174" s="464"/>
      <c r="BF174" s="464"/>
      <c r="BG174" s="464"/>
      <c r="BH174" s="377"/>
      <c r="BI174" s="956"/>
      <c r="BJ174" s="465"/>
      <c r="BK174" s="465"/>
      <c r="BL174" s="465"/>
      <c r="BM174" s="957"/>
      <c r="BN174" s="231"/>
    </row>
    <row r="175" spans="1:66" s="39" customFormat="1" ht="26.4" thickBot="1">
      <c r="A175" s="36" t="s">
        <v>51</v>
      </c>
      <c r="B175" s="37"/>
      <c r="C175" s="55">
        <f>SUM(D175:BM175)</f>
        <v>0</v>
      </c>
      <c r="D175" s="959"/>
      <c r="E175" s="960"/>
      <c r="F175" s="960"/>
      <c r="G175" s="960"/>
      <c r="H175" s="961"/>
      <c r="I175" s="962"/>
      <c r="J175" s="960"/>
      <c r="K175" s="960"/>
      <c r="L175" s="1362"/>
      <c r="M175" s="1362"/>
      <c r="N175" s="968"/>
      <c r="O175" s="960"/>
      <c r="P175" s="960"/>
      <c r="Q175" s="960"/>
      <c r="R175" s="960"/>
      <c r="S175" s="1182"/>
      <c r="T175" s="1060"/>
      <c r="U175" s="1060"/>
      <c r="V175" s="1060"/>
      <c r="W175" s="1183"/>
      <c r="X175" s="1060"/>
      <c r="Y175" s="960"/>
      <c r="Z175" s="960"/>
      <c r="AA175" s="960"/>
      <c r="AB175" s="960"/>
      <c r="AC175" s="967"/>
      <c r="AD175" s="962"/>
      <c r="AE175" s="960"/>
      <c r="AF175" s="960"/>
      <c r="AG175" s="960"/>
      <c r="AH175" s="961"/>
      <c r="AI175" s="962"/>
      <c r="AJ175" s="960"/>
      <c r="AK175" s="960"/>
      <c r="AL175" s="960"/>
      <c r="AM175" s="967"/>
      <c r="AN175" s="964"/>
      <c r="AO175" s="965"/>
      <c r="AP175" s="965"/>
      <c r="AQ175" s="965"/>
      <c r="AR175" s="1057"/>
      <c r="AS175" s="1361"/>
      <c r="AT175" s="1362"/>
      <c r="AU175" s="1362"/>
      <c r="AV175" s="1362"/>
      <c r="AW175" s="1363"/>
      <c r="AX175" s="1060"/>
      <c r="AY175" s="960"/>
      <c r="AZ175" s="960"/>
      <c r="BA175" s="960"/>
      <c r="BB175" s="960"/>
      <c r="BC175" s="1439"/>
      <c r="BD175" s="968"/>
      <c r="BE175" s="960"/>
      <c r="BF175" s="960"/>
      <c r="BG175" s="960"/>
      <c r="BH175" s="960"/>
      <c r="BI175" s="968"/>
      <c r="BJ175" s="960"/>
      <c r="BK175" s="960"/>
      <c r="BL175" s="960"/>
      <c r="BM175" s="972"/>
      <c r="BN175" s="232"/>
    </row>
    <row r="176" spans="1:66" s="39" customFormat="1" ht="19.5" customHeight="1" thickBot="1">
      <c r="A176" s="40" t="s">
        <v>88</v>
      </c>
      <c r="B176" s="41"/>
      <c r="C176" s="1466">
        <f>SUM(D176:BM176)</f>
        <v>0</v>
      </c>
      <c r="D176" s="1477">
        <f>D175*1.017</f>
        <v>0</v>
      </c>
      <c r="E176" s="1478"/>
      <c r="F176" s="1478"/>
      <c r="G176" s="1478"/>
      <c r="H176" s="1479"/>
      <c r="I176" s="1477">
        <f>I175*1.017</f>
        <v>0</v>
      </c>
      <c r="J176" s="1478"/>
      <c r="K176" s="1478"/>
      <c r="L176" s="1478"/>
      <c r="M176" s="1478"/>
      <c r="N176" s="1477">
        <f>N175*1.017</f>
        <v>0</v>
      </c>
      <c r="O176" s="1479"/>
      <c r="P176" s="1479"/>
      <c r="Q176" s="1479"/>
      <c r="R176" s="1479"/>
      <c r="S176" s="1477">
        <f>S175*1.017</f>
        <v>0</v>
      </c>
      <c r="T176" s="1478"/>
      <c r="U176" s="1478"/>
      <c r="V176" s="1478"/>
      <c r="W176" s="1480"/>
      <c r="X176" s="1477">
        <f>X175*1.017</f>
        <v>0</v>
      </c>
      <c r="Y176" s="1478"/>
      <c r="Z176" s="1478"/>
      <c r="AA176" s="1478"/>
      <c r="AB176" s="1481"/>
      <c r="AC176" s="1481"/>
      <c r="AD176" s="1477">
        <f>AD175*1.017</f>
        <v>0</v>
      </c>
      <c r="AE176" s="1478"/>
      <c r="AF176" s="1478"/>
      <c r="AG176" s="1478"/>
      <c r="AH176" s="1479"/>
      <c r="AI176" s="1477">
        <f>AI175*1.017</f>
        <v>0</v>
      </c>
      <c r="AJ176" s="1478"/>
      <c r="AK176" s="1478"/>
      <c r="AL176" s="1478"/>
      <c r="AM176" s="1481"/>
      <c r="AN176" s="1477">
        <f>AN175*1.017</f>
        <v>0</v>
      </c>
      <c r="AO176" s="1478"/>
      <c r="AP176" s="1478"/>
      <c r="AQ176" s="1478"/>
      <c r="AR176" s="1479"/>
      <c r="AS176" s="1477">
        <f>AS175*1.017</f>
        <v>0</v>
      </c>
      <c r="AT176" s="1478"/>
      <c r="AU176" s="1478"/>
      <c r="AV176" s="1482"/>
      <c r="AW176" s="1483"/>
      <c r="AX176" s="1477">
        <f>AX175*1.017</f>
        <v>0</v>
      </c>
      <c r="AY176" s="1478"/>
      <c r="AZ176" s="1478"/>
      <c r="BA176" s="1478"/>
      <c r="BB176" s="1479"/>
      <c r="BC176" s="1484"/>
      <c r="BD176" s="1477">
        <f>BD175*1.017</f>
        <v>0</v>
      </c>
      <c r="BE176" s="1478"/>
      <c r="BF176" s="1478"/>
      <c r="BG176" s="1478"/>
      <c r="BH176" s="1485"/>
      <c r="BI176" s="1477">
        <f>BI175*1.017</f>
        <v>0</v>
      </c>
      <c r="BJ176" s="1478"/>
      <c r="BK176" s="1478"/>
      <c r="BL176" s="1478"/>
      <c r="BM176" s="1486"/>
      <c r="BN176" s="232"/>
    </row>
    <row r="177" spans="1:66" ht="18.600000000000001" hidden="1" thickBot="1">
      <c r="A177" s="43" t="s">
        <v>132</v>
      </c>
      <c r="B177" s="29"/>
      <c r="C177" s="54"/>
      <c r="D177" s="342"/>
      <c r="E177" s="286"/>
      <c r="F177" s="286"/>
      <c r="G177" s="286"/>
      <c r="H177" s="298"/>
      <c r="I177" s="170"/>
      <c r="J177" s="168"/>
      <c r="K177" s="286"/>
      <c r="L177" s="286"/>
      <c r="M177" s="286"/>
      <c r="N177" s="287"/>
      <c r="O177" s="286"/>
      <c r="P177" s="286"/>
      <c r="Q177" s="168"/>
      <c r="R177" s="169"/>
      <c r="S177" s="1175"/>
      <c r="T177" s="286"/>
      <c r="U177" s="286"/>
      <c r="V177" s="296"/>
      <c r="W177" s="1176"/>
      <c r="X177" s="314"/>
      <c r="Y177" s="286"/>
      <c r="Z177" s="286"/>
      <c r="AA177" s="286"/>
      <c r="AB177" s="284"/>
      <c r="AC177" s="227"/>
      <c r="AD177" s="228"/>
      <c r="AE177" s="331"/>
      <c r="AF177" s="373"/>
      <c r="AG177" s="331"/>
      <c r="AH177" s="298"/>
      <c r="AI177" s="287"/>
      <c r="AJ177" s="286"/>
      <c r="AK177" s="286"/>
      <c r="AL177" s="286"/>
      <c r="AM177" s="293"/>
      <c r="AN177" s="287"/>
      <c r="AO177" s="286"/>
      <c r="AP177" s="286"/>
      <c r="AQ177" s="286"/>
      <c r="AR177" s="218"/>
      <c r="AS177" s="1355"/>
      <c r="AT177" s="168"/>
      <c r="AU177" s="169"/>
      <c r="AV177" s="168"/>
      <c r="AW177" s="1356"/>
      <c r="AX177" s="314"/>
      <c r="AY177" s="286"/>
      <c r="AZ177" s="286"/>
      <c r="BA177" s="286"/>
      <c r="BB177" s="474"/>
      <c r="BC177" s="482"/>
      <c r="BD177" s="287"/>
      <c r="BE177" s="286"/>
      <c r="BF177" s="286"/>
      <c r="BG177" s="286"/>
      <c r="BH177" s="229"/>
      <c r="BI177" s="230"/>
      <c r="BJ177" s="168"/>
      <c r="BK177" s="168"/>
      <c r="BL177" s="168"/>
      <c r="BM177" s="945"/>
      <c r="BN177" s="231"/>
    </row>
    <row r="178" spans="1:66" ht="18.600000000000001" hidden="1" thickBot="1">
      <c r="A178" s="28" t="s">
        <v>5</v>
      </c>
      <c r="B178" s="29"/>
      <c r="C178" s="30"/>
      <c r="D178" s="946"/>
      <c r="E178" s="465"/>
      <c r="F178" s="465"/>
      <c r="G178" s="465"/>
      <c r="H178" s="475"/>
      <c r="I178" s="947"/>
      <c r="J178" s="465"/>
      <c r="K178" s="465"/>
      <c r="L178" s="465"/>
      <c r="M178" s="465"/>
      <c r="N178" s="948"/>
      <c r="O178" s="464"/>
      <c r="P178" s="464"/>
      <c r="Q178" s="465"/>
      <c r="R178" s="375"/>
      <c r="S178" s="1177"/>
      <c r="T178" s="1178"/>
      <c r="U178" s="1178"/>
      <c r="V178" s="1178"/>
      <c r="W178" s="1179"/>
      <c r="X178" s="1058"/>
      <c r="Y178" s="464"/>
      <c r="Z178" s="464"/>
      <c r="AA178" s="464"/>
      <c r="AB178" s="465"/>
      <c r="AC178" s="374"/>
      <c r="AD178" s="953"/>
      <c r="AE178" s="954"/>
      <c r="AF178" s="954"/>
      <c r="AG178" s="954"/>
      <c r="AH178" s="477"/>
      <c r="AI178" s="955"/>
      <c r="AJ178" s="465"/>
      <c r="AK178" s="465"/>
      <c r="AL178" s="465"/>
      <c r="AM178" s="374"/>
      <c r="AN178" s="949"/>
      <c r="AO178" s="464"/>
      <c r="AP178" s="464"/>
      <c r="AQ178" s="464"/>
      <c r="AR178" s="1231"/>
      <c r="AS178" s="170"/>
      <c r="AT178" s="1357"/>
      <c r="AU178" s="1358"/>
      <c r="AV178" s="1357"/>
      <c r="AW178" s="1359"/>
      <c r="AX178" s="1254"/>
      <c r="AY178" s="464"/>
      <c r="AZ178" s="464"/>
      <c r="BA178" s="464"/>
      <c r="BB178" s="475"/>
      <c r="BC178" s="483"/>
      <c r="BD178" s="955"/>
      <c r="BE178" s="464"/>
      <c r="BF178" s="464"/>
      <c r="BG178" s="464"/>
      <c r="BH178" s="377"/>
      <c r="BI178" s="956"/>
      <c r="BJ178" s="465"/>
      <c r="BK178" s="465"/>
      <c r="BL178" s="465"/>
      <c r="BM178" s="957"/>
      <c r="BN178" s="231"/>
    </row>
    <row r="179" spans="1:66" ht="18.600000000000001" hidden="1" thickBot="1">
      <c r="A179" s="28" t="s">
        <v>33</v>
      </c>
      <c r="B179" s="29"/>
      <c r="C179" s="30"/>
      <c r="D179" s="958"/>
      <c r="E179" s="464"/>
      <c r="F179" s="464"/>
      <c r="G179" s="464"/>
      <c r="H179" s="477"/>
      <c r="I179" s="947"/>
      <c r="J179" s="465"/>
      <c r="K179" s="464"/>
      <c r="L179" s="464"/>
      <c r="M179" s="464"/>
      <c r="N179" s="955"/>
      <c r="O179" s="464"/>
      <c r="P179" s="464"/>
      <c r="Q179" s="464"/>
      <c r="R179" s="379"/>
      <c r="S179" s="1180"/>
      <c r="T179" s="1178"/>
      <c r="U179" s="1178"/>
      <c r="V179" s="1178"/>
      <c r="W179" s="1181"/>
      <c r="X179" s="1059"/>
      <c r="Y179" s="464"/>
      <c r="Z179" s="464"/>
      <c r="AA179" s="464"/>
      <c r="AB179" s="464"/>
      <c r="AC179" s="971"/>
      <c r="AD179" s="953"/>
      <c r="AE179" s="954"/>
      <c r="AF179" s="954"/>
      <c r="AG179" s="954"/>
      <c r="AH179" s="477"/>
      <c r="AI179" s="955"/>
      <c r="AJ179" s="464"/>
      <c r="AK179" s="464"/>
      <c r="AL179" s="464"/>
      <c r="AM179" s="378"/>
      <c r="AN179" s="955"/>
      <c r="AO179" s="464"/>
      <c r="AP179" s="464"/>
      <c r="AQ179" s="464"/>
      <c r="AR179" s="1197"/>
      <c r="AS179" s="1360"/>
      <c r="AT179" s="1357"/>
      <c r="AU179" s="1358"/>
      <c r="AV179" s="1357"/>
      <c r="AW179" s="1359"/>
      <c r="AX179" s="1254"/>
      <c r="AY179" s="464"/>
      <c r="AZ179" s="464"/>
      <c r="BA179" s="464"/>
      <c r="BB179" s="475"/>
      <c r="BC179" s="483"/>
      <c r="BD179" s="955"/>
      <c r="BE179" s="464"/>
      <c r="BF179" s="464"/>
      <c r="BG179" s="464"/>
      <c r="BH179" s="377"/>
      <c r="BI179" s="956"/>
      <c r="BJ179" s="465"/>
      <c r="BK179" s="465"/>
      <c r="BL179" s="465"/>
      <c r="BM179" s="957"/>
      <c r="BN179" s="231"/>
    </row>
    <row r="180" spans="1:66" s="39" customFormat="1" ht="26.4" hidden="1" thickBot="1">
      <c r="A180" s="36" t="s">
        <v>51</v>
      </c>
      <c r="B180" s="37"/>
      <c r="C180" s="55">
        <f>SUM(D180:BM180)</f>
        <v>0</v>
      </c>
      <c r="D180" s="959"/>
      <c r="E180" s="960"/>
      <c r="F180" s="960"/>
      <c r="G180" s="960"/>
      <c r="H180" s="961"/>
      <c r="I180" s="962"/>
      <c r="J180" s="960"/>
      <c r="K180" s="960"/>
      <c r="L180" s="960"/>
      <c r="M180" s="960"/>
      <c r="N180" s="968"/>
      <c r="O180" s="960"/>
      <c r="P180" s="960"/>
      <c r="Q180" s="960"/>
      <c r="R180" s="960"/>
      <c r="S180" s="1182"/>
      <c r="T180" s="1060"/>
      <c r="U180" s="1060"/>
      <c r="V180" s="1060"/>
      <c r="W180" s="1183"/>
      <c r="X180" s="1060"/>
      <c r="Y180" s="960"/>
      <c r="Z180" s="960"/>
      <c r="AA180" s="960"/>
      <c r="AB180" s="960"/>
      <c r="AC180" s="967"/>
      <c r="AD180" s="962"/>
      <c r="AE180" s="960"/>
      <c r="AF180" s="960"/>
      <c r="AG180" s="960"/>
      <c r="AH180" s="961"/>
      <c r="AI180" s="962"/>
      <c r="AJ180" s="960"/>
      <c r="AK180" s="960"/>
      <c r="AL180" s="960"/>
      <c r="AM180" s="967"/>
      <c r="AN180" s="968"/>
      <c r="AO180" s="960"/>
      <c r="AP180" s="960"/>
      <c r="AQ180" s="960"/>
      <c r="AR180" s="1060"/>
      <c r="AS180" s="1361"/>
      <c r="AT180" s="1362"/>
      <c r="AU180" s="1362"/>
      <c r="AV180" s="1362"/>
      <c r="AW180" s="1363"/>
      <c r="AX180" s="1060"/>
      <c r="AY180" s="960"/>
      <c r="AZ180" s="960"/>
      <c r="BA180" s="960"/>
      <c r="BB180" s="960"/>
      <c r="BC180" s="969"/>
      <c r="BD180" s="968"/>
      <c r="BE180" s="960"/>
      <c r="BF180" s="960"/>
      <c r="BG180" s="960"/>
      <c r="BH180" s="960"/>
      <c r="BI180" s="968"/>
      <c r="BJ180" s="960"/>
      <c r="BK180" s="960"/>
      <c r="BL180" s="960"/>
      <c r="BM180" s="972"/>
      <c r="BN180" s="232"/>
    </row>
    <row r="181" spans="1:66" s="39" customFormat="1" ht="19.5" hidden="1" customHeight="1" thickBot="1">
      <c r="A181" s="40" t="s">
        <v>88</v>
      </c>
      <c r="B181" s="41"/>
      <c r="C181" s="1466">
        <f>SUM(D181:BM181)</f>
        <v>0</v>
      </c>
      <c r="D181" s="1477">
        <f>D180*1.017</f>
        <v>0</v>
      </c>
      <c r="E181" s="1478"/>
      <c r="F181" s="1478"/>
      <c r="G181" s="1478"/>
      <c r="H181" s="1479"/>
      <c r="I181" s="1477">
        <f>I180*1.017</f>
        <v>0</v>
      </c>
      <c r="J181" s="1478"/>
      <c r="K181" s="1478"/>
      <c r="L181" s="1478"/>
      <c r="M181" s="1478"/>
      <c r="N181" s="1477">
        <f>N180*1.017</f>
        <v>0</v>
      </c>
      <c r="O181" s="1479"/>
      <c r="P181" s="1479"/>
      <c r="Q181" s="1479"/>
      <c r="R181" s="1479"/>
      <c r="S181" s="1477">
        <f>S180*1.017</f>
        <v>0</v>
      </c>
      <c r="T181" s="1478"/>
      <c r="U181" s="1478"/>
      <c r="V181" s="1478"/>
      <c r="W181" s="1480"/>
      <c r="X181" s="1477">
        <f>X180*1.017</f>
        <v>0</v>
      </c>
      <c r="Y181" s="1478"/>
      <c r="Z181" s="1478"/>
      <c r="AA181" s="1478"/>
      <c r="AB181" s="1481"/>
      <c r="AC181" s="1481"/>
      <c r="AD181" s="1477">
        <f>AD180*1.017</f>
        <v>0</v>
      </c>
      <c r="AE181" s="1478"/>
      <c r="AF181" s="1478"/>
      <c r="AG181" s="1478"/>
      <c r="AH181" s="1479"/>
      <c r="AI181" s="1477">
        <f>AI180*1.017</f>
        <v>0</v>
      </c>
      <c r="AJ181" s="1478"/>
      <c r="AK181" s="1478"/>
      <c r="AL181" s="1478"/>
      <c r="AM181" s="1481"/>
      <c r="AN181" s="1477">
        <f>AN180*1.017</f>
        <v>0</v>
      </c>
      <c r="AO181" s="1478"/>
      <c r="AP181" s="1478"/>
      <c r="AQ181" s="1478"/>
      <c r="AR181" s="1479"/>
      <c r="AS181" s="1477">
        <f>AS180*1.017</f>
        <v>0</v>
      </c>
      <c r="AT181" s="1478"/>
      <c r="AU181" s="1478"/>
      <c r="AV181" s="1482"/>
      <c r="AW181" s="1483"/>
      <c r="AX181" s="1477">
        <f>AX180*1.017</f>
        <v>0</v>
      </c>
      <c r="AY181" s="1478"/>
      <c r="AZ181" s="1478"/>
      <c r="BA181" s="1478"/>
      <c r="BB181" s="1479"/>
      <c r="BC181" s="1484"/>
      <c r="BD181" s="1477">
        <f>BD180*1.017</f>
        <v>0</v>
      </c>
      <c r="BE181" s="1478"/>
      <c r="BF181" s="1478"/>
      <c r="BG181" s="1478"/>
      <c r="BH181" s="1485"/>
      <c r="BI181" s="1477">
        <f>BI180*1.017</f>
        <v>0</v>
      </c>
      <c r="BJ181" s="1478"/>
      <c r="BK181" s="1478"/>
      <c r="BL181" s="1478"/>
      <c r="BM181" s="1486"/>
      <c r="BN181" s="232"/>
    </row>
    <row r="182" spans="1:66" ht="18.600000000000001" hidden="1" thickBot="1">
      <c r="A182" s="43" t="s">
        <v>132</v>
      </c>
      <c r="B182" s="29"/>
      <c r="C182" s="54"/>
      <c r="D182" s="342"/>
      <c r="E182" s="286"/>
      <c r="F182" s="286"/>
      <c r="G182" s="286"/>
      <c r="H182" s="298"/>
      <c r="I182" s="170"/>
      <c r="J182" s="168"/>
      <c r="K182" s="286"/>
      <c r="L182" s="286"/>
      <c r="M182" s="286"/>
      <c r="N182" s="287"/>
      <c r="O182" s="286"/>
      <c r="P182" s="286"/>
      <c r="Q182" s="168"/>
      <c r="R182" s="169"/>
      <c r="S182" s="1175"/>
      <c r="T182" s="286"/>
      <c r="U182" s="286"/>
      <c r="V182" s="296"/>
      <c r="W182" s="1176"/>
      <c r="X182" s="314"/>
      <c r="Y182" s="286"/>
      <c r="Z182" s="286"/>
      <c r="AA182" s="286"/>
      <c r="AB182" s="284"/>
      <c r="AC182" s="227"/>
      <c r="AD182" s="228"/>
      <c r="AE182" s="331"/>
      <c r="AF182" s="373"/>
      <c r="AG182" s="331"/>
      <c r="AH182" s="298"/>
      <c r="AI182" s="287"/>
      <c r="AJ182" s="286"/>
      <c r="AK182" s="286"/>
      <c r="AL182" s="286"/>
      <c r="AM182" s="293"/>
      <c r="AN182" s="287"/>
      <c r="AO182" s="286"/>
      <c r="AP182" s="286"/>
      <c r="AQ182" s="286"/>
      <c r="AR182" s="218"/>
      <c r="AS182" s="1355"/>
      <c r="AT182" s="168"/>
      <c r="AU182" s="169"/>
      <c r="AV182" s="168"/>
      <c r="AW182" s="1356"/>
      <c r="AX182" s="314"/>
      <c r="AY182" s="286"/>
      <c r="AZ182" s="286"/>
      <c r="BA182" s="286"/>
      <c r="BB182" s="474"/>
      <c r="BC182" s="482"/>
      <c r="BD182" s="287"/>
      <c r="BE182" s="286"/>
      <c r="BF182" s="286"/>
      <c r="BG182" s="286"/>
      <c r="BH182" s="229"/>
      <c r="BI182" s="230"/>
      <c r="BJ182" s="168"/>
      <c r="BK182" s="168"/>
      <c r="BL182" s="168"/>
      <c r="BM182" s="945"/>
      <c r="BN182" s="231"/>
    </row>
    <row r="183" spans="1:66" ht="18.600000000000001" hidden="1" thickBot="1">
      <c r="A183" s="28" t="s">
        <v>5</v>
      </c>
      <c r="B183" s="29"/>
      <c r="C183" s="30"/>
      <c r="D183" s="946"/>
      <c r="E183" s="465"/>
      <c r="F183" s="465"/>
      <c r="G183" s="465"/>
      <c r="H183" s="475"/>
      <c r="I183" s="947"/>
      <c r="J183" s="465"/>
      <c r="K183" s="465"/>
      <c r="L183" s="465"/>
      <c r="M183" s="465"/>
      <c r="N183" s="948"/>
      <c r="O183" s="464"/>
      <c r="P183" s="464"/>
      <c r="Q183" s="465"/>
      <c r="R183" s="375"/>
      <c r="S183" s="1177"/>
      <c r="T183" s="1178"/>
      <c r="U183" s="1178"/>
      <c r="V183" s="1178"/>
      <c r="W183" s="1179"/>
      <c r="X183" s="1058"/>
      <c r="Y183" s="464"/>
      <c r="Z183" s="464"/>
      <c r="AA183" s="464"/>
      <c r="AB183" s="465"/>
      <c r="AC183" s="374"/>
      <c r="AD183" s="953"/>
      <c r="AE183" s="954"/>
      <c r="AF183" s="954"/>
      <c r="AG183" s="954"/>
      <c r="AH183" s="477"/>
      <c r="AI183" s="955"/>
      <c r="AJ183" s="465"/>
      <c r="AK183" s="465"/>
      <c r="AL183" s="465"/>
      <c r="AM183" s="374"/>
      <c r="AN183" s="949"/>
      <c r="AO183" s="464"/>
      <c r="AP183" s="464"/>
      <c r="AQ183" s="464"/>
      <c r="AR183" s="1231"/>
      <c r="AS183" s="170"/>
      <c r="AT183" s="1357"/>
      <c r="AU183" s="1358"/>
      <c r="AV183" s="1357"/>
      <c r="AW183" s="1359"/>
      <c r="AX183" s="1254"/>
      <c r="AY183" s="464"/>
      <c r="AZ183" s="464"/>
      <c r="BA183" s="464"/>
      <c r="BB183" s="475"/>
      <c r="BC183" s="483"/>
      <c r="BD183" s="955"/>
      <c r="BE183" s="464"/>
      <c r="BF183" s="464"/>
      <c r="BG183" s="464"/>
      <c r="BH183" s="377"/>
      <c r="BI183" s="956"/>
      <c r="BJ183" s="465"/>
      <c r="BK183" s="465"/>
      <c r="BL183" s="465"/>
      <c r="BM183" s="957"/>
      <c r="BN183" s="231"/>
    </row>
    <row r="184" spans="1:66" ht="18.600000000000001" hidden="1" thickBot="1">
      <c r="A184" s="28" t="s">
        <v>33</v>
      </c>
      <c r="B184" s="29"/>
      <c r="C184" s="30"/>
      <c r="D184" s="958"/>
      <c r="E184" s="464"/>
      <c r="F184" s="464"/>
      <c r="G184" s="464"/>
      <c r="H184" s="477"/>
      <c r="I184" s="947"/>
      <c r="J184" s="465"/>
      <c r="K184" s="464"/>
      <c r="L184" s="464"/>
      <c r="M184" s="464"/>
      <c r="N184" s="955"/>
      <c r="O184" s="464"/>
      <c r="P184" s="464"/>
      <c r="Q184" s="464"/>
      <c r="R184" s="379"/>
      <c r="S184" s="1180"/>
      <c r="T184" s="1178"/>
      <c r="U184" s="1178"/>
      <c r="V184" s="1178"/>
      <c r="W184" s="1181"/>
      <c r="X184" s="1059"/>
      <c r="Y184" s="464"/>
      <c r="Z184" s="464"/>
      <c r="AA184" s="464"/>
      <c r="AB184" s="464"/>
      <c r="AC184" s="971"/>
      <c r="AD184" s="953"/>
      <c r="AE184" s="954"/>
      <c r="AF184" s="954"/>
      <c r="AG184" s="954"/>
      <c r="AH184" s="477"/>
      <c r="AI184" s="955"/>
      <c r="AJ184" s="464"/>
      <c r="AK184" s="464"/>
      <c r="AL184" s="464"/>
      <c r="AM184" s="378"/>
      <c r="AN184" s="955"/>
      <c r="AO184" s="464"/>
      <c r="AP184" s="464"/>
      <c r="AQ184" s="464"/>
      <c r="AR184" s="1197"/>
      <c r="AS184" s="1360"/>
      <c r="AT184" s="1357"/>
      <c r="AU184" s="1358"/>
      <c r="AV184" s="1357"/>
      <c r="AW184" s="1359"/>
      <c r="AX184" s="1254"/>
      <c r="AY184" s="464"/>
      <c r="AZ184" s="464"/>
      <c r="BA184" s="464"/>
      <c r="BB184" s="475"/>
      <c r="BC184" s="483"/>
      <c r="BD184" s="955"/>
      <c r="BE184" s="464"/>
      <c r="BF184" s="464"/>
      <c r="BG184" s="464"/>
      <c r="BH184" s="377"/>
      <c r="BI184" s="956"/>
      <c r="BJ184" s="465"/>
      <c r="BK184" s="465"/>
      <c r="BL184" s="465"/>
      <c r="BM184" s="957"/>
      <c r="BN184" s="231"/>
    </row>
    <row r="185" spans="1:66" s="39" customFormat="1" ht="26.4" hidden="1" thickBot="1">
      <c r="A185" s="36" t="s">
        <v>51</v>
      </c>
      <c r="B185" s="37"/>
      <c r="C185" s="38">
        <f>SUM(D185:BM185)</f>
        <v>0</v>
      </c>
      <c r="D185" s="959"/>
      <c r="E185" s="960"/>
      <c r="F185" s="960"/>
      <c r="G185" s="960"/>
      <c r="H185" s="961"/>
      <c r="I185" s="962"/>
      <c r="J185" s="960"/>
      <c r="K185" s="960"/>
      <c r="L185" s="960"/>
      <c r="M185" s="960"/>
      <c r="N185" s="968"/>
      <c r="O185" s="960"/>
      <c r="P185" s="960"/>
      <c r="Q185" s="960"/>
      <c r="R185" s="960"/>
      <c r="S185" s="1182"/>
      <c r="T185" s="1060"/>
      <c r="U185" s="1060"/>
      <c r="V185" s="1060"/>
      <c r="W185" s="1183"/>
      <c r="X185" s="1060"/>
      <c r="Y185" s="960"/>
      <c r="Z185" s="960"/>
      <c r="AA185" s="960"/>
      <c r="AB185" s="960"/>
      <c r="AC185" s="967"/>
      <c r="AD185" s="962"/>
      <c r="AE185" s="960"/>
      <c r="AF185" s="960"/>
      <c r="AG185" s="960"/>
      <c r="AH185" s="961"/>
      <c r="AI185" s="962"/>
      <c r="AJ185" s="960"/>
      <c r="AK185" s="960"/>
      <c r="AL185" s="960"/>
      <c r="AM185" s="967"/>
      <c r="AN185" s="968"/>
      <c r="AO185" s="960"/>
      <c r="AP185" s="960"/>
      <c r="AQ185" s="960"/>
      <c r="AR185" s="1060"/>
      <c r="AS185" s="1361"/>
      <c r="AT185" s="1362"/>
      <c r="AU185" s="1362"/>
      <c r="AV185" s="1362"/>
      <c r="AW185" s="1363"/>
      <c r="AX185" s="1060"/>
      <c r="AY185" s="960"/>
      <c r="AZ185" s="960"/>
      <c r="BA185" s="960"/>
      <c r="BB185" s="960"/>
      <c r="BC185" s="969"/>
      <c r="BD185" s="968"/>
      <c r="BE185" s="960"/>
      <c r="BF185" s="960"/>
      <c r="BG185" s="960"/>
      <c r="BH185" s="960"/>
      <c r="BI185" s="968"/>
      <c r="BJ185" s="960"/>
      <c r="BK185" s="960"/>
      <c r="BL185" s="960"/>
      <c r="BM185" s="972"/>
      <c r="BN185" s="232"/>
    </row>
    <row r="186" spans="1:66" s="39" customFormat="1" ht="19.5" hidden="1" customHeight="1" thickBot="1">
      <c r="A186" s="40" t="s">
        <v>88</v>
      </c>
      <c r="B186" s="41"/>
      <c r="C186" s="1466">
        <f>SUM(D186:BM186)</f>
        <v>0</v>
      </c>
      <c r="D186" s="1477">
        <f>D185*1.017</f>
        <v>0</v>
      </c>
      <c r="E186" s="1478"/>
      <c r="F186" s="1478"/>
      <c r="G186" s="1478"/>
      <c r="H186" s="1479"/>
      <c r="I186" s="1477">
        <f>I185*1.017</f>
        <v>0</v>
      </c>
      <c r="J186" s="1478"/>
      <c r="K186" s="1478"/>
      <c r="L186" s="1478"/>
      <c r="M186" s="1478"/>
      <c r="N186" s="1477">
        <f>N185*1.017</f>
        <v>0</v>
      </c>
      <c r="O186" s="1479"/>
      <c r="P186" s="1479"/>
      <c r="Q186" s="1479"/>
      <c r="R186" s="1479"/>
      <c r="S186" s="1477">
        <f>S185*1.017</f>
        <v>0</v>
      </c>
      <c r="T186" s="1478"/>
      <c r="U186" s="1478"/>
      <c r="V186" s="1478"/>
      <c r="W186" s="1480"/>
      <c r="X186" s="1477">
        <f>X185*1.017</f>
        <v>0</v>
      </c>
      <c r="Y186" s="1478"/>
      <c r="Z186" s="1478"/>
      <c r="AA186" s="1478"/>
      <c r="AB186" s="1481"/>
      <c r="AC186" s="1481"/>
      <c r="AD186" s="1477">
        <f>AD185*1.017</f>
        <v>0</v>
      </c>
      <c r="AE186" s="1478"/>
      <c r="AF186" s="1478"/>
      <c r="AG186" s="1478"/>
      <c r="AH186" s="1479"/>
      <c r="AI186" s="1477">
        <f>AI185*1.017</f>
        <v>0</v>
      </c>
      <c r="AJ186" s="1478"/>
      <c r="AK186" s="1478"/>
      <c r="AL186" s="1478"/>
      <c r="AM186" s="1481"/>
      <c r="AN186" s="1477">
        <f>AN185*1.017</f>
        <v>0</v>
      </c>
      <c r="AO186" s="1478"/>
      <c r="AP186" s="1478"/>
      <c r="AQ186" s="1478"/>
      <c r="AR186" s="1479"/>
      <c r="AS186" s="1477">
        <f>AS185*1.017</f>
        <v>0</v>
      </c>
      <c r="AT186" s="1478"/>
      <c r="AU186" s="1478"/>
      <c r="AV186" s="1482"/>
      <c r="AW186" s="1483"/>
      <c r="AX186" s="1477">
        <f>AX185*1.017</f>
        <v>0</v>
      </c>
      <c r="AY186" s="1478"/>
      <c r="AZ186" s="1478"/>
      <c r="BA186" s="1478"/>
      <c r="BB186" s="1479"/>
      <c r="BC186" s="1484"/>
      <c r="BD186" s="1477">
        <f>BD185*1.017</f>
        <v>0</v>
      </c>
      <c r="BE186" s="1478"/>
      <c r="BF186" s="1478"/>
      <c r="BG186" s="1478"/>
      <c r="BH186" s="1485"/>
      <c r="BI186" s="1477">
        <f>BI185*1.017</f>
        <v>0</v>
      </c>
      <c r="BJ186" s="1478"/>
      <c r="BK186" s="1478"/>
      <c r="BL186" s="1478"/>
      <c r="BM186" s="1486"/>
      <c r="BN186" s="232"/>
    </row>
    <row r="187" spans="1:66">
      <c r="A187" s="25" t="s">
        <v>29</v>
      </c>
      <c r="B187" s="29"/>
      <c r="C187" s="57"/>
      <c r="D187" s="946"/>
      <c r="E187" s="465"/>
      <c r="F187" s="465"/>
      <c r="G187" s="465"/>
      <c r="H187" s="475"/>
      <c r="I187" s="947"/>
      <c r="J187" s="465"/>
      <c r="K187" s="465"/>
      <c r="L187" s="465"/>
      <c r="M187" s="465"/>
      <c r="N187" s="462"/>
      <c r="O187" s="465"/>
      <c r="P187" s="465"/>
      <c r="Q187" s="465"/>
      <c r="R187" s="375"/>
      <c r="S187" s="1180"/>
      <c r="T187" s="1178"/>
      <c r="U187" s="1178"/>
      <c r="V187" s="1178"/>
      <c r="W187" s="1188"/>
      <c r="X187" s="1058"/>
      <c r="Y187" s="465"/>
      <c r="Z187" s="465"/>
      <c r="AA187" s="465"/>
      <c r="AB187" s="951"/>
      <c r="AC187" s="375"/>
      <c r="AD187" s="949"/>
      <c r="AE187" s="382"/>
      <c r="AF187" s="465"/>
      <c r="AG187" s="385"/>
      <c r="AH187" s="475"/>
      <c r="AI187" s="955"/>
      <c r="AJ187" s="464"/>
      <c r="AK187" s="464"/>
      <c r="AL187" s="464"/>
      <c r="AM187" s="378"/>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c r="A188" s="28" t="s">
        <v>5</v>
      </c>
      <c r="B188" s="29"/>
      <c r="C188" s="58"/>
      <c r="D188" s="946"/>
      <c r="E188" s="465"/>
      <c r="F188" s="465"/>
      <c r="G188" s="465"/>
      <c r="H188" s="475"/>
      <c r="I188" s="947"/>
      <c r="J188" s="465"/>
      <c r="K188" s="465"/>
      <c r="L188" s="465"/>
      <c r="M188" s="465"/>
      <c r="N188" s="949"/>
      <c r="O188" s="465"/>
      <c r="P188" s="465"/>
      <c r="Q188" s="465"/>
      <c r="R188" s="375"/>
      <c r="S188" s="1177"/>
      <c r="T188" s="1189"/>
      <c r="U188" s="1189"/>
      <c r="V188" s="1189"/>
      <c r="W188" s="1181"/>
      <c r="X188" s="1058"/>
      <c r="Y188" s="465"/>
      <c r="Z188" s="465"/>
      <c r="AA188" s="465"/>
      <c r="AB188" s="951"/>
      <c r="AC188" s="375"/>
      <c r="AD188" s="953"/>
      <c r="AE188" s="382"/>
      <c r="AF188" s="465"/>
      <c r="AG188" s="465"/>
      <c r="AH188" s="973"/>
      <c r="AI188" s="974"/>
      <c r="AJ188" s="950"/>
      <c r="AK188" s="950"/>
      <c r="AL188" s="950"/>
      <c r="AM188" s="378"/>
      <c r="AN188" s="949"/>
      <c r="AO188" s="465"/>
      <c r="AP188" s="465"/>
      <c r="AQ188" s="465"/>
      <c r="AR188" s="1233"/>
      <c r="AS188" s="1360"/>
      <c r="AT188" s="1357"/>
      <c r="AU188" s="1357"/>
      <c r="AV188" s="1357"/>
      <c r="AW188" s="1192"/>
      <c r="AX188" s="1255"/>
      <c r="AY188" s="465"/>
      <c r="AZ188" s="465"/>
      <c r="BA188" s="465"/>
      <c r="BB188" s="475"/>
      <c r="BC188" s="483"/>
      <c r="BD188" s="949"/>
      <c r="BE188" s="465"/>
      <c r="BF188" s="465"/>
      <c r="BG188" s="465"/>
      <c r="BH188" s="951"/>
      <c r="BI188" s="949"/>
      <c r="BJ188" s="465"/>
      <c r="BK188" s="465"/>
      <c r="BL188" s="465"/>
      <c r="BM188" s="957"/>
      <c r="BN188" s="231"/>
    </row>
    <row r="189" spans="1:66">
      <c r="A189" s="28" t="s">
        <v>6</v>
      </c>
      <c r="B189" s="29"/>
      <c r="C189" s="58"/>
      <c r="D189" s="946"/>
      <c r="E189" s="465"/>
      <c r="F189" s="465"/>
      <c r="G189" s="465"/>
      <c r="H189" s="475"/>
      <c r="I189" s="947"/>
      <c r="J189" s="465"/>
      <c r="K189" s="465"/>
      <c r="L189" s="465"/>
      <c r="M189" s="465"/>
      <c r="N189" s="949"/>
      <c r="O189" s="465"/>
      <c r="P189" s="465"/>
      <c r="Q189" s="465"/>
      <c r="R189" s="375"/>
      <c r="S189" s="1177"/>
      <c r="T189" s="1189"/>
      <c r="U189" s="1189"/>
      <c r="V189" s="1189"/>
      <c r="W189" s="1188"/>
      <c r="X189" s="1058"/>
      <c r="Y189" s="465"/>
      <c r="Z189" s="465"/>
      <c r="AA189" s="465"/>
      <c r="AB189" s="951"/>
      <c r="AC189" s="975"/>
      <c r="AD189" s="949"/>
      <c r="AE189" s="465"/>
      <c r="AF189" s="465"/>
      <c r="AG189" s="465"/>
      <c r="AH189" s="976"/>
      <c r="AI189" s="977"/>
      <c r="AJ189" s="978"/>
      <c r="AK189" s="978"/>
      <c r="AL189" s="978"/>
      <c r="AM189" s="384"/>
      <c r="AN189" s="949"/>
      <c r="AO189" s="465"/>
      <c r="AP189" s="465"/>
      <c r="AQ189" s="465"/>
      <c r="AR189" s="1233"/>
      <c r="AS189" s="1360"/>
      <c r="AT189" s="1357"/>
      <c r="AU189" s="1357"/>
      <c r="AV189" s="1357"/>
      <c r="AW189" s="1192"/>
      <c r="AX189" s="1255"/>
      <c r="AY189" s="465"/>
      <c r="AZ189" s="465"/>
      <c r="BA189" s="465"/>
      <c r="BB189" s="475"/>
      <c r="BC189" s="483"/>
      <c r="BD189" s="949"/>
      <c r="BE189" s="465"/>
      <c r="BF189" s="465"/>
      <c r="BG189" s="465"/>
      <c r="BH189" s="951"/>
      <c r="BI189" s="949"/>
      <c r="BJ189" s="465"/>
      <c r="BK189" s="465"/>
      <c r="BL189" s="465"/>
      <c r="BM189" s="957"/>
      <c r="BN189" s="231"/>
    </row>
    <row r="190" spans="1:66" s="39" customFormat="1" ht="26.4" thickBot="1">
      <c r="A190" s="36" t="s">
        <v>51</v>
      </c>
      <c r="B190" s="37"/>
      <c r="C190" s="55">
        <f>SUM(D190:BM190)</f>
        <v>0</v>
      </c>
      <c r="D190" s="1533"/>
      <c r="E190" s="1435"/>
      <c r="F190" s="1435"/>
      <c r="G190" s="1435"/>
      <c r="H190" s="1534"/>
      <c r="I190" s="1434"/>
      <c r="J190" s="1435"/>
      <c r="K190" s="1435"/>
      <c r="L190" s="1435"/>
      <c r="M190" s="1436"/>
      <c r="N190" s="1535"/>
      <c r="O190" s="1435"/>
      <c r="P190" s="1435"/>
      <c r="Q190" s="1435"/>
      <c r="R190" s="1435"/>
      <c r="S190" s="1536"/>
      <c r="T190" s="1537"/>
      <c r="U190" s="1537"/>
      <c r="V190" s="1537"/>
      <c r="W190" s="1538"/>
      <c r="X190" s="1537"/>
      <c r="Y190" s="1435"/>
      <c r="Z190" s="1435"/>
      <c r="AA190" s="1435"/>
      <c r="AB190" s="1435"/>
      <c r="AC190" s="1539"/>
      <c r="AD190" s="1434"/>
      <c r="AE190" s="1435"/>
      <c r="AF190" s="1435"/>
      <c r="AG190" s="1435"/>
      <c r="AH190" s="1534"/>
      <c r="AI190" s="1434"/>
      <c r="AJ190" s="1435"/>
      <c r="AK190" s="1435"/>
      <c r="AL190" s="1435"/>
      <c r="AM190" s="1539"/>
      <c r="AN190" s="1535"/>
      <c r="AO190" s="1435"/>
      <c r="AP190" s="1435"/>
      <c r="AQ190" s="1435"/>
      <c r="AR190" s="1537"/>
      <c r="AS190" s="1540"/>
      <c r="AT190" s="1541"/>
      <c r="AU190" s="1541"/>
      <c r="AV190" s="1541"/>
      <c r="AW190" s="1542"/>
      <c r="AX190" s="1537"/>
      <c r="AY190" s="1435"/>
      <c r="AZ190" s="1435"/>
      <c r="BA190" s="1435"/>
      <c r="BB190" s="1541"/>
      <c r="BC190" s="1543"/>
      <c r="BD190" s="1535"/>
      <c r="BE190" s="1435"/>
      <c r="BF190" s="1435"/>
      <c r="BG190" s="1435"/>
      <c r="BH190" s="1435"/>
      <c r="BI190" s="1535"/>
      <c r="BJ190" s="1435"/>
      <c r="BK190" s="1435"/>
      <c r="BL190" s="1435"/>
      <c r="BM190" s="1544"/>
      <c r="BN190" s="232"/>
    </row>
    <row r="191" spans="1:66" s="39" customFormat="1" ht="19.5" customHeight="1" thickBot="1">
      <c r="A191" s="40" t="s">
        <v>88</v>
      </c>
      <c r="B191" s="41"/>
      <c r="C191" s="1466">
        <f>SUM(D191:BM191)</f>
        <v>0</v>
      </c>
      <c r="D191" s="1477">
        <f>D190*1.017</f>
        <v>0</v>
      </c>
      <c r="E191" s="1478"/>
      <c r="F191" s="1478"/>
      <c r="G191" s="1478"/>
      <c r="H191" s="1479"/>
      <c r="I191" s="1477">
        <f>I190*1.017</f>
        <v>0</v>
      </c>
      <c r="J191" s="1478"/>
      <c r="K191" s="1478"/>
      <c r="L191" s="1478"/>
      <c r="M191" s="1478"/>
      <c r="N191" s="1477">
        <f>N190*1.017</f>
        <v>0</v>
      </c>
      <c r="O191" s="1479"/>
      <c r="P191" s="1479"/>
      <c r="Q191" s="1479"/>
      <c r="R191" s="1479"/>
      <c r="S191" s="1477">
        <f>S190*1.017</f>
        <v>0</v>
      </c>
      <c r="T191" s="1478"/>
      <c r="U191" s="1478"/>
      <c r="V191" s="1478"/>
      <c r="W191" s="1480"/>
      <c r="X191" s="1477">
        <f>X190*1.017</f>
        <v>0</v>
      </c>
      <c r="Y191" s="1478"/>
      <c r="Z191" s="1478"/>
      <c r="AA191" s="1478"/>
      <c r="AB191" s="1481"/>
      <c r="AC191" s="1481"/>
      <c r="AD191" s="1477">
        <f>AD190*1.017</f>
        <v>0</v>
      </c>
      <c r="AE191" s="1478"/>
      <c r="AF191" s="1478"/>
      <c r="AG191" s="1478"/>
      <c r="AH191" s="1479"/>
      <c r="AI191" s="1477">
        <f>AI190*1.017</f>
        <v>0</v>
      </c>
      <c r="AJ191" s="1478"/>
      <c r="AK191" s="1478"/>
      <c r="AL191" s="1478"/>
      <c r="AM191" s="1481"/>
      <c r="AN191" s="1477">
        <f>AN190*1.017</f>
        <v>0</v>
      </c>
      <c r="AO191" s="1478"/>
      <c r="AP191" s="1478"/>
      <c r="AQ191" s="1478"/>
      <c r="AR191" s="1479"/>
      <c r="AS191" s="1477">
        <f>AS190*1.017</f>
        <v>0</v>
      </c>
      <c r="AT191" s="1478"/>
      <c r="AU191" s="1478"/>
      <c r="AV191" s="1482"/>
      <c r="AW191" s="1483"/>
      <c r="AX191" s="1477">
        <f>AX190*1.017</f>
        <v>0</v>
      </c>
      <c r="AY191" s="1478"/>
      <c r="AZ191" s="1478"/>
      <c r="BA191" s="1478"/>
      <c r="BB191" s="1479"/>
      <c r="BC191" s="1484"/>
      <c r="BD191" s="1477">
        <f>BD190*1.017</f>
        <v>0</v>
      </c>
      <c r="BE191" s="1478"/>
      <c r="BF191" s="1478"/>
      <c r="BG191" s="1478"/>
      <c r="BH191" s="1485"/>
      <c r="BI191" s="1477">
        <f>BI190*1.017</f>
        <v>0</v>
      </c>
      <c r="BJ191" s="1478"/>
      <c r="BK191" s="1478"/>
      <c r="BL191" s="1478"/>
      <c r="BM191" s="1486"/>
      <c r="BN191" s="232"/>
    </row>
    <row r="192" spans="1:66" ht="18.600000000000001" hidden="1" thickBot="1">
      <c r="A192" s="25" t="s">
        <v>29</v>
      </c>
      <c r="B192" s="26"/>
      <c r="C192" s="59"/>
      <c r="D192" s="946"/>
      <c r="E192" s="465"/>
      <c r="F192" s="465"/>
      <c r="G192" s="465"/>
      <c r="H192" s="475"/>
      <c r="I192" s="947"/>
      <c r="J192" s="465"/>
      <c r="K192" s="465"/>
      <c r="L192" s="465"/>
      <c r="M192" s="465"/>
      <c r="N192" s="949"/>
      <c r="O192" s="465"/>
      <c r="P192" s="465"/>
      <c r="Q192" s="465"/>
      <c r="R192" s="375"/>
      <c r="S192" s="1180"/>
      <c r="T192" s="1178"/>
      <c r="U192" s="1178"/>
      <c r="V192" s="1178"/>
      <c r="W192" s="1192"/>
      <c r="X192" s="1058"/>
      <c r="Y192" s="465"/>
      <c r="Z192" s="465"/>
      <c r="AA192" s="465"/>
      <c r="AB192" s="951"/>
      <c r="AC192" s="375"/>
      <c r="AD192" s="955"/>
      <c r="AE192" s="464"/>
      <c r="AF192" s="464"/>
      <c r="AG192" s="464"/>
      <c r="AH192" s="475"/>
      <c r="AI192" s="955"/>
      <c r="AJ192" s="464"/>
      <c r="AK192" s="464"/>
      <c r="AL192" s="464"/>
      <c r="AM192" s="378"/>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ht="18.600000000000001" hidden="1" thickBot="1">
      <c r="A193" s="28" t="s">
        <v>5</v>
      </c>
      <c r="B193" s="29"/>
      <c r="C193" s="58"/>
      <c r="D193" s="946"/>
      <c r="E193" s="465"/>
      <c r="F193" s="465"/>
      <c r="G193" s="465"/>
      <c r="H193" s="475"/>
      <c r="I193" s="947"/>
      <c r="J193" s="465"/>
      <c r="K193" s="465"/>
      <c r="L193" s="465"/>
      <c r="M193" s="465"/>
      <c r="N193" s="949"/>
      <c r="O193" s="465"/>
      <c r="P193" s="465"/>
      <c r="Q193" s="465"/>
      <c r="R193" s="375"/>
      <c r="S193" s="1177"/>
      <c r="T193" s="1189"/>
      <c r="U193" s="1189"/>
      <c r="V193" s="1189"/>
      <c r="W193" s="1192"/>
      <c r="X193" s="1058"/>
      <c r="Y193" s="465"/>
      <c r="Z193" s="465"/>
      <c r="AA193" s="465"/>
      <c r="AB193" s="951"/>
      <c r="AC193" s="375"/>
      <c r="AD193" s="955"/>
      <c r="AE193" s="464"/>
      <c r="AF193" s="464"/>
      <c r="AG193" s="464"/>
      <c r="AH193" s="973"/>
      <c r="AI193" s="974"/>
      <c r="AJ193" s="950"/>
      <c r="AK193" s="950"/>
      <c r="AL193" s="950"/>
      <c r="AM193" s="378"/>
      <c r="AN193" s="949"/>
      <c r="AO193" s="465"/>
      <c r="AP193" s="465"/>
      <c r="AQ193" s="465"/>
      <c r="AR193" s="1233"/>
      <c r="AS193" s="1360"/>
      <c r="AT193" s="1357"/>
      <c r="AU193" s="1357"/>
      <c r="AV193" s="1357"/>
      <c r="AW193" s="1192"/>
      <c r="AX193" s="1255"/>
      <c r="AY193" s="465"/>
      <c r="AZ193" s="465"/>
      <c r="BA193" s="465"/>
      <c r="BB193" s="475"/>
      <c r="BC193" s="483"/>
      <c r="BD193" s="949"/>
      <c r="BE193" s="465"/>
      <c r="BF193" s="465"/>
      <c r="BG193" s="465"/>
      <c r="BH193" s="951"/>
      <c r="BI193" s="949"/>
      <c r="BJ193" s="465"/>
      <c r="BK193" s="465"/>
      <c r="BL193" s="465"/>
      <c r="BM193" s="957"/>
      <c r="BN193" s="231"/>
    </row>
    <row r="194" spans="1:66" ht="18.600000000000001" hidden="1" thickBot="1">
      <c r="A194" s="28" t="s">
        <v>6</v>
      </c>
      <c r="B194" s="29"/>
      <c r="C194" s="58"/>
      <c r="D194" s="946"/>
      <c r="E194" s="465"/>
      <c r="F194" s="465"/>
      <c r="G194" s="465"/>
      <c r="H194" s="475"/>
      <c r="I194" s="947"/>
      <c r="J194" s="465"/>
      <c r="K194" s="465"/>
      <c r="L194" s="465"/>
      <c r="M194" s="465"/>
      <c r="N194" s="949"/>
      <c r="O194" s="465"/>
      <c r="P194" s="465"/>
      <c r="Q194" s="465"/>
      <c r="R194" s="375"/>
      <c r="S194" s="1177"/>
      <c r="T194" s="1189"/>
      <c r="U194" s="1189"/>
      <c r="V194" s="1189"/>
      <c r="W194" s="1192"/>
      <c r="X194" s="1058"/>
      <c r="Y194" s="465"/>
      <c r="Z194" s="465"/>
      <c r="AA194" s="465"/>
      <c r="AB194" s="951"/>
      <c r="AC194" s="975"/>
      <c r="AD194" s="955"/>
      <c r="AE194" s="464"/>
      <c r="AF194" s="464"/>
      <c r="AG194" s="464"/>
      <c r="AH194" s="990"/>
      <c r="AI194" s="977"/>
      <c r="AJ194" s="978"/>
      <c r="AK194" s="978"/>
      <c r="AL194" s="978"/>
      <c r="AM194" s="384"/>
      <c r="AN194" s="949"/>
      <c r="AO194" s="465"/>
      <c r="AP194" s="465"/>
      <c r="AQ194" s="465"/>
      <c r="AR194" s="1233"/>
      <c r="AS194" s="1360"/>
      <c r="AT194" s="1357"/>
      <c r="AU194" s="1357"/>
      <c r="AV194" s="1357"/>
      <c r="AW194" s="1192"/>
      <c r="AX194" s="1255"/>
      <c r="AY194" s="465"/>
      <c r="AZ194" s="465"/>
      <c r="BA194" s="465"/>
      <c r="BB194" s="475"/>
      <c r="BC194" s="483"/>
      <c r="BD194" s="949"/>
      <c r="BE194" s="465"/>
      <c r="BF194" s="465"/>
      <c r="BG194" s="465"/>
      <c r="BH194" s="951"/>
      <c r="BI194" s="949"/>
      <c r="BJ194" s="465"/>
      <c r="BK194" s="465"/>
      <c r="BL194" s="465"/>
      <c r="BM194" s="957"/>
      <c r="BN194" s="231"/>
    </row>
    <row r="195" spans="1:66" s="39" customFormat="1" ht="26.4" hidden="1" thickBot="1">
      <c r="A195" s="36" t="s">
        <v>51</v>
      </c>
      <c r="B195" s="37"/>
      <c r="C195" s="55">
        <f>SUM(D195:BM195)</f>
        <v>0</v>
      </c>
      <c r="D195" s="959"/>
      <c r="E195" s="960"/>
      <c r="F195" s="960"/>
      <c r="G195" s="960"/>
      <c r="H195" s="961"/>
      <c r="I195" s="962"/>
      <c r="J195" s="960"/>
      <c r="K195" s="960"/>
      <c r="L195" s="960"/>
      <c r="M195" s="960"/>
      <c r="N195" s="968"/>
      <c r="O195" s="960"/>
      <c r="P195" s="960"/>
      <c r="Q195" s="960"/>
      <c r="R195" s="960"/>
      <c r="S195" s="1182"/>
      <c r="T195" s="1060"/>
      <c r="U195" s="1060"/>
      <c r="V195" s="1060"/>
      <c r="W195" s="1183"/>
      <c r="X195" s="1060"/>
      <c r="Y195" s="960"/>
      <c r="Z195" s="960"/>
      <c r="AA195" s="960"/>
      <c r="AB195" s="960"/>
      <c r="AC195" s="967"/>
      <c r="AD195" s="962"/>
      <c r="AE195" s="960"/>
      <c r="AF195" s="960"/>
      <c r="AG195" s="960"/>
      <c r="AH195" s="961"/>
      <c r="AI195" s="962"/>
      <c r="AJ195" s="960"/>
      <c r="AK195" s="960"/>
      <c r="AL195" s="960"/>
      <c r="AM195" s="967"/>
      <c r="AN195" s="968"/>
      <c r="AO195" s="960"/>
      <c r="AP195" s="960"/>
      <c r="AQ195" s="960"/>
      <c r="AR195" s="1060"/>
      <c r="AS195" s="1361"/>
      <c r="AT195" s="1362"/>
      <c r="AU195" s="1362"/>
      <c r="AV195" s="1362"/>
      <c r="AW195" s="1363"/>
      <c r="AX195" s="1060"/>
      <c r="AY195" s="960"/>
      <c r="AZ195" s="960"/>
      <c r="BA195" s="960"/>
      <c r="BB195" s="960"/>
      <c r="BC195" s="969"/>
      <c r="BD195" s="968"/>
      <c r="BE195" s="960"/>
      <c r="BF195" s="960"/>
      <c r="BG195" s="960"/>
      <c r="BH195" s="960"/>
      <c r="BI195" s="968"/>
      <c r="BJ195" s="960"/>
      <c r="BK195" s="960"/>
      <c r="BL195" s="960"/>
      <c r="BM195" s="972"/>
      <c r="BN195" s="232"/>
    </row>
    <row r="196" spans="1:66" s="39" customFormat="1" ht="19.5" hidden="1" customHeight="1" thickBot="1">
      <c r="A196" s="40" t="s">
        <v>88</v>
      </c>
      <c r="B196" s="41"/>
      <c r="C196" s="1466">
        <f>SUM(D196:BM196)</f>
        <v>0</v>
      </c>
      <c r="D196" s="1477">
        <f>D195*1.017</f>
        <v>0</v>
      </c>
      <c r="E196" s="1478"/>
      <c r="F196" s="1478"/>
      <c r="G196" s="1478"/>
      <c r="H196" s="1479"/>
      <c r="I196" s="1477">
        <f>I195*1.017</f>
        <v>0</v>
      </c>
      <c r="J196" s="1478"/>
      <c r="K196" s="1478"/>
      <c r="L196" s="1478"/>
      <c r="M196" s="1478"/>
      <c r="N196" s="1477">
        <f>N195*1.017</f>
        <v>0</v>
      </c>
      <c r="O196" s="1479"/>
      <c r="P196" s="1479"/>
      <c r="Q196" s="1479"/>
      <c r="R196" s="1479"/>
      <c r="S196" s="1477">
        <f>S195*1.017</f>
        <v>0</v>
      </c>
      <c r="T196" s="1478"/>
      <c r="U196" s="1478"/>
      <c r="V196" s="1478"/>
      <c r="W196" s="1480"/>
      <c r="X196" s="1477">
        <f>X195*1.017</f>
        <v>0</v>
      </c>
      <c r="Y196" s="1478"/>
      <c r="Z196" s="1478"/>
      <c r="AA196" s="1478"/>
      <c r="AB196" s="1481"/>
      <c r="AC196" s="1481"/>
      <c r="AD196" s="1477">
        <f>AD195*1.017</f>
        <v>0</v>
      </c>
      <c r="AE196" s="1478"/>
      <c r="AF196" s="1478"/>
      <c r="AG196" s="1478"/>
      <c r="AH196" s="1479"/>
      <c r="AI196" s="1477">
        <f>AI195*1.017</f>
        <v>0</v>
      </c>
      <c r="AJ196" s="1478"/>
      <c r="AK196" s="1478"/>
      <c r="AL196" s="1478"/>
      <c r="AM196" s="1481"/>
      <c r="AN196" s="1477">
        <f>AN195*1.017</f>
        <v>0</v>
      </c>
      <c r="AO196" s="1478"/>
      <c r="AP196" s="1478"/>
      <c r="AQ196" s="1478"/>
      <c r="AR196" s="1479"/>
      <c r="AS196" s="1477">
        <f>AS195*1.017</f>
        <v>0</v>
      </c>
      <c r="AT196" s="1478"/>
      <c r="AU196" s="1478"/>
      <c r="AV196" s="1482"/>
      <c r="AW196" s="1483"/>
      <c r="AX196" s="1477">
        <f>AX195*1.017</f>
        <v>0</v>
      </c>
      <c r="AY196" s="1478"/>
      <c r="AZ196" s="1478"/>
      <c r="BA196" s="1478"/>
      <c r="BB196" s="1479"/>
      <c r="BC196" s="1484"/>
      <c r="BD196" s="1477">
        <f>BD195*1.017</f>
        <v>0</v>
      </c>
      <c r="BE196" s="1478"/>
      <c r="BF196" s="1478"/>
      <c r="BG196" s="1478"/>
      <c r="BH196" s="1485"/>
      <c r="BI196" s="1477">
        <f>BI195*1.017</f>
        <v>0</v>
      </c>
      <c r="BJ196" s="1478"/>
      <c r="BK196" s="1478"/>
      <c r="BL196" s="1478"/>
      <c r="BM196" s="1486"/>
      <c r="BN196" s="232"/>
    </row>
    <row r="197" spans="1:66" ht="18.600000000000001" hidden="1" thickBot="1">
      <c r="A197" s="43" t="s">
        <v>29</v>
      </c>
      <c r="B197" s="29"/>
      <c r="C197" s="58"/>
      <c r="D197" s="386"/>
      <c r="E197" s="465"/>
      <c r="F197" s="465"/>
      <c r="G197" s="465"/>
      <c r="H197" s="475"/>
      <c r="I197" s="947"/>
      <c r="J197" s="465"/>
      <c r="K197" s="465"/>
      <c r="L197" s="465"/>
      <c r="M197" s="465"/>
      <c r="N197" s="953"/>
      <c r="O197" s="950"/>
      <c r="P197" s="950"/>
      <c r="Q197" s="950"/>
      <c r="R197" s="1030"/>
      <c r="S197" s="1194"/>
      <c r="T197" s="1189"/>
      <c r="U197" s="1189"/>
      <c r="V197" s="385"/>
      <c r="W197" s="1192"/>
      <c r="X197" s="1058"/>
      <c r="Y197" s="465"/>
      <c r="Z197" s="465"/>
      <c r="AA197" s="465"/>
      <c r="AB197" s="951"/>
      <c r="AC197" s="375"/>
      <c r="AD197" s="949"/>
      <c r="AE197" s="465"/>
      <c r="AF197" s="465"/>
      <c r="AG197" s="172"/>
      <c r="AH197" s="475"/>
      <c r="AI197" s="955"/>
      <c r="AJ197" s="464"/>
      <c r="AK197" s="464"/>
      <c r="AL197" s="464"/>
      <c r="AM197" s="378"/>
      <c r="AN197" s="949"/>
      <c r="AO197" s="465"/>
      <c r="AP197" s="465"/>
      <c r="AQ197" s="465"/>
      <c r="AR197" s="1233"/>
      <c r="AS197" s="1360"/>
      <c r="AT197" s="1357"/>
      <c r="AU197" s="1357"/>
      <c r="AV197" s="1371"/>
      <c r="AW197" s="1192"/>
      <c r="AX197" s="1255"/>
      <c r="AY197" s="465"/>
      <c r="AZ197" s="465"/>
      <c r="BA197" s="465"/>
      <c r="BB197" s="475"/>
      <c r="BC197" s="483"/>
      <c r="BD197" s="949"/>
      <c r="BE197" s="465"/>
      <c r="BF197" s="465"/>
      <c r="BG197" s="465"/>
      <c r="BH197" s="951"/>
      <c r="BI197" s="949"/>
      <c r="BJ197" s="465"/>
      <c r="BK197" s="465"/>
      <c r="BL197" s="465"/>
      <c r="BM197" s="957"/>
      <c r="BN197" s="231"/>
    </row>
    <row r="198" spans="1:66" ht="18.600000000000001" hidden="1" thickBot="1">
      <c r="A198" s="28" t="s">
        <v>5</v>
      </c>
      <c r="B198" s="29"/>
      <c r="C198" s="58"/>
      <c r="D198" s="946"/>
      <c r="E198" s="465"/>
      <c r="F198" s="465"/>
      <c r="G198" s="465"/>
      <c r="H198" s="475"/>
      <c r="I198" s="947"/>
      <c r="J198" s="465"/>
      <c r="K198" s="465"/>
      <c r="L198" s="465"/>
      <c r="M198" s="465"/>
      <c r="N198" s="949"/>
      <c r="O198" s="465"/>
      <c r="P198" s="465"/>
      <c r="Q198" s="465"/>
      <c r="R198" s="375"/>
      <c r="S198" s="1177"/>
      <c r="T198" s="1189"/>
      <c r="U198" s="1189"/>
      <c r="V198" s="1195"/>
      <c r="W198" s="1192"/>
      <c r="X198" s="1058"/>
      <c r="Y198" s="465"/>
      <c r="Z198" s="465"/>
      <c r="AA198" s="465"/>
      <c r="AB198" s="951"/>
      <c r="AC198" s="975"/>
      <c r="AD198" s="949"/>
      <c r="AE198" s="465"/>
      <c r="AF198" s="465"/>
      <c r="AG198" s="465"/>
      <c r="AH198" s="973"/>
      <c r="AI198" s="974"/>
      <c r="AJ198" s="950"/>
      <c r="AK198" s="950"/>
      <c r="AL198" s="950"/>
      <c r="AM198" s="378"/>
      <c r="AN198" s="949"/>
      <c r="AO198" s="465"/>
      <c r="AP198" s="465"/>
      <c r="AQ198" s="465"/>
      <c r="AR198" s="1233"/>
      <c r="AS198" s="1360"/>
      <c r="AT198" s="1357"/>
      <c r="AU198" s="1357"/>
      <c r="AV198" s="1357"/>
      <c r="AW198" s="1192"/>
      <c r="AX198" s="1255"/>
      <c r="AY198" s="465"/>
      <c r="AZ198" s="465"/>
      <c r="BA198" s="465"/>
      <c r="BB198" s="475"/>
      <c r="BC198" s="483"/>
      <c r="BD198" s="949"/>
      <c r="BE198" s="465"/>
      <c r="BF198" s="465"/>
      <c r="BG198" s="465"/>
      <c r="BH198" s="951"/>
      <c r="BI198" s="949"/>
      <c r="BJ198" s="465"/>
      <c r="BK198" s="465"/>
      <c r="BL198" s="465"/>
      <c r="BM198" s="957"/>
      <c r="BN198" s="231"/>
    </row>
    <row r="199" spans="1:66" s="39" customFormat="1" ht="26.4" hidden="1" thickBot="1">
      <c r="A199" s="36" t="s">
        <v>51</v>
      </c>
      <c r="B199" s="37"/>
      <c r="C199" s="55">
        <f>SUM(D199:BM199)</f>
        <v>0</v>
      </c>
      <c r="D199" s="959"/>
      <c r="E199" s="960"/>
      <c r="F199" s="960"/>
      <c r="G199" s="960"/>
      <c r="H199" s="961"/>
      <c r="I199" s="962"/>
      <c r="J199" s="960"/>
      <c r="K199" s="960"/>
      <c r="L199" s="960"/>
      <c r="M199" s="960"/>
      <c r="N199" s="968"/>
      <c r="O199" s="960"/>
      <c r="P199" s="960"/>
      <c r="Q199" s="960"/>
      <c r="R199" s="960"/>
      <c r="S199" s="1182"/>
      <c r="T199" s="1060"/>
      <c r="U199" s="1060"/>
      <c r="V199" s="1060"/>
      <c r="W199" s="1183"/>
      <c r="X199" s="1060"/>
      <c r="Y199" s="960"/>
      <c r="Z199" s="960"/>
      <c r="AA199" s="960"/>
      <c r="AB199" s="960"/>
      <c r="AC199" s="967"/>
      <c r="AD199" s="962"/>
      <c r="AE199" s="960"/>
      <c r="AF199" s="960"/>
      <c r="AG199" s="960"/>
      <c r="AH199" s="961"/>
      <c r="AI199" s="962"/>
      <c r="AJ199" s="960"/>
      <c r="AK199" s="960"/>
      <c r="AL199" s="960"/>
      <c r="AM199" s="967"/>
      <c r="AN199" s="968"/>
      <c r="AO199" s="960"/>
      <c r="AP199" s="960"/>
      <c r="AQ199" s="960"/>
      <c r="AR199" s="1060"/>
      <c r="AS199" s="1361"/>
      <c r="AT199" s="1362"/>
      <c r="AU199" s="1362"/>
      <c r="AV199" s="1362"/>
      <c r="AW199" s="1363"/>
      <c r="AX199" s="1060"/>
      <c r="AY199" s="960"/>
      <c r="AZ199" s="960"/>
      <c r="BA199" s="960"/>
      <c r="BB199" s="960"/>
      <c r="BC199" s="969"/>
      <c r="BD199" s="968"/>
      <c r="BE199" s="960"/>
      <c r="BF199" s="960"/>
      <c r="BG199" s="960"/>
      <c r="BH199" s="960"/>
      <c r="BI199" s="968"/>
      <c r="BJ199" s="960"/>
      <c r="BK199" s="960"/>
      <c r="BL199" s="960"/>
      <c r="BM199" s="972"/>
      <c r="BN199" s="232"/>
    </row>
    <row r="200" spans="1:66" s="39" customFormat="1" ht="19.5" hidden="1" customHeight="1" thickBot="1">
      <c r="A200" s="40" t="s">
        <v>88</v>
      </c>
      <c r="B200" s="41"/>
      <c r="C200" s="1466">
        <f>SUM(D200:BM200)</f>
        <v>0</v>
      </c>
      <c r="D200" s="1477">
        <f>D199*1.017</f>
        <v>0</v>
      </c>
      <c r="E200" s="1478"/>
      <c r="F200" s="1478"/>
      <c r="G200" s="1478"/>
      <c r="H200" s="1479"/>
      <c r="I200" s="1477">
        <f>I199*1.017</f>
        <v>0</v>
      </c>
      <c r="J200" s="1478"/>
      <c r="K200" s="1478"/>
      <c r="L200" s="1478"/>
      <c r="M200" s="1478"/>
      <c r="N200" s="1477">
        <f>N199*1.017</f>
        <v>0</v>
      </c>
      <c r="O200" s="1479"/>
      <c r="P200" s="1479"/>
      <c r="Q200" s="1479"/>
      <c r="R200" s="1479"/>
      <c r="S200" s="1477">
        <f>S199*1.017</f>
        <v>0</v>
      </c>
      <c r="T200" s="1478"/>
      <c r="U200" s="1478"/>
      <c r="V200" s="1478"/>
      <c r="W200" s="1480"/>
      <c r="X200" s="1477">
        <f>X199*1.017</f>
        <v>0</v>
      </c>
      <c r="Y200" s="1478"/>
      <c r="Z200" s="1478"/>
      <c r="AA200" s="1478"/>
      <c r="AB200" s="1481"/>
      <c r="AC200" s="1481"/>
      <c r="AD200" s="1477">
        <f>AD199*1.017</f>
        <v>0</v>
      </c>
      <c r="AE200" s="1478"/>
      <c r="AF200" s="1478"/>
      <c r="AG200" s="1478"/>
      <c r="AH200" s="1479"/>
      <c r="AI200" s="1477">
        <f>AI199*1.017</f>
        <v>0</v>
      </c>
      <c r="AJ200" s="1478"/>
      <c r="AK200" s="1478"/>
      <c r="AL200" s="1478"/>
      <c r="AM200" s="1481"/>
      <c r="AN200" s="1477">
        <f>AN199*1.017</f>
        <v>0</v>
      </c>
      <c r="AO200" s="1478"/>
      <c r="AP200" s="1478"/>
      <c r="AQ200" s="1478"/>
      <c r="AR200" s="1479"/>
      <c r="AS200" s="1477">
        <f>AS199*1.017</f>
        <v>0</v>
      </c>
      <c r="AT200" s="1478"/>
      <c r="AU200" s="1478"/>
      <c r="AV200" s="1482"/>
      <c r="AW200" s="1483"/>
      <c r="AX200" s="1477">
        <f>AX199*1.017</f>
        <v>0</v>
      </c>
      <c r="AY200" s="1478"/>
      <c r="AZ200" s="1478"/>
      <c r="BA200" s="1478"/>
      <c r="BB200" s="1479"/>
      <c r="BC200" s="1484"/>
      <c r="BD200" s="1477">
        <f>BD199*1.017</f>
        <v>0</v>
      </c>
      <c r="BE200" s="1478"/>
      <c r="BF200" s="1478"/>
      <c r="BG200" s="1478"/>
      <c r="BH200" s="1485"/>
      <c r="BI200" s="1477">
        <f>BI199*1.017</f>
        <v>0</v>
      </c>
      <c r="BJ200" s="1478"/>
      <c r="BK200" s="1478"/>
      <c r="BL200" s="1478"/>
      <c r="BM200" s="1486"/>
      <c r="BN200" s="232"/>
    </row>
    <row r="201" spans="1:66" ht="18.600000000000001" hidden="1" thickBot="1">
      <c r="A201" s="25" t="s">
        <v>134</v>
      </c>
      <c r="B201" s="29"/>
      <c r="C201" s="45"/>
      <c r="D201" s="958"/>
      <c r="E201" s="464"/>
      <c r="F201" s="464"/>
      <c r="G201" s="464"/>
      <c r="H201" s="477"/>
      <c r="I201" s="992"/>
      <c r="J201" s="464"/>
      <c r="K201" s="464"/>
      <c r="L201" s="464"/>
      <c r="M201" s="464"/>
      <c r="N201" s="955"/>
      <c r="O201" s="950"/>
      <c r="P201" s="286"/>
      <c r="Q201" s="464"/>
      <c r="R201" s="379"/>
      <c r="S201" s="1180"/>
      <c r="T201" s="1178"/>
      <c r="U201" s="1178"/>
      <c r="V201" s="1197"/>
      <c r="W201" s="1198"/>
      <c r="X201" s="1059"/>
      <c r="Y201" s="464"/>
      <c r="Z201" s="464"/>
      <c r="AA201" s="464"/>
      <c r="AB201" s="380"/>
      <c r="AC201" s="381"/>
      <c r="AD201" s="955"/>
      <c r="AE201" s="376"/>
      <c r="AF201" s="464"/>
      <c r="AG201" s="464"/>
      <c r="AH201" s="993"/>
      <c r="AI201" s="955"/>
      <c r="AJ201" s="994"/>
      <c r="AK201" s="464"/>
      <c r="AL201" s="464"/>
      <c r="AM201" s="378"/>
      <c r="AN201" s="955"/>
      <c r="AO201" s="464"/>
      <c r="AP201" s="464"/>
      <c r="AQ201" s="464"/>
      <c r="AR201" s="1235"/>
      <c r="AS201" s="1372"/>
      <c r="AT201" s="1373"/>
      <c r="AU201" s="1373"/>
      <c r="AV201" s="1373"/>
      <c r="AW201" s="1188"/>
      <c r="AX201" s="1254"/>
      <c r="AY201" s="464"/>
      <c r="AZ201" s="464"/>
      <c r="BA201" s="464"/>
      <c r="BB201" s="477"/>
      <c r="BC201" s="484"/>
      <c r="BD201" s="955"/>
      <c r="BE201" s="464"/>
      <c r="BF201" s="464"/>
      <c r="BG201" s="464"/>
      <c r="BH201" s="380"/>
      <c r="BI201" s="995"/>
      <c r="BJ201" s="464"/>
      <c r="BK201" s="464"/>
      <c r="BL201" s="464"/>
      <c r="BM201" s="996"/>
      <c r="BN201" s="231"/>
    </row>
    <row r="202" spans="1:66" ht="18.600000000000001" hidden="1" thickBot="1">
      <c r="A202" s="28" t="s">
        <v>5</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383"/>
      <c r="AD202" s="949"/>
      <c r="AE202" s="382"/>
      <c r="AF202" s="465"/>
      <c r="AG202" s="465"/>
      <c r="AH202" s="475"/>
      <c r="AI202" s="949"/>
      <c r="AJ202" s="465"/>
      <c r="AK202" s="465"/>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ht="18.600000000000001" hidden="1" thickBot="1">
      <c r="A203" s="28" t="s">
        <v>33</v>
      </c>
      <c r="B203" s="29"/>
      <c r="C203" s="30"/>
      <c r="D203" s="946"/>
      <c r="E203" s="465"/>
      <c r="F203" s="465"/>
      <c r="G203" s="465"/>
      <c r="H203" s="475"/>
      <c r="I203" s="947"/>
      <c r="J203" s="465"/>
      <c r="K203" s="464"/>
      <c r="L203" s="465"/>
      <c r="M203" s="465"/>
      <c r="N203" s="949"/>
      <c r="O203" s="465"/>
      <c r="P203" s="465"/>
      <c r="Q203" s="465"/>
      <c r="R203" s="375"/>
      <c r="S203" s="1180"/>
      <c r="T203" s="1178"/>
      <c r="U203" s="1178"/>
      <c r="V203" s="1178"/>
      <c r="W203" s="1188"/>
      <c r="X203" s="1058"/>
      <c r="Y203" s="465"/>
      <c r="Z203" s="465"/>
      <c r="AA203" s="465"/>
      <c r="AB203" s="377"/>
      <c r="AC203" s="383"/>
      <c r="AD203" s="955"/>
      <c r="AE203" s="376"/>
      <c r="AF203" s="464"/>
      <c r="AG203" s="464"/>
      <c r="AH203" s="993"/>
      <c r="AI203" s="955"/>
      <c r="AJ203" s="994"/>
      <c r="AK203" s="464"/>
      <c r="AL203" s="465"/>
      <c r="AM203" s="374"/>
      <c r="AN203" s="949"/>
      <c r="AO203" s="465"/>
      <c r="AP203" s="465"/>
      <c r="AQ203" s="465"/>
      <c r="AR203" s="1236"/>
      <c r="AS203" s="1374"/>
      <c r="AT203" s="1357"/>
      <c r="AU203" s="1357"/>
      <c r="AV203" s="1357"/>
      <c r="AW203" s="1192"/>
      <c r="AX203" s="1255"/>
      <c r="AY203" s="465"/>
      <c r="AZ203" s="465"/>
      <c r="BA203" s="465"/>
      <c r="BB203" s="475"/>
      <c r="BC203" s="483"/>
      <c r="BD203" s="949"/>
      <c r="BE203" s="465"/>
      <c r="BF203" s="465"/>
      <c r="BG203" s="465"/>
      <c r="BH203" s="377"/>
      <c r="BI203" s="956"/>
      <c r="BJ203" s="465"/>
      <c r="BK203" s="465"/>
      <c r="BL203" s="465"/>
      <c r="BM203" s="957"/>
      <c r="BN203" s="231"/>
    </row>
    <row r="204" spans="1:66" ht="18.600000000000001" hidden="1" thickBot="1">
      <c r="A204" s="28" t="s">
        <v>91</v>
      </c>
      <c r="B204" s="29"/>
      <c r="C204" s="30"/>
      <c r="D204" s="946"/>
      <c r="E204" s="465"/>
      <c r="F204" s="465"/>
      <c r="G204" s="465"/>
      <c r="H204" s="475"/>
      <c r="I204" s="947"/>
      <c r="J204" s="465"/>
      <c r="K204" s="465"/>
      <c r="L204" s="465"/>
      <c r="M204" s="465"/>
      <c r="N204" s="949"/>
      <c r="O204" s="465"/>
      <c r="P204" s="465"/>
      <c r="Q204" s="465"/>
      <c r="R204" s="375"/>
      <c r="S204" s="1177"/>
      <c r="T204" s="1189"/>
      <c r="U204" s="1189"/>
      <c r="V204" s="1189"/>
      <c r="W204" s="1192"/>
      <c r="X204" s="1058"/>
      <c r="Y204" s="465"/>
      <c r="Z204" s="465"/>
      <c r="AA204" s="465"/>
      <c r="AB204" s="377"/>
      <c r="AC204" s="975"/>
      <c r="AD204" s="949"/>
      <c r="AE204" s="382"/>
      <c r="AF204" s="465"/>
      <c r="AG204" s="465"/>
      <c r="AH204" s="475"/>
      <c r="AI204" s="955"/>
      <c r="AJ204" s="464"/>
      <c r="AK204" s="464"/>
      <c r="AL204" s="465"/>
      <c r="AM204" s="374"/>
      <c r="AN204" s="949"/>
      <c r="AO204" s="465"/>
      <c r="AP204" s="465"/>
      <c r="AQ204" s="465"/>
      <c r="AR204" s="1236"/>
      <c r="AS204" s="1374"/>
      <c r="AT204" s="1357"/>
      <c r="AU204" s="1357"/>
      <c r="AV204" s="1357"/>
      <c r="AW204" s="1192"/>
      <c r="AX204" s="1255"/>
      <c r="AY204" s="465"/>
      <c r="AZ204" s="465"/>
      <c r="BA204" s="465"/>
      <c r="BB204" s="475"/>
      <c r="BC204" s="483"/>
      <c r="BD204" s="949"/>
      <c r="BE204" s="465"/>
      <c r="BF204" s="465"/>
      <c r="BG204" s="465"/>
      <c r="BH204" s="377"/>
      <c r="BI204" s="956"/>
      <c r="BJ204" s="465"/>
      <c r="BK204" s="465"/>
      <c r="BL204" s="465"/>
      <c r="BM204" s="957"/>
      <c r="BN204" s="231"/>
    </row>
    <row r="205" spans="1:66" s="39" customFormat="1" ht="26.4" hidden="1" thickBot="1">
      <c r="A205" s="36" t="s">
        <v>51</v>
      </c>
      <c r="B205" s="37"/>
      <c r="C205" s="38">
        <f>SUM(D205:BM205)</f>
        <v>0</v>
      </c>
      <c r="D205" s="959"/>
      <c r="E205" s="960"/>
      <c r="F205" s="960"/>
      <c r="G205" s="960"/>
      <c r="H205" s="961"/>
      <c r="I205" s="962"/>
      <c r="J205" s="960"/>
      <c r="K205" s="960"/>
      <c r="L205" s="960"/>
      <c r="M205" s="960"/>
      <c r="N205" s="968"/>
      <c r="O205" s="960"/>
      <c r="P205" s="960"/>
      <c r="Q205" s="960"/>
      <c r="R205" s="960"/>
      <c r="S205" s="1182"/>
      <c r="T205" s="1060"/>
      <c r="U205" s="1060"/>
      <c r="V205" s="1060"/>
      <c r="W205" s="1183"/>
      <c r="X205" s="1060"/>
      <c r="Y205" s="960"/>
      <c r="Z205" s="960"/>
      <c r="AA205" s="960"/>
      <c r="AB205" s="960"/>
      <c r="AC205" s="967"/>
      <c r="AD205" s="962"/>
      <c r="AE205" s="960"/>
      <c r="AF205" s="960"/>
      <c r="AG205" s="960"/>
      <c r="AH205" s="961"/>
      <c r="AI205" s="962"/>
      <c r="AJ205" s="960"/>
      <c r="AK205" s="960"/>
      <c r="AL205" s="960"/>
      <c r="AM205" s="967"/>
      <c r="AN205" s="968"/>
      <c r="AO205" s="960"/>
      <c r="AP205" s="960"/>
      <c r="AQ205" s="960"/>
      <c r="AR205" s="1060"/>
      <c r="AS205" s="1361"/>
      <c r="AT205" s="1362"/>
      <c r="AU205" s="1362"/>
      <c r="AV205" s="1362"/>
      <c r="AW205" s="1363"/>
      <c r="AX205" s="1060"/>
      <c r="AY205" s="960"/>
      <c r="AZ205" s="960"/>
      <c r="BA205" s="960"/>
      <c r="BB205" s="960"/>
      <c r="BC205" s="969"/>
      <c r="BD205" s="968"/>
      <c r="BE205" s="960"/>
      <c r="BF205" s="960"/>
      <c r="BG205" s="960"/>
      <c r="BH205" s="960"/>
      <c r="BI205" s="968"/>
      <c r="BJ205" s="960"/>
      <c r="BK205" s="960"/>
      <c r="BL205" s="960"/>
      <c r="BM205" s="972"/>
      <c r="BN205" s="232"/>
    </row>
    <row r="206" spans="1:66" s="39" customFormat="1" ht="19.5" hidden="1" customHeight="1" thickBot="1">
      <c r="A206" s="40" t="s">
        <v>88</v>
      </c>
      <c r="B206" s="41"/>
      <c r="C206" s="1466">
        <f>SUM(D206:BM206)</f>
        <v>0</v>
      </c>
      <c r="D206" s="1477">
        <f>D205*1.017</f>
        <v>0</v>
      </c>
      <c r="E206" s="1478"/>
      <c r="F206" s="1478"/>
      <c r="G206" s="1478"/>
      <c r="H206" s="1479"/>
      <c r="I206" s="1477">
        <f>I205*1.017</f>
        <v>0</v>
      </c>
      <c r="J206" s="1478"/>
      <c r="K206" s="1478"/>
      <c r="L206" s="1478"/>
      <c r="M206" s="1478"/>
      <c r="N206" s="1477">
        <f>N205*1.017</f>
        <v>0</v>
      </c>
      <c r="O206" s="1479"/>
      <c r="P206" s="1479"/>
      <c r="Q206" s="1479"/>
      <c r="R206" s="1479"/>
      <c r="S206" s="1477">
        <f>S205*1.017</f>
        <v>0</v>
      </c>
      <c r="T206" s="1478"/>
      <c r="U206" s="1478"/>
      <c r="V206" s="1478"/>
      <c r="W206" s="1480"/>
      <c r="X206" s="1477">
        <f>X205*1.017</f>
        <v>0</v>
      </c>
      <c r="Y206" s="1478"/>
      <c r="Z206" s="1478"/>
      <c r="AA206" s="1478"/>
      <c r="AB206" s="1481"/>
      <c r="AC206" s="1481"/>
      <c r="AD206" s="1477">
        <f>AD205*1.017</f>
        <v>0</v>
      </c>
      <c r="AE206" s="1478"/>
      <c r="AF206" s="1478"/>
      <c r="AG206" s="1478"/>
      <c r="AH206" s="1479"/>
      <c r="AI206" s="1477">
        <f>AI205*1.017</f>
        <v>0</v>
      </c>
      <c r="AJ206" s="1478"/>
      <c r="AK206" s="1478"/>
      <c r="AL206" s="1478"/>
      <c r="AM206" s="1481"/>
      <c r="AN206" s="1477">
        <f>AN205*1.017</f>
        <v>0</v>
      </c>
      <c r="AO206" s="1478"/>
      <c r="AP206" s="1478"/>
      <c r="AQ206" s="1478"/>
      <c r="AR206" s="1479"/>
      <c r="AS206" s="1477">
        <f>AS205*1.017</f>
        <v>0</v>
      </c>
      <c r="AT206" s="1478"/>
      <c r="AU206" s="1478"/>
      <c r="AV206" s="1482"/>
      <c r="AW206" s="1483"/>
      <c r="AX206" s="1477">
        <f>AX205*1.017</f>
        <v>0</v>
      </c>
      <c r="AY206" s="1478"/>
      <c r="AZ206" s="1478"/>
      <c r="BA206" s="1478"/>
      <c r="BB206" s="1479"/>
      <c r="BC206" s="1484"/>
      <c r="BD206" s="1477">
        <f>BD205*1.017</f>
        <v>0</v>
      </c>
      <c r="BE206" s="1478"/>
      <c r="BF206" s="1478"/>
      <c r="BG206" s="1478"/>
      <c r="BH206" s="1485"/>
      <c r="BI206" s="1477">
        <f>BI205*1.017</f>
        <v>0</v>
      </c>
      <c r="BJ206" s="1478"/>
      <c r="BK206" s="1478"/>
      <c r="BL206" s="1478"/>
      <c r="BM206" s="1486"/>
      <c r="BN206" s="232"/>
    </row>
    <row r="207" spans="1:66" ht="18.600000000000001" hidden="1" thickBot="1">
      <c r="A207" s="25" t="s">
        <v>134</v>
      </c>
      <c r="B207" s="29"/>
      <c r="C207" s="45"/>
      <c r="D207" s="958"/>
      <c r="E207" s="464"/>
      <c r="F207" s="464"/>
      <c r="G207" s="464"/>
      <c r="H207" s="477"/>
      <c r="I207" s="992"/>
      <c r="J207" s="464"/>
      <c r="K207" s="464"/>
      <c r="L207" s="464"/>
      <c r="M207" s="464"/>
      <c r="N207" s="955"/>
      <c r="O207" s="950"/>
      <c r="P207" s="286"/>
      <c r="Q207" s="464"/>
      <c r="R207" s="379"/>
      <c r="S207" s="1180"/>
      <c r="T207" s="1178"/>
      <c r="U207" s="1178"/>
      <c r="V207" s="1178"/>
      <c r="W207" s="1188"/>
      <c r="X207" s="1059"/>
      <c r="Y207" s="464"/>
      <c r="Z207" s="994"/>
      <c r="AA207" s="464"/>
      <c r="AB207" s="380"/>
      <c r="AC207" s="381"/>
      <c r="AD207" s="955"/>
      <c r="AE207" s="376"/>
      <c r="AF207" s="464"/>
      <c r="AG207" s="464"/>
      <c r="AH207" s="477"/>
      <c r="AI207" s="955"/>
      <c r="AJ207" s="464"/>
      <c r="AK207" s="464"/>
      <c r="AL207" s="464"/>
      <c r="AM207" s="378"/>
      <c r="AN207" s="955"/>
      <c r="AO207" s="464"/>
      <c r="AP207" s="994"/>
      <c r="AQ207" s="464"/>
      <c r="AR207" s="1235"/>
      <c r="AS207" s="1372"/>
      <c r="AT207" s="1373"/>
      <c r="AU207" s="1373"/>
      <c r="AV207" s="1373"/>
      <c r="AW207" s="1188"/>
      <c r="AX207" s="1254"/>
      <c r="AY207" s="464"/>
      <c r="AZ207" s="464"/>
      <c r="BA207" s="464"/>
      <c r="BB207" s="477"/>
      <c r="BC207" s="484"/>
      <c r="BD207" s="955"/>
      <c r="BE207" s="464"/>
      <c r="BF207" s="464"/>
      <c r="BG207" s="464"/>
      <c r="BH207" s="380"/>
      <c r="BI207" s="995"/>
      <c r="BJ207" s="464"/>
      <c r="BK207" s="464"/>
      <c r="BL207" s="464"/>
      <c r="BM207" s="996"/>
      <c r="BN207" s="231"/>
    </row>
    <row r="208" spans="1:66" ht="18.600000000000001" hidden="1" thickBot="1">
      <c r="A208" s="28" t="s">
        <v>5</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383"/>
      <c r="AD208" s="949"/>
      <c r="AE208" s="382"/>
      <c r="AF208" s="465"/>
      <c r="AG208" s="465"/>
      <c r="AH208" s="475"/>
      <c r="AI208" s="949"/>
      <c r="AJ208" s="465"/>
      <c r="AK208" s="465"/>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ht="18.600000000000001" hidden="1" thickBot="1">
      <c r="A209" s="28" t="s">
        <v>33</v>
      </c>
      <c r="B209" s="29"/>
      <c r="C209" s="30"/>
      <c r="D209" s="946"/>
      <c r="E209" s="465"/>
      <c r="F209" s="465"/>
      <c r="G209" s="465"/>
      <c r="H209" s="475"/>
      <c r="I209" s="947"/>
      <c r="J209" s="465"/>
      <c r="K209" s="464"/>
      <c r="L209" s="465"/>
      <c r="M209" s="465"/>
      <c r="N209" s="949"/>
      <c r="O209" s="465"/>
      <c r="P209" s="465"/>
      <c r="Q209" s="465"/>
      <c r="R209" s="375"/>
      <c r="S209" s="1180"/>
      <c r="T209" s="1178"/>
      <c r="U209" s="1178"/>
      <c r="V209" s="1178"/>
      <c r="W209" s="1188"/>
      <c r="X209" s="1059"/>
      <c r="Y209" s="464"/>
      <c r="Z209" s="994"/>
      <c r="AA209" s="464"/>
      <c r="AB209" s="377"/>
      <c r="AC209" s="383"/>
      <c r="AD209" s="955"/>
      <c r="AE209" s="376"/>
      <c r="AF209" s="464"/>
      <c r="AG209" s="464"/>
      <c r="AH209" s="477"/>
      <c r="AI209" s="955"/>
      <c r="AJ209" s="464"/>
      <c r="AK209" s="464"/>
      <c r="AL209" s="464"/>
      <c r="AM209" s="378"/>
      <c r="AN209" s="955"/>
      <c r="AO209" s="464"/>
      <c r="AP209" s="994"/>
      <c r="AQ209" s="464"/>
      <c r="AR209" s="1236"/>
      <c r="AS209" s="1374"/>
      <c r="AT209" s="1357"/>
      <c r="AU209" s="1357"/>
      <c r="AV209" s="1357"/>
      <c r="AW209" s="1192"/>
      <c r="AX209" s="1255"/>
      <c r="AY209" s="465"/>
      <c r="AZ209" s="465"/>
      <c r="BA209" s="465"/>
      <c r="BB209" s="475"/>
      <c r="BC209" s="483"/>
      <c r="BD209" s="949"/>
      <c r="BE209" s="465"/>
      <c r="BF209" s="465"/>
      <c r="BG209" s="465"/>
      <c r="BH209" s="377"/>
      <c r="BI209" s="956"/>
      <c r="BJ209" s="465"/>
      <c r="BK209" s="465"/>
      <c r="BL209" s="465"/>
      <c r="BM209" s="957"/>
      <c r="BN209" s="231"/>
    </row>
    <row r="210" spans="1:66" ht="18.600000000000001" hidden="1" thickBot="1">
      <c r="A210" s="28" t="s">
        <v>91</v>
      </c>
      <c r="B210" s="29"/>
      <c r="C210" s="30"/>
      <c r="D210" s="946"/>
      <c r="E210" s="465"/>
      <c r="F210" s="465"/>
      <c r="G210" s="465"/>
      <c r="H210" s="475"/>
      <c r="I210" s="947"/>
      <c r="J210" s="465"/>
      <c r="K210" s="465"/>
      <c r="L210" s="465"/>
      <c r="M210" s="465"/>
      <c r="N210" s="949"/>
      <c r="O210" s="465"/>
      <c r="P210" s="465"/>
      <c r="Q210" s="465"/>
      <c r="R210" s="375"/>
      <c r="S210" s="1177"/>
      <c r="T210" s="1189"/>
      <c r="U210" s="1189"/>
      <c r="V210" s="1189"/>
      <c r="W210" s="1192"/>
      <c r="X210" s="1058"/>
      <c r="Y210" s="465"/>
      <c r="Z210" s="465"/>
      <c r="AA210" s="465"/>
      <c r="AB210" s="377"/>
      <c r="AC210" s="975"/>
      <c r="AD210" s="949"/>
      <c r="AE210" s="382"/>
      <c r="AF210" s="465"/>
      <c r="AG210" s="465"/>
      <c r="AH210" s="475"/>
      <c r="AI210" s="955"/>
      <c r="AJ210" s="464"/>
      <c r="AK210" s="464"/>
      <c r="AL210" s="465"/>
      <c r="AM210" s="374"/>
      <c r="AN210" s="949"/>
      <c r="AO210" s="465"/>
      <c r="AP210" s="465"/>
      <c r="AQ210" s="465"/>
      <c r="AR210" s="1236"/>
      <c r="AS210" s="1374"/>
      <c r="AT210" s="1357"/>
      <c r="AU210" s="1357"/>
      <c r="AV210" s="1357"/>
      <c r="AW210" s="1192"/>
      <c r="AX210" s="1255"/>
      <c r="AY210" s="465"/>
      <c r="AZ210" s="465"/>
      <c r="BA210" s="465"/>
      <c r="BB210" s="475"/>
      <c r="BC210" s="483"/>
      <c r="BD210" s="949"/>
      <c r="BE210" s="465"/>
      <c r="BF210" s="465"/>
      <c r="BG210" s="465"/>
      <c r="BH210" s="377"/>
      <c r="BI210" s="956"/>
      <c r="BJ210" s="465"/>
      <c r="BK210" s="465"/>
      <c r="BL210" s="465"/>
      <c r="BM210" s="957"/>
      <c r="BN210" s="231"/>
    </row>
    <row r="211" spans="1:66" s="39" customFormat="1" ht="26.4" hidden="1" thickBot="1">
      <c r="A211" s="36" t="s">
        <v>51</v>
      </c>
      <c r="B211" s="37"/>
      <c r="C211" s="38">
        <f>SUM(D211:BM211)</f>
        <v>0</v>
      </c>
      <c r="D211" s="959"/>
      <c r="E211" s="960"/>
      <c r="F211" s="960"/>
      <c r="G211" s="960"/>
      <c r="H211" s="961"/>
      <c r="I211" s="962"/>
      <c r="J211" s="960"/>
      <c r="K211" s="960"/>
      <c r="L211" s="960"/>
      <c r="M211" s="960"/>
      <c r="N211" s="968"/>
      <c r="O211" s="960"/>
      <c r="P211" s="960"/>
      <c r="Q211" s="960"/>
      <c r="R211" s="960"/>
      <c r="S211" s="1182"/>
      <c r="T211" s="1060"/>
      <c r="U211" s="1060"/>
      <c r="V211" s="1060"/>
      <c r="W211" s="1183"/>
      <c r="X211" s="1060"/>
      <c r="Y211" s="960"/>
      <c r="Z211" s="960"/>
      <c r="AA211" s="960"/>
      <c r="AB211" s="960"/>
      <c r="AC211" s="967"/>
      <c r="AD211" s="962"/>
      <c r="AE211" s="960"/>
      <c r="AF211" s="960"/>
      <c r="AG211" s="960"/>
      <c r="AH211" s="961"/>
      <c r="AI211" s="962"/>
      <c r="AJ211" s="960"/>
      <c r="AK211" s="960"/>
      <c r="AL211" s="960"/>
      <c r="AM211" s="967"/>
      <c r="AN211" s="968"/>
      <c r="AO211" s="960"/>
      <c r="AP211" s="960"/>
      <c r="AQ211" s="960"/>
      <c r="AR211" s="1060"/>
      <c r="AS211" s="1361"/>
      <c r="AT211" s="1362"/>
      <c r="AU211" s="1362"/>
      <c r="AV211" s="1362"/>
      <c r="AW211" s="1363"/>
      <c r="AX211" s="1060"/>
      <c r="AY211" s="960"/>
      <c r="AZ211" s="960"/>
      <c r="BA211" s="960"/>
      <c r="BB211" s="960"/>
      <c r="BC211" s="969"/>
      <c r="BD211" s="968"/>
      <c r="BE211" s="960"/>
      <c r="BF211" s="960"/>
      <c r="BG211" s="960"/>
      <c r="BH211" s="960"/>
      <c r="BI211" s="968"/>
      <c r="BJ211" s="960"/>
      <c r="BK211" s="960"/>
      <c r="BL211" s="960"/>
      <c r="BM211" s="972"/>
      <c r="BN211" s="232"/>
    </row>
    <row r="212" spans="1:66" s="39" customFormat="1" ht="19.5" hidden="1" customHeight="1" thickBot="1">
      <c r="A212" s="40" t="s">
        <v>88</v>
      </c>
      <c r="B212" s="41"/>
      <c r="C212" s="1466">
        <f>SUM(D212:BM212)</f>
        <v>0</v>
      </c>
      <c r="D212" s="1477">
        <f>D211*1.017</f>
        <v>0</v>
      </c>
      <c r="E212" s="1478"/>
      <c r="F212" s="1478"/>
      <c r="G212" s="1478"/>
      <c r="H212" s="1479"/>
      <c r="I212" s="1477">
        <f>I211*1.017</f>
        <v>0</v>
      </c>
      <c r="J212" s="1478"/>
      <c r="K212" s="1478"/>
      <c r="L212" s="1478"/>
      <c r="M212" s="1478"/>
      <c r="N212" s="1477">
        <f>N211*1.017</f>
        <v>0</v>
      </c>
      <c r="O212" s="1479"/>
      <c r="P212" s="1479"/>
      <c r="Q212" s="1479"/>
      <c r="R212" s="1479"/>
      <c r="S212" s="1477">
        <f>S211*1.017</f>
        <v>0</v>
      </c>
      <c r="T212" s="1478"/>
      <c r="U212" s="1478"/>
      <c r="V212" s="1478"/>
      <c r="W212" s="1480"/>
      <c r="X212" s="1477">
        <f>X211*1.017</f>
        <v>0</v>
      </c>
      <c r="Y212" s="1478"/>
      <c r="Z212" s="1478"/>
      <c r="AA212" s="1478"/>
      <c r="AB212" s="1481"/>
      <c r="AC212" s="1481"/>
      <c r="AD212" s="1477">
        <f>AD211*1.017</f>
        <v>0</v>
      </c>
      <c r="AE212" s="1478"/>
      <c r="AF212" s="1478"/>
      <c r="AG212" s="1478"/>
      <c r="AH212" s="1479"/>
      <c r="AI212" s="1477">
        <f>AI211*1.017</f>
        <v>0</v>
      </c>
      <c r="AJ212" s="1478"/>
      <c r="AK212" s="1478"/>
      <c r="AL212" s="1478"/>
      <c r="AM212" s="1481"/>
      <c r="AN212" s="1477">
        <f>AN211*1.017</f>
        <v>0</v>
      </c>
      <c r="AO212" s="1478"/>
      <c r="AP212" s="1478"/>
      <c r="AQ212" s="1478"/>
      <c r="AR212" s="1479"/>
      <c r="AS212" s="1477">
        <f>AS211*1.017</f>
        <v>0</v>
      </c>
      <c r="AT212" s="1478"/>
      <c r="AU212" s="1478"/>
      <c r="AV212" s="1482"/>
      <c r="AW212" s="1483"/>
      <c r="AX212" s="1477">
        <f>AX211*1.017</f>
        <v>0</v>
      </c>
      <c r="AY212" s="1478"/>
      <c r="AZ212" s="1478"/>
      <c r="BA212" s="1478"/>
      <c r="BB212" s="1479"/>
      <c r="BC212" s="1484"/>
      <c r="BD212" s="1477">
        <f>BD211*1.017</f>
        <v>0</v>
      </c>
      <c r="BE212" s="1478"/>
      <c r="BF212" s="1478"/>
      <c r="BG212" s="1478"/>
      <c r="BH212" s="1485"/>
      <c r="BI212" s="1477">
        <f>BI211*1.017</f>
        <v>0</v>
      </c>
      <c r="BJ212" s="1478"/>
      <c r="BK212" s="1478"/>
      <c r="BL212" s="1478"/>
      <c r="BM212" s="1486"/>
      <c r="BN212" s="232"/>
    </row>
    <row r="213" spans="1:66" ht="18.600000000000001" hidden="1" thickBot="1">
      <c r="A213" s="25" t="s">
        <v>52</v>
      </c>
      <c r="B213" s="26"/>
      <c r="C213" s="27"/>
      <c r="D213" s="958"/>
      <c r="E213" s="464"/>
      <c r="F213" s="464"/>
      <c r="G213" s="464"/>
      <c r="H213" s="477"/>
      <c r="I213" s="992"/>
      <c r="J213" s="464"/>
      <c r="K213" s="464"/>
      <c r="L213" s="464"/>
      <c r="M213" s="464"/>
      <c r="N213" s="955"/>
      <c r="O213" s="950"/>
      <c r="P213" s="286"/>
      <c r="Q213" s="464"/>
      <c r="R213" s="379"/>
      <c r="S213" s="1180"/>
      <c r="T213" s="1178"/>
      <c r="U213" s="1178"/>
      <c r="V213" s="1178"/>
      <c r="W213" s="1188"/>
      <c r="X213" s="1059"/>
      <c r="Y213" s="464"/>
      <c r="Z213" s="464"/>
      <c r="AA213" s="464"/>
      <c r="AB213" s="380"/>
      <c r="AC213" s="381"/>
      <c r="AD213" s="955"/>
      <c r="AE213" s="376"/>
      <c r="AF213" s="464"/>
      <c r="AG213" s="379"/>
      <c r="AH213" s="335"/>
      <c r="AI213" s="955"/>
      <c r="AJ213" s="464"/>
      <c r="AK213" s="464"/>
      <c r="AL213" s="464"/>
      <c r="AM213" s="378"/>
      <c r="AN213" s="955"/>
      <c r="AO213" s="464"/>
      <c r="AP213" s="464"/>
      <c r="AQ213" s="464"/>
      <c r="AR213" s="1235"/>
      <c r="AS213" s="1372"/>
      <c r="AT213" s="1373"/>
      <c r="AU213" s="1373"/>
      <c r="AV213" s="1377"/>
      <c r="AW213" s="1188"/>
      <c r="AX213" s="1254"/>
      <c r="AY213" s="464"/>
      <c r="AZ213" s="464"/>
      <c r="BA213" s="464"/>
      <c r="BB213" s="477"/>
      <c r="BC213" s="484"/>
      <c r="BD213" s="955"/>
      <c r="BE213" s="464"/>
      <c r="BF213" s="464"/>
      <c r="BG213" s="464"/>
      <c r="BH213" s="380"/>
      <c r="BI213" s="995"/>
      <c r="BJ213" s="464"/>
      <c r="BK213" s="464"/>
      <c r="BL213" s="464"/>
      <c r="BM213" s="996"/>
      <c r="BN213" s="231"/>
    </row>
    <row r="214" spans="1:66" ht="18.600000000000001" hidden="1" thickBot="1">
      <c r="A214" s="28" t="s">
        <v>5</v>
      </c>
      <c r="B214" s="29"/>
      <c r="C214" s="30"/>
      <c r="D214" s="946"/>
      <c r="E214" s="465"/>
      <c r="F214" s="465"/>
      <c r="G214" s="465"/>
      <c r="H214" s="475"/>
      <c r="I214" s="947"/>
      <c r="J214" s="465"/>
      <c r="K214" s="465"/>
      <c r="L214" s="465"/>
      <c r="M214" s="465"/>
      <c r="N214" s="949"/>
      <c r="O214" s="465"/>
      <c r="P214" s="465"/>
      <c r="Q214" s="465"/>
      <c r="R214" s="375"/>
      <c r="S214" s="1177"/>
      <c r="T214" s="1189"/>
      <c r="U214" s="1189"/>
      <c r="V214" s="1189"/>
      <c r="W214" s="1192"/>
      <c r="X214" s="1058"/>
      <c r="Y214" s="465"/>
      <c r="Z214" s="465"/>
      <c r="AA214" s="465"/>
      <c r="AB214" s="377"/>
      <c r="AC214" s="383"/>
      <c r="AD214" s="949"/>
      <c r="AE214" s="382"/>
      <c r="AF214" s="465"/>
      <c r="AG214" s="465"/>
      <c r="AH214" s="475"/>
      <c r="AI214" s="949"/>
      <c r="AJ214" s="465"/>
      <c r="AK214" s="465"/>
      <c r="AL214" s="465"/>
      <c r="AM214" s="374"/>
      <c r="AN214" s="949"/>
      <c r="AO214" s="465"/>
      <c r="AP214" s="465"/>
      <c r="AQ214" s="465"/>
      <c r="AR214" s="1236"/>
      <c r="AS214" s="1374"/>
      <c r="AT214" s="1357"/>
      <c r="AU214" s="1357"/>
      <c r="AV214" s="1357"/>
      <c r="AW214" s="1192"/>
      <c r="AX214" s="1255"/>
      <c r="AY214" s="465"/>
      <c r="AZ214" s="465"/>
      <c r="BA214" s="465"/>
      <c r="BB214" s="475"/>
      <c r="BC214" s="483"/>
      <c r="BD214" s="949"/>
      <c r="BE214" s="465"/>
      <c r="BF214" s="465"/>
      <c r="BG214" s="465"/>
      <c r="BH214" s="377"/>
      <c r="BI214" s="956"/>
      <c r="BJ214" s="465"/>
      <c r="BK214" s="465"/>
      <c r="BL214" s="465"/>
      <c r="BM214" s="957"/>
      <c r="BN214" s="231"/>
    </row>
    <row r="215" spans="1:66" ht="18.600000000000001" hidden="1" thickBot="1">
      <c r="A215" s="28" t="s">
        <v>33</v>
      </c>
      <c r="B215" s="29"/>
      <c r="C215" s="30"/>
      <c r="D215" s="958"/>
      <c r="E215" s="464"/>
      <c r="F215" s="464"/>
      <c r="G215" s="464"/>
      <c r="H215" s="477"/>
      <c r="I215" s="992"/>
      <c r="J215" s="464"/>
      <c r="K215" s="464"/>
      <c r="L215" s="464"/>
      <c r="M215" s="464"/>
      <c r="N215" s="955"/>
      <c r="O215" s="464"/>
      <c r="P215" s="464"/>
      <c r="Q215" s="464"/>
      <c r="R215" s="379"/>
      <c r="S215" s="1180"/>
      <c r="T215" s="1178"/>
      <c r="U215" s="1178"/>
      <c r="V215" s="1178"/>
      <c r="W215" s="1188"/>
      <c r="X215" s="1059"/>
      <c r="Y215" s="464"/>
      <c r="Z215" s="464"/>
      <c r="AA215" s="464"/>
      <c r="AB215" s="380"/>
      <c r="AC215" s="975"/>
      <c r="AD215" s="955"/>
      <c r="AE215" s="376"/>
      <c r="AF215" s="464"/>
      <c r="AG215" s="464"/>
      <c r="AH215" s="477"/>
      <c r="AI215" s="955"/>
      <c r="AJ215" s="464"/>
      <c r="AK215" s="464"/>
      <c r="AL215" s="464"/>
      <c r="AM215" s="378"/>
      <c r="AN215" s="955"/>
      <c r="AO215" s="464"/>
      <c r="AP215" s="464"/>
      <c r="AQ215" s="464"/>
      <c r="AR215" s="1235"/>
      <c r="AS215" s="1372"/>
      <c r="AT215" s="1373"/>
      <c r="AU215" s="1373"/>
      <c r="AV215" s="1373"/>
      <c r="AW215" s="1188"/>
      <c r="AX215" s="1254"/>
      <c r="AY215" s="464"/>
      <c r="AZ215" s="464"/>
      <c r="BA215" s="464"/>
      <c r="BB215" s="477"/>
      <c r="BC215" s="484"/>
      <c r="BD215" s="955"/>
      <c r="BE215" s="464"/>
      <c r="BF215" s="464"/>
      <c r="BG215" s="464"/>
      <c r="BH215" s="380"/>
      <c r="BI215" s="995"/>
      <c r="BJ215" s="464"/>
      <c r="BK215" s="464"/>
      <c r="BL215" s="464"/>
      <c r="BM215" s="996"/>
      <c r="BN215" s="231"/>
    </row>
    <row r="216" spans="1:66" s="39" customFormat="1" ht="26.4" hidden="1" thickBot="1">
      <c r="A216" s="36" t="s">
        <v>51</v>
      </c>
      <c r="B216" s="37"/>
      <c r="C216" s="164">
        <f>SUM(D216:BM216)</f>
        <v>0</v>
      </c>
      <c r="D216" s="959"/>
      <c r="E216" s="960"/>
      <c r="F216" s="960"/>
      <c r="G216" s="960"/>
      <c r="H216" s="961"/>
      <c r="I216" s="962"/>
      <c r="J216" s="960"/>
      <c r="K216" s="960"/>
      <c r="L216" s="960"/>
      <c r="M216" s="960"/>
      <c r="N216" s="968"/>
      <c r="O216" s="960"/>
      <c r="P216" s="960"/>
      <c r="Q216" s="960"/>
      <c r="R216" s="960"/>
      <c r="S216" s="1182"/>
      <c r="T216" s="1060"/>
      <c r="U216" s="1060"/>
      <c r="V216" s="1060"/>
      <c r="W216" s="1183"/>
      <c r="X216" s="1060"/>
      <c r="Y216" s="960"/>
      <c r="Z216" s="960"/>
      <c r="AA216" s="960"/>
      <c r="AB216" s="960"/>
      <c r="AC216" s="967"/>
      <c r="AD216" s="962"/>
      <c r="AE216" s="960"/>
      <c r="AF216" s="960"/>
      <c r="AG216" s="960"/>
      <c r="AH216" s="961"/>
      <c r="AI216" s="962"/>
      <c r="AJ216" s="960"/>
      <c r="AK216" s="960"/>
      <c r="AL216" s="960"/>
      <c r="AM216" s="967"/>
      <c r="AN216" s="968"/>
      <c r="AO216" s="960"/>
      <c r="AP216" s="960"/>
      <c r="AQ216" s="960"/>
      <c r="AR216" s="1060"/>
      <c r="AS216" s="1361"/>
      <c r="AT216" s="1362"/>
      <c r="AU216" s="1362"/>
      <c r="AV216" s="1362"/>
      <c r="AW216" s="1363"/>
      <c r="AX216" s="1060"/>
      <c r="AY216" s="960"/>
      <c r="AZ216" s="960"/>
      <c r="BA216" s="960"/>
      <c r="BB216" s="960"/>
      <c r="BC216" s="969"/>
      <c r="BD216" s="968"/>
      <c r="BE216" s="960"/>
      <c r="BF216" s="960"/>
      <c r="BG216" s="960"/>
      <c r="BH216" s="960"/>
      <c r="BI216" s="968"/>
      <c r="BJ216" s="960"/>
      <c r="BK216" s="960"/>
      <c r="BL216" s="960"/>
      <c r="BM216" s="972"/>
      <c r="BN216" s="232"/>
    </row>
    <row r="217" spans="1:66" s="39" customFormat="1" ht="19.5" hidden="1" customHeight="1" thickBot="1">
      <c r="A217" s="40" t="s">
        <v>88</v>
      </c>
      <c r="B217" s="41"/>
      <c r="C217" s="1466">
        <f>SUM(D217:BM217)</f>
        <v>0</v>
      </c>
      <c r="D217" s="1477">
        <f>D216*1.017</f>
        <v>0</v>
      </c>
      <c r="E217" s="1478"/>
      <c r="F217" s="1478"/>
      <c r="G217" s="1478"/>
      <c r="H217" s="1479"/>
      <c r="I217" s="1477">
        <f>I216*1.017</f>
        <v>0</v>
      </c>
      <c r="J217" s="1478"/>
      <c r="K217" s="1478"/>
      <c r="L217" s="1478"/>
      <c r="M217" s="1478"/>
      <c r="N217" s="1477">
        <f>N216*1.017</f>
        <v>0</v>
      </c>
      <c r="O217" s="1479"/>
      <c r="P217" s="1479"/>
      <c r="Q217" s="1479"/>
      <c r="R217" s="1479"/>
      <c r="S217" s="1477">
        <f>S216*1.017</f>
        <v>0</v>
      </c>
      <c r="T217" s="1478"/>
      <c r="U217" s="1478"/>
      <c r="V217" s="1478"/>
      <c r="W217" s="1480"/>
      <c r="X217" s="1477">
        <f>X216*1.017</f>
        <v>0</v>
      </c>
      <c r="Y217" s="1478"/>
      <c r="Z217" s="1478"/>
      <c r="AA217" s="1478"/>
      <c r="AB217" s="1481"/>
      <c r="AC217" s="1481"/>
      <c r="AD217" s="1477">
        <f>AD216*1.017</f>
        <v>0</v>
      </c>
      <c r="AE217" s="1478"/>
      <c r="AF217" s="1478"/>
      <c r="AG217" s="1478"/>
      <c r="AH217" s="1479"/>
      <c r="AI217" s="1477">
        <f>AI216*1.017</f>
        <v>0</v>
      </c>
      <c r="AJ217" s="1478"/>
      <c r="AK217" s="1478"/>
      <c r="AL217" s="1478"/>
      <c r="AM217" s="1481"/>
      <c r="AN217" s="1477">
        <f>AN216*1.017</f>
        <v>0</v>
      </c>
      <c r="AO217" s="1478"/>
      <c r="AP217" s="1478"/>
      <c r="AQ217" s="1478"/>
      <c r="AR217" s="1479"/>
      <c r="AS217" s="1477">
        <f>AS216*1.017</f>
        <v>0</v>
      </c>
      <c r="AT217" s="1478"/>
      <c r="AU217" s="1478"/>
      <c r="AV217" s="1482"/>
      <c r="AW217" s="1483"/>
      <c r="AX217" s="1477">
        <f>AX216*1.017</f>
        <v>0</v>
      </c>
      <c r="AY217" s="1478"/>
      <c r="AZ217" s="1478"/>
      <c r="BA217" s="1478"/>
      <c r="BB217" s="1479"/>
      <c r="BC217" s="1484"/>
      <c r="BD217" s="1477">
        <f>BD216*1.017</f>
        <v>0</v>
      </c>
      <c r="BE217" s="1478"/>
      <c r="BF217" s="1478"/>
      <c r="BG217" s="1478"/>
      <c r="BH217" s="1485"/>
      <c r="BI217" s="1477">
        <f>BI216*1.017</f>
        <v>0</v>
      </c>
      <c r="BJ217" s="1478"/>
      <c r="BK217" s="1478"/>
      <c r="BL217" s="1478"/>
      <c r="BM217" s="1486"/>
      <c r="BN217" s="232"/>
    </row>
    <row r="218" spans="1:66" ht="18.600000000000001" hidden="1" thickBot="1">
      <c r="A218" s="43" t="s">
        <v>133</v>
      </c>
      <c r="B218" s="29"/>
      <c r="C218" s="57"/>
      <c r="D218" s="946"/>
      <c r="E218" s="465"/>
      <c r="F218" s="465"/>
      <c r="G218" s="465"/>
      <c r="H218" s="475"/>
      <c r="I218" s="947"/>
      <c r="J218" s="465"/>
      <c r="K218" s="465"/>
      <c r="L218" s="465"/>
      <c r="M218" s="465"/>
      <c r="N218" s="949"/>
      <c r="O218" s="465"/>
      <c r="P218" s="465"/>
      <c r="Q218" s="465"/>
      <c r="R218" s="375"/>
      <c r="S218" s="1177"/>
      <c r="T218" s="1189"/>
      <c r="U218" s="1189"/>
      <c r="V218" s="1189"/>
      <c r="W218" s="1188"/>
      <c r="X218" s="1059"/>
      <c r="Y218" s="464"/>
      <c r="Z218" s="465"/>
      <c r="AA218" s="465"/>
      <c r="AB218" s="376"/>
      <c r="AC218" s="379"/>
      <c r="AD218" s="949"/>
      <c r="AE218" s="382"/>
      <c r="AF218" s="464"/>
      <c r="AG218" s="950"/>
      <c r="AH218" s="477"/>
      <c r="AI218" s="1001"/>
      <c r="AJ218" s="994"/>
      <c r="AK218" s="464"/>
      <c r="AL218" s="464"/>
      <c r="AM218" s="378"/>
      <c r="AN218" s="955"/>
      <c r="AO218" s="464"/>
      <c r="AP218" s="465"/>
      <c r="AQ218" s="465"/>
      <c r="AR218" s="477"/>
      <c r="AS218" s="1378"/>
      <c r="AT218" s="1379"/>
      <c r="AU218" s="1379"/>
      <c r="AV218" s="1380"/>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5</v>
      </c>
      <c r="B219" s="29"/>
      <c r="C219" s="58"/>
      <c r="D219" s="946"/>
      <c r="E219" s="465"/>
      <c r="F219" s="465"/>
      <c r="G219" s="465"/>
      <c r="H219" s="475"/>
      <c r="I219" s="947"/>
      <c r="J219" s="465"/>
      <c r="K219" s="465"/>
      <c r="L219" s="465"/>
      <c r="M219" s="465"/>
      <c r="N219" s="949"/>
      <c r="O219" s="465"/>
      <c r="P219" s="465"/>
      <c r="Q219" s="465"/>
      <c r="R219" s="375"/>
      <c r="S219" s="1177"/>
      <c r="T219" s="1189"/>
      <c r="U219" s="1189"/>
      <c r="V219" s="1189"/>
      <c r="W219" s="1181"/>
      <c r="X219" s="1058"/>
      <c r="Y219" s="465"/>
      <c r="Z219" s="465"/>
      <c r="AA219" s="465"/>
      <c r="AB219" s="951"/>
      <c r="AC219" s="975"/>
      <c r="AD219" s="953"/>
      <c r="AE219" s="382"/>
      <c r="AF219" s="975"/>
      <c r="AG219" s="975"/>
      <c r="AH219" s="975"/>
      <c r="AI219" s="949"/>
      <c r="AJ219" s="465"/>
      <c r="AK219" s="465"/>
      <c r="AL219" s="465"/>
      <c r="AM219" s="374"/>
      <c r="AN219" s="949"/>
      <c r="AO219" s="465"/>
      <c r="AP219" s="465"/>
      <c r="AQ219" s="465"/>
      <c r="AR219" s="1233"/>
      <c r="AS219" s="1360"/>
      <c r="AT219" s="1357"/>
      <c r="AU219" s="1357"/>
      <c r="AV219" s="1357"/>
      <c r="AW219" s="1192"/>
      <c r="AX219" s="1255"/>
      <c r="AY219" s="465"/>
      <c r="AZ219" s="465"/>
      <c r="BA219" s="465"/>
      <c r="BB219" s="475"/>
      <c r="BC219" s="483"/>
      <c r="BD219" s="949"/>
      <c r="BE219" s="465"/>
      <c r="BF219" s="465"/>
      <c r="BG219" s="465"/>
      <c r="BH219" s="377"/>
      <c r="BI219" s="956"/>
      <c r="BJ219" s="465"/>
      <c r="BK219" s="465"/>
      <c r="BL219" s="465"/>
      <c r="BM219" s="957"/>
      <c r="BN219" s="231"/>
    </row>
    <row r="220" spans="1:66" ht="18.600000000000001" hidden="1" thickBot="1">
      <c r="A220" s="28" t="s">
        <v>33</v>
      </c>
      <c r="B220" s="29"/>
      <c r="C220" s="58"/>
      <c r="D220" s="946"/>
      <c r="E220" s="465"/>
      <c r="F220" s="465"/>
      <c r="G220" s="465"/>
      <c r="H220" s="475"/>
      <c r="I220" s="947"/>
      <c r="J220" s="465"/>
      <c r="K220" s="465"/>
      <c r="L220" s="465"/>
      <c r="M220" s="465"/>
      <c r="N220" s="949"/>
      <c r="O220" s="465"/>
      <c r="P220" s="465"/>
      <c r="Q220" s="465"/>
      <c r="R220" s="375"/>
      <c r="S220" s="1177"/>
      <c r="T220" s="1189"/>
      <c r="U220" s="1189"/>
      <c r="V220" s="1189"/>
      <c r="W220" s="1188"/>
      <c r="X220" s="1058"/>
      <c r="Y220" s="465"/>
      <c r="Z220" s="465"/>
      <c r="AA220" s="465"/>
      <c r="AB220" s="376"/>
      <c r="AC220" s="379"/>
      <c r="AD220" s="949"/>
      <c r="AE220" s="465"/>
      <c r="AF220" s="465"/>
      <c r="AG220" s="465"/>
      <c r="AH220" s="475"/>
      <c r="AI220" s="949"/>
      <c r="AJ220" s="465"/>
      <c r="AK220" s="465"/>
      <c r="AL220" s="465"/>
      <c r="AM220" s="374"/>
      <c r="AN220" s="949"/>
      <c r="AO220" s="465"/>
      <c r="AP220" s="465"/>
      <c r="AQ220" s="465"/>
      <c r="AR220" s="477"/>
      <c r="AS220" s="1381"/>
      <c r="AT220" s="1373"/>
      <c r="AU220" s="1373"/>
      <c r="AV220" s="1373"/>
      <c r="AW220" s="1192"/>
      <c r="AX220" s="1255"/>
      <c r="AY220" s="465"/>
      <c r="AZ220" s="465"/>
      <c r="BA220" s="465"/>
      <c r="BB220" s="475"/>
      <c r="BC220" s="483"/>
      <c r="BD220" s="949"/>
      <c r="BE220" s="465"/>
      <c r="BF220" s="465"/>
      <c r="BG220" s="465"/>
      <c r="BH220" s="377"/>
      <c r="BI220" s="956"/>
      <c r="BJ220" s="465"/>
      <c r="BK220" s="465"/>
      <c r="BL220" s="465"/>
      <c r="BM220" s="957"/>
      <c r="BN220" s="231"/>
    </row>
    <row r="221" spans="1:66" ht="18.600000000000001" hidden="1" thickBot="1">
      <c r="A221" s="28" t="s">
        <v>91</v>
      </c>
      <c r="B221" s="29"/>
      <c r="C221" s="58"/>
      <c r="D221" s="946"/>
      <c r="E221" s="465"/>
      <c r="F221" s="465"/>
      <c r="G221" s="465"/>
      <c r="H221" s="1002"/>
      <c r="I221" s="382"/>
      <c r="J221" s="465"/>
      <c r="K221" s="465"/>
      <c r="L221" s="465"/>
      <c r="M221" s="465"/>
      <c r="N221" s="949"/>
      <c r="O221" s="465"/>
      <c r="P221" s="465"/>
      <c r="Q221" s="465"/>
      <c r="R221" s="375"/>
      <c r="S221" s="1177"/>
      <c r="T221" s="1189"/>
      <c r="U221" s="1189"/>
      <c r="V221" s="1189"/>
      <c r="W221" s="1188"/>
      <c r="X221" s="1058"/>
      <c r="Y221" s="465"/>
      <c r="Z221" s="465"/>
      <c r="AA221" s="465"/>
      <c r="AB221" s="376"/>
      <c r="AC221" s="975"/>
      <c r="AD221" s="949"/>
      <c r="AE221" s="465"/>
      <c r="AF221" s="465"/>
      <c r="AG221" s="954"/>
      <c r="AH221" s="475"/>
      <c r="AI221" s="949"/>
      <c r="AJ221" s="465"/>
      <c r="AK221" s="465"/>
      <c r="AL221" s="954"/>
      <c r="AM221" s="374"/>
      <c r="AN221" s="949"/>
      <c r="AO221" s="465"/>
      <c r="AP221" s="465"/>
      <c r="AQ221" s="465"/>
      <c r="AR221" s="477"/>
      <c r="AS221" s="1381"/>
      <c r="AT221" s="1373"/>
      <c r="AU221" s="1373"/>
      <c r="AV221" s="1377"/>
      <c r="AW221" s="1192"/>
      <c r="AX221" s="1255"/>
      <c r="AY221" s="465"/>
      <c r="AZ221" s="465"/>
      <c r="BA221" s="954"/>
      <c r="BB221" s="475"/>
      <c r="BC221" s="483"/>
      <c r="BD221" s="949"/>
      <c r="BE221" s="465"/>
      <c r="BF221" s="465"/>
      <c r="BG221" s="465"/>
      <c r="BH221" s="377"/>
      <c r="BI221" s="956"/>
      <c r="BJ221" s="465"/>
      <c r="BK221" s="465"/>
      <c r="BL221" s="465"/>
      <c r="BM221" s="957"/>
      <c r="BN221" s="231"/>
    </row>
    <row r="222" spans="1:66" s="39" customFormat="1" ht="26.4" hidden="1" thickBot="1">
      <c r="A222" s="36" t="s">
        <v>51</v>
      </c>
      <c r="B222" s="37"/>
      <c r="C222" s="38">
        <f>SUM(D222:BM222)</f>
        <v>0</v>
      </c>
      <c r="D222" s="959"/>
      <c r="E222" s="960"/>
      <c r="F222" s="960"/>
      <c r="G222" s="960"/>
      <c r="H222" s="961"/>
      <c r="I222" s="962"/>
      <c r="J222" s="960"/>
      <c r="K222" s="960"/>
      <c r="L222" s="960"/>
      <c r="M222" s="960"/>
      <c r="N222" s="968"/>
      <c r="O222" s="960"/>
      <c r="P222" s="960"/>
      <c r="Q222" s="960"/>
      <c r="R222" s="960"/>
      <c r="S222" s="1182"/>
      <c r="T222" s="1060"/>
      <c r="U222" s="1060"/>
      <c r="V222" s="1060"/>
      <c r="W222" s="1183"/>
      <c r="X222" s="1060"/>
      <c r="Y222" s="960"/>
      <c r="Z222" s="960"/>
      <c r="AA222" s="960"/>
      <c r="AB222" s="960"/>
      <c r="AC222" s="967"/>
      <c r="AD222" s="962"/>
      <c r="AE222" s="960"/>
      <c r="AF222" s="960"/>
      <c r="AG222" s="960"/>
      <c r="AH222" s="961"/>
      <c r="AI222" s="962"/>
      <c r="AJ222" s="960"/>
      <c r="AK222" s="960"/>
      <c r="AL222" s="960"/>
      <c r="AM222" s="967"/>
      <c r="AN222" s="968"/>
      <c r="AO222" s="960"/>
      <c r="AP222" s="960"/>
      <c r="AQ222" s="960"/>
      <c r="AR222" s="1060"/>
      <c r="AS222" s="1361"/>
      <c r="AT222" s="1362"/>
      <c r="AU222" s="1362"/>
      <c r="AV222" s="1362"/>
      <c r="AW222" s="1363"/>
      <c r="AX222" s="1060"/>
      <c r="AY222" s="960"/>
      <c r="AZ222" s="960"/>
      <c r="BA222" s="960"/>
      <c r="BB222" s="960"/>
      <c r="BC222" s="969"/>
      <c r="BD222" s="968"/>
      <c r="BE222" s="960"/>
      <c r="BF222" s="960"/>
      <c r="BG222" s="960"/>
      <c r="BH222" s="960"/>
      <c r="BI222" s="968"/>
      <c r="BJ222" s="960"/>
      <c r="BK222" s="960"/>
      <c r="BL222" s="960"/>
      <c r="BM222" s="972"/>
      <c r="BN222" s="232"/>
    </row>
    <row r="223" spans="1:66" s="39" customFormat="1" ht="19.5" hidden="1" customHeight="1" thickBot="1">
      <c r="A223" s="40" t="s">
        <v>88</v>
      </c>
      <c r="B223" s="41"/>
      <c r="C223" s="1466">
        <f>SUM(D223:BM223)</f>
        <v>0</v>
      </c>
      <c r="D223" s="1477">
        <f>D222*1.017</f>
        <v>0</v>
      </c>
      <c r="E223" s="1478"/>
      <c r="F223" s="1478"/>
      <c r="G223" s="1478"/>
      <c r="H223" s="1479"/>
      <c r="I223" s="1477">
        <f>I222*1.017</f>
        <v>0</v>
      </c>
      <c r="J223" s="1478"/>
      <c r="K223" s="1478"/>
      <c r="L223" s="1478"/>
      <c r="M223" s="1478"/>
      <c r="N223" s="1477">
        <f>N222*1.017</f>
        <v>0</v>
      </c>
      <c r="O223" s="1479"/>
      <c r="P223" s="1479"/>
      <c r="Q223" s="1479"/>
      <c r="R223" s="1479"/>
      <c r="S223" s="1477">
        <f>S222*1.017</f>
        <v>0</v>
      </c>
      <c r="T223" s="1478"/>
      <c r="U223" s="1478"/>
      <c r="V223" s="1478"/>
      <c r="W223" s="1480"/>
      <c r="X223" s="1477">
        <f>X222*1.017</f>
        <v>0</v>
      </c>
      <c r="Y223" s="1478"/>
      <c r="Z223" s="1478"/>
      <c r="AA223" s="1478"/>
      <c r="AB223" s="1481"/>
      <c r="AC223" s="1481"/>
      <c r="AD223" s="1477">
        <f>AD222*1.017</f>
        <v>0</v>
      </c>
      <c r="AE223" s="1478"/>
      <c r="AF223" s="1478"/>
      <c r="AG223" s="1478"/>
      <c r="AH223" s="1479"/>
      <c r="AI223" s="1477">
        <f>AI222*1.017</f>
        <v>0</v>
      </c>
      <c r="AJ223" s="1478"/>
      <c r="AK223" s="1478"/>
      <c r="AL223" s="1478"/>
      <c r="AM223" s="1481"/>
      <c r="AN223" s="1477">
        <f>AN222*1.017</f>
        <v>0</v>
      </c>
      <c r="AO223" s="1478"/>
      <c r="AP223" s="1478"/>
      <c r="AQ223" s="1478"/>
      <c r="AR223" s="1479"/>
      <c r="AS223" s="1477">
        <f>AS222*1.017</f>
        <v>0</v>
      </c>
      <c r="AT223" s="1478"/>
      <c r="AU223" s="1478"/>
      <c r="AV223" s="1482"/>
      <c r="AW223" s="1483"/>
      <c r="AX223" s="1477">
        <f>AX222*1.017</f>
        <v>0</v>
      </c>
      <c r="AY223" s="1478"/>
      <c r="AZ223" s="1478"/>
      <c r="BA223" s="1478"/>
      <c r="BB223" s="1479"/>
      <c r="BC223" s="1484"/>
      <c r="BD223" s="1477">
        <f>BD222*1.017</f>
        <v>0</v>
      </c>
      <c r="BE223" s="1478"/>
      <c r="BF223" s="1478"/>
      <c r="BG223" s="1478"/>
      <c r="BH223" s="1485"/>
      <c r="BI223" s="1477">
        <f>BI222*1.017</f>
        <v>0</v>
      </c>
      <c r="BJ223" s="1478"/>
      <c r="BK223" s="1478"/>
      <c r="BL223" s="1478"/>
      <c r="BM223" s="1486"/>
      <c r="BN223" s="232"/>
    </row>
    <row r="224" spans="1:66" ht="18.600000000000001" hidden="1" thickBot="1">
      <c r="A224" s="25" t="s">
        <v>47</v>
      </c>
      <c r="B224" s="26"/>
      <c r="C224" s="59"/>
      <c r="D224" s="238"/>
      <c r="E224" s="172"/>
      <c r="F224" s="172"/>
      <c r="G224" s="172"/>
      <c r="H224" s="233"/>
      <c r="I224" s="239"/>
      <c r="J224" s="172"/>
      <c r="K224" s="172"/>
      <c r="L224" s="172"/>
      <c r="M224" s="172"/>
      <c r="N224" s="234"/>
      <c r="O224" s="172"/>
      <c r="P224" s="172"/>
      <c r="Q224" s="172"/>
      <c r="R224" s="235"/>
      <c r="S224" s="239"/>
      <c r="T224" s="172"/>
      <c r="U224" s="172"/>
      <c r="V224" s="172"/>
      <c r="W224" s="1200"/>
      <c r="X224" s="236"/>
      <c r="Y224" s="172"/>
      <c r="Z224" s="172"/>
      <c r="AA224" s="172"/>
      <c r="AB224" s="294"/>
      <c r="AC224" s="235"/>
      <c r="AD224" s="234"/>
      <c r="AE224" s="172"/>
      <c r="AF224" s="172"/>
      <c r="AG224" s="172"/>
      <c r="AH224" s="312"/>
      <c r="AI224" s="295"/>
      <c r="AJ224" s="296"/>
      <c r="AK224" s="296"/>
      <c r="AL224" s="296"/>
      <c r="AM224" s="297"/>
      <c r="AN224" s="234"/>
      <c r="AO224" s="172"/>
      <c r="AP224" s="172"/>
      <c r="AQ224" s="172"/>
      <c r="AR224" s="1238"/>
      <c r="AS224" s="239"/>
      <c r="AT224" s="172"/>
      <c r="AU224" s="172"/>
      <c r="AV224" s="172"/>
      <c r="AW224" s="1200"/>
      <c r="AX224" s="236"/>
      <c r="AY224" s="172"/>
      <c r="AZ224" s="172"/>
      <c r="BA224" s="172"/>
      <c r="BB224" s="233"/>
      <c r="BC224" s="485"/>
      <c r="BD224" s="234"/>
      <c r="BE224" s="172"/>
      <c r="BF224" s="172"/>
      <c r="BG224" s="172"/>
      <c r="BH224" s="294"/>
      <c r="BI224" s="234"/>
      <c r="BJ224" s="172"/>
      <c r="BK224" s="172"/>
      <c r="BL224" s="172"/>
      <c r="BM224" s="1003"/>
      <c r="BN224" s="231"/>
    </row>
    <row r="225" spans="1:66" ht="18.600000000000001" hidden="1" thickBot="1">
      <c r="A225" s="28" t="s">
        <v>5</v>
      </c>
      <c r="B225" s="29"/>
      <c r="C225" s="58"/>
      <c r="D225" s="946"/>
      <c r="E225" s="465"/>
      <c r="F225" s="465"/>
      <c r="G225" s="465"/>
      <c r="H225" s="475"/>
      <c r="I225" s="947"/>
      <c r="J225" s="465"/>
      <c r="K225" s="465"/>
      <c r="L225" s="465"/>
      <c r="M225" s="465"/>
      <c r="N225" s="949"/>
      <c r="O225" s="465"/>
      <c r="P225" s="465"/>
      <c r="Q225" s="465"/>
      <c r="R225" s="375"/>
      <c r="S225" s="1177"/>
      <c r="T225" s="1189"/>
      <c r="U225" s="1189"/>
      <c r="V225" s="1189"/>
      <c r="W225" s="1192"/>
      <c r="X225" s="1058"/>
      <c r="Y225" s="465"/>
      <c r="Z225" s="465"/>
      <c r="AA225" s="465"/>
      <c r="AB225" s="951"/>
      <c r="AC225" s="375"/>
      <c r="AD225" s="949"/>
      <c r="AE225" s="465"/>
      <c r="AF225" s="465"/>
      <c r="AG225" s="465"/>
      <c r="AH225" s="973"/>
      <c r="AI225" s="974"/>
      <c r="AJ225" s="950"/>
      <c r="AK225" s="950"/>
      <c r="AL225" s="950"/>
      <c r="AM225" s="378"/>
      <c r="AN225" s="949"/>
      <c r="AO225" s="465"/>
      <c r="AP225" s="465"/>
      <c r="AQ225" s="465"/>
      <c r="AR225" s="1233"/>
      <c r="AS225" s="1360"/>
      <c r="AT225" s="1357"/>
      <c r="AU225" s="1357"/>
      <c r="AV225" s="1357"/>
      <c r="AW225" s="1192"/>
      <c r="AX225" s="1255"/>
      <c r="AY225" s="465"/>
      <c r="AZ225" s="465"/>
      <c r="BA225" s="465"/>
      <c r="BB225" s="475"/>
      <c r="BC225" s="483"/>
      <c r="BD225" s="949"/>
      <c r="BE225" s="465"/>
      <c r="BF225" s="465"/>
      <c r="BG225" s="465"/>
      <c r="BH225" s="951"/>
      <c r="BI225" s="949"/>
      <c r="BJ225" s="465"/>
      <c r="BK225" s="465"/>
      <c r="BL225" s="465"/>
      <c r="BM225" s="957"/>
      <c r="BN225" s="231"/>
    </row>
    <row r="226" spans="1:66" ht="18.600000000000001" hidden="1" thickBot="1">
      <c r="A226" s="28" t="s">
        <v>6</v>
      </c>
      <c r="B226" s="29"/>
      <c r="C226" s="58"/>
      <c r="D226" s="946"/>
      <c r="E226" s="465"/>
      <c r="F226" s="465"/>
      <c r="G226" s="465"/>
      <c r="H226" s="475"/>
      <c r="I226" s="947"/>
      <c r="J226" s="465"/>
      <c r="K226" s="465"/>
      <c r="L226" s="465"/>
      <c r="M226" s="465"/>
      <c r="N226" s="949"/>
      <c r="O226" s="465"/>
      <c r="P226" s="465"/>
      <c r="Q226" s="465"/>
      <c r="R226" s="375"/>
      <c r="S226" s="1177"/>
      <c r="T226" s="1189"/>
      <c r="U226" s="1189"/>
      <c r="V226" s="1189"/>
      <c r="W226" s="1192"/>
      <c r="X226" s="1058"/>
      <c r="Y226" s="465"/>
      <c r="Z226" s="465"/>
      <c r="AA226" s="465"/>
      <c r="AB226" s="951"/>
      <c r="AC226" s="975"/>
      <c r="AD226" s="949"/>
      <c r="AE226" s="465"/>
      <c r="AF226" s="465"/>
      <c r="AG226" s="465"/>
      <c r="AH226" s="976"/>
      <c r="AI226" s="977"/>
      <c r="AJ226" s="978"/>
      <c r="AK226" s="978"/>
      <c r="AL226" s="978"/>
      <c r="AM226" s="384"/>
      <c r="AN226" s="949"/>
      <c r="AO226" s="465"/>
      <c r="AP226" s="465"/>
      <c r="AQ226" s="465"/>
      <c r="AR226" s="1233"/>
      <c r="AS226" s="1360"/>
      <c r="AT226" s="1357"/>
      <c r="AU226" s="1357"/>
      <c r="AV226" s="1357"/>
      <c r="AW226" s="1192"/>
      <c r="AX226" s="1255"/>
      <c r="AY226" s="465"/>
      <c r="AZ226" s="465"/>
      <c r="BA226" s="465"/>
      <c r="BB226" s="475"/>
      <c r="BC226" s="483"/>
      <c r="BD226" s="949"/>
      <c r="BE226" s="465"/>
      <c r="BF226" s="465"/>
      <c r="BG226" s="465"/>
      <c r="BH226" s="951"/>
      <c r="BI226" s="949"/>
      <c r="BJ226" s="465"/>
      <c r="BK226" s="465"/>
      <c r="BL226" s="465"/>
      <c r="BM226" s="957"/>
      <c r="BN226" s="231"/>
    </row>
    <row r="227" spans="1:66" s="39" customFormat="1" ht="26.4" hidden="1" thickBot="1">
      <c r="A227" s="36" t="s">
        <v>51</v>
      </c>
      <c r="B227" s="37"/>
      <c r="C227" s="55">
        <f>SUM(D227:BM227)</f>
        <v>0</v>
      </c>
      <c r="D227" s="959"/>
      <c r="E227" s="960"/>
      <c r="F227" s="960"/>
      <c r="G227" s="960"/>
      <c r="H227" s="961"/>
      <c r="I227" s="962"/>
      <c r="J227" s="960"/>
      <c r="K227" s="960"/>
      <c r="L227" s="960"/>
      <c r="M227" s="960"/>
      <c r="N227" s="968"/>
      <c r="O227" s="960"/>
      <c r="P227" s="960"/>
      <c r="Q227" s="960"/>
      <c r="R227" s="960"/>
      <c r="S227" s="1182"/>
      <c r="T227" s="1060"/>
      <c r="U227" s="1060"/>
      <c r="V227" s="1060"/>
      <c r="W227" s="1183"/>
      <c r="X227" s="1060"/>
      <c r="Y227" s="960"/>
      <c r="Z227" s="960"/>
      <c r="AA227" s="960"/>
      <c r="AB227" s="960"/>
      <c r="AC227" s="967"/>
      <c r="AD227" s="962"/>
      <c r="AE227" s="960"/>
      <c r="AF227" s="960"/>
      <c r="AG227" s="960"/>
      <c r="AH227" s="961"/>
      <c r="AI227" s="962"/>
      <c r="AJ227" s="960"/>
      <c r="AK227" s="960"/>
      <c r="AL227" s="960"/>
      <c r="AM227" s="967"/>
      <c r="AN227" s="968"/>
      <c r="AO227" s="960"/>
      <c r="AP227" s="960"/>
      <c r="AQ227" s="960"/>
      <c r="AR227" s="1060"/>
      <c r="AS227" s="1361"/>
      <c r="AT227" s="1362"/>
      <c r="AU227" s="1362"/>
      <c r="AV227" s="1362"/>
      <c r="AW227" s="1363"/>
      <c r="AX227" s="1060"/>
      <c r="AY227" s="960"/>
      <c r="AZ227" s="960"/>
      <c r="BA227" s="960"/>
      <c r="BB227" s="960"/>
      <c r="BC227" s="969"/>
      <c r="BD227" s="968"/>
      <c r="BE227" s="960"/>
      <c r="BF227" s="960"/>
      <c r="BG227" s="960"/>
      <c r="BH227" s="960"/>
      <c r="BI227" s="968"/>
      <c r="BJ227" s="960"/>
      <c r="BK227" s="960"/>
      <c r="BL227" s="960"/>
      <c r="BM227" s="972"/>
      <c r="BN227" s="232"/>
    </row>
    <row r="228" spans="1:66" s="39" customFormat="1" ht="19.5" hidden="1" customHeight="1" thickBot="1">
      <c r="A228" s="40" t="s">
        <v>88</v>
      </c>
      <c r="B228" s="41"/>
      <c r="C228" s="1466">
        <f>SUM(D228:BM228)</f>
        <v>0</v>
      </c>
      <c r="D228" s="1477">
        <f>D227*1.017</f>
        <v>0</v>
      </c>
      <c r="E228" s="1478"/>
      <c r="F228" s="1478"/>
      <c r="G228" s="1478"/>
      <c r="H228" s="1479"/>
      <c r="I228" s="1477">
        <f>I227*1.017</f>
        <v>0</v>
      </c>
      <c r="J228" s="1478"/>
      <c r="K228" s="1478"/>
      <c r="L228" s="1478"/>
      <c r="M228" s="1478"/>
      <c r="N228" s="1477">
        <f>N227*1.017</f>
        <v>0</v>
      </c>
      <c r="O228" s="1479"/>
      <c r="P228" s="1479"/>
      <c r="Q228" s="1479"/>
      <c r="R228" s="1479"/>
      <c r="S228" s="1477">
        <f>S227*1.017</f>
        <v>0</v>
      </c>
      <c r="T228" s="1478"/>
      <c r="U228" s="1478"/>
      <c r="V228" s="1478"/>
      <c r="W228" s="1480"/>
      <c r="X228" s="1477">
        <f>X227*1.017</f>
        <v>0</v>
      </c>
      <c r="Y228" s="1478"/>
      <c r="Z228" s="1478"/>
      <c r="AA228" s="1478"/>
      <c r="AB228" s="1481"/>
      <c r="AC228" s="1481"/>
      <c r="AD228" s="1477">
        <f>AD227*1.017</f>
        <v>0</v>
      </c>
      <c r="AE228" s="1478"/>
      <c r="AF228" s="1478"/>
      <c r="AG228" s="1478"/>
      <c r="AH228" s="1479"/>
      <c r="AI228" s="1477">
        <f>AI227*1.017</f>
        <v>0</v>
      </c>
      <c r="AJ228" s="1478"/>
      <c r="AK228" s="1478"/>
      <c r="AL228" s="1478"/>
      <c r="AM228" s="1481"/>
      <c r="AN228" s="1477">
        <f>AN227*1.017</f>
        <v>0</v>
      </c>
      <c r="AO228" s="1478"/>
      <c r="AP228" s="1478"/>
      <c r="AQ228" s="1478"/>
      <c r="AR228" s="1479"/>
      <c r="AS228" s="1477">
        <f>AS227*1.017</f>
        <v>0</v>
      </c>
      <c r="AT228" s="1478"/>
      <c r="AU228" s="1478"/>
      <c r="AV228" s="1482"/>
      <c r="AW228" s="1483"/>
      <c r="AX228" s="1477">
        <f>AX227*1.017</f>
        <v>0</v>
      </c>
      <c r="AY228" s="1478"/>
      <c r="AZ228" s="1478"/>
      <c r="BA228" s="1478"/>
      <c r="BB228" s="1479"/>
      <c r="BC228" s="1484"/>
      <c r="BD228" s="1477">
        <f>BD227*1.017</f>
        <v>0</v>
      </c>
      <c r="BE228" s="1478"/>
      <c r="BF228" s="1478"/>
      <c r="BG228" s="1478"/>
      <c r="BH228" s="1485"/>
      <c r="BI228" s="1477">
        <f>BI227*1.017</f>
        <v>0</v>
      </c>
      <c r="BJ228" s="1478"/>
      <c r="BK228" s="1478"/>
      <c r="BL228" s="1478"/>
      <c r="BM228" s="1486"/>
      <c r="BN228" s="232"/>
    </row>
    <row r="229" spans="1:66" ht="18.600000000000001" hidden="1" thickBot="1">
      <c r="A229" s="43" t="s">
        <v>115</v>
      </c>
      <c r="B229" s="29"/>
      <c r="C229" s="58"/>
      <c r="D229" s="386"/>
      <c r="E229" s="465"/>
      <c r="F229" s="465"/>
      <c r="G229" s="465"/>
      <c r="H229" s="475"/>
      <c r="I229" s="947"/>
      <c r="J229" s="465"/>
      <c r="K229" s="465"/>
      <c r="L229" s="465"/>
      <c r="M229" s="465"/>
      <c r="N229" s="953"/>
      <c r="O229" s="950"/>
      <c r="P229" s="950"/>
      <c r="Q229" s="950"/>
      <c r="R229" s="1030"/>
      <c r="S229" s="1194"/>
      <c r="T229" s="1189"/>
      <c r="U229" s="1189"/>
      <c r="V229" s="385"/>
      <c r="W229" s="1176"/>
      <c r="X229" s="1058"/>
      <c r="Y229" s="465"/>
      <c r="Z229" s="465"/>
      <c r="AA229" s="465"/>
      <c r="AB229" s="951"/>
      <c r="AC229" s="375"/>
      <c r="AD229" s="949"/>
      <c r="AE229" s="465"/>
      <c r="AF229" s="465"/>
      <c r="AG229" s="172"/>
      <c r="AH229" s="475"/>
      <c r="AI229" s="955"/>
      <c r="AJ229" s="464"/>
      <c r="AK229" s="464"/>
      <c r="AL229" s="464"/>
      <c r="AM229" s="378"/>
      <c r="AN229" s="949"/>
      <c r="AO229" s="465"/>
      <c r="AP229" s="465"/>
      <c r="AQ229" s="465"/>
      <c r="AR229" s="1233"/>
      <c r="AS229" s="1360"/>
      <c r="AT229" s="1357"/>
      <c r="AU229" s="1357"/>
      <c r="AV229" s="1357"/>
      <c r="AW229" s="1192"/>
      <c r="AX229" s="1255"/>
      <c r="AY229" s="465"/>
      <c r="AZ229" s="465"/>
      <c r="BA229" s="465"/>
      <c r="BB229" s="475"/>
      <c r="BC229" s="483"/>
      <c r="BD229" s="949"/>
      <c r="BE229" s="465"/>
      <c r="BF229" s="465"/>
      <c r="BG229" s="465"/>
      <c r="BH229" s="951"/>
      <c r="BI229" s="949"/>
      <c r="BJ229" s="465"/>
      <c r="BK229" s="465"/>
      <c r="BL229" s="465"/>
      <c r="BM229" s="957"/>
      <c r="BN229" s="231"/>
    </row>
    <row r="230" spans="1:66" ht="18.600000000000001" hidden="1" thickBot="1">
      <c r="A230" s="28" t="s">
        <v>5</v>
      </c>
      <c r="B230" s="29"/>
      <c r="C230" s="58"/>
      <c r="D230" s="946"/>
      <c r="E230" s="465"/>
      <c r="F230" s="465"/>
      <c r="G230" s="465"/>
      <c r="H230" s="475"/>
      <c r="I230" s="947"/>
      <c r="J230" s="465"/>
      <c r="K230" s="465"/>
      <c r="L230" s="465"/>
      <c r="M230" s="465"/>
      <c r="N230" s="949"/>
      <c r="O230" s="465"/>
      <c r="P230" s="465"/>
      <c r="Q230" s="465"/>
      <c r="R230" s="375"/>
      <c r="S230" s="1177"/>
      <c r="T230" s="1189"/>
      <c r="U230" s="1189"/>
      <c r="V230" s="1195"/>
      <c r="W230" s="1201"/>
      <c r="X230" s="1058"/>
      <c r="Y230" s="465"/>
      <c r="Z230" s="465"/>
      <c r="AA230" s="465"/>
      <c r="AB230" s="951"/>
      <c r="AC230" s="975"/>
      <c r="AD230" s="949"/>
      <c r="AE230" s="465"/>
      <c r="AF230" s="465"/>
      <c r="AG230" s="465"/>
      <c r="AH230" s="973"/>
      <c r="AI230" s="974"/>
      <c r="AJ230" s="950"/>
      <c r="AK230" s="950"/>
      <c r="AL230" s="950"/>
      <c r="AM230" s="378"/>
      <c r="AN230" s="949"/>
      <c r="AO230" s="465"/>
      <c r="AP230" s="465"/>
      <c r="AQ230" s="465"/>
      <c r="AR230" s="1233"/>
      <c r="AS230" s="1360"/>
      <c r="AT230" s="1357"/>
      <c r="AU230" s="1357"/>
      <c r="AV230" s="1357"/>
      <c r="AW230" s="1192"/>
      <c r="AX230" s="1255"/>
      <c r="AY230" s="465"/>
      <c r="AZ230" s="465"/>
      <c r="BA230" s="465"/>
      <c r="BB230" s="475"/>
      <c r="BC230" s="483"/>
      <c r="BD230" s="949"/>
      <c r="BE230" s="465"/>
      <c r="BF230" s="465"/>
      <c r="BG230" s="465"/>
      <c r="BH230" s="951"/>
      <c r="BI230" s="949"/>
      <c r="BJ230" s="465"/>
      <c r="BK230" s="465"/>
      <c r="BL230" s="465"/>
      <c r="BM230" s="957"/>
      <c r="BN230" s="231"/>
    </row>
    <row r="231" spans="1:66" s="39" customFormat="1" ht="26.4" hidden="1" thickBot="1">
      <c r="A231" s="36" t="s">
        <v>51</v>
      </c>
      <c r="B231" s="37"/>
      <c r="C231" s="55">
        <f>SUM(D231:BM231)</f>
        <v>0</v>
      </c>
      <c r="D231" s="959"/>
      <c r="E231" s="960"/>
      <c r="F231" s="960"/>
      <c r="G231" s="960"/>
      <c r="H231" s="961"/>
      <c r="I231" s="962"/>
      <c r="J231" s="960"/>
      <c r="K231" s="960"/>
      <c r="L231" s="960"/>
      <c r="M231" s="960"/>
      <c r="N231" s="968"/>
      <c r="O231" s="960"/>
      <c r="P231" s="960"/>
      <c r="Q231" s="960"/>
      <c r="R231" s="960"/>
      <c r="S231" s="1182"/>
      <c r="T231" s="1060"/>
      <c r="U231" s="1060"/>
      <c r="V231" s="1060"/>
      <c r="W231" s="1183"/>
      <c r="X231" s="1060"/>
      <c r="Y231" s="960"/>
      <c r="Z231" s="960"/>
      <c r="AA231" s="960"/>
      <c r="AB231" s="960"/>
      <c r="AC231" s="967"/>
      <c r="AD231" s="962"/>
      <c r="AE231" s="960"/>
      <c r="AF231" s="960"/>
      <c r="AG231" s="960"/>
      <c r="AH231" s="961"/>
      <c r="AI231" s="962"/>
      <c r="AJ231" s="960"/>
      <c r="AK231" s="960"/>
      <c r="AL231" s="960"/>
      <c r="AM231" s="967"/>
      <c r="AN231" s="968"/>
      <c r="AO231" s="960"/>
      <c r="AP231" s="960"/>
      <c r="AQ231" s="960"/>
      <c r="AR231" s="1060"/>
      <c r="AS231" s="1361"/>
      <c r="AT231" s="1362"/>
      <c r="AU231" s="1362"/>
      <c r="AV231" s="1362"/>
      <c r="AW231" s="1363"/>
      <c r="AX231" s="1060"/>
      <c r="AY231" s="960"/>
      <c r="AZ231" s="960"/>
      <c r="BA231" s="960"/>
      <c r="BB231" s="960"/>
      <c r="BC231" s="969"/>
      <c r="BD231" s="968"/>
      <c r="BE231" s="960"/>
      <c r="BF231" s="960"/>
      <c r="BG231" s="960"/>
      <c r="BH231" s="960"/>
      <c r="BI231" s="968"/>
      <c r="BJ231" s="960"/>
      <c r="BK231" s="960"/>
      <c r="BL231" s="960"/>
      <c r="BM231" s="972"/>
      <c r="BN231" s="232"/>
    </row>
    <row r="232" spans="1:66" s="39" customFormat="1" ht="19.5" hidden="1" customHeight="1" thickBot="1">
      <c r="A232" s="40" t="s">
        <v>88</v>
      </c>
      <c r="B232" s="41"/>
      <c r="C232" s="1466">
        <f>SUM(D232:BM232)</f>
        <v>0</v>
      </c>
      <c r="D232" s="1477">
        <f>D231*1.017</f>
        <v>0</v>
      </c>
      <c r="E232" s="1478"/>
      <c r="F232" s="1478"/>
      <c r="G232" s="1478"/>
      <c r="H232" s="1479"/>
      <c r="I232" s="1477">
        <f>I231*1.017</f>
        <v>0</v>
      </c>
      <c r="J232" s="1478"/>
      <c r="K232" s="1478"/>
      <c r="L232" s="1478"/>
      <c r="M232" s="1478"/>
      <c r="N232" s="1477">
        <f>N231*1.017</f>
        <v>0</v>
      </c>
      <c r="O232" s="1479"/>
      <c r="P232" s="1479"/>
      <c r="Q232" s="1479"/>
      <c r="R232" s="1479"/>
      <c r="S232" s="1477">
        <f>S231*1.017</f>
        <v>0</v>
      </c>
      <c r="T232" s="1478"/>
      <c r="U232" s="1478"/>
      <c r="V232" s="1478"/>
      <c r="W232" s="1480"/>
      <c r="X232" s="1477">
        <f>X231*1.017</f>
        <v>0</v>
      </c>
      <c r="Y232" s="1478"/>
      <c r="Z232" s="1478"/>
      <c r="AA232" s="1478"/>
      <c r="AB232" s="1481"/>
      <c r="AC232" s="1481"/>
      <c r="AD232" s="1477">
        <f>AD231*1.017</f>
        <v>0</v>
      </c>
      <c r="AE232" s="1478"/>
      <c r="AF232" s="1478"/>
      <c r="AG232" s="1478"/>
      <c r="AH232" s="1479"/>
      <c r="AI232" s="1477">
        <f>AI231*1.017</f>
        <v>0</v>
      </c>
      <c r="AJ232" s="1478"/>
      <c r="AK232" s="1478"/>
      <c r="AL232" s="1478"/>
      <c r="AM232" s="1481"/>
      <c r="AN232" s="1477">
        <f>AN231*1.017</f>
        <v>0</v>
      </c>
      <c r="AO232" s="1478"/>
      <c r="AP232" s="1478"/>
      <c r="AQ232" s="1478"/>
      <c r="AR232" s="1479"/>
      <c r="AS232" s="1477">
        <f>AS231*1.017</f>
        <v>0</v>
      </c>
      <c r="AT232" s="1478"/>
      <c r="AU232" s="1478"/>
      <c r="AV232" s="1482"/>
      <c r="AW232" s="1483"/>
      <c r="AX232" s="1477">
        <f>AX231*1.017</f>
        <v>0</v>
      </c>
      <c r="AY232" s="1478"/>
      <c r="AZ232" s="1478"/>
      <c r="BA232" s="1478"/>
      <c r="BB232" s="1479"/>
      <c r="BC232" s="1484"/>
      <c r="BD232" s="1477">
        <f>BD231*1.017</f>
        <v>0</v>
      </c>
      <c r="BE232" s="1478"/>
      <c r="BF232" s="1478"/>
      <c r="BG232" s="1478"/>
      <c r="BH232" s="1485"/>
      <c r="BI232" s="1477">
        <f>BI231*1.017</f>
        <v>0</v>
      </c>
      <c r="BJ232" s="1478"/>
      <c r="BK232" s="1478"/>
      <c r="BL232" s="1478"/>
      <c r="BM232" s="1486"/>
      <c r="BN232" s="232"/>
    </row>
    <row r="233" spans="1:66" ht="18.600000000000001" hidden="1" thickBot="1">
      <c r="A233" s="43" t="s">
        <v>115</v>
      </c>
      <c r="B233" s="29"/>
      <c r="C233" s="58"/>
      <c r="D233" s="386"/>
      <c r="E233" s="465"/>
      <c r="F233" s="465"/>
      <c r="G233" s="465"/>
      <c r="H233" s="475"/>
      <c r="I233" s="947"/>
      <c r="J233" s="465"/>
      <c r="K233" s="465"/>
      <c r="L233" s="465"/>
      <c r="M233" s="465"/>
      <c r="N233" s="953"/>
      <c r="O233" s="950"/>
      <c r="P233" s="950"/>
      <c r="Q233" s="950"/>
      <c r="R233" s="1030"/>
      <c r="S233" s="1194"/>
      <c r="T233" s="1189"/>
      <c r="U233" s="1189"/>
      <c r="V233" s="385"/>
      <c r="W233" s="1176"/>
      <c r="X233" s="1058"/>
      <c r="Y233" s="465"/>
      <c r="Z233" s="465"/>
      <c r="AA233" s="465"/>
      <c r="AB233" s="951"/>
      <c r="AC233" s="375"/>
      <c r="AD233" s="949"/>
      <c r="AE233" s="465"/>
      <c r="AF233" s="465"/>
      <c r="AG233" s="385"/>
      <c r="AH233" s="475"/>
      <c r="AI233" s="955"/>
      <c r="AJ233" s="464"/>
      <c r="AK233" s="464"/>
      <c r="AL233" s="464"/>
      <c r="AM233" s="378"/>
      <c r="AN233" s="949"/>
      <c r="AO233" s="465"/>
      <c r="AP233" s="465"/>
      <c r="AQ233" s="465"/>
      <c r="AR233" s="1233"/>
      <c r="AS233" s="1360"/>
      <c r="AT233" s="1357"/>
      <c r="AU233" s="1357"/>
      <c r="AV233" s="1357"/>
      <c r="AW233" s="1192"/>
      <c r="AX233" s="1255"/>
      <c r="AY233" s="465"/>
      <c r="AZ233" s="465"/>
      <c r="BA233" s="465"/>
      <c r="BB233" s="475"/>
      <c r="BC233" s="483"/>
      <c r="BD233" s="949"/>
      <c r="BE233" s="465"/>
      <c r="BF233" s="465"/>
      <c r="BG233" s="465"/>
      <c r="BH233" s="951"/>
      <c r="BI233" s="949"/>
      <c r="BJ233" s="465"/>
      <c r="BK233" s="465"/>
      <c r="BL233" s="465"/>
      <c r="BM233" s="957"/>
      <c r="BN233" s="231"/>
    </row>
    <row r="234" spans="1:66" ht="18.600000000000001" hidden="1" thickBot="1">
      <c r="A234" s="28" t="s">
        <v>5</v>
      </c>
      <c r="B234" s="29"/>
      <c r="C234" s="58"/>
      <c r="D234" s="946"/>
      <c r="E234" s="465"/>
      <c r="F234" s="465"/>
      <c r="G234" s="465"/>
      <c r="H234" s="475"/>
      <c r="I234" s="947"/>
      <c r="J234" s="465"/>
      <c r="K234" s="465"/>
      <c r="L234" s="465"/>
      <c r="M234" s="465"/>
      <c r="N234" s="949"/>
      <c r="O234" s="465"/>
      <c r="P234" s="465"/>
      <c r="Q234" s="465"/>
      <c r="R234" s="375"/>
      <c r="S234" s="1177"/>
      <c r="T234" s="1189"/>
      <c r="U234" s="1189"/>
      <c r="V234" s="1195"/>
      <c r="W234" s="1202"/>
      <c r="X234" s="1058"/>
      <c r="Y234" s="465"/>
      <c r="Z234" s="465"/>
      <c r="AA234" s="465"/>
      <c r="AB234" s="951"/>
      <c r="AC234" s="975"/>
      <c r="AD234" s="949"/>
      <c r="AE234" s="465"/>
      <c r="AF234" s="465"/>
      <c r="AG234" s="465"/>
      <c r="AH234" s="973"/>
      <c r="AI234" s="974"/>
      <c r="AJ234" s="950"/>
      <c r="AK234" s="950"/>
      <c r="AL234" s="950"/>
      <c r="AM234" s="378"/>
      <c r="AN234" s="949"/>
      <c r="AO234" s="465"/>
      <c r="AP234" s="465"/>
      <c r="AQ234" s="465"/>
      <c r="AR234" s="1233"/>
      <c r="AS234" s="1360"/>
      <c r="AT234" s="1357"/>
      <c r="AU234" s="1357"/>
      <c r="AV234" s="1357"/>
      <c r="AW234" s="1192"/>
      <c r="AX234" s="1255"/>
      <c r="AY234" s="465"/>
      <c r="AZ234" s="465"/>
      <c r="BA234" s="465"/>
      <c r="BB234" s="475"/>
      <c r="BC234" s="483"/>
      <c r="BD234" s="949"/>
      <c r="BE234" s="465"/>
      <c r="BF234" s="465"/>
      <c r="BG234" s="465"/>
      <c r="BH234" s="951"/>
      <c r="BI234" s="949"/>
      <c r="BJ234" s="465"/>
      <c r="BK234" s="465"/>
      <c r="BL234" s="465"/>
      <c r="BM234" s="957"/>
      <c r="BN234" s="231"/>
    </row>
    <row r="235" spans="1:66" s="39" customFormat="1" ht="26.4" hidden="1" thickBot="1">
      <c r="A235" s="36" t="s">
        <v>51</v>
      </c>
      <c r="B235" s="37"/>
      <c r="C235" s="55">
        <f>SUM(D235:BM235)</f>
        <v>0</v>
      </c>
      <c r="D235" s="959"/>
      <c r="E235" s="960"/>
      <c r="F235" s="960"/>
      <c r="G235" s="960"/>
      <c r="H235" s="961"/>
      <c r="I235" s="962"/>
      <c r="J235" s="960"/>
      <c r="K235" s="960"/>
      <c r="L235" s="960"/>
      <c r="M235" s="960"/>
      <c r="N235" s="968"/>
      <c r="O235" s="960"/>
      <c r="P235" s="960"/>
      <c r="Q235" s="960"/>
      <c r="R235" s="960"/>
      <c r="S235" s="1182"/>
      <c r="T235" s="1060"/>
      <c r="U235" s="1060"/>
      <c r="V235" s="1060"/>
      <c r="W235" s="1183"/>
      <c r="X235" s="1060"/>
      <c r="Y235" s="960"/>
      <c r="Z235" s="960"/>
      <c r="AA235" s="960"/>
      <c r="AB235" s="960"/>
      <c r="AC235" s="967"/>
      <c r="AD235" s="962"/>
      <c r="AE235" s="960"/>
      <c r="AF235" s="960"/>
      <c r="AG235" s="960"/>
      <c r="AH235" s="961"/>
      <c r="AI235" s="962"/>
      <c r="AJ235" s="960"/>
      <c r="AK235" s="960"/>
      <c r="AL235" s="960"/>
      <c r="AM235" s="967"/>
      <c r="AN235" s="968"/>
      <c r="AO235" s="960"/>
      <c r="AP235" s="960"/>
      <c r="AQ235" s="960"/>
      <c r="AR235" s="1060"/>
      <c r="AS235" s="1361"/>
      <c r="AT235" s="1362"/>
      <c r="AU235" s="1362"/>
      <c r="AV235" s="1362"/>
      <c r="AW235" s="1363"/>
      <c r="AX235" s="1060"/>
      <c r="AY235" s="960"/>
      <c r="AZ235" s="960"/>
      <c r="BA235" s="960"/>
      <c r="BB235" s="960"/>
      <c r="BC235" s="969"/>
      <c r="BD235" s="968"/>
      <c r="BE235" s="960"/>
      <c r="BF235" s="960"/>
      <c r="BG235" s="960"/>
      <c r="BH235" s="960"/>
      <c r="BI235" s="968"/>
      <c r="BJ235" s="960"/>
      <c r="BK235" s="960"/>
      <c r="BL235" s="960"/>
      <c r="BM235" s="972"/>
      <c r="BN235" s="232"/>
    </row>
    <row r="236" spans="1:66" s="39" customFormat="1" ht="19.5" hidden="1" customHeight="1" thickBot="1">
      <c r="A236" s="40" t="s">
        <v>88</v>
      </c>
      <c r="B236" s="41"/>
      <c r="C236" s="1466">
        <f>SUM(D236:BM236)</f>
        <v>0</v>
      </c>
      <c r="D236" s="1477">
        <f>D235*1.017</f>
        <v>0</v>
      </c>
      <c r="E236" s="1478"/>
      <c r="F236" s="1478"/>
      <c r="G236" s="1478"/>
      <c r="H236" s="1479"/>
      <c r="I236" s="1477">
        <f>I235*1.017</f>
        <v>0</v>
      </c>
      <c r="J236" s="1478"/>
      <c r="K236" s="1478"/>
      <c r="L236" s="1478"/>
      <c r="M236" s="1478"/>
      <c r="N236" s="1477">
        <f>N235*1.017</f>
        <v>0</v>
      </c>
      <c r="O236" s="1479"/>
      <c r="P236" s="1479"/>
      <c r="Q236" s="1479"/>
      <c r="R236" s="1479"/>
      <c r="S236" s="1477">
        <f>S235*1.017</f>
        <v>0</v>
      </c>
      <c r="T236" s="1478"/>
      <c r="U236" s="1478"/>
      <c r="V236" s="1478"/>
      <c r="W236" s="1480"/>
      <c r="X236" s="1477">
        <f>X235*1.017</f>
        <v>0</v>
      </c>
      <c r="Y236" s="1478"/>
      <c r="Z236" s="1478"/>
      <c r="AA236" s="1478"/>
      <c r="AB236" s="1481"/>
      <c r="AC236" s="1481"/>
      <c r="AD236" s="1477">
        <f>AD235*1.017</f>
        <v>0</v>
      </c>
      <c r="AE236" s="1478"/>
      <c r="AF236" s="1478"/>
      <c r="AG236" s="1478"/>
      <c r="AH236" s="1479"/>
      <c r="AI236" s="1477">
        <f>AI235*1.017</f>
        <v>0</v>
      </c>
      <c r="AJ236" s="1478"/>
      <c r="AK236" s="1478"/>
      <c r="AL236" s="1478"/>
      <c r="AM236" s="1481"/>
      <c r="AN236" s="1477">
        <f>AN235*1.017</f>
        <v>0</v>
      </c>
      <c r="AO236" s="1478"/>
      <c r="AP236" s="1478"/>
      <c r="AQ236" s="1478"/>
      <c r="AR236" s="1479"/>
      <c r="AS236" s="1477">
        <f>AS235*1.017</f>
        <v>0</v>
      </c>
      <c r="AT236" s="1478"/>
      <c r="AU236" s="1478"/>
      <c r="AV236" s="1482"/>
      <c r="AW236" s="1483"/>
      <c r="AX236" s="1477">
        <f>AX235*1.017</f>
        <v>0</v>
      </c>
      <c r="AY236" s="1478"/>
      <c r="AZ236" s="1478"/>
      <c r="BA236" s="1478"/>
      <c r="BB236" s="1479"/>
      <c r="BC236" s="1484"/>
      <c r="BD236" s="1477">
        <f>BD235*1.017</f>
        <v>0</v>
      </c>
      <c r="BE236" s="1478"/>
      <c r="BF236" s="1478"/>
      <c r="BG236" s="1478"/>
      <c r="BH236" s="1485"/>
      <c r="BI236" s="1477">
        <f>BI235*1.017</f>
        <v>0</v>
      </c>
      <c r="BJ236" s="1478"/>
      <c r="BK236" s="1478"/>
      <c r="BL236" s="1478"/>
      <c r="BM236" s="1486"/>
      <c r="BN236" s="232"/>
    </row>
    <row r="237" spans="1:66" ht="18.600000000000001" hidden="1" thickBot="1">
      <c r="A237" s="43" t="s">
        <v>115</v>
      </c>
      <c r="B237" s="29"/>
      <c r="C237" s="58"/>
      <c r="D237" s="386"/>
      <c r="E237" s="465"/>
      <c r="F237" s="465"/>
      <c r="G237" s="465"/>
      <c r="H237" s="475"/>
      <c r="I237" s="947"/>
      <c r="J237" s="465"/>
      <c r="K237" s="465"/>
      <c r="L237" s="465"/>
      <c r="M237" s="465"/>
      <c r="N237" s="953"/>
      <c r="O237" s="950"/>
      <c r="P237" s="950"/>
      <c r="Q237" s="950"/>
      <c r="R237" s="1030"/>
      <c r="S237" s="1194"/>
      <c r="T237" s="1189"/>
      <c r="U237" s="1189"/>
      <c r="V237" s="385"/>
      <c r="W237" s="1200"/>
      <c r="X237" s="1058"/>
      <c r="Y237" s="465"/>
      <c r="Z237" s="465"/>
      <c r="AA237" s="465"/>
      <c r="AB237" s="951"/>
      <c r="AC237" s="375"/>
      <c r="AD237" s="949"/>
      <c r="AE237" s="465"/>
      <c r="AF237" s="465"/>
      <c r="AG237" s="172"/>
      <c r="AH237" s="475"/>
      <c r="AI237" s="955"/>
      <c r="AJ237" s="464"/>
      <c r="AK237" s="464"/>
      <c r="AL237" s="464"/>
      <c r="AM237" s="378"/>
      <c r="AN237" s="949"/>
      <c r="AO237" s="465"/>
      <c r="AP237" s="465"/>
      <c r="AQ237" s="465"/>
      <c r="AR237" s="1233"/>
      <c r="AS237" s="1360"/>
      <c r="AT237" s="1357"/>
      <c r="AU237" s="1357"/>
      <c r="AV237" s="1357"/>
      <c r="AW237" s="1192"/>
      <c r="AX237" s="1255"/>
      <c r="AY237" s="465"/>
      <c r="AZ237" s="465"/>
      <c r="BA237" s="465"/>
      <c r="BB237" s="475"/>
      <c r="BC237" s="483"/>
      <c r="BD237" s="949"/>
      <c r="BE237" s="465"/>
      <c r="BF237" s="465"/>
      <c r="BG237" s="465"/>
      <c r="BH237" s="951"/>
      <c r="BI237" s="949"/>
      <c r="BJ237" s="465"/>
      <c r="BK237" s="465"/>
      <c r="BL237" s="465"/>
      <c r="BM237" s="957"/>
      <c r="BN237" s="231"/>
    </row>
    <row r="238" spans="1:66" ht="18.600000000000001" hidden="1" thickBot="1">
      <c r="A238" s="28" t="s">
        <v>5</v>
      </c>
      <c r="B238" s="29"/>
      <c r="C238" s="58">
        <f>SUM(D238:BM238)</f>
        <v>0</v>
      </c>
      <c r="D238" s="946"/>
      <c r="E238" s="465"/>
      <c r="F238" s="465"/>
      <c r="G238" s="465"/>
      <c r="H238" s="475"/>
      <c r="I238" s="947"/>
      <c r="J238" s="465"/>
      <c r="K238" s="465"/>
      <c r="L238" s="465"/>
      <c r="M238" s="465"/>
      <c r="N238" s="949"/>
      <c r="O238" s="465"/>
      <c r="P238" s="465"/>
      <c r="Q238" s="465"/>
      <c r="R238" s="375"/>
      <c r="S238" s="1177"/>
      <c r="T238" s="1189"/>
      <c r="U238" s="1189"/>
      <c r="V238" s="1195"/>
      <c r="W238" s="1192"/>
      <c r="X238" s="1058"/>
      <c r="Y238" s="465"/>
      <c r="Z238" s="465"/>
      <c r="AA238" s="465"/>
      <c r="AB238" s="951"/>
      <c r="AC238" s="975"/>
      <c r="AD238" s="949"/>
      <c r="AE238" s="465"/>
      <c r="AF238" s="465"/>
      <c r="AG238" s="465"/>
      <c r="AH238" s="973"/>
      <c r="AI238" s="974"/>
      <c r="AJ238" s="950"/>
      <c r="AK238" s="950"/>
      <c r="AL238" s="950"/>
      <c r="AM238" s="378"/>
      <c r="AN238" s="949"/>
      <c r="AO238" s="465"/>
      <c r="AP238" s="465"/>
      <c r="AQ238" s="465"/>
      <c r="AR238" s="1233"/>
      <c r="AS238" s="1360"/>
      <c r="AT238" s="1357"/>
      <c r="AU238" s="1357"/>
      <c r="AV238" s="1357"/>
      <c r="AW238" s="1192"/>
      <c r="AX238" s="1255"/>
      <c r="AY238" s="465"/>
      <c r="AZ238" s="465"/>
      <c r="BA238" s="465"/>
      <c r="BB238" s="475"/>
      <c r="BC238" s="483"/>
      <c r="BD238" s="949"/>
      <c r="BE238" s="465"/>
      <c r="BF238" s="465"/>
      <c r="BG238" s="465"/>
      <c r="BH238" s="951"/>
      <c r="BI238" s="949"/>
      <c r="BJ238" s="465"/>
      <c r="BK238" s="465"/>
      <c r="BL238" s="954"/>
      <c r="BM238" s="1004"/>
      <c r="BN238" s="231"/>
    </row>
    <row r="239" spans="1:66" s="39" customFormat="1" ht="26.4" hidden="1" thickBot="1">
      <c r="A239" s="36" t="s">
        <v>51</v>
      </c>
      <c r="B239" s="37"/>
      <c r="C239" s="38">
        <f>SUM(D239:BM239)</f>
        <v>0</v>
      </c>
      <c r="D239" s="959"/>
      <c r="E239" s="960"/>
      <c r="F239" s="960"/>
      <c r="G239" s="960"/>
      <c r="H239" s="961"/>
      <c r="I239" s="962"/>
      <c r="J239" s="960"/>
      <c r="K239" s="960"/>
      <c r="L239" s="960"/>
      <c r="M239" s="960"/>
      <c r="N239" s="968"/>
      <c r="O239" s="960"/>
      <c r="P239" s="960"/>
      <c r="Q239" s="960"/>
      <c r="R239" s="960"/>
      <c r="S239" s="1182"/>
      <c r="T239" s="1060"/>
      <c r="U239" s="1060"/>
      <c r="V239" s="1060"/>
      <c r="W239" s="1183"/>
      <c r="X239" s="1060"/>
      <c r="Y239" s="960"/>
      <c r="Z239" s="960"/>
      <c r="AA239" s="960"/>
      <c r="AB239" s="960"/>
      <c r="AC239" s="967"/>
      <c r="AD239" s="962"/>
      <c r="AE239" s="960"/>
      <c r="AF239" s="960"/>
      <c r="AG239" s="960"/>
      <c r="AH239" s="961"/>
      <c r="AI239" s="962"/>
      <c r="AJ239" s="960"/>
      <c r="AK239" s="960"/>
      <c r="AL239" s="960"/>
      <c r="AM239" s="967"/>
      <c r="AN239" s="968"/>
      <c r="AO239" s="960"/>
      <c r="AP239" s="960"/>
      <c r="AQ239" s="960"/>
      <c r="AR239" s="1060"/>
      <c r="AS239" s="1361"/>
      <c r="AT239" s="1362"/>
      <c r="AU239" s="1362"/>
      <c r="AV239" s="1362"/>
      <c r="AW239" s="1363"/>
      <c r="AX239" s="1060"/>
      <c r="AY239" s="960"/>
      <c r="AZ239" s="960"/>
      <c r="BA239" s="960"/>
      <c r="BB239" s="960"/>
      <c r="BC239" s="969"/>
      <c r="BD239" s="968"/>
      <c r="BE239" s="960"/>
      <c r="BF239" s="960"/>
      <c r="BG239" s="960"/>
      <c r="BH239" s="960"/>
      <c r="BI239" s="968"/>
      <c r="BJ239" s="960"/>
      <c r="BK239" s="960"/>
      <c r="BL239" s="960"/>
      <c r="BM239" s="972"/>
      <c r="BN239" s="232"/>
    </row>
    <row r="240" spans="1:66" s="39" customFormat="1" ht="19.5" hidden="1" customHeight="1" thickBot="1">
      <c r="A240" s="40" t="s">
        <v>88</v>
      </c>
      <c r="B240" s="41"/>
      <c r="C240" s="1466">
        <f>SUM(D240:BM240)</f>
        <v>0</v>
      </c>
      <c r="D240" s="1477">
        <f>D239*1.017</f>
        <v>0</v>
      </c>
      <c r="E240" s="1478"/>
      <c r="F240" s="1478"/>
      <c r="G240" s="1478"/>
      <c r="H240" s="1479"/>
      <c r="I240" s="1477">
        <f>I239*1.017</f>
        <v>0</v>
      </c>
      <c r="J240" s="1478"/>
      <c r="K240" s="1478"/>
      <c r="L240" s="1478"/>
      <c r="M240" s="1478"/>
      <c r="N240" s="1477">
        <f>N239*1.017</f>
        <v>0</v>
      </c>
      <c r="O240" s="1479"/>
      <c r="P240" s="1479"/>
      <c r="Q240" s="1479"/>
      <c r="R240" s="1479"/>
      <c r="S240" s="1477">
        <f>S239*1.017</f>
        <v>0</v>
      </c>
      <c r="T240" s="1478"/>
      <c r="U240" s="1478"/>
      <c r="V240" s="1478"/>
      <c r="W240" s="1480"/>
      <c r="X240" s="1477">
        <f>X239*1.017</f>
        <v>0</v>
      </c>
      <c r="Y240" s="1478"/>
      <c r="Z240" s="1478"/>
      <c r="AA240" s="1478"/>
      <c r="AB240" s="1481"/>
      <c r="AC240" s="1481"/>
      <c r="AD240" s="1477">
        <f>AD239*1.017</f>
        <v>0</v>
      </c>
      <c r="AE240" s="1478"/>
      <c r="AF240" s="1478"/>
      <c r="AG240" s="1478"/>
      <c r="AH240" s="1479"/>
      <c r="AI240" s="1477">
        <f>AI239*1.017</f>
        <v>0</v>
      </c>
      <c r="AJ240" s="1478"/>
      <c r="AK240" s="1478"/>
      <c r="AL240" s="1478"/>
      <c r="AM240" s="1481"/>
      <c r="AN240" s="1477">
        <f>AN239*1.017</f>
        <v>0</v>
      </c>
      <c r="AO240" s="1478"/>
      <c r="AP240" s="1478"/>
      <c r="AQ240" s="1478"/>
      <c r="AR240" s="1479"/>
      <c r="AS240" s="1477">
        <f>AS239*1.017</f>
        <v>0</v>
      </c>
      <c r="AT240" s="1478"/>
      <c r="AU240" s="1478"/>
      <c r="AV240" s="1482"/>
      <c r="AW240" s="1483"/>
      <c r="AX240" s="1477">
        <f>AX239*1.017</f>
        <v>0</v>
      </c>
      <c r="AY240" s="1478"/>
      <c r="AZ240" s="1478"/>
      <c r="BA240" s="1478"/>
      <c r="BB240" s="1479"/>
      <c r="BC240" s="1484"/>
      <c r="BD240" s="1477">
        <f>BD239*1.017</f>
        <v>0</v>
      </c>
      <c r="BE240" s="1478"/>
      <c r="BF240" s="1478"/>
      <c r="BG240" s="1478"/>
      <c r="BH240" s="1485"/>
      <c r="BI240" s="1477">
        <f>BI239*1.017</f>
        <v>0</v>
      </c>
      <c r="BJ240" s="1478"/>
      <c r="BK240" s="1478"/>
      <c r="BL240" s="1478"/>
      <c r="BM240" s="1486"/>
    </row>
    <row r="241" spans="1:65" ht="18.600000000000001" thickBot="1">
      <c r="A241" s="60" t="s">
        <v>89</v>
      </c>
      <c r="B241" s="61"/>
      <c r="C241" s="240" t="e">
        <f>C27+C34+C160+C165+C170+C175+C180+C185+C205+C216+C222+C190+C195+C199+C231+C235+C239+C211+C41+C227</f>
        <v>#N/A</v>
      </c>
      <c r="D241" s="1"/>
    </row>
    <row r="242" spans="1:65">
      <c r="C242" s="62"/>
      <c r="D242" s="13"/>
      <c r="E242" s="13"/>
      <c r="F242" s="13"/>
      <c r="G242" s="3"/>
      <c r="H242" s="3"/>
      <c r="I242" s="3"/>
      <c r="J242" s="3"/>
      <c r="K242" s="3"/>
      <c r="L242" s="3"/>
      <c r="M242" s="3"/>
      <c r="N242" s="3"/>
      <c r="O242" s="3"/>
      <c r="P242" s="13"/>
      <c r="Q242" s="13"/>
      <c r="R242" s="13"/>
    </row>
    <row r="243" spans="1:65">
      <c r="A243" s="63"/>
      <c r="C243" s="64" t="s">
        <v>55</v>
      </c>
      <c r="D243" s="65"/>
      <c r="E243" s="65"/>
      <c r="F243" s="66"/>
      <c r="G243" s="67"/>
      <c r="H243" s="67"/>
      <c r="I243" s="327"/>
      <c r="J243" s="327"/>
      <c r="K243" s="3"/>
      <c r="L243" s="328"/>
      <c r="M243" s="328"/>
      <c r="N243" s="327"/>
      <c r="O243" s="327"/>
      <c r="P243" s="13"/>
      <c r="Q243" s="13"/>
      <c r="R243" s="13"/>
    </row>
    <row r="244" spans="1:65" s="69" customFormat="1">
      <c r="A244" s="147" t="s">
        <v>99</v>
      </c>
      <c r="B244" s="148"/>
      <c r="C244" s="148"/>
      <c r="P244" s="66"/>
      <c r="Q244" s="66"/>
      <c r="R244" s="66"/>
    </row>
    <row r="245" spans="1:65" s="69" customFormat="1">
      <c r="A245" s="149" t="s">
        <v>34</v>
      </c>
      <c r="B245" s="148"/>
      <c r="C245" s="148" t="e">
        <f>C244-C241</f>
        <v>#N/A</v>
      </c>
      <c r="D245" s="171"/>
      <c r="E245" s="67"/>
      <c r="F245" s="65"/>
      <c r="G245" s="66"/>
      <c r="H245" s="67"/>
      <c r="I245" s="328"/>
      <c r="J245" s="65"/>
      <c r="K245" s="70"/>
      <c r="L245" s="328"/>
      <c r="M245" s="328"/>
      <c r="N245" s="328"/>
      <c r="O245" s="328"/>
      <c r="P245" s="66"/>
      <c r="Q245" s="66"/>
      <c r="R245" s="66"/>
    </row>
    <row r="246" spans="1:65">
      <c r="C246" s="22"/>
      <c r="D246" s="71"/>
      <c r="E246" s="72"/>
      <c r="F246" s="68"/>
      <c r="G246" s="73"/>
      <c r="H246" s="67"/>
      <c r="I246" s="328"/>
      <c r="J246" s="3"/>
      <c r="K246" s="327"/>
      <c r="L246" s="327"/>
      <c r="M246" s="327"/>
      <c r="N246" s="327"/>
      <c r="O246" s="327"/>
      <c r="P246" s="13"/>
      <c r="Q246" s="13"/>
      <c r="R246" s="13"/>
    </row>
    <row r="247" spans="1:65" ht="18.600000000000001" thickBot="1">
      <c r="C247" s="13"/>
      <c r="E247" s="3"/>
      <c r="F247" s="3"/>
      <c r="G247" s="13"/>
      <c r="H247" s="3"/>
      <c r="I247" s="3"/>
      <c r="J247" s="3"/>
      <c r="K247" s="3"/>
      <c r="L247" s="3"/>
      <c r="M247" s="3"/>
      <c r="N247" s="3"/>
      <c r="O247" s="3"/>
      <c r="P247" s="13"/>
      <c r="Q247" s="13"/>
      <c r="R247" s="13"/>
    </row>
    <row r="248" spans="1:65" ht="18.600000000000001" thickBot="1">
      <c r="A248" s="242" t="s">
        <v>48</v>
      </c>
      <c r="B248" s="242" t="s">
        <v>59</v>
      </c>
      <c r="C248" s="243" t="s">
        <v>59</v>
      </c>
      <c r="D248" s="1423">
        <v>44562</v>
      </c>
      <c r="E248" s="487"/>
      <c r="F248" s="487"/>
      <c r="G248" s="1208"/>
      <c r="H248" s="1210"/>
      <c r="I248" s="486">
        <v>44593</v>
      </c>
      <c r="J248" s="487"/>
      <c r="K248" s="487"/>
      <c r="L248" s="487"/>
      <c r="M248" s="487"/>
      <c r="N248" s="486">
        <v>44621</v>
      </c>
      <c r="O248" s="487"/>
      <c r="P248" s="487"/>
      <c r="Q248" s="487"/>
      <c r="R248" s="487"/>
      <c r="S248" s="486">
        <v>44652</v>
      </c>
      <c r="T248" s="487"/>
      <c r="U248" s="487"/>
      <c r="V248" s="487"/>
      <c r="W248" s="487"/>
      <c r="X248" s="486">
        <v>44682</v>
      </c>
      <c r="Y248" s="487"/>
      <c r="Z248" s="487"/>
      <c r="AA248" s="487"/>
      <c r="AB248" s="1209"/>
      <c r="AC248" s="1210"/>
      <c r="AD248" s="486">
        <v>44713</v>
      </c>
      <c r="AE248" s="487"/>
      <c r="AF248" s="487"/>
      <c r="AG248" s="487"/>
      <c r="AH248" s="1209"/>
      <c r="AI248" s="486">
        <v>44743</v>
      </c>
      <c r="AJ248" s="487"/>
      <c r="AK248" s="487"/>
      <c r="AL248" s="487"/>
      <c r="AM248" s="487"/>
      <c r="AN248" s="486">
        <v>44774</v>
      </c>
      <c r="AO248" s="487"/>
      <c r="AP248" s="487"/>
      <c r="AQ248" s="487"/>
      <c r="AR248" s="487"/>
      <c r="AS248" s="486">
        <v>44805</v>
      </c>
      <c r="AT248" s="487"/>
      <c r="AU248" s="487"/>
      <c r="AV248" s="1208"/>
      <c r="AW248" s="1209"/>
      <c r="AX248" s="486">
        <v>44835</v>
      </c>
      <c r="AY248" s="487"/>
      <c r="AZ248" s="487"/>
      <c r="BA248" s="487"/>
      <c r="BB248" s="1209"/>
      <c r="BC248" s="1209"/>
      <c r="BD248" s="486">
        <v>44866</v>
      </c>
      <c r="BE248" s="487"/>
      <c r="BF248" s="487"/>
      <c r="BG248" s="487"/>
      <c r="BH248" s="1208"/>
      <c r="BI248" s="1423">
        <v>44896</v>
      </c>
      <c r="BJ248" s="487"/>
      <c r="BK248" s="487"/>
      <c r="BL248" s="1208"/>
      <c r="BM248" s="1433"/>
    </row>
    <row r="249" spans="1:65">
      <c r="A249" s="74" t="s">
        <v>56</v>
      </c>
      <c r="B249" s="75" t="e">
        <f>SUM(D249:BL249)</f>
        <v>#N/A</v>
      </c>
      <c r="C249" s="264" t="e">
        <f>SUM(D249:BM249)</f>
        <v>#N/A</v>
      </c>
      <c r="D249" s="1424" t="e">
        <f>D68+D106+D144</f>
        <v>#N/A</v>
      </c>
      <c r="E249" s="1425"/>
      <c r="F249" s="1425"/>
      <c r="G249" s="1425"/>
      <c r="H249" s="1426"/>
      <c r="I249" s="1424" t="e">
        <f>I68+I106+I144</f>
        <v>#N/A</v>
      </c>
      <c r="J249" s="1425"/>
      <c r="K249" s="1425"/>
      <c r="L249" s="1425"/>
      <c r="M249" s="1425"/>
      <c r="N249" s="1424" t="e">
        <f>N68+N106+N144</f>
        <v>#N/A</v>
      </c>
      <c r="O249" s="1425"/>
      <c r="P249" s="1425"/>
      <c r="Q249" s="1425"/>
      <c r="R249" s="1425"/>
      <c r="S249" s="1424" t="e">
        <f>S68+S106+S144</f>
        <v>#N/A</v>
      </c>
      <c r="T249" s="1425"/>
      <c r="U249" s="1425"/>
      <c r="V249" s="1425"/>
      <c r="W249" s="1426"/>
      <c r="X249" s="1424" t="e">
        <f>X68+X106+X144</f>
        <v>#N/A</v>
      </c>
      <c r="Y249" s="1425"/>
      <c r="Z249" s="1425"/>
      <c r="AA249" s="1425"/>
      <c r="AB249" s="1425"/>
      <c r="AC249" s="1426"/>
      <c r="AD249" s="1424" t="e">
        <f>AD68+AD106+AD144</f>
        <v>#N/A</v>
      </c>
      <c r="AE249" s="1425"/>
      <c r="AF249" s="1425"/>
      <c r="AG249" s="1425"/>
      <c r="AH249" s="1426"/>
      <c r="AI249" s="1424" t="e">
        <f>AI68+AI106+AI144</f>
        <v>#N/A</v>
      </c>
      <c r="AJ249" s="1425"/>
      <c r="AK249" s="1425"/>
      <c r="AL249" s="1425"/>
      <c r="AM249" s="1426"/>
      <c r="AN249" s="1424" t="e">
        <f>AN68+AN106+AN144</f>
        <v>#N/A</v>
      </c>
      <c r="AO249" s="1425"/>
      <c r="AP249" s="1425"/>
      <c r="AQ249" s="1425"/>
      <c r="AR249" s="1425"/>
      <c r="AS249" s="1424" t="e">
        <f>AS68+AS106+AS144</f>
        <v>#N/A</v>
      </c>
      <c r="AT249" s="1425"/>
      <c r="AU249" s="1425"/>
      <c r="AV249" s="1425"/>
      <c r="AW249" s="1426"/>
      <c r="AX249" s="1425" t="e">
        <f>AX68+AX106+AX144</f>
        <v>#N/A</v>
      </c>
      <c r="AY249" s="1425"/>
      <c r="AZ249" s="1425"/>
      <c r="BA249" s="1425"/>
      <c r="BB249" s="1425"/>
      <c r="BC249" s="1425"/>
      <c r="BD249" s="1424" t="e">
        <f>BD68+BD106+BD144</f>
        <v>#N/A</v>
      </c>
      <c r="BE249" s="1425"/>
      <c r="BF249" s="1425"/>
      <c r="BG249" s="1425"/>
      <c r="BH249" s="1425"/>
      <c r="BI249" s="1424" t="e">
        <f>BI68+BI106+BI144</f>
        <v>#N/A</v>
      </c>
      <c r="BJ249" s="1425"/>
      <c r="BK249" s="1425"/>
      <c r="BL249" s="1425"/>
      <c r="BM249" s="1426"/>
    </row>
    <row r="250" spans="1:65" ht="18.600000000000001" thickBot="1">
      <c r="A250" s="74" t="s">
        <v>57</v>
      </c>
      <c r="B250" s="75" t="e">
        <f>SUM(D250:BL250)</f>
        <v>#N/A</v>
      </c>
      <c r="C250" s="241" t="e">
        <f>SUM(D250:BM250)</f>
        <v>#N/A</v>
      </c>
      <c r="D250" s="1427" t="e">
        <f>D69+D107+D145</f>
        <v>#N/A</v>
      </c>
      <c r="E250" s="1428"/>
      <c r="F250" s="1428"/>
      <c r="G250" s="1428"/>
      <c r="H250" s="1429"/>
      <c r="I250" s="1427" t="e">
        <f>I69+I107+I145</f>
        <v>#N/A</v>
      </c>
      <c r="J250" s="1428"/>
      <c r="K250" s="1428"/>
      <c r="L250" s="1428"/>
      <c r="M250" s="1428"/>
      <c r="N250" s="1427" t="e">
        <f>N69+N107+N145</f>
        <v>#N/A</v>
      </c>
      <c r="O250" s="1428"/>
      <c r="P250" s="1428"/>
      <c r="Q250" s="1428"/>
      <c r="R250" s="1428"/>
      <c r="S250" s="1427" t="e">
        <f>S69+S107+S145</f>
        <v>#N/A</v>
      </c>
      <c r="T250" s="1428"/>
      <c r="U250" s="1428"/>
      <c r="V250" s="1428"/>
      <c r="W250" s="1429"/>
      <c r="X250" s="1427" t="e">
        <f>X69+X107+X145</f>
        <v>#N/A</v>
      </c>
      <c r="Y250" s="1428"/>
      <c r="Z250" s="1428"/>
      <c r="AA250" s="1428"/>
      <c r="AB250" s="1428"/>
      <c r="AC250" s="1429"/>
      <c r="AD250" s="1427" t="e">
        <f>AD69+AD107+AD145</f>
        <v>#N/A</v>
      </c>
      <c r="AE250" s="1428"/>
      <c r="AF250" s="1428"/>
      <c r="AG250" s="1428"/>
      <c r="AH250" s="1429"/>
      <c r="AI250" s="1427" t="e">
        <f>AI69+AI107+AI145</f>
        <v>#N/A</v>
      </c>
      <c r="AJ250" s="1428"/>
      <c r="AK250" s="1428"/>
      <c r="AL250" s="1428"/>
      <c r="AM250" s="1429"/>
      <c r="AN250" s="1427" t="e">
        <f>AN69+AN107+AN145</f>
        <v>#N/A</v>
      </c>
      <c r="AO250" s="1428"/>
      <c r="AP250" s="1428"/>
      <c r="AQ250" s="1428"/>
      <c r="AR250" s="1428"/>
      <c r="AS250" s="1427" t="e">
        <f>AS69+AS107+AS145</f>
        <v>#N/A</v>
      </c>
      <c r="AT250" s="1428"/>
      <c r="AU250" s="1428"/>
      <c r="AV250" s="1428"/>
      <c r="AW250" s="1429"/>
      <c r="AX250" s="1428" t="e">
        <f>AX69+AX107+AX145</f>
        <v>#N/A</v>
      </c>
      <c r="AY250" s="1428"/>
      <c r="AZ250" s="1428"/>
      <c r="BA250" s="1428"/>
      <c r="BB250" s="1428"/>
      <c r="BC250" s="1428"/>
      <c r="BD250" s="1427" t="e">
        <f>BD69+BD107+BD145</f>
        <v>#N/A</v>
      </c>
      <c r="BE250" s="1428"/>
      <c r="BF250" s="1428"/>
      <c r="BG250" s="1428"/>
      <c r="BH250" s="1428"/>
      <c r="BI250" s="1427" t="e">
        <f>BI69+BI107+BI145</f>
        <v>#N/A</v>
      </c>
      <c r="BJ250" s="1428"/>
      <c r="BK250" s="1428"/>
      <c r="BL250" s="1428"/>
      <c r="BM250" s="1429"/>
    </row>
    <row r="251" spans="1:65" ht="18.600000000000001" thickBot="1">
      <c r="B251" s="244" t="e">
        <f>SUM(B249:B250)</f>
        <v>#N/A</v>
      </c>
      <c r="C251" s="245" t="e">
        <f>SUM(C249:C250)</f>
        <v>#N/A</v>
      </c>
      <c r="D251" s="1430" t="e">
        <f>D249+D250</f>
        <v>#N/A</v>
      </c>
      <c r="E251" s="1431"/>
      <c r="F251" s="1431"/>
      <c r="G251" s="1431"/>
      <c r="H251" s="1432"/>
      <c r="I251" s="1430" t="e">
        <f>I249+I250</f>
        <v>#N/A</v>
      </c>
      <c r="J251" s="1431"/>
      <c r="K251" s="1431"/>
      <c r="L251" s="1431"/>
      <c r="M251" s="1431"/>
      <c r="N251" s="1430" t="e">
        <f>N249+N250</f>
        <v>#N/A</v>
      </c>
      <c r="O251" s="1431"/>
      <c r="P251" s="1431"/>
      <c r="Q251" s="1431"/>
      <c r="R251" s="1431"/>
      <c r="S251" s="1430" t="e">
        <f>S249+S250</f>
        <v>#N/A</v>
      </c>
      <c r="T251" s="1431"/>
      <c r="U251" s="1431"/>
      <c r="V251" s="1431"/>
      <c r="W251" s="1432"/>
      <c r="X251" s="1430" t="e">
        <f>X249+X250</f>
        <v>#N/A</v>
      </c>
      <c r="Y251" s="1431"/>
      <c r="Z251" s="1431"/>
      <c r="AA251" s="1431"/>
      <c r="AB251" s="1431"/>
      <c r="AC251" s="1432"/>
      <c r="AD251" s="1430" t="e">
        <f>AD249+AD250</f>
        <v>#N/A</v>
      </c>
      <c r="AE251" s="1431"/>
      <c r="AF251" s="1431"/>
      <c r="AG251" s="1431"/>
      <c r="AH251" s="1432"/>
      <c r="AI251" s="1430" t="e">
        <f>AI249+AI250</f>
        <v>#N/A</v>
      </c>
      <c r="AJ251" s="1431"/>
      <c r="AK251" s="1431"/>
      <c r="AL251" s="1431"/>
      <c r="AM251" s="1432"/>
      <c r="AN251" s="1430" t="e">
        <f>AN249+AN250</f>
        <v>#N/A</v>
      </c>
      <c r="AO251" s="1431"/>
      <c r="AP251" s="1431"/>
      <c r="AQ251" s="1431"/>
      <c r="AR251" s="1431"/>
      <c r="AS251" s="1430" t="e">
        <f>AS249+AS250</f>
        <v>#N/A</v>
      </c>
      <c r="AT251" s="1431"/>
      <c r="AU251" s="1431"/>
      <c r="AV251" s="1431"/>
      <c r="AW251" s="1432"/>
      <c r="AX251" s="1431" t="e">
        <f>AX249+AX250</f>
        <v>#N/A</v>
      </c>
      <c r="AY251" s="1431"/>
      <c r="AZ251" s="1431"/>
      <c r="BA251" s="1431"/>
      <c r="BB251" s="1431"/>
      <c r="BC251" s="1431"/>
      <c r="BD251" s="1430" t="e">
        <f>BD249+BD250</f>
        <v>#N/A</v>
      </c>
      <c r="BE251" s="1431"/>
      <c r="BF251" s="1431"/>
      <c r="BG251" s="1431"/>
      <c r="BH251" s="1431"/>
      <c r="BI251" s="1430" t="e">
        <f>BI249+BI250</f>
        <v>#N/A</v>
      </c>
      <c r="BJ251" s="1431"/>
      <c r="BK251" s="1431"/>
      <c r="BL251" s="1431"/>
      <c r="BM251" s="1432"/>
    </row>
    <row r="253" spans="1:65" ht="25.8">
      <c r="D253" s="76"/>
    </row>
  </sheetData>
  <mergeCells count="26">
    <mergeCell ref="E8:F8"/>
    <mergeCell ref="J8:K8"/>
    <mergeCell ref="D81:H81"/>
    <mergeCell ref="I81:M81"/>
    <mergeCell ref="N81:R81"/>
    <mergeCell ref="S81:W81"/>
    <mergeCell ref="X81:AC81"/>
    <mergeCell ref="AD81:AH81"/>
    <mergeCell ref="AI81:AM81"/>
    <mergeCell ref="AN81:AR81"/>
    <mergeCell ref="AS81:AW81"/>
    <mergeCell ref="AX81:BC81"/>
    <mergeCell ref="BD81:BH81"/>
    <mergeCell ref="BI81:BM81"/>
    <mergeCell ref="D119:H119"/>
    <mergeCell ref="I119:M119"/>
    <mergeCell ref="N119:R119"/>
    <mergeCell ref="S119:W119"/>
    <mergeCell ref="X119:AC119"/>
    <mergeCell ref="BD119:BH119"/>
    <mergeCell ref="BI119:BM119"/>
    <mergeCell ref="AD119:AH119"/>
    <mergeCell ref="AI119:AM119"/>
    <mergeCell ref="AN119:AR119"/>
    <mergeCell ref="AS119:AW119"/>
    <mergeCell ref="AX119:BC119"/>
  </mergeCells>
  <conditionalFormatting sqref="D24:L24 S24:AC24">
    <cfRule type="cellIs" dxfId="284" priority="95" operator="between">
      <formula>0.1</formula>
      <formula>100000</formula>
    </cfRule>
  </conditionalFormatting>
  <conditionalFormatting sqref="AI24:AM24">
    <cfRule type="cellIs" dxfId="283" priority="91" operator="between">
      <formula>0.1</formula>
      <formula>100000</formula>
    </cfRule>
  </conditionalFormatting>
  <conditionalFormatting sqref="D49:L49 AE49:BB49 AD87:AG87 BD87:BF87 BD49:BM49 S87:V87 S49:AB49 D87:H87 AI87:AL87 AN87:AQ87 AS87:AV87">
    <cfRule type="cellIs" dxfId="282" priority="94" operator="greaterThan">
      <formula>0</formula>
    </cfRule>
  </conditionalFormatting>
  <conditionalFormatting sqref="AC49">
    <cfRule type="cellIs" dxfId="281" priority="93" operator="greaterThan">
      <formula>0</formula>
    </cfRule>
  </conditionalFormatting>
  <conditionalFormatting sqref="AD24:AH24">
    <cfRule type="cellIs" dxfId="280" priority="92" operator="between">
      <formula>0.1</formula>
      <formula>100000</formula>
    </cfRule>
  </conditionalFormatting>
  <conditionalFormatting sqref="BI24:BL24">
    <cfRule type="cellIs" dxfId="279" priority="87" operator="between">
      <formula>0.1</formula>
      <formula>100000</formula>
    </cfRule>
  </conditionalFormatting>
  <conditionalFormatting sqref="AS24:AW24">
    <cfRule type="cellIs" dxfId="278" priority="90" operator="between">
      <formula>0.1</formula>
      <formula>100000</formula>
    </cfRule>
  </conditionalFormatting>
  <conditionalFormatting sqref="AX24:BB24">
    <cfRule type="cellIs" dxfId="277" priority="89" operator="between">
      <formula>0.1</formula>
      <formula>100000</formula>
    </cfRule>
  </conditionalFormatting>
  <conditionalFormatting sqref="BD24:BH24">
    <cfRule type="cellIs" dxfId="276" priority="88" operator="between">
      <formula>0.1</formula>
      <formula>100000</formula>
    </cfRule>
  </conditionalFormatting>
  <conditionalFormatting sqref="BM87">
    <cfRule type="cellIs" dxfId="275" priority="86" operator="greaterThan">
      <formula>0</formula>
    </cfRule>
  </conditionalFormatting>
  <conditionalFormatting sqref="BG87 BI87:BL87">
    <cfRule type="cellIs" dxfId="274" priority="85" operator="greaterThan">
      <formula>0</formula>
    </cfRule>
  </conditionalFormatting>
  <conditionalFormatting sqref="AD49">
    <cfRule type="cellIs" dxfId="273" priority="84" operator="greaterThan">
      <formula>0</formula>
    </cfRule>
  </conditionalFormatting>
  <conditionalFormatting sqref="M49">
    <cfRule type="cellIs" dxfId="272" priority="82" operator="greaterThan">
      <formula>0</formula>
    </cfRule>
  </conditionalFormatting>
  <conditionalFormatting sqref="M24">
    <cfRule type="cellIs" dxfId="271" priority="83" operator="between">
      <formula>0.1</formula>
      <formula>100000</formula>
    </cfRule>
  </conditionalFormatting>
  <conditionalFormatting sqref="BC49">
    <cfRule type="cellIs" dxfId="270" priority="81" operator="greaterThan">
      <formula>0</formula>
    </cfRule>
  </conditionalFormatting>
  <conditionalFormatting sqref="BC24">
    <cfRule type="cellIs" dxfId="269" priority="80" operator="between">
      <formula>0.1</formula>
      <formula>100000</formula>
    </cfRule>
  </conditionalFormatting>
  <conditionalFormatting sqref="BM24">
    <cfRule type="cellIs" dxfId="268" priority="79" operator="between">
      <formula>0.1</formula>
      <formula>100000</formula>
    </cfRule>
  </conditionalFormatting>
  <conditionalFormatting sqref="BM87">
    <cfRule type="cellIs" dxfId="267" priority="78" operator="greaterThan">
      <formula>0</formula>
    </cfRule>
  </conditionalFormatting>
  <conditionalFormatting sqref="I87:L87">
    <cfRule type="cellIs" dxfId="266" priority="77" operator="greaterThan">
      <formula>0</formula>
    </cfRule>
  </conditionalFormatting>
  <conditionalFormatting sqref="M87">
    <cfRule type="cellIs" dxfId="265" priority="76" operator="greaterThan">
      <formula>0</formula>
    </cfRule>
  </conditionalFormatting>
  <conditionalFormatting sqref="N87:O87">
    <cfRule type="cellIs" dxfId="264" priority="71" operator="greaterThan">
      <formula>0</formula>
    </cfRule>
  </conditionalFormatting>
  <conditionalFormatting sqref="P87:Q87">
    <cfRule type="cellIs" dxfId="263" priority="70" operator="greaterThan">
      <formula>0</formula>
    </cfRule>
  </conditionalFormatting>
  <conditionalFormatting sqref="N49:O49">
    <cfRule type="cellIs" dxfId="262" priority="68" operator="greaterThan">
      <formula>0</formula>
    </cfRule>
  </conditionalFormatting>
  <conditionalFormatting sqref="P49:Q49">
    <cfRule type="cellIs" dxfId="261" priority="67" operator="greaterThan">
      <formula>0</formula>
    </cfRule>
  </conditionalFormatting>
  <conditionalFormatting sqref="R49">
    <cfRule type="cellIs" dxfId="260" priority="66" operator="greaterThan">
      <formula>0</formula>
    </cfRule>
  </conditionalFormatting>
  <conditionalFormatting sqref="X87:AB87">
    <cfRule type="cellIs" dxfId="259" priority="65" operator="greaterThan">
      <formula>0</formula>
    </cfRule>
  </conditionalFormatting>
  <conditionalFormatting sqref="AX87:BB87">
    <cfRule type="cellIs" dxfId="258" priority="61" operator="greaterThan">
      <formula>0</formula>
    </cfRule>
  </conditionalFormatting>
  <conditionalFormatting sqref="N24:Q24">
    <cfRule type="cellIs" dxfId="257" priority="57" operator="between">
      <formula>0.1</formula>
      <formula>100000</formula>
    </cfRule>
  </conditionalFormatting>
  <conditionalFormatting sqref="R24">
    <cfRule type="cellIs" dxfId="256" priority="56" operator="between">
      <formula>0.1</formula>
      <formula>100000</formula>
    </cfRule>
  </conditionalFormatting>
  <conditionalFormatting sqref="AN24:AR24">
    <cfRule type="cellIs" dxfId="255" priority="55" operator="between">
      <formula>0.1</formula>
      <formula>100000</formula>
    </cfRule>
  </conditionalFormatting>
  <conditionalFormatting sqref="D31:L31 S31:AC31">
    <cfRule type="cellIs" dxfId="254" priority="54" operator="between">
      <formula>0.1</formula>
      <formula>100000</formula>
    </cfRule>
  </conditionalFormatting>
  <conditionalFormatting sqref="AI31:AM31">
    <cfRule type="cellIs" dxfId="253" priority="52" operator="between">
      <formula>0.1</formula>
      <formula>100000</formula>
    </cfRule>
  </conditionalFormatting>
  <conditionalFormatting sqref="AD31:AH31">
    <cfRule type="cellIs" dxfId="252" priority="53" operator="between">
      <formula>0.1</formula>
      <formula>100000</formula>
    </cfRule>
  </conditionalFormatting>
  <conditionalFormatting sqref="BI31:BL31">
    <cfRule type="cellIs" dxfId="251" priority="48" operator="between">
      <formula>0.1</formula>
      <formula>100000</formula>
    </cfRule>
  </conditionalFormatting>
  <conditionalFormatting sqref="AS31:AW31">
    <cfRule type="cellIs" dxfId="250" priority="51" operator="between">
      <formula>0.1</formula>
      <formula>100000</formula>
    </cfRule>
  </conditionalFormatting>
  <conditionalFormatting sqref="AX31:BB31">
    <cfRule type="cellIs" dxfId="249" priority="50" operator="between">
      <formula>0.1</formula>
      <formula>100000</formula>
    </cfRule>
  </conditionalFormatting>
  <conditionalFormatting sqref="BD31:BH31">
    <cfRule type="cellIs" dxfId="248" priority="49" operator="between">
      <formula>0.1</formula>
      <formula>100000</formula>
    </cfRule>
  </conditionalFormatting>
  <conditionalFormatting sqref="M31">
    <cfRule type="cellIs" dxfId="247" priority="47" operator="between">
      <formula>0.1</formula>
      <formula>100000</formula>
    </cfRule>
  </conditionalFormatting>
  <conditionalFormatting sqref="BC31">
    <cfRule type="cellIs" dxfId="246" priority="46" operator="between">
      <formula>0.1</formula>
      <formula>100000</formula>
    </cfRule>
  </conditionalFormatting>
  <conditionalFormatting sqref="BM31">
    <cfRule type="cellIs" dxfId="245" priority="45" operator="between">
      <formula>0.1</formula>
      <formula>100000</formula>
    </cfRule>
  </conditionalFormatting>
  <conditionalFormatting sqref="N31:Q31">
    <cfRule type="cellIs" dxfId="244" priority="44" operator="between">
      <formula>0.1</formula>
      <formula>100000</formula>
    </cfRule>
  </conditionalFormatting>
  <conditionalFormatting sqref="R31">
    <cfRule type="cellIs" dxfId="243" priority="43" operator="between">
      <formula>0.1</formula>
      <formula>100000</formula>
    </cfRule>
  </conditionalFormatting>
  <conditionalFormatting sqref="AN31:AR31">
    <cfRule type="cellIs" dxfId="242" priority="42" operator="between">
      <formula>0.1</formula>
      <formula>100000</formula>
    </cfRule>
  </conditionalFormatting>
  <conditionalFormatting sqref="D38:L38 S38:AC38">
    <cfRule type="cellIs" dxfId="241" priority="41" operator="between">
      <formula>0.1</formula>
      <formula>100000</formula>
    </cfRule>
  </conditionalFormatting>
  <conditionalFormatting sqref="AI38:AM38">
    <cfRule type="cellIs" dxfId="240" priority="39" operator="between">
      <formula>0.1</formula>
      <formula>100000</formula>
    </cfRule>
  </conditionalFormatting>
  <conditionalFormatting sqref="AD38:AH38">
    <cfRule type="cellIs" dxfId="239" priority="40" operator="between">
      <formula>0.1</formula>
      <formula>100000</formula>
    </cfRule>
  </conditionalFormatting>
  <conditionalFormatting sqref="BI38:BL38">
    <cfRule type="cellIs" dxfId="238" priority="35" operator="between">
      <formula>0.1</formula>
      <formula>100000</formula>
    </cfRule>
  </conditionalFormatting>
  <conditionalFormatting sqref="AS38:AW38">
    <cfRule type="cellIs" dxfId="237" priority="38" operator="between">
      <formula>0.1</formula>
      <formula>100000</formula>
    </cfRule>
  </conditionalFormatting>
  <conditionalFormatting sqref="AX38:BB38">
    <cfRule type="cellIs" dxfId="236" priority="37" operator="between">
      <formula>0.1</formula>
      <formula>100000</formula>
    </cfRule>
  </conditionalFormatting>
  <conditionalFormatting sqref="BD38:BH38">
    <cfRule type="cellIs" dxfId="235" priority="36" operator="between">
      <formula>0.1</formula>
      <formula>100000</formula>
    </cfRule>
  </conditionalFormatting>
  <conditionalFormatting sqref="M38">
    <cfRule type="cellIs" dxfId="234" priority="34" operator="between">
      <formula>0.1</formula>
      <formula>100000</formula>
    </cfRule>
  </conditionalFormatting>
  <conditionalFormatting sqref="BC38">
    <cfRule type="cellIs" dxfId="233" priority="33" operator="between">
      <formula>0.1</formula>
      <formula>100000</formula>
    </cfRule>
  </conditionalFormatting>
  <conditionalFormatting sqref="BM38">
    <cfRule type="cellIs" dxfId="232" priority="32" operator="between">
      <formula>0.1</formula>
      <formula>100000</formula>
    </cfRule>
  </conditionalFormatting>
  <conditionalFormatting sqref="N38:Q38">
    <cfRule type="cellIs" dxfId="231" priority="31" operator="between">
      <formula>0.1</formula>
      <formula>100000</formula>
    </cfRule>
  </conditionalFormatting>
  <conditionalFormatting sqref="R38">
    <cfRule type="cellIs" dxfId="230" priority="30" operator="between">
      <formula>0.1</formula>
      <formula>100000</formula>
    </cfRule>
  </conditionalFormatting>
  <conditionalFormatting sqref="AN38:AR38">
    <cfRule type="cellIs" dxfId="229" priority="29" operator="between">
      <formula>0.1</formula>
      <formula>100000</formula>
    </cfRule>
  </conditionalFormatting>
  <conditionalFormatting sqref="R87">
    <cfRule type="cellIs" dxfId="228" priority="28" operator="greaterThan">
      <formula>0</formula>
    </cfRule>
  </conditionalFormatting>
  <conditionalFormatting sqref="W87">
    <cfRule type="cellIs" dxfId="227" priority="27" operator="greaterThan">
      <formula>0</formula>
    </cfRule>
  </conditionalFormatting>
  <conditionalFormatting sqref="AC87">
    <cfRule type="cellIs" dxfId="226" priority="26" operator="greaterThan">
      <formula>0</formula>
    </cfRule>
  </conditionalFormatting>
  <conditionalFormatting sqref="AH87">
    <cfRule type="cellIs" dxfId="225" priority="25" operator="greaterThan">
      <formula>0</formula>
    </cfRule>
  </conditionalFormatting>
  <conditionalFormatting sqref="AM87">
    <cfRule type="cellIs" dxfId="224" priority="24" operator="greaterThan">
      <formula>0</formula>
    </cfRule>
  </conditionalFormatting>
  <conditionalFormatting sqref="AR87">
    <cfRule type="cellIs" dxfId="223" priority="23" operator="greaterThan">
      <formula>0</formula>
    </cfRule>
  </conditionalFormatting>
  <conditionalFormatting sqref="AW87">
    <cfRule type="cellIs" dxfId="222" priority="22" operator="greaterThan">
      <formula>0</formula>
    </cfRule>
  </conditionalFormatting>
  <conditionalFormatting sqref="BC87">
    <cfRule type="cellIs" dxfId="221" priority="21" operator="greaterThan">
      <formula>0</formula>
    </cfRule>
  </conditionalFormatting>
  <conditionalFormatting sqref="BH87">
    <cfRule type="cellIs" dxfId="220" priority="20" operator="greaterThan">
      <formula>0</formula>
    </cfRule>
  </conditionalFormatting>
  <conditionalFormatting sqref="AD125:AG125 BD125:BF125 S125:V125 D125:H125 AI125:AL125 AN125:AQ125 AS125:AV125">
    <cfRule type="cellIs" dxfId="219" priority="19" operator="greaterThan">
      <formula>0</formula>
    </cfRule>
  </conditionalFormatting>
  <conditionalFormatting sqref="BM125">
    <cfRule type="cellIs" dxfId="218" priority="18" operator="greaterThan">
      <formula>0</formula>
    </cfRule>
  </conditionalFormatting>
  <conditionalFormatting sqref="BG125 BI125:BL125">
    <cfRule type="cellIs" dxfId="217" priority="17" operator="greaterThan">
      <formula>0</formula>
    </cfRule>
  </conditionalFormatting>
  <conditionalFormatting sqref="BM125">
    <cfRule type="cellIs" dxfId="216" priority="16" operator="greaterThan">
      <formula>0</formula>
    </cfRule>
  </conditionalFormatting>
  <conditionalFormatting sqref="I125:L125">
    <cfRule type="cellIs" dxfId="215" priority="15" operator="greaterThan">
      <formula>0</formula>
    </cfRule>
  </conditionalFormatting>
  <conditionalFormatting sqref="M125">
    <cfRule type="cellIs" dxfId="214" priority="14" operator="greaterThan">
      <formula>0</formula>
    </cfRule>
  </conditionalFormatting>
  <conditionalFormatting sqref="N125:O125">
    <cfRule type="cellIs" dxfId="213" priority="13" operator="greaterThan">
      <formula>0</formula>
    </cfRule>
  </conditionalFormatting>
  <conditionalFormatting sqref="P125:Q125">
    <cfRule type="cellIs" dxfId="212" priority="12" operator="greaterThan">
      <formula>0</formula>
    </cfRule>
  </conditionalFormatting>
  <conditionalFormatting sqref="X125:AB125">
    <cfRule type="cellIs" dxfId="211" priority="11" operator="greaterThan">
      <formula>0</formula>
    </cfRule>
  </conditionalFormatting>
  <conditionalFormatting sqref="AX125:BB125">
    <cfRule type="cellIs" dxfId="210" priority="10" operator="greaterThan">
      <formula>0</formula>
    </cfRule>
  </conditionalFormatting>
  <conditionalFormatting sqref="R125">
    <cfRule type="cellIs" dxfId="209" priority="9" operator="greaterThan">
      <formula>0</formula>
    </cfRule>
  </conditionalFormatting>
  <conditionalFormatting sqref="W125">
    <cfRule type="cellIs" dxfId="208" priority="8" operator="greaterThan">
      <formula>0</formula>
    </cfRule>
  </conditionalFormatting>
  <conditionalFormatting sqref="AC125">
    <cfRule type="cellIs" dxfId="207" priority="7" operator="greaterThan">
      <formula>0</formula>
    </cfRule>
  </conditionalFormatting>
  <conditionalFormatting sqref="AH125">
    <cfRule type="cellIs" dxfId="206" priority="6" operator="greaterThan">
      <formula>0</formula>
    </cfRule>
  </conditionalFormatting>
  <conditionalFormatting sqref="AM125">
    <cfRule type="cellIs" dxfId="205" priority="5" operator="greaterThan">
      <formula>0</formula>
    </cfRule>
  </conditionalFormatting>
  <conditionalFormatting sqref="AR125">
    <cfRule type="cellIs" dxfId="204" priority="4" operator="greaterThan">
      <formula>0</formula>
    </cfRule>
  </conditionalFormatting>
  <conditionalFormatting sqref="AW125">
    <cfRule type="cellIs" dxfId="203" priority="3" operator="greaterThan">
      <formula>0</formula>
    </cfRule>
  </conditionalFormatting>
  <conditionalFormatting sqref="BC125">
    <cfRule type="cellIs" dxfId="202" priority="2" operator="greaterThan">
      <formula>0</formula>
    </cfRule>
  </conditionalFormatting>
  <conditionalFormatting sqref="BH125">
    <cfRule type="cellIs" dxfId="201" priority="1" operator="greaterThan">
      <formula>0</formula>
    </cfRule>
  </conditionalFormatting>
  <dataValidations disablePrompts="1" count="5">
    <dataValidation type="list" allowBlank="1" showInputMessage="1" showErrorMessage="1" sqref="D43 AD81 AX43 X43 AI81 S43 I43 N43 AS81 BI81 BD81 AD43 AI43 AS43 BI43 BD43 AN43 AN81 D81 AX81 X81 S81 I81 N81 AD119 AI119 AS119 BI119 BD119 AN119 D119 AX119 X119 S119 I119 N119" xr:uid="{779BD852-A03D-4000-84F3-817CC32D4D05}">
      <formula1>TG</formula1>
    </dataValidation>
    <dataValidation type="list" allowBlank="1" showInputMessage="1" showErrorMessage="1" sqref="D46 D122 D84 I122 P84 I46 N46 BM84 N122 I84 N84 P46 BM46 P122 BM122 AP46 AW46:AX46 S46 X46 BF46 AH46:AI46 BI46 AM46:AN46 AS46 AP84 AW84:AX84 S84 X84 BF84 AH84:AI84 BI84 AM84:AN84 AS84 AP122 AW122:AX122 S122 X122 BF122 AH122:AI122 BI122 AM122:AN122 AS122 AB122:AD122 AB84:AD84 AB46:AD46 BD122 BB122 BD84 BB84 BD46 BB46" xr:uid="{B0826574-0585-43FD-AF4A-259A85E1F397}">
      <formula1>spot_lenght</formula1>
    </dataValidation>
    <dataValidation type="list" showInputMessage="1" showErrorMessage="1" sqref="B74" xr:uid="{1C63C80D-D25C-4AD9-A781-5C704CE33E1D}">
      <formula1>GroupM_deal</formula1>
    </dataValidation>
    <dataValidation type="list" allowBlank="1" showErrorMessage="1" sqref="F74 K74 P74 F150 K150 P150 F112 K112 P112 U74 Z74 AF74 AK74 AP74 AU74 AZ74 BF74 BK74 U112 Z112 AF112 AK112 AP112 AU112 AZ112 BF112 BK112 U150 Z150 AF150 AK150 AP150 AU150 AZ150 BF150 BK150" xr:uid="{1EF95D09-B9A3-4C69-89A5-FC6B27E7FF54}">
      <formula1>Groupm</formula1>
    </dataValidation>
    <dataValidation type="list" allowBlank="1" showInputMessage="1" showErrorMessage="1" promptTitle="POZOR!" prompt="PREPISE CS VO VSETKYCH MESIACOCH!" sqref="C44 C82 C120" xr:uid="{F93AC798-0898-4976-9711-FE30772F875F}">
      <formula1>TG</formula1>
    </dataValidation>
  </dataValidations>
  <pageMargins left="0.23622047244094491" right="0.23622047244094491" top="0.74803149606299213" bottom="0.74803149606299213" header="0.31496062992125984" footer="0.31496062992125984"/>
  <pageSetup paperSize="9" scale="32" orientation="landscape" cellComments="asDisplayed"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C00"/>
    <pageSetUpPr fitToPage="1"/>
  </sheetPr>
  <dimension ref="A1:CC251"/>
  <sheetViews>
    <sheetView showGridLines="0" showZeros="0" zoomScale="55" zoomScaleNormal="55" zoomScaleSheetLayoutView="40" workbookViewId="0">
      <pane xSplit="3" ySplit="21" topLeftCell="D22" activePane="bottomRight" state="frozen"/>
      <selection activeCell="D22" sqref="D22"/>
      <selection pane="topRight" activeCell="D22" sqref="D22"/>
      <selection pane="bottomLeft" activeCell="D22" sqref="D22"/>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150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156</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brand 1 -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113</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D44</f>
        <v>30"</v>
      </c>
      <c r="E23" s="548"/>
      <c r="F23" s="549"/>
      <c r="G23" s="548"/>
      <c r="H23" s="548"/>
      <c r="I23" s="550" t="str">
        <f>I44</f>
        <v>30"</v>
      </c>
      <c r="J23" s="548"/>
      <c r="K23" s="549"/>
      <c r="L23" s="548"/>
      <c r="M23" s="548"/>
      <c r="N23" s="551" t="str">
        <f>N44</f>
        <v>30"</v>
      </c>
      <c r="O23" s="548"/>
      <c r="P23" s="549"/>
      <c r="Q23" s="548"/>
      <c r="R23" s="1018"/>
      <c r="S23" s="1066" t="str">
        <f>S44</f>
        <v>30"</v>
      </c>
      <c r="T23" s="1067"/>
      <c r="U23" s="1018"/>
      <c r="V23" s="1067"/>
      <c r="W23" s="1068"/>
      <c r="X23" s="1033" t="str">
        <f>X44</f>
        <v>30"</v>
      </c>
      <c r="Y23" s="548"/>
      <c r="Z23" s="549"/>
      <c r="AA23" s="548"/>
      <c r="AB23" s="548"/>
      <c r="AC23" s="552"/>
      <c r="AD23" s="550" t="str">
        <f>AD44</f>
        <v>30"</v>
      </c>
      <c r="AE23" s="548"/>
      <c r="AF23" s="549"/>
      <c r="AG23" s="548"/>
      <c r="AH23" s="549"/>
      <c r="AI23" s="550" t="str">
        <f>AI44</f>
        <v>30"</v>
      </c>
      <c r="AJ23" s="548"/>
      <c r="AK23" s="549"/>
      <c r="AL23" s="548"/>
      <c r="AM23" s="549"/>
      <c r="AN23" s="550" t="str">
        <f>AN44</f>
        <v>30"</v>
      </c>
      <c r="AO23" s="548"/>
      <c r="AP23" s="549"/>
      <c r="AQ23" s="548"/>
      <c r="AR23" s="1214"/>
      <c r="AS23" s="1257" t="str">
        <f>AS44</f>
        <v>30"</v>
      </c>
      <c r="AT23" s="1117"/>
      <c r="AU23" s="1214"/>
      <c r="AV23" s="1117"/>
      <c r="AW23" s="1258"/>
      <c r="AX23" s="1239" t="str">
        <f>AX44</f>
        <v>30"</v>
      </c>
      <c r="AY23" s="548"/>
      <c r="AZ23" s="549"/>
      <c r="BA23" s="548"/>
      <c r="BB23" s="549"/>
      <c r="BC23" s="549"/>
      <c r="BD23" s="550" t="str">
        <f>BD44</f>
        <v>30"</v>
      </c>
      <c r="BE23" s="548"/>
      <c r="BF23" s="549"/>
      <c r="BG23" s="548"/>
      <c r="BH23" s="549"/>
      <c r="BI23" s="550" t="str">
        <f>BI44</f>
        <v>30"</v>
      </c>
      <c r="BJ23" s="548"/>
      <c r="BK23" s="549"/>
      <c r="BL23" s="548"/>
      <c r="BM23" s="553"/>
    </row>
    <row r="24" spans="1:66" s="12" customFormat="1">
      <c r="A24" s="31" t="s">
        <v>49</v>
      </c>
      <c r="B24" s="32"/>
      <c r="C24" s="33">
        <f>SUM(D24:BM24)</f>
        <v>0</v>
      </c>
      <c r="D24" s="1393">
        <f t="shared" ref="D24:BM24" si="0">D47</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18" t="e">
        <f>SUM(D27:BM27)</f>
        <v>#N/A</v>
      </c>
      <c r="D27" s="586" t="e">
        <f>D64</f>
        <v>#N/A</v>
      </c>
      <c r="E27" s="587"/>
      <c r="F27" s="587"/>
      <c r="G27" s="587"/>
      <c r="H27" s="588"/>
      <c r="I27" s="589" t="e">
        <f>I64</f>
        <v>#N/A</v>
      </c>
      <c r="J27" s="587"/>
      <c r="K27" s="587"/>
      <c r="L27" s="587"/>
      <c r="M27" s="587"/>
      <c r="N27" s="589" t="e">
        <f>N64</f>
        <v>#N/A</v>
      </c>
      <c r="O27" s="587"/>
      <c r="P27" s="587"/>
      <c r="Q27" s="587"/>
      <c r="R27" s="651"/>
      <c r="S27" s="1078" t="e">
        <f>S64</f>
        <v>#N/A</v>
      </c>
      <c r="T27" s="1079"/>
      <c r="U27" s="1079"/>
      <c r="V27" s="1079"/>
      <c r="W27" s="1080"/>
      <c r="X27" s="1036" t="e">
        <f>X64</f>
        <v>#N/A</v>
      </c>
      <c r="Y27" s="587"/>
      <c r="Z27" s="587"/>
      <c r="AA27" s="587"/>
      <c r="AB27" s="587"/>
      <c r="AC27" s="591"/>
      <c r="AD27" s="589" t="e">
        <f>AD64</f>
        <v>#N/A</v>
      </c>
      <c r="AE27" s="587"/>
      <c r="AF27" s="587"/>
      <c r="AG27" s="587"/>
      <c r="AH27" s="590"/>
      <c r="AI27" s="589" t="e">
        <f>AI64</f>
        <v>#N/A</v>
      </c>
      <c r="AJ27" s="587"/>
      <c r="AK27" s="587"/>
      <c r="AL27" s="587"/>
      <c r="AM27" s="590"/>
      <c r="AN27" s="589" t="e">
        <f>AN64</f>
        <v>#N/A</v>
      </c>
      <c r="AO27" s="587"/>
      <c r="AP27" s="587"/>
      <c r="AQ27" s="587"/>
      <c r="AR27" s="651"/>
      <c r="AS27" s="1267" t="e">
        <f>AS64</f>
        <v>#N/A</v>
      </c>
      <c r="AT27" s="1268"/>
      <c r="AU27" s="1268"/>
      <c r="AV27" s="1268"/>
      <c r="AW27" s="1269"/>
      <c r="AX27" s="1242" t="e">
        <f>AX64</f>
        <v>#N/A</v>
      </c>
      <c r="AY27" s="587"/>
      <c r="AZ27" s="587"/>
      <c r="BA27" s="587"/>
      <c r="BB27" s="592"/>
      <c r="BC27" s="590"/>
      <c r="BD27" s="589" t="e">
        <f>BD64</f>
        <v>#N/A</v>
      </c>
      <c r="BE27" s="587"/>
      <c r="BF27" s="587"/>
      <c r="BG27" s="587"/>
      <c r="BH27" s="590"/>
      <c r="BI27" s="589" t="e">
        <f>BI64</f>
        <v>#N/A</v>
      </c>
      <c r="BJ27" s="587"/>
      <c r="BK27" s="587"/>
      <c r="BL27" s="587"/>
      <c r="BM27" s="593"/>
    </row>
    <row r="28" spans="1:66" s="39" customFormat="1" ht="19.5" hidden="1" customHeight="1" thickBot="1">
      <c r="A28" s="40" t="s">
        <v>88</v>
      </c>
      <c r="B28" s="41"/>
      <c r="C28" s="42"/>
      <c r="D28" s="285"/>
      <c r="E28" s="594"/>
      <c r="F28" s="594"/>
      <c r="G28" s="594"/>
      <c r="H28" s="595"/>
      <c r="I28" s="596"/>
      <c r="J28" s="594"/>
      <c r="K28" s="594"/>
      <c r="L28" s="594"/>
      <c r="M28" s="594"/>
      <c r="N28" s="597"/>
      <c r="O28" s="598"/>
      <c r="P28" s="598"/>
      <c r="Q28" s="598"/>
      <c r="R28" s="1021"/>
      <c r="S28" s="1081"/>
      <c r="T28" s="1082"/>
      <c r="U28" s="1082"/>
      <c r="V28" s="1082"/>
      <c r="W28" s="1083"/>
      <c r="X28" s="1037"/>
      <c r="Y28" s="600"/>
      <c r="Z28" s="600"/>
      <c r="AA28" s="600"/>
      <c r="AB28" s="603"/>
      <c r="AC28" s="603"/>
      <c r="AD28" s="599"/>
      <c r="AE28" s="600"/>
      <c r="AF28" s="600"/>
      <c r="AG28" s="600"/>
      <c r="AH28" s="598"/>
      <c r="AI28" s="599"/>
      <c r="AJ28" s="600"/>
      <c r="AK28" s="600"/>
      <c r="AL28" s="600"/>
      <c r="AM28" s="603"/>
      <c r="AN28" s="599"/>
      <c r="AO28" s="600"/>
      <c r="AP28" s="600"/>
      <c r="AQ28" s="600"/>
      <c r="AR28" s="1217"/>
      <c r="AS28" s="1270"/>
      <c r="AT28" s="1271"/>
      <c r="AU28" s="1271"/>
      <c r="AV28" s="1272"/>
      <c r="AW28" s="1273"/>
      <c r="AX28" s="1243"/>
      <c r="AY28" s="600"/>
      <c r="AZ28" s="600"/>
      <c r="BA28" s="600"/>
      <c r="BB28" s="598"/>
      <c r="BC28" s="601"/>
      <c r="BD28" s="599"/>
      <c r="BE28" s="600"/>
      <c r="BF28" s="600"/>
      <c r="BG28" s="600"/>
      <c r="BH28" s="602"/>
      <c r="BI28" s="599"/>
      <c r="BJ28" s="600"/>
      <c r="BK28" s="600"/>
      <c r="BL28" s="600"/>
      <c r="BM28" s="604"/>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D82</f>
        <v>30"</v>
      </c>
      <c r="E30" s="609"/>
      <c r="F30" s="610"/>
      <c r="G30" s="609"/>
      <c r="H30" s="609"/>
      <c r="I30" s="611" t="str">
        <f>I82</f>
        <v>30"</v>
      </c>
      <c r="J30" s="609"/>
      <c r="K30" s="610"/>
      <c r="L30" s="609"/>
      <c r="M30" s="609"/>
      <c r="N30" s="612" t="str">
        <f>N82</f>
        <v>30"</v>
      </c>
      <c r="O30" s="609"/>
      <c r="P30" s="610"/>
      <c r="Q30" s="609"/>
      <c r="R30" s="1018"/>
      <c r="S30" s="1086" t="str">
        <f>S82</f>
        <v>30"</v>
      </c>
      <c r="T30" s="1087"/>
      <c r="U30" s="1088"/>
      <c r="V30" s="1087"/>
      <c r="W30" s="1089"/>
      <c r="X30" s="1033" t="str">
        <f>X82</f>
        <v>30"</v>
      </c>
      <c r="Y30" s="609"/>
      <c r="Z30" s="610"/>
      <c r="AA30" s="609"/>
      <c r="AB30" s="609"/>
      <c r="AC30" s="470"/>
      <c r="AD30" s="611" t="str">
        <f>AD82</f>
        <v>30"</v>
      </c>
      <c r="AE30" s="609"/>
      <c r="AF30" s="610"/>
      <c r="AG30" s="609"/>
      <c r="AH30" s="610"/>
      <c r="AI30" s="611" t="str">
        <f>AI82</f>
        <v>30"</v>
      </c>
      <c r="AJ30" s="609"/>
      <c r="AK30" s="610"/>
      <c r="AL30" s="609"/>
      <c r="AM30" s="610"/>
      <c r="AN30" s="611" t="str">
        <f>AN82</f>
        <v>30"</v>
      </c>
      <c r="AO30" s="609"/>
      <c r="AP30" s="610"/>
      <c r="AQ30" s="609"/>
      <c r="AR30" s="1214"/>
      <c r="AS30" s="1274" t="str">
        <f>AS82</f>
        <v>30"</v>
      </c>
      <c r="AT30" s="1275"/>
      <c r="AU30" s="1276"/>
      <c r="AV30" s="1275"/>
      <c r="AW30" s="1277"/>
      <c r="AX30" s="1239" t="str">
        <f>AX82</f>
        <v>30"</v>
      </c>
      <c r="AY30" s="609"/>
      <c r="AZ30" s="610"/>
      <c r="BA30" s="609"/>
      <c r="BB30" s="610"/>
      <c r="BC30" s="610"/>
      <c r="BD30" s="611" t="str">
        <f>BD82</f>
        <v>30"</v>
      </c>
      <c r="BE30" s="609"/>
      <c r="BF30" s="610"/>
      <c r="BG30" s="609"/>
      <c r="BH30" s="610"/>
      <c r="BI30" s="611" t="str">
        <f>BI82</f>
        <v>30"</v>
      </c>
      <c r="BJ30" s="609"/>
      <c r="BK30" s="610"/>
      <c r="BL30" s="609"/>
      <c r="BM30" s="613"/>
    </row>
    <row r="31" spans="1:66">
      <c r="A31" s="28" t="s">
        <v>49</v>
      </c>
      <c r="B31" s="29"/>
      <c r="C31" s="33">
        <f>SUM(D31:BM31)</f>
        <v>0</v>
      </c>
      <c r="D31" s="1393">
        <f t="shared" ref="D31:BM31" si="1">D85</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80"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80" s="119" customFormat="1" ht="21.9" customHeight="1" thickBot="1">
      <c r="A34" s="116" t="s">
        <v>51</v>
      </c>
      <c r="B34" s="117"/>
      <c r="C34" s="118" t="e">
        <f>SUM(D34:BM34)</f>
        <v>#N/A</v>
      </c>
      <c r="D34" s="645" t="e">
        <f>D102</f>
        <v>#N/A</v>
      </c>
      <c r="E34" s="646"/>
      <c r="F34" s="646"/>
      <c r="G34" s="646"/>
      <c r="H34" s="647"/>
      <c r="I34" s="648" t="e">
        <f>I102</f>
        <v>#N/A</v>
      </c>
      <c r="J34" s="646"/>
      <c r="K34" s="646"/>
      <c r="L34" s="646"/>
      <c r="M34" s="646"/>
      <c r="N34" s="648" t="e">
        <f>N102</f>
        <v>#N/A</v>
      </c>
      <c r="O34" s="646"/>
      <c r="P34" s="646"/>
      <c r="Q34" s="646"/>
      <c r="R34" s="651"/>
      <c r="S34" s="1098" t="e">
        <f>S102</f>
        <v>#N/A</v>
      </c>
      <c r="T34" s="1099"/>
      <c r="U34" s="1099"/>
      <c r="V34" s="1099"/>
      <c r="W34" s="1100"/>
      <c r="X34" s="1041" t="e">
        <f>X102</f>
        <v>#N/A</v>
      </c>
      <c r="Y34" s="646"/>
      <c r="Z34" s="646"/>
      <c r="AA34" s="646"/>
      <c r="AB34" s="646"/>
      <c r="AC34" s="650"/>
      <c r="AD34" s="648" t="e">
        <f>AD102</f>
        <v>#N/A</v>
      </c>
      <c r="AE34" s="646"/>
      <c r="AF34" s="646"/>
      <c r="AG34" s="646"/>
      <c r="AH34" s="649"/>
      <c r="AI34" s="648" t="e">
        <f>AI102</f>
        <v>#N/A</v>
      </c>
      <c r="AJ34" s="646"/>
      <c r="AK34" s="646"/>
      <c r="AL34" s="646"/>
      <c r="AM34" s="649"/>
      <c r="AN34" s="648" t="e">
        <f>AN102</f>
        <v>#N/A</v>
      </c>
      <c r="AO34" s="646"/>
      <c r="AP34" s="646"/>
      <c r="AQ34" s="646"/>
      <c r="AR34" s="651"/>
      <c r="AS34" s="1286" t="e">
        <f>AS102</f>
        <v>#N/A</v>
      </c>
      <c r="AT34" s="1287"/>
      <c r="AU34" s="1287"/>
      <c r="AV34" s="1287"/>
      <c r="AW34" s="1288"/>
      <c r="AX34" s="1242" t="e">
        <f>AX102</f>
        <v>#N/A</v>
      </c>
      <c r="AY34" s="646"/>
      <c r="AZ34" s="646"/>
      <c r="BA34" s="646"/>
      <c r="BB34" s="651"/>
      <c r="BC34" s="649"/>
      <c r="BD34" s="648" t="e">
        <f>BD102</f>
        <v>#N/A</v>
      </c>
      <c r="BE34" s="646"/>
      <c r="BF34" s="646"/>
      <c r="BG34" s="646"/>
      <c r="BH34" s="649"/>
      <c r="BI34" s="648" t="e">
        <f>BI102</f>
        <v>#N/A</v>
      </c>
      <c r="BJ34" s="646"/>
      <c r="BK34" s="646"/>
      <c r="BL34" s="646"/>
      <c r="BM34" s="652"/>
    </row>
    <row r="35" spans="1:80">
      <c r="A35" s="43" t="s">
        <v>128</v>
      </c>
      <c r="B35" s="26"/>
      <c r="C35" s="27"/>
      <c r="D35" s="341"/>
      <c r="E35" s="144"/>
      <c r="F35" s="145"/>
      <c r="G35" s="145"/>
      <c r="H35" s="289"/>
      <c r="I35" s="44"/>
      <c r="J35" s="290"/>
      <c r="K35" s="291"/>
      <c r="L35" s="290"/>
      <c r="M35" s="290"/>
      <c r="N35" s="210"/>
      <c r="O35" s="605"/>
      <c r="P35" s="606"/>
      <c r="Q35" s="605"/>
      <c r="R35" s="1022"/>
      <c r="S35" s="1084"/>
      <c r="T35" s="162"/>
      <c r="U35" s="162"/>
      <c r="V35" s="299"/>
      <c r="W35" s="1085"/>
      <c r="X35" s="1038"/>
      <c r="Y35" s="162"/>
      <c r="Z35" s="163"/>
      <c r="AA35" s="200"/>
      <c r="AB35" s="330"/>
      <c r="AC35" s="201"/>
      <c r="AD35" s="352"/>
      <c r="AE35" s="162"/>
      <c r="AF35" s="162"/>
      <c r="AG35" s="299"/>
      <c r="AH35" s="292"/>
      <c r="AI35" s="352"/>
      <c r="AJ35" s="162"/>
      <c r="AK35" s="162"/>
      <c r="AL35" s="299"/>
      <c r="AM35" s="292"/>
      <c r="AN35" s="352"/>
      <c r="AO35" s="162"/>
      <c r="AP35" s="163"/>
      <c r="AQ35" s="200"/>
      <c r="AR35" s="1218"/>
      <c r="AS35" s="1084"/>
      <c r="AT35" s="162"/>
      <c r="AU35" s="162"/>
      <c r="AV35" s="299"/>
      <c r="AW35" s="1085"/>
      <c r="AX35" s="1038"/>
      <c r="AY35" s="162"/>
      <c r="AZ35" s="162"/>
      <c r="BA35" s="299"/>
      <c r="BB35" s="469"/>
      <c r="BC35" s="479"/>
      <c r="BD35" s="352"/>
      <c r="BE35" s="162"/>
      <c r="BF35" s="162"/>
      <c r="BG35" s="299"/>
      <c r="BH35" s="292"/>
      <c r="BI35" s="352"/>
      <c r="BJ35" s="162"/>
      <c r="BK35" s="163"/>
      <c r="BL35" s="200"/>
      <c r="BM35" s="607"/>
    </row>
    <row r="36" spans="1:80">
      <c r="A36" s="28" t="s">
        <v>6</v>
      </c>
      <c r="B36" s="29"/>
      <c r="C36" s="30"/>
      <c r="D36" s="653" t="str">
        <f>D120</f>
        <v>30"</v>
      </c>
      <c r="E36" s="654"/>
      <c r="F36" s="655"/>
      <c r="G36" s="654"/>
      <c r="H36" s="654"/>
      <c r="I36" s="656" t="str">
        <f>I120</f>
        <v>30"</v>
      </c>
      <c r="J36" s="654"/>
      <c r="K36" s="655"/>
      <c r="L36" s="654"/>
      <c r="M36" s="654"/>
      <c r="N36" s="657" t="str">
        <f>N120</f>
        <v>30"</v>
      </c>
      <c r="O36" s="654"/>
      <c r="P36" s="655"/>
      <c r="Q36" s="654"/>
      <c r="R36" s="1018"/>
      <c r="S36" s="1086" t="str">
        <f>S120</f>
        <v>30"</v>
      </c>
      <c r="T36" s="1087"/>
      <c r="U36" s="1088"/>
      <c r="V36" s="1087"/>
      <c r="W36" s="1089"/>
      <c r="X36" s="1033" t="str">
        <f>X120</f>
        <v>30"</v>
      </c>
      <c r="Y36" s="654"/>
      <c r="Z36" s="655"/>
      <c r="AA36" s="654"/>
      <c r="AB36" s="654"/>
      <c r="AC36" s="658"/>
      <c r="AD36" s="656" t="str">
        <f>AD120</f>
        <v>30"</v>
      </c>
      <c r="AE36" s="654"/>
      <c r="AF36" s="655"/>
      <c r="AG36" s="654"/>
      <c r="AH36" s="655"/>
      <c r="AI36" s="656" t="str">
        <f>AI120</f>
        <v>30"</v>
      </c>
      <c r="AJ36" s="654"/>
      <c r="AK36" s="655"/>
      <c r="AL36" s="654"/>
      <c r="AM36" s="655"/>
      <c r="AN36" s="656" t="str">
        <f>AN120</f>
        <v>30"</v>
      </c>
      <c r="AO36" s="654"/>
      <c r="AP36" s="655"/>
      <c r="AQ36" s="654"/>
      <c r="AR36" s="1214"/>
      <c r="AS36" s="1274" t="str">
        <f>AS120</f>
        <v>30"</v>
      </c>
      <c r="AT36" s="1275"/>
      <c r="AU36" s="1276"/>
      <c r="AV36" s="1275"/>
      <c r="AW36" s="1277"/>
      <c r="AX36" s="1239" t="str">
        <f>AX120</f>
        <v>30"</v>
      </c>
      <c r="AY36" s="654"/>
      <c r="AZ36" s="655"/>
      <c r="BA36" s="654"/>
      <c r="BB36" s="655"/>
      <c r="BC36" s="655"/>
      <c r="BD36" s="656" t="str">
        <f>BD120</f>
        <v>30"</v>
      </c>
      <c r="BE36" s="654"/>
      <c r="BF36" s="655"/>
      <c r="BG36" s="654"/>
      <c r="BH36" s="655"/>
      <c r="BI36" s="656" t="str">
        <f>BI120</f>
        <v>30"</v>
      </c>
      <c r="BJ36" s="654"/>
      <c r="BK36" s="655"/>
      <c r="BL36" s="654"/>
      <c r="BM36" s="659"/>
    </row>
    <row r="37" spans="1:80">
      <c r="A37" s="28" t="s">
        <v>49</v>
      </c>
      <c r="B37" s="29"/>
      <c r="C37" s="33">
        <f>SUM(D37:BM37)</f>
        <v>0</v>
      </c>
      <c r="D37" s="1393">
        <f t="shared" ref="D37:BM37" si="2">D123</f>
        <v>0</v>
      </c>
      <c r="E37" s="1394">
        <f t="shared" si="2"/>
        <v>0</v>
      </c>
      <c r="F37" s="1395">
        <f t="shared" si="2"/>
        <v>0</v>
      </c>
      <c r="G37" s="1395">
        <f t="shared" si="2"/>
        <v>0</v>
      </c>
      <c r="H37" s="1396">
        <f t="shared" si="2"/>
        <v>0</v>
      </c>
      <c r="I37" s="1397">
        <f t="shared" si="2"/>
        <v>0</v>
      </c>
      <c r="J37" s="1394">
        <f t="shared" si="2"/>
        <v>0</v>
      </c>
      <c r="K37" s="1395">
        <f t="shared" si="2"/>
        <v>0</v>
      </c>
      <c r="L37" s="1394">
        <f t="shared" si="2"/>
        <v>0</v>
      </c>
      <c r="M37" s="1394">
        <f t="shared" si="2"/>
        <v>0</v>
      </c>
      <c r="N37" s="1397">
        <f t="shared" si="2"/>
        <v>0</v>
      </c>
      <c r="O37" s="1394">
        <f t="shared" si="2"/>
        <v>0</v>
      </c>
      <c r="P37" s="1395">
        <f t="shared" si="2"/>
        <v>0</v>
      </c>
      <c r="Q37" s="1394">
        <f t="shared" si="2"/>
        <v>0</v>
      </c>
      <c r="R37" s="1394">
        <f t="shared" si="2"/>
        <v>0</v>
      </c>
      <c r="S37" s="1398">
        <f t="shared" si="2"/>
        <v>0</v>
      </c>
      <c r="T37" s="1399">
        <f t="shared" si="2"/>
        <v>0</v>
      </c>
      <c r="U37" s="1399">
        <f t="shared" si="2"/>
        <v>0</v>
      </c>
      <c r="V37" s="1400">
        <f t="shared" si="2"/>
        <v>0</v>
      </c>
      <c r="W37" s="1401">
        <f t="shared" si="2"/>
        <v>0</v>
      </c>
      <c r="X37" s="1402">
        <f t="shared" si="2"/>
        <v>0</v>
      </c>
      <c r="Y37" s="1403">
        <f t="shared" si="2"/>
        <v>0</v>
      </c>
      <c r="Z37" s="1403">
        <f t="shared" si="2"/>
        <v>0</v>
      </c>
      <c r="AA37" s="1403">
        <f t="shared" si="2"/>
        <v>0</v>
      </c>
      <c r="AB37" s="1403">
        <f t="shared" si="2"/>
        <v>0</v>
      </c>
      <c r="AC37" s="1403">
        <f t="shared" si="2"/>
        <v>0</v>
      </c>
      <c r="AD37" s="1404">
        <f t="shared" si="2"/>
        <v>0</v>
      </c>
      <c r="AE37" s="1403">
        <f t="shared" si="2"/>
        <v>0</v>
      </c>
      <c r="AF37" s="1403">
        <f t="shared" si="2"/>
        <v>0</v>
      </c>
      <c r="AG37" s="1405">
        <f t="shared" si="2"/>
        <v>0</v>
      </c>
      <c r="AH37" s="1406">
        <f t="shared" si="2"/>
        <v>0</v>
      </c>
      <c r="AI37" s="1407">
        <f t="shared" si="2"/>
        <v>0</v>
      </c>
      <c r="AJ37" s="1408">
        <f t="shared" si="2"/>
        <v>0</v>
      </c>
      <c r="AK37" s="1408">
        <f t="shared" si="2"/>
        <v>0</v>
      </c>
      <c r="AL37" s="1409">
        <f t="shared" si="2"/>
        <v>0</v>
      </c>
      <c r="AM37" s="1406">
        <f t="shared" si="2"/>
        <v>0</v>
      </c>
      <c r="AN37" s="1407">
        <f t="shared" si="2"/>
        <v>0</v>
      </c>
      <c r="AO37" s="1408">
        <f t="shared" si="2"/>
        <v>0</v>
      </c>
      <c r="AP37" s="1408">
        <f t="shared" si="2"/>
        <v>0</v>
      </c>
      <c r="AQ37" s="1409">
        <f t="shared" si="2"/>
        <v>0</v>
      </c>
      <c r="AR37" s="1406">
        <f t="shared" si="2"/>
        <v>0</v>
      </c>
      <c r="AS37" s="1410">
        <f t="shared" si="2"/>
        <v>0</v>
      </c>
      <c r="AT37" s="1411">
        <f t="shared" si="2"/>
        <v>0</v>
      </c>
      <c r="AU37" s="1411">
        <f t="shared" si="2"/>
        <v>0</v>
      </c>
      <c r="AV37" s="1412">
        <f t="shared" si="2"/>
        <v>0</v>
      </c>
      <c r="AW37" s="1413">
        <f t="shared" si="2"/>
        <v>0</v>
      </c>
      <c r="AX37" s="1414">
        <f t="shared" si="2"/>
        <v>0</v>
      </c>
      <c r="AY37" s="1415">
        <f t="shared" si="2"/>
        <v>0</v>
      </c>
      <c r="AZ37" s="1415">
        <f t="shared" si="2"/>
        <v>0</v>
      </c>
      <c r="BA37" s="1416">
        <f t="shared" si="2"/>
        <v>0</v>
      </c>
      <c r="BB37" s="1417">
        <f t="shared" si="2"/>
        <v>0</v>
      </c>
      <c r="BC37" s="1418">
        <f t="shared" si="2"/>
        <v>0</v>
      </c>
      <c r="BD37" s="1407">
        <f t="shared" si="2"/>
        <v>0</v>
      </c>
      <c r="BE37" s="1408">
        <f t="shared" si="2"/>
        <v>0</v>
      </c>
      <c r="BF37" s="1408">
        <f t="shared" si="2"/>
        <v>0</v>
      </c>
      <c r="BG37" s="1409">
        <f t="shared" si="2"/>
        <v>0</v>
      </c>
      <c r="BH37" s="1406">
        <f t="shared" si="2"/>
        <v>0</v>
      </c>
      <c r="BI37" s="1419">
        <f t="shared" si="2"/>
        <v>0</v>
      </c>
      <c r="BJ37" s="1415">
        <f t="shared" si="2"/>
        <v>0</v>
      </c>
      <c r="BK37" s="1415">
        <f t="shared" si="2"/>
        <v>0</v>
      </c>
      <c r="BL37" s="1415">
        <f t="shared" si="2"/>
        <v>0</v>
      </c>
      <c r="BM37" s="1420">
        <f t="shared" si="2"/>
        <v>0</v>
      </c>
    </row>
    <row r="38" spans="1:80">
      <c r="A38" s="28" t="s">
        <v>50</v>
      </c>
      <c r="B38" s="29"/>
      <c r="C38" s="34">
        <f>SUM(D38:BM38)</f>
        <v>0</v>
      </c>
      <c r="D38" s="660">
        <f>SUM(D37:H37)</f>
        <v>0</v>
      </c>
      <c r="E38" s="661"/>
      <c r="F38" s="662"/>
      <c r="G38" s="662"/>
      <c r="H38" s="663"/>
      <c r="I38" s="557">
        <f>SUM(I37:M37)</f>
        <v>0</v>
      </c>
      <c r="J38" s="661"/>
      <c r="K38" s="662"/>
      <c r="L38" s="661"/>
      <c r="M38" s="661"/>
      <c r="N38" s="558">
        <f>SUM(N37:R37)</f>
        <v>0</v>
      </c>
      <c r="O38" s="664"/>
      <c r="P38" s="664"/>
      <c r="Q38" s="665"/>
      <c r="R38" s="1019"/>
      <c r="S38" s="1101">
        <f>SUM(S37:W37)</f>
        <v>0</v>
      </c>
      <c r="T38" s="1102"/>
      <c r="U38" s="1103"/>
      <c r="V38" s="1104"/>
      <c r="W38" s="1073"/>
      <c r="X38" s="1039">
        <f>SUM(X37:AC37)</f>
        <v>0</v>
      </c>
      <c r="Y38" s="666"/>
      <c r="Z38" s="667"/>
      <c r="AA38" s="668"/>
      <c r="AB38" s="664"/>
      <c r="AC38" s="669"/>
      <c r="AD38" s="670">
        <f>SUM(AD37:AH37)</f>
        <v>0</v>
      </c>
      <c r="AE38" s="671"/>
      <c r="AF38" s="672"/>
      <c r="AG38" s="673"/>
      <c r="AH38" s="191"/>
      <c r="AI38" s="670">
        <f>SUM(AI37:AM37)</f>
        <v>0</v>
      </c>
      <c r="AJ38" s="671"/>
      <c r="AK38" s="672"/>
      <c r="AL38" s="673"/>
      <c r="AM38" s="191"/>
      <c r="AN38" s="674">
        <f>SUM(AN37:AR37)</f>
        <v>0</v>
      </c>
      <c r="AO38" s="675"/>
      <c r="AP38" s="676"/>
      <c r="AQ38" s="677"/>
      <c r="AR38" s="1215"/>
      <c r="AS38" s="1259">
        <f>SUM(AS37:AW37)</f>
        <v>0</v>
      </c>
      <c r="AT38" s="1289"/>
      <c r="AU38" s="1290"/>
      <c r="AV38" s="1291"/>
      <c r="AW38" s="1073"/>
      <c r="AX38" s="1240">
        <f>SUM(AX37:BC37)</f>
        <v>0</v>
      </c>
      <c r="AY38" s="671"/>
      <c r="AZ38" s="672"/>
      <c r="BA38" s="673"/>
      <c r="BB38" s="194"/>
      <c r="BC38" s="480"/>
      <c r="BD38" s="670">
        <f>SUM(BD37:BH37)</f>
        <v>0</v>
      </c>
      <c r="BE38" s="671"/>
      <c r="BF38" s="672"/>
      <c r="BG38" s="673"/>
      <c r="BH38" s="191"/>
      <c r="BI38" s="674">
        <f>SUM(BI37:BM37)</f>
        <v>0</v>
      </c>
      <c r="BJ38" s="675"/>
      <c r="BK38" s="676"/>
      <c r="BL38" s="677"/>
      <c r="BM38" s="678"/>
    </row>
    <row r="39" spans="1:80" ht="25.8">
      <c r="A39" s="28" t="s">
        <v>9</v>
      </c>
      <c r="B39" s="35"/>
      <c r="C39" s="34"/>
      <c r="D39" s="679"/>
      <c r="E39" s="680"/>
      <c r="F39" s="681"/>
      <c r="G39" s="681"/>
      <c r="H39" s="682"/>
      <c r="I39" s="683"/>
      <c r="J39" s="680"/>
      <c r="K39" s="681"/>
      <c r="L39" s="680"/>
      <c r="M39" s="680"/>
      <c r="N39" s="684"/>
      <c r="O39" s="680"/>
      <c r="P39" s="681"/>
      <c r="Q39" s="680"/>
      <c r="R39" s="1020"/>
      <c r="S39" s="1105"/>
      <c r="T39" s="1106"/>
      <c r="U39" s="1106"/>
      <c r="V39" s="1107"/>
      <c r="W39" s="1108"/>
      <c r="X39" s="1040"/>
      <c r="Y39" s="686"/>
      <c r="Z39" s="686"/>
      <c r="AA39" s="689"/>
      <c r="AB39" s="680"/>
      <c r="AC39" s="690"/>
      <c r="AD39" s="685"/>
      <c r="AE39" s="686"/>
      <c r="AF39" s="686"/>
      <c r="AG39" s="687"/>
      <c r="AH39" s="688"/>
      <c r="AI39" s="685"/>
      <c r="AJ39" s="686"/>
      <c r="AK39" s="686"/>
      <c r="AL39" s="687"/>
      <c r="AM39" s="688"/>
      <c r="AN39" s="685"/>
      <c r="AO39" s="686"/>
      <c r="AP39" s="686"/>
      <c r="AQ39" s="689"/>
      <c r="AR39" s="1216"/>
      <c r="AS39" s="1292"/>
      <c r="AT39" s="1293"/>
      <c r="AU39" s="1293"/>
      <c r="AV39" s="1294"/>
      <c r="AW39" s="1295"/>
      <c r="AX39" s="1241"/>
      <c r="AY39" s="686"/>
      <c r="AZ39" s="686"/>
      <c r="BA39" s="687"/>
      <c r="BB39" s="691"/>
      <c r="BC39" s="692"/>
      <c r="BD39" s="685"/>
      <c r="BE39" s="686"/>
      <c r="BF39" s="686"/>
      <c r="BG39" s="687"/>
      <c r="BH39" s="688"/>
      <c r="BI39" s="685"/>
      <c r="BJ39" s="686"/>
      <c r="BK39" s="686"/>
      <c r="BL39" s="689"/>
      <c r="BM39" s="693"/>
    </row>
    <row r="40" spans="1:80" s="119" customFormat="1" ht="21.9" customHeight="1" thickBot="1">
      <c r="A40" s="116" t="s">
        <v>51</v>
      </c>
      <c r="B40" s="117"/>
      <c r="C40" s="146" t="e">
        <f>SUM(D40:BM40)</f>
        <v>#N/A</v>
      </c>
      <c r="D40" s="694" t="e">
        <f>D140</f>
        <v>#N/A</v>
      </c>
      <c r="E40" s="695"/>
      <c r="F40" s="695"/>
      <c r="G40" s="695"/>
      <c r="H40" s="696"/>
      <c r="I40" s="697" t="e">
        <f>I140</f>
        <v>#N/A</v>
      </c>
      <c r="J40" s="695"/>
      <c r="K40" s="695"/>
      <c r="L40" s="695"/>
      <c r="M40" s="695"/>
      <c r="N40" s="697" t="e">
        <f>N140</f>
        <v>#N/A</v>
      </c>
      <c r="O40" s="695"/>
      <c r="P40" s="695"/>
      <c r="Q40" s="695"/>
      <c r="R40" s="651"/>
      <c r="S40" s="1109" t="e">
        <f>S140</f>
        <v>#N/A</v>
      </c>
      <c r="T40" s="1110"/>
      <c r="U40" s="1110"/>
      <c r="V40" s="1110"/>
      <c r="W40" s="1111"/>
      <c r="X40" s="1042" t="e">
        <f>X140</f>
        <v>#N/A</v>
      </c>
      <c r="Y40" s="695"/>
      <c r="Z40" s="695"/>
      <c r="AA40" s="695"/>
      <c r="AB40" s="695"/>
      <c r="AC40" s="699"/>
      <c r="AD40" s="697" t="e">
        <f>AD140</f>
        <v>#N/A</v>
      </c>
      <c r="AE40" s="695"/>
      <c r="AF40" s="695"/>
      <c r="AG40" s="695"/>
      <c r="AH40" s="698"/>
      <c r="AI40" s="697" t="e">
        <f>AI140</f>
        <v>#N/A</v>
      </c>
      <c r="AJ40" s="695"/>
      <c r="AK40" s="695"/>
      <c r="AL40" s="695"/>
      <c r="AM40" s="698"/>
      <c r="AN40" s="697" t="e">
        <f>AN140</f>
        <v>#N/A</v>
      </c>
      <c r="AO40" s="695"/>
      <c r="AP40" s="695"/>
      <c r="AQ40" s="695"/>
      <c r="AR40" s="651"/>
      <c r="AS40" s="1296" t="e">
        <f>AS140</f>
        <v>#N/A</v>
      </c>
      <c r="AT40" s="1297"/>
      <c r="AU40" s="1297"/>
      <c r="AV40" s="1297"/>
      <c r="AW40" s="1298"/>
      <c r="AX40" s="1042" t="e">
        <f>AX140</f>
        <v>#N/A</v>
      </c>
      <c r="AY40" s="695"/>
      <c r="AZ40" s="695"/>
      <c r="BA40" s="695"/>
      <c r="BB40" s="700"/>
      <c r="BC40" s="698"/>
      <c r="BD40" s="697" t="e">
        <f>BD140</f>
        <v>#N/A</v>
      </c>
      <c r="BE40" s="695"/>
      <c r="BF40" s="695"/>
      <c r="BG40" s="695"/>
      <c r="BH40" s="698"/>
      <c r="BI40" s="697" t="e">
        <f>BI140</f>
        <v>#N/A</v>
      </c>
      <c r="BJ40" s="695"/>
      <c r="BK40" s="695"/>
      <c r="BL40" s="695"/>
      <c r="BM40" s="701"/>
    </row>
    <row r="41" spans="1:80" s="39" customFormat="1" ht="18.600000000000001" outlineLevel="1" thickBot="1">
      <c r="A41" s="211" t="s">
        <v>124</v>
      </c>
      <c r="B41" s="212">
        <v>0</v>
      </c>
      <c r="C41" s="213"/>
      <c r="D41" s="1584" t="str">
        <f>C42</f>
        <v>W 25/54</v>
      </c>
      <c r="E41" s="1585"/>
      <c r="F41" s="1585"/>
      <c r="G41" s="1585"/>
      <c r="H41" s="1586"/>
      <c r="I41" s="1584" t="str">
        <f>C42</f>
        <v>W 25/54</v>
      </c>
      <c r="J41" s="1585"/>
      <c r="K41" s="1585"/>
      <c r="L41" s="1585"/>
      <c r="M41" s="1586"/>
      <c r="N41" s="1579" t="str">
        <f>C42</f>
        <v>W 25/54</v>
      </c>
      <c r="O41" s="1580"/>
      <c r="P41" s="1580"/>
      <c r="Q41" s="1580"/>
      <c r="R41" s="1580"/>
      <c r="S41" s="1582" t="str">
        <f>C42</f>
        <v>W 25/54</v>
      </c>
      <c r="T41" s="1580"/>
      <c r="U41" s="1580"/>
      <c r="V41" s="1580"/>
      <c r="W41" s="1583"/>
      <c r="X41" s="1580" t="str">
        <f>C42</f>
        <v>W 25/54</v>
      </c>
      <c r="Y41" s="1580"/>
      <c r="Z41" s="1580"/>
      <c r="AA41" s="1580"/>
      <c r="AB41" s="1580"/>
      <c r="AC41" s="1581"/>
      <c r="AD41" s="1579" t="str">
        <f>C42</f>
        <v>W 25/54</v>
      </c>
      <c r="AE41" s="1580"/>
      <c r="AF41" s="1580"/>
      <c r="AG41" s="1580"/>
      <c r="AH41" s="1581"/>
      <c r="AI41" s="1579" t="str">
        <f>C42</f>
        <v>W 25/54</v>
      </c>
      <c r="AJ41" s="1580"/>
      <c r="AK41" s="1580"/>
      <c r="AL41" s="1580"/>
      <c r="AM41" s="1581"/>
      <c r="AN41" s="1579" t="str">
        <f>C42</f>
        <v>W 25/54</v>
      </c>
      <c r="AO41" s="1580"/>
      <c r="AP41" s="1580"/>
      <c r="AQ41" s="1580"/>
      <c r="AR41" s="1580"/>
      <c r="AS41" s="1582" t="str">
        <f>C42</f>
        <v>W 25/54</v>
      </c>
      <c r="AT41" s="1580"/>
      <c r="AU41" s="1580"/>
      <c r="AV41" s="1580"/>
      <c r="AW41" s="1583"/>
      <c r="AX41" s="1580" t="str">
        <f>C42</f>
        <v>W 25/54</v>
      </c>
      <c r="AY41" s="1580"/>
      <c r="AZ41" s="1580"/>
      <c r="BA41" s="1580"/>
      <c r="BB41" s="1580"/>
      <c r="BC41" s="1581"/>
      <c r="BD41" s="1579" t="str">
        <f>C42</f>
        <v>W 25/54</v>
      </c>
      <c r="BE41" s="1580"/>
      <c r="BF41" s="1580"/>
      <c r="BG41" s="1580"/>
      <c r="BH41" s="1581"/>
      <c r="BI41" s="1579" t="str">
        <f>C42</f>
        <v>W 25/54</v>
      </c>
      <c r="BJ41" s="1580"/>
      <c r="BK41" s="1580"/>
      <c r="BL41" s="1580"/>
      <c r="BM41" s="1581"/>
    </row>
    <row r="42" spans="1:80" ht="18.600000000000001" outlineLevel="1" thickBot="1">
      <c r="A42" s="43" t="s">
        <v>120</v>
      </c>
      <c r="C42" s="407" t="s">
        <v>144</v>
      </c>
      <c r="D42" s="354" t="e">
        <f>HLOOKUP(D41,TV_affinity,2,0)</f>
        <v>#N/A</v>
      </c>
      <c r="E42" s="371"/>
      <c r="F42" s="702"/>
      <c r="G42" s="702"/>
      <c r="H42" s="204"/>
      <c r="I42" s="355" t="e">
        <f>HLOOKUP(I41,TV_affinity,2,0)</f>
        <v>#N/A</v>
      </c>
      <c r="J42" s="371"/>
      <c r="K42" s="371"/>
      <c r="L42" s="371"/>
      <c r="M42" s="371"/>
      <c r="N42" s="355" t="e">
        <f>HLOOKUP(N41,TV_affinity,2,0)</f>
        <v>#N/A</v>
      </c>
      <c r="O42" s="371"/>
      <c r="P42" s="371"/>
      <c r="Q42" s="371"/>
      <c r="R42" s="467"/>
      <c r="S42" s="1112" t="e">
        <f>HLOOKUP(S41,TV_affinity,2,0)</f>
        <v>#N/A</v>
      </c>
      <c r="T42" s="371"/>
      <c r="U42" s="371"/>
      <c r="V42" s="371"/>
      <c r="W42" s="1073"/>
      <c r="X42" s="510" t="e">
        <f>HLOOKUP(X41,TV_affinity,2,0)</f>
        <v>#N/A</v>
      </c>
      <c r="Y42" s="371"/>
      <c r="Z42" s="371"/>
      <c r="AA42" s="371"/>
      <c r="AB42" s="371"/>
      <c r="AC42" s="356"/>
      <c r="AD42" s="355" t="e">
        <f>HLOOKUP(AD41,TV_affinity,2,0)</f>
        <v>#N/A</v>
      </c>
      <c r="AE42" s="371"/>
      <c r="AF42" s="371"/>
      <c r="AG42" s="371"/>
      <c r="AH42" s="205"/>
      <c r="AI42" s="355" t="e">
        <f>HLOOKUP(AI41,TV_affinity,2,0)</f>
        <v>#N/A</v>
      </c>
      <c r="AJ42" s="371"/>
      <c r="AK42" s="371"/>
      <c r="AL42" s="371"/>
      <c r="AM42" s="356"/>
      <c r="AN42" s="355" t="e">
        <f>HLOOKUP(AN41,TV_affinity,2,0)</f>
        <v>#N/A</v>
      </c>
      <c r="AO42" s="371"/>
      <c r="AP42" s="371"/>
      <c r="AQ42" s="371"/>
      <c r="AR42" s="467"/>
      <c r="AS42" s="1112" t="e">
        <f>HLOOKUP(AS41,TV_affinity,2,0)</f>
        <v>#N/A</v>
      </c>
      <c r="AT42" s="371"/>
      <c r="AU42" s="371"/>
      <c r="AV42" s="371"/>
      <c r="AW42" s="1299"/>
      <c r="AX42" s="510" t="e">
        <f>HLOOKUP(AX41,TV_affinity,2,0)</f>
        <v>#N/A</v>
      </c>
      <c r="AY42" s="371"/>
      <c r="AZ42" s="371"/>
      <c r="BA42" s="371"/>
      <c r="BB42" s="205"/>
      <c r="BC42" s="481"/>
      <c r="BD42" s="355" t="e">
        <f>HLOOKUP(BD41,TV_affinity,2,0)</f>
        <v>#N/A</v>
      </c>
      <c r="BE42" s="371"/>
      <c r="BF42" s="371"/>
      <c r="BG42" s="371"/>
      <c r="BH42" s="371"/>
      <c r="BI42" s="355" t="e">
        <f>HLOOKUP(BI41,TV_affinity,2,0)</f>
        <v>#N/A</v>
      </c>
      <c r="BJ42" s="371"/>
      <c r="BK42" s="371"/>
      <c r="BL42" s="371"/>
      <c r="BM42" s="357"/>
    </row>
    <row r="43" spans="1:80" outlineLevel="1">
      <c r="A43" s="28" t="s">
        <v>5</v>
      </c>
      <c r="B43" s="29"/>
      <c r="C43" s="30"/>
      <c r="D43" s="703"/>
      <c r="E43" s="704"/>
      <c r="F43" s="704"/>
      <c r="G43" s="704"/>
      <c r="H43" s="705"/>
      <c r="I43" s="706"/>
      <c r="J43" s="707"/>
      <c r="K43" s="707"/>
      <c r="L43" s="708"/>
      <c r="M43" s="707"/>
      <c r="N43" s="709"/>
      <c r="O43" s="707"/>
      <c r="P43" s="707"/>
      <c r="Q43" s="707"/>
      <c r="R43" s="1023"/>
      <c r="S43" s="1113"/>
      <c r="T43" s="1114"/>
      <c r="U43" s="1114"/>
      <c r="V43" s="1114"/>
      <c r="W43" s="1115"/>
      <c r="X43" s="1043"/>
      <c r="Y43" s="707"/>
      <c r="Z43" s="707"/>
      <c r="AA43" s="707"/>
      <c r="AB43" s="707"/>
      <c r="AC43" s="710"/>
      <c r="AD43" s="709"/>
      <c r="AE43" s="707"/>
      <c r="AF43" s="707"/>
      <c r="AG43" s="707"/>
      <c r="AH43" s="710"/>
      <c r="AI43" s="709"/>
      <c r="AJ43" s="707"/>
      <c r="AK43" s="707"/>
      <c r="AL43" s="707"/>
      <c r="AM43" s="710"/>
      <c r="AN43" s="709"/>
      <c r="AO43" s="707"/>
      <c r="AP43" s="707"/>
      <c r="AQ43" s="707"/>
      <c r="AR43" s="1219"/>
      <c r="AS43" s="1300"/>
      <c r="AT43" s="1301"/>
      <c r="AU43" s="1301"/>
      <c r="AV43" s="1301"/>
      <c r="AW43" s="1302"/>
      <c r="AX43" s="1244"/>
      <c r="AY43" s="707"/>
      <c r="AZ43" s="707"/>
      <c r="BA43" s="707"/>
      <c r="BB43" s="711"/>
      <c r="BC43" s="712"/>
      <c r="BD43" s="709"/>
      <c r="BE43" s="707"/>
      <c r="BF43" s="707"/>
      <c r="BG43" s="707"/>
      <c r="BH43" s="707"/>
      <c r="BI43" s="709"/>
      <c r="BJ43" s="707"/>
      <c r="BK43" s="707"/>
      <c r="BL43" s="707"/>
      <c r="BM43" s="713"/>
    </row>
    <row r="44" spans="1:80" outlineLevel="1">
      <c r="A44" s="28" t="s">
        <v>6</v>
      </c>
      <c r="B44" s="29"/>
      <c r="C44" s="30"/>
      <c r="D44" s="714" t="s">
        <v>19</v>
      </c>
      <c r="E44" s="665"/>
      <c r="F44" s="665"/>
      <c r="G44" s="665"/>
      <c r="H44" s="715"/>
      <c r="I44" s="716" t="s">
        <v>19</v>
      </c>
      <c r="J44" s="717"/>
      <c r="K44" s="717"/>
      <c r="L44" s="718"/>
      <c r="M44" s="717"/>
      <c r="N44" s="719" t="s">
        <v>19</v>
      </c>
      <c r="O44" s="717"/>
      <c r="P44" s="718"/>
      <c r="Q44" s="717"/>
      <c r="R44" s="1018"/>
      <c r="S44" s="1116" t="s">
        <v>19</v>
      </c>
      <c r="T44" s="1117"/>
      <c r="U44" s="1117"/>
      <c r="V44" s="1117"/>
      <c r="W44" s="1118"/>
      <c r="X44" s="720" t="s">
        <v>19</v>
      </c>
      <c r="Y44" s="717"/>
      <c r="Z44" s="717"/>
      <c r="AA44" s="717"/>
      <c r="AB44" s="717"/>
      <c r="AC44" s="720"/>
      <c r="AD44" s="720" t="s">
        <v>19</v>
      </c>
      <c r="AE44" s="717"/>
      <c r="AF44" s="717"/>
      <c r="AG44" s="717"/>
      <c r="AH44" s="720"/>
      <c r="AI44" s="720" t="s">
        <v>19</v>
      </c>
      <c r="AJ44" s="717"/>
      <c r="AK44" s="717"/>
      <c r="AL44" s="717"/>
      <c r="AM44" s="720"/>
      <c r="AN44" s="719" t="s">
        <v>19</v>
      </c>
      <c r="AO44" s="717"/>
      <c r="AP44" s="721"/>
      <c r="AQ44" s="717"/>
      <c r="AR44" s="1214"/>
      <c r="AS44" s="1303" t="s">
        <v>19</v>
      </c>
      <c r="AT44" s="1275"/>
      <c r="AU44" s="1275"/>
      <c r="AV44" s="1275"/>
      <c r="AW44" s="1304"/>
      <c r="AX44" s="1245" t="s">
        <v>19</v>
      </c>
      <c r="AY44" s="717"/>
      <c r="AZ44" s="717"/>
      <c r="BA44" s="717"/>
      <c r="BB44" s="722"/>
      <c r="BC44" s="723"/>
      <c r="BD44" s="719" t="s">
        <v>19</v>
      </c>
      <c r="BE44" s="717"/>
      <c r="BF44" s="721"/>
      <c r="BG44" s="717"/>
      <c r="BH44" s="723"/>
      <c r="BI44" s="720" t="s">
        <v>19</v>
      </c>
      <c r="BJ44" s="717"/>
      <c r="BK44" s="717"/>
      <c r="BL44" s="717"/>
      <c r="BM44" s="724"/>
    </row>
    <row r="45" spans="1:80" outlineLevel="1">
      <c r="A45" s="28" t="s">
        <v>32</v>
      </c>
      <c r="B45" s="29"/>
      <c r="C45" s="34" t="e">
        <f>SUM(D45:BM45)</f>
        <v>#N/A</v>
      </c>
      <c r="D45" s="725" t="e">
        <f>IF(D42=0,0,D46/D42)</f>
        <v>#N/A</v>
      </c>
      <c r="E45" s="664"/>
      <c r="F45" s="664"/>
      <c r="G45" s="664"/>
      <c r="H45" s="726"/>
      <c r="I45" s="727" t="e">
        <f>IF(I42=0,0,I46/I42)</f>
        <v>#N/A</v>
      </c>
      <c r="J45" s="728"/>
      <c r="K45" s="728"/>
      <c r="L45" s="729"/>
      <c r="M45" s="728"/>
      <c r="N45" s="730" t="e">
        <f>IF(N42=0,0,N46/N42)</f>
        <v>#N/A</v>
      </c>
      <c r="O45" s="728"/>
      <c r="P45" s="728"/>
      <c r="Q45" s="728"/>
      <c r="R45" s="1024"/>
      <c r="S45" s="1119" t="e">
        <f>IF(S42=0,0,S46/S42)</f>
        <v>#N/A</v>
      </c>
      <c r="T45" s="1120"/>
      <c r="U45" s="1121"/>
      <c r="V45" s="1121"/>
      <c r="W45" s="1122"/>
      <c r="X45" s="1044" t="e">
        <f>IF(X42=0,0,X46/X42)</f>
        <v>#N/A</v>
      </c>
      <c r="Y45" s="731"/>
      <c r="Z45" s="728"/>
      <c r="AA45" s="728"/>
      <c r="AB45" s="728"/>
      <c r="AC45" s="732"/>
      <c r="AD45" s="730" t="e">
        <f>IF(AD42=0,0,AD46/AD42)</f>
        <v>#N/A</v>
      </c>
      <c r="AE45" s="731"/>
      <c r="AF45" s="728"/>
      <c r="AG45" s="728"/>
      <c r="AH45" s="732"/>
      <c r="AI45" s="730" t="e">
        <f>IF(AI42=0,0,AI46/AI42)</f>
        <v>#N/A</v>
      </c>
      <c r="AJ45" s="731"/>
      <c r="AK45" s="728"/>
      <c r="AL45" s="728"/>
      <c r="AM45" s="732"/>
      <c r="AN45" s="730" t="e">
        <f>IF(AN42=0,0,AN46/AN42)</f>
        <v>#N/A</v>
      </c>
      <c r="AO45" s="728"/>
      <c r="AP45" s="728"/>
      <c r="AQ45" s="728"/>
      <c r="AR45" s="1220"/>
      <c r="AS45" s="1305" t="e">
        <f>IF(AS42=0,0,AS46/AS42)</f>
        <v>#N/A</v>
      </c>
      <c r="AT45" s="1306"/>
      <c r="AU45" s="1306"/>
      <c r="AV45" s="1306"/>
      <c r="AW45" s="1307"/>
      <c r="AX45" s="1120" t="e">
        <f>IF(AX42=0,0,AX46/AX42)</f>
        <v>#N/A</v>
      </c>
      <c r="AY45" s="731"/>
      <c r="AZ45" s="728"/>
      <c r="BA45" s="728"/>
      <c r="BB45" s="733"/>
      <c r="BC45" s="734"/>
      <c r="BD45" s="730" t="e">
        <f>IF(BD42=0,0,BD46/BD42)</f>
        <v>#N/A</v>
      </c>
      <c r="BE45" s="728"/>
      <c r="BF45" s="728"/>
      <c r="BG45" s="728"/>
      <c r="BH45" s="734"/>
      <c r="BI45" s="731" t="e">
        <f>IF(BI42=0,0,BI46/BI42)</f>
        <v>#N/A</v>
      </c>
      <c r="BJ45" s="731"/>
      <c r="BK45" s="728"/>
      <c r="BL45" s="728"/>
      <c r="BM45" s="735"/>
    </row>
    <row r="46" spans="1:80" outlineLevel="1">
      <c r="A46" s="28" t="s">
        <v>7</v>
      </c>
      <c r="B46" s="29"/>
      <c r="C46" s="34">
        <f>SUM(D46:BM46)</f>
        <v>0</v>
      </c>
      <c r="D46" s="725">
        <f>SUM(D47:H47)</f>
        <v>0</v>
      </c>
      <c r="E46" s="664"/>
      <c r="F46" s="664"/>
      <c r="G46" s="664"/>
      <c r="H46" s="726"/>
      <c r="I46" s="727">
        <f>SUM(I47:M47)</f>
        <v>0</v>
      </c>
      <c r="J46" s="928"/>
      <c r="K46" s="928"/>
      <c r="L46" s="898"/>
      <c r="M46" s="928"/>
      <c r="N46" s="929">
        <f>SUM(N47:R47)</f>
        <v>0</v>
      </c>
      <c r="O46" s="728"/>
      <c r="P46" s="728"/>
      <c r="Q46" s="728"/>
      <c r="R46" s="1024"/>
      <c r="S46" s="1119">
        <f>SUM(S47:W47)</f>
        <v>0</v>
      </c>
      <c r="T46" s="1120"/>
      <c r="U46" s="1121"/>
      <c r="V46" s="1121"/>
      <c r="W46" s="1122"/>
      <c r="X46" s="1044">
        <f>SUM(X47:AC47)</f>
        <v>0</v>
      </c>
      <c r="Y46" s="731"/>
      <c r="Z46" s="728"/>
      <c r="AA46" s="728"/>
      <c r="AB46" s="728"/>
      <c r="AC46" s="732"/>
      <c r="AD46" s="730">
        <f>SUM(AD47:AH47)</f>
        <v>0</v>
      </c>
      <c r="AE46" s="731"/>
      <c r="AF46" s="728"/>
      <c r="AG46" s="728"/>
      <c r="AH46" s="732"/>
      <c r="AI46" s="730">
        <f>SUM(AI47:AM47)</f>
        <v>0</v>
      </c>
      <c r="AJ46" s="731"/>
      <c r="AK46" s="728"/>
      <c r="AL46" s="728"/>
      <c r="AM46" s="732"/>
      <c r="AN46" s="730">
        <f>SUM(AN47:AR47)</f>
        <v>0</v>
      </c>
      <c r="AO46" s="728"/>
      <c r="AP46" s="728"/>
      <c r="AQ46" s="728"/>
      <c r="AR46" s="1220"/>
      <c r="AS46" s="1305">
        <f>SUM(AS47:AW47)</f>
        <v>0</v>
      </c>
      <c r="AT46" s="1306"/>
      <c r="AU46" s="1306"/>
      <c r="AV46" s="1306"/>
      <c r="AW46" s="1307"/>
      <c r="AX46" s="1120">
        <f>SUM(AX47:BC47)</f>
        <v>0</v>
      </c>
      <c r="AY46" s="731"/>
      <c r="AZ46" s="728"/>
      <c r="BA46" s="728"/>
      <c r="BB46" s="733"/>
      <c r="BC46" s="734"/>
      <c r="BD46" s="730">
        <f>SUM(BD47:BH47)</f>
        <v>0</v>
      </c>
      <c r="BE46" s="728"/>
      <c r="BF46" s="728"/>
      <c r="BG46" s="728"/>
      <c r="BH46" s="734"/>
      <c r="BI46" s="731">
        <f>SUM(BI47:BM47)</f>
        <v>0</v>
      </c>
      <c r="BJ46" s="731"/>
      <c r="BK46" s="728"/>
      <c r="BL46" s="728"/>
      <c r="BM46" s="735"/>
    </row>
    <row r="47" spans="1:80" outlineLevel="1">
      <c r="A47" s="28" t="s">
        <v>8</v>
      </c>
      <c r="B47" s="29"/>
      <c r="C47" s="34"/>
      <c r="D47" s="736"/>
      <c r="E47" s="737"/>
      <c r="F47" s="737"/>
      <c r="G47" s="737"/>
      <c r="H47" s="738"/>
      <c r="I47" s="739"/>
      <c r="J47" s="737"/>
      <c r="K47" s="737"/>
      <c r="L47" s="740"/>
      <c r="M47" s="740"/>
      <c r="N47" s="931"/>
      <c r="O47" s="930"/>
      <c r="P47" s="737"/>
      <c r="Q47" s="740"/>
      <c r="R47" s="740"/>
      <c r="S47" s="1123"/>
      <c r="T47" s="1124"/>
      <c r="U47" s="1125"/>
      <c r="V47" s="1126"/>
      <c r="W47" s="1127"/>
      <c r="X47" s="1045"/>
      <c r="Y47" s="737"/>
      <c r="Z47" s="737"/>
      <c r="AA47" s="737"/>
      <c r="AB47" s="737"/>
      <c r="AC47" s="745"/>
      <c r="AD47" s="1213"/>
      <c r="AE47" s="1126"/>
      <c r="AF47" s="737"/>
      <c r="AG47" s="737"/>
      <c r="AH47" s="738"/>
      <c r="AI47" s="739"/>
      <c r="AJ47" s="742"/>
      <c r="AK47" s="737"/>
      <c r="AL47" s="743"/>
      <c r="AM47" s="746"/>
      <c r="AN47" s="744"/>
      <c r="AO47" s="747"/>
      <c r="AP47" s="737"/>
      <c r="AQ47" s="748"/>
      <c r="AR47" s="1213"/>
      <c r="AS47" s="1308"/>
      <c r="AT47" s="1309"/>
      <c r="AU47" s="1309"/>
      <c r="AV47" s="1309"/>
      <c r="AW47" s="1310"/>
      <c r="AX47" s="1246"/>
      <c r="AY47" s="737"/>
      <c r="AZ47" s="737"/>
      <c r="BA47" s="749"/>
      <c r="BB47" s="740"/>
      <c r="BC47" s="738"/>
      <c r="BD47" s="739"/>
      <c r="BE47" s="737"/>
      <c r="BF47" s="737"/>
      <c r="BG47" s="737"/>
      <c r="BH47" s="738"/>
      <c r="BI47" s="739"/>
      <c r="BJ47" s="737"/>
      <c r="BK47" s="737"/>
      <c r="BL47" s="737"/>
      <c r="BM47" s="750"/>
    </row>
    <row r="48" spans="1:80" s="389" customFormat="1" ht="23.25" customHeight="1" outlineLevel="1" thickBot="1">
      <c r="A48" s="154" t="s">
        <v>112</v>
      </c>
      <c r="B48" s="128"/>
      <c r="C48" s="129"/>
      <c r="D48" s="751" t="e">
        <f>D47/D42</f>
        <v>#N/A</v>
      </c>
      <c r="E48" s="752" t="e">
        <f>E47/D42</f>
        <v>#N/A</v>
      </c>
      <c r="F48" s="752" t="e">
        <f>F47/D42</f>
        <v>#N/A</v>
      </c>
      <c r="G48" s="752" t="e">
        <f>G47/D42</f>
        <v>#N/A</v>
      </c>
      <c r="H48" s="753" t="e">
        <f>H47/D42</f>
        <v>#N/A</v>
      </c>
      <c r="I48" s="754" t="e">
        <f>I47/I42</f>
        <v>#N/A</v>
      </c>
      <c r="J48" s="752" t="e">
        <f>J47/I42</f>
        <v>#N/A</v>
      </c>
      <c r="K48" s="752" t="e">
        <f>K47/I42</f>
        <v>#N/A</v>
      </c>
      <c r="L48" s="752" t="e">
        <f>L47/I42</f>
        <v>#N/A</v>
      </c>
      <c r="M48" s="752" t="e">
        <f>M47/I42</f>
        <v>#N/A</v>
      </c>
      <c r="N48" s="755" t="e">
        <f>N47/N42</f>
        <v>#N/A</v>
      </c>
      <c r="O48" s="752" t="e">
        <f>O47/N42</f>
        <v>#N/A</v>
      </c>
      <c r="P48" s="752" t="e">
        <f>P47/N42</f>
        <v>#N/A</v>
      </c>
      <c r="Q48" s="752" t="e">
        <f>Q47/N42</f>
        <v>#N/A</v>
      </c>
      <c r="R48" s="752" t="e">
        <f>R47/N42</f>
        <v>#N/A</v>
      </c>
      <c r="S48" s="1128" t="e">
        <f>S47/S42</f>
        <v>#N/A</v>
      </c>
      <c r="T48" s="1129" t="e">
        <f>T47/S42</f>
        <v>#N/A</v>
      </c>
      <c r="U48" s="1129" t="e">
        <f>U47/S42</f>
        <v>#N/A</v>
      </c>
      <c r="V48" s="1130" t="e">
        <f>V47/S42</f>
        <v>#N/A</v>
      </c>
      <c r="W48" s="1131" t="e">
        <f>W47/S42</f>
        <v>#N/A</v>
      </c>
      <c r="X48" s="754" t="e">
        <f>X47/X42</f>
        <v>#N/A</v>
      </c>
      <c r="Y48" s="752" t="e">
        <f>Y47/X42</f>
        <v>#N/A</v>
      </c>
      <c r="Z48" s="752" t="e">
        <f>Z47/X42</f>
        <v>#N/A</v>
      </c>
      <c r="AA48" s="756" t="e">
        <f>AA47/X42</f>
        <v>#N/A</v>
      </c>
      <c r="AB48" s="756" t="e">
        <f>AB47/X42</f>
        <v>#N/A</v>
      </c>
      <c r="AC48" s="757" t="e">
        <f>AC47/X42</f>
        <v>#N/A</v>
      </c>
      <c r="AD48" s="755" t="e">
        <f>AD47/AD42</f>
        <v>#N/A</v>
      </c>
      <c r="AE48" s="752" t="e">
        <f>AE47/AD42</f>
        <v>#N/A</v>
      </c>
      <c r="AF48" s="752" t="e">
        <f>AF47/AD42</f>
        <v>#N/A</v>
      </c>
      <c r="AG48" s="756" t="e">
        <f>AG47/AD42</f>
        <v>#N/A</v>
      </c>
      <c r="AH48" s="757" t="e">
        <f>AH47/AD42</f>
        <v>#N/A</v>
      </c>
      <c r="AI48" s="755" t="e">
        <f>AI47/AI42</f>
        <v>#N/A</v>
      </c>
      <c r="AJ48" s="752" t="e">
        <f>AJ47/AI42</f>
        <v>#N/A</v>
      </c>
      <c r="AK48" s="752" t="e">
        <f>AK47/AI42</f>
        <v>#N/A</v>
      </c>
      <c r="AL48" s="756" t="e">
        <f>AL47/AI42</f>
        <v>#N/A</v>
      </c>
      <c r="AM48" s="757" t="e">
        <f>AM47/AN42</f>
        <v>#N/A</v>
      </c>
      <c r="AN48" s="755" t="e">
        <f>AN47/AN42</f>
        <v>#N/A</v>
      </c>
      <c r="AO48" s="752" t="e">
        <f>AO47/AN42</f>
        <v>#N/A</v>
      </c>
      <c r="AP48" s="752" t="e">
        <f>AP47/AN42</f>
        <v>#N/A</v>
      </c>
      <c r="AQ48" s="756" t="e">
        <f>AQ47/AN42</f>
        <v>#N/A</v>
      </c>
      <c r="AR48" s="1221" t="e">
        <f>AR47/AN42</f>
        <v>#N/A</v>
      </c>
      <c r="AS48" s="1311" t="e">
        <f>AS47/AS42</f>
        <v>#N/A</v>
      </c>
      <c r="AT48" s="1312" t="e">
        <f>AT47/AS42</f>
        <v>#N/A</v>
      </c>
      <c r="AU48" s="1312" t="e">
        <f>AU47/AS42</f>
        <v>#N/A</v>
      </c>
      <c r="AV48" s="1313" t="e">
        <f>AV47/AS42</f>
        <v>#N/A</v>
      </c>
      <c r="AW48" s="1314" t="e">
        <f>AW47/AX42</f>
        <v>#N/A</v>
      </c>
      <c r="AX48" s="1221" t="e">
        <f>AX47/AX42</f>
        <v>#N/A</v>
      </c>
      <c r="AY48" s="752" t="e">
        <f>AY47/AX42</f>
        <v>#N/A</v>
      </c>
      <c r="AZ48" s="752" t="e">
        <f>AZ47/AX42</f>
        <v>#N/A</v>
      </c>
      <c r="BA48" s="756" t="e">
        <f>BA47/AX42</f>
        <v>#N/A</v>
      </c>
      <c r="BB48" s="754" t="e">
        <f>BB47/AX42</f>
        <v>#N/A</v>
      </c>
      <c r="BC48" s="753" t="e">
        <f>BC47/AX42</f>
        <v>#N/A</v>
      </c>
      <c r="BD48" s="755" t="e">
        <f>BD47/BD42</f>
        <v>#N/A</v>
      </c>
      <c r="BE48" s="752" t="e">
        <f>BE47/BD42</f>
        <v>#N/A</v>
      </c>
      <c r="BF48" s="752" t="e">
        <f>BF47/BD42</f>
        <v>#N/A</v>
      </c>
      <c r="BG48" s="756" t="e">
        <f>BG47/BD42</f>
        <v>#N/A</v>
      </c>
      <c r="BH48" s="753" t="e">
        <f>BH47/BD42</f>
        <v>#N/A</v>
      </c>
      <c r="BI48" s="754" t="e">
        <f>BI47/BI42</f>
        <v>#N/A</v>
      </c>
      <c r="BJ48" s="752" t="e">
        <f>BJ47/BI42</f>
        <v>#N/A</v>
      </c>
      <c r="BK48" s="752" t="e">
        <f>BK47/BI42</f>
        <v>#N/A</v>
      </c>
      <c r="BL48" s="756" t="e">
        <f>BL47/BI42</f>
        <v>#N/A</v>
      </c>
      <c r="BM48" s="758" t="e">
        <f>BM47/BI42</f>
        <v>#N/A</v>
      </c>
      <c r="BN48" s="78"/>
      <c r="BO48" s="78"/>
      <c r="BP48" s="78"/>
      <c r="BQ48" s="78"/>
      <c r="BR48" s="78"/>
      <c r="BS48" s="78"/>
      <c r="BT48" s="78"/>
      <c r="BU48" s="78"/>
      <c r="BV48" s="78"/>
      <c r="BW48" s="78"/>
      <c r="BX48" s="78"/>
      <c r="BY48" s="78"/>
      <c r="BZ48" s="78"/>
      <c r="CA48" s="78"/>
      <c r="CB48" s="78"/>
    </row>
    <row r="49" spans="1:80" s="389" customFormat="1" ht="23.25" customHeight="1" outlineLevel="1" thickTop="1">
      <c r="A49" s="124" t="s">
        <v>110</v>
      </c>
      <c r="B49" s="123"/>
      <c r="C49" s="132" t="s">
        <v>107</v>
      </c>
      <c r="D49" s="358"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132" t="e">
        <f>(V66/1.01/1.07)*S48/S45</f>
        <v>#N/A</v>
      </c>
      <c r="T49" s="130" t="e">
        <f>(V66/1.01/1.07)*T48/S45</f>
        <v>#N/A</v>
      </c>
      <c r="U49" s="130" t="e">
        <f>(V66/1.01/1.07)*U48/S45</f>
        <v>#N/A</v>
      </c>
      <c r="V49" s="130" t="e">
        <f>(V66/1.01/1.07)*V48/S45</f>
        <v>#N/A</v>
      </c>
      <c r="W49" s="1133" t="e">
        <f>(V66/1.01/1.07)*W48/S45</f>
        <v>#N/A</v>
      </c>
      <c r="X49" s="133" t="e">
        <f>(AA66/1.01/1.07)*X48/X45</f>
        <v>#N/A</v>
      </c>
      <c r="Y49" s="130" t="e">
        <f>(AA66/1.01/1.07)*Y48/X45</f>
        <v>#N/A</v>
      </c>
      <c r="Z49" s="130" t="e">
        <f>(AA66/1.01/1.07)*Z48/X45</f>
        <v>#N/A</v>
      </c>
      <c r="AA49" s="130" t="e">
        <f>(AA66/1.01/1.07)*AA48/X45</f>
        <v>#N/A</v>
      </c>
      <c r="AB49" s="130" t="e">
        <f>(AA66/1.01/1.07)*AB48/X45</f>
        <v>#N/A</v>
      </c>
      <c r="AC49" s="197" t="e">
        <f>(AA66/1.01/1.07)*AC48/X45</f>
        <v>#N/A</v>
      </c>
      <c r="AD49" s="192" t="e">
        <f>(AG66/1.01/1.07)*AD48/AD45</f>
        <v>#N/A</v>
      </c>
      <c r="AE49" s="130" t="e">
        <f>(AG66/1.01/1.07)*AE48/AD45</f>
        <v>#N/A</v>
      </c>
      <c r="AF49" s="130" t="e">
        <f>(AG66/1.01/1.07)*AF48/AD45</f>
        <v>#N/A</v>
      </c>
      <c r="AG49" s="130" t="e">
        <f>(AG66/1.01/1.07)*AG48/AD45</f>
        <v>#N/A</v>
      </c>
      <c r="AH49" s="206" t="e">
        <f>(AG66/1.01/1.07)*AH48/AD45</f>
        <v>#N/A</v>
      </c>
      <c r="AI49" s="192" t="e">
        <f>(AL66/1.01/1.07)*AI48/AI45</f>
        <v>#N/A</v>
      </c>
      <c r="AJ49" s="130" t="e">
        <f>(AL66/1.01/1.07)*AJ48/AI45</f>
        <v>#N/A</v>
      </c>
      <c r="AK49" s="130" t="e">
        <f>(AL66/1.01/1.07)*AK48/AI45</f>
        <v>#N/A</v>
      </c>
      <c r="AL49" s="130" t="e">
        <f>(AL66/1.01/1.07)*AL48/AI45</f>
        <v>#N/A</v>
      </c>
      <c r="AM49" s="197" t="e">
        <f>(AL66/1.01/1.07)*AM48/AI45</f>
        <v>#N/A</v>
      </c>
      <c r="AN49" s="192" t="e">
        <f>(AQ66/1.01/1.07)*AN48/AN45</f>
        <v>#N/A</v>
      </c>
      <c r="AO49" s="130" t="e">
        <f>(AQ66/1.01/1.07)*AO48/AN45</f>
        <v>#N/A</v>
      </c>
      <c r="AP49" s="130" t="e">
        <f>(AQ66/1.01/1.07)*AP48/AN45</f>
        <v>#N/A</v>
      </c>
      <c r="AQ49" s="130" t="e">
        <f>(AQ66/1.01/1.07)*AQ48/AN45</f>
        <v>#N/A</v>
      </c>
      <c r="AR49" s="206" t="e">
        <f>(AQ66/1.01/1.07)*AR48/AN45</f>
        <v>#N/A</v>
      </c>
      <c r="AS49" s="1132" t="e">
        <f>(AV66/1.01/1.07)*AS48/AS45</f>
        <v>#N/A</v>
      </c>
      <c r="AT49" s="130" t="e">
        <f>(AV66/1.01/1.07)*AT48/AS45</f>
        <v>#N/A</v>
      </c>
      <c r="AU49" s="130" t="e">
        <f>(AV66/1.01/1.07)*AU48/AS45</f>
        <v>#N/A</v>
      </c>
      <c r="AV49" s="130" t="e">
        <f>(AV66/1.01/1.07)*AV48/AS45</f>
        <v>#N/A</v>
      </c>
      <c r="AW49" s="1133" t="e">
        <f>(AV66/1.01/1.07)*AW48/AS45</f>
        <v>#N/A</v>
      </c>
      <c r="AX49" s="133" t="e">
        <f>(BA66/1.01/1.07)*AX48/AX45</f>
        <v>#N/A</v>
      </c>
      <c r="AY49" s="130" t="e">
        <f>(BA66/1.01/1.07)*AY48/AX45</f>
        <v>#N/A</v>
      </c>
      <c r="AZ49" s="130" t="e">
        <f>(BA66/1.01/1.07)*AZ48/AX45</f>
        <v>#N/A</v>
      </c>
      <c r="BA49" s="130" t="e">
        <f>(BA66/1.01/1.07)*BA48/AX45</f>
        <v>#N/A</v>
      </c>
      <c r="BB49" s="206"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9" t="e">
        <f>(BL66/1.01/1.07)*BM48/BI45</f>
        <v>#N/A</v>
      </c>
      <c r="BN49" s="78"/>
      <c r="BO49" s="78"/>
      <c r="BP49" s="78"/>
      <c r="BQ49" s="78"/>
      <c r="BR49" s="78"/>
      <c r="BS49" s="78"/>
      <c r="BT49" s="78"/>
      <c r="BU49" s="78"/>
      <c r="BV49" s="78"/>
      <c r="BW49" s="78"/>
      <c r="BX49" s="78"/>
      <c r="BY49" s="78"/>
      <c r="BZ49" s="78"/>
      <c r="CA49" s="78"/>
      <c r="CB49" s="78"/>
    </row>
    <row r="50" spans="1:80" s="389" customFormat="1" ht="23.25" customHeight="1" outlineLevel="1" thickBot="1">
      <c r="A50" s="125" t="s">
        <v>108</v>
      </c>
      <c r="B50" s="120"/>
      <c r="C50" s="165"/>
      <c r="D50" s="759"/>
      <c r="E50" s="760"/>
      <c r="F50" s="760"/>
      <c r="G50" s="760"/>
      <c r="H50" s="761"/>
      <c r="I50" s="762"/>
      <c r="J50" s="760"/>
      <c r="K50" s="760"/>
      <c r="L50" s="763"/>
      <c r="M50" s="760"/>
      <c r="N50" s="764"/>
      <c r="O50" s="760"/>
      <c r="P50" s="760"/>
      <c r="Q50" s="763"/>
      <c r="R50" s="760"/>
      <c r="S50" s="1134"/>
      <c r="T50" s="1135"/>
      <c r="U50" s="1135"/>
      <c r="V50" s="1135"/>
      <c r="W50" s="1136"/>
      <c r="X50" s="762"/>
      <c r="Y50" s="760"/>
      <c r="Z50" s="760"/>
      <c r="AA50" s="760"/>
      <c r="AB50" s="760"/>
      <c r="AC50" s="765"/>
      <c r="AD50" s="764"/>
      <c r="AE50" s="760"/>
      <c r="AF50" s="760"/>
      <c r="AG50" s="760"/>
      <c r="AH50" s="766"/>
      <c r="AI50" s="764"/>
      <c r="AJ50" s="760"/>
      <c r="AK50" s="760"/>
      <c r="AL50" s="760"/>
      <c r="AM50" s="765"/>
      <c r="AN50" s="764"/>
      <c r="AO50" s="760"/>
      <c r="AP50" s="760"/>
      <c r="AQ50" s="760"/>
      <c r="AR50" s="1222"/>
      <c r="AS50" s="1315"/>
      <c r="AT50" s="1316"/>
      <c r="AU50" s="1316"/>
      <c r="AV50" s="1316"/>
      <c r="AW50" s="1317"/>
      <c r="AX50" s="1247"/>
      <c r="AY50" s="760"/>
      <c r="AZ50" s="760"/>
      <c r="BA50" s="760"/>
      <c r="BB50" s="766"/>
      <c r="BC50" s="761"/>
      <c r="BD50" s="764"/>
      <c r="BE50" s="760"/>
      <c r="BF50" s="760"/>
      <c r="BG50" s="760"/>
      <c r="BH50" s="761"/>
      <c r="BI50" s="762"/>
      <c r="BJ50" s="760"/>
      <c r="BK50" s="760"/>
      <c r="BL50" s="760"/>
      <c r="BM50" s="767"/>
      <c r="BN50" s="78"/>
      <c r="BO50" s="78"/>
      <c r="BP50" s="78"/>
      <c r="BQ50" s="78"/>
      <c r="BR50" s="78"/>
      <c r="BS50" s="78"/>
      <c r="BT50" s="78"/>
      <c r="BU50" s="78"/>
      <c r="BV50" s="78"/>
      <c r="BW50" s="78"/>
      <c r="BX50" s="78"/>
      <c r="BY50" s="78"/>
      <c r="BZ50" s="78"/>
      <c r="CA50" s="78"/>
      <c r="CB50" s="78"/>
    </row>
    <row r="51" spans="1:80" s="389" customFormat="1" ht="23.25" customHeight="1" outlineLevel="1" thickTop="1">
      <c r="A51" s="126" t="s">
        <v>111</v>
      </c>
      <c r="B51" s="123"/>
      <c r="C51" s="132" t="s">
        <v>107</v>
      </c>
      <c r="D51" s="360"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37" t="e">
        <f>(V67/1.005/1.08)*S48/S45</f>
        <v>#N/A</v>
      </c>
      <c r="T51" s="131" t="e">
        <f>(V67/1.005/1.08)*T48/S45</f>
        <v>#N/A</v>
      </c>
      <c r="U51" s="131" t="e">
        <f>(V67/1.005/1.08)*U48/S45</f>
        <v>#N/A</v>
      </c>
      <c r="V51" s="131" t="e">
        <f>(V67/1.005/1.08)*V48/S45</f>
        <v>#N/A</v>
      </c>
      <c r="W51" s="1138" t="e">
        <f>(V67/1.005/1.08)*W48/S45</f>
        <v>#N/A</v>
      </c>
      <c r="X51" s="136" t="e">
        <f>(AA67/1.005/1.08)*X48/X45</f>
        <v>#N/A</v>
      </c>
      <c r="Y51" s="131" t="e">
        <f>(AA67/1.005/1.08)*Y48/X45</f>
        <v>#N/A</v>
      </c>
      <c r="Z51" s="131" t="e">
        <f>(AA67/1.005/1.08)*Z48/X45</f>
        <v>#N/A</v>
      </c>
      <c r="AA51" s="131" t="e">
        <f>(AA67/1.005/1.08)*AA48/X45</f>
        <v>#N/A</v>
      </c>
      <c r="AB51" s="131" t="e">
        <f>(AA67/1.005/1.08)*AB48/X45</f>
        <v>#N/A</v>
      </c>
      <c r="AC51" s="198" t="e">
        <f>(AA67/1.005/1.08)*AC48/X45</f>
        <v>#N/A</v>
      </c>
      <c r="AD51" s="193" t="e">
        <f>(AG67/1.005/1.08)*AD48/AD45</f>
        <v>#N/A</v>
      </c>
      <c r="AE51" s="131" t="e">
        <f>(AG67/1.005/1.08)*AE48/AD45</f>
        <v>#N/A</v>
      </c>
      <c r="AF51" s="131" t="e">
        <f>(AG67/1.005/1.08)*AF48/AD45</f>
        <v>#N/A</v>
      </c>
      <c r="AG51" s="131" t="e">
        <f>(AG67/1.005/1.08)*AG48/AD45</f>
        <v>#N/A</v>
      </c>
      <c r="AH51" s="207" t="e">
        <f>(AG67/1.005/1.08)*AH48/AD45</f>
        <v>#N/A</v>
      </c>
      <c r="AI51" s="193" t="e">
        <f>(AL67/1.005/1.08)*AI48/AI45</f>
        <v>#N/A</v>
      </c>
      <c r="AJ51" s="131" t="e">
        <f>(AL67/1.005/1.08)*AJ48/AI45</f>
        <v>#N/A</v>
      </c>
      <c r="AK51" s="131" t="e">
        <f>(AL67/1.005/1.08)*AK48/AI45</f>
        <v>#N/A</v>
      </c>
      <c r="AL51" s="131" t="e">
        <f>(AL67/1.005/1.08)*AL48/AI45</f>
        <v>#N/A</v>
      </c>
      <c r="AM51" s="198" t="e">
        <f>(AL67/1.005/1.08)*AM48/AI45</f>
        <v>#N/A</v>
      </c>
      <c r="AN51" s="193" t="e">
        <f>(AQ67/1.005/1.08)*AN48/AN45</f>
        <v>#N/A</v>
      </c>
      <c r="AO51" s="131" t="e">
        <f>(AQ67/1.005/1.08)*AO48/AN45</f>
        <v>#N/A</v>
      </c>
      <c r="AP51" s="131" t="e">
        <f>(AQ67/1.005/1.08)*AP48/AN45</f>
        <v>#N/A</v>
      </c>
      <c r="AQ51" s="131" t="e">
        <f>(AQ67/1.005/1.08)*AQ48/AN45</f>
        <v>#N/A</v>
      </c>
      <c r="AR51" s="207" t="e">
        <f>(AQ67/1.005/1.08)*AR48/AN45</f>
        <v>#N/A</v>
      </c>
      <c r="AS51" s="1137" t="e">
        <f>(AV67/1.005/1.08)*AS48/AS45</f>
        <v>#N/A</v>
      </c>
      <c r="AT51" s="131" t="e">
        <f>(AV67/1.005/1.08)*AT48/AS45</f>
        <v>#N/A</v>
      </c>
      <c r="AU51" s="131" t="e">
        <f>(AV67/1.005/1.08)*AU48/AS45</f>
        <v>#N/A</v>
      </c>
      <c r="AV51" s="338" t="e">
        <f>(AV67/1.005/1.08)*AV48/AS45</f>
        <v>#N/A</v>
      </c>
      <c r="AW51" s="1138" t="e">
        <f>(AV67/1.005/1.08)*AW48/AS45</f>
        <v>#N/A</v>
      </c>
      <c r="AX51" s="136" t="e">
        <f>(BA67/1.005/1.08)*AX48/AX45</f>
        <v>#N/A</v>
      </c>
      <c r="AY51" s="131" t="e">
        <f>(BA67/1.005/1.08)*AY48/AX45</f>
        <v>#N/A</v>
      </c>
      <c r="AZ51" s="131" t="e">
        <f>(BA67/1.005/1.08)*AZ48/AX45</f>
        <v>#N/A</v>
      </c>
      <c r="BA51" s="131" t="e">
        <f>(BA67/1.005/1.08)*BA48/AX45</f>
        <v>#N/A</v>
      </c>
      <c r="BB51" s="207"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8" t="e">
        <f>(BL67/1.005/1.08)*BL48/BI45</f>
        <v>#N/A</v>
      </c>
      <c r="BM51" s="768" t="e">
        <f>(BL67/1.005/1.08)*BM48/BI45</f>
        <v>#N/A</v>
      </c>
      <c r="BN51" s="78"/>
      <c r="BO51" s="78"/>
      <c r="BP51" s="78"/>
      <c r="BQ51" s="78"/>
      <c r="BR51" s="78"/>
      <c r="BS51" s="78"/>
      <c r="BT51" s="78"/>
      <c r="BU51" s="78"/>
      <c r="BV51" s="78"/>
      <c r="BW51" s="78"/>
      <c r="BX51" s="78"/>
      <c r="BY51" s="78"/>
      <c r="BZ51" s="78"/>
      <c r="CA51" s="78"/>
      <c r="CB51" s="78"/>
    </row>
    <row r="52" spans="1:80" s="389" customFormat="1" ht="18.600000000000001" outlineLevel="1" thickBot="1">
      <c r="A52" s="127" t="s">
        <v>109</v>
      </c>
      <c r="B52" s="120"/>
      <c r="C52" s="165"/>
      <c r="D52" s="759"/>
      <c r="E52" s="760"/>
      <c r="F52" s="760"/>
      <c r="G52" s="760"/>
      <c r="H52" s="761"/>
      <c r="I52" s="762"/>
      <c r="J52" s="760"/>
      <c r="K52" s="760"/>
      <c r="L52" s="763"/>
      <c r="M52" s="760"/>
      <c r="N52" s="764"/>
      <c r="O52" s="760"/>
      <c r="P52" s="760"/>
      <c r="Q52" s="760"/>
      <c r="R52" s="763"/>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195" customFormat="1" ht="26.4" outlineLevel="1" thickTop="1">
      <c r="A53" s="28" t="s">
        <v>9</v>
      </c>
      <c r="B53" s="35" t="s">
        <v>46</v>
      </c>
      <c r="C53" s="46"/>
      <c r="D53" s="288"/>
      <c r="E53" s="361"/>
      <c r="F53" s="361"/>
      <c r="G53" s="361"/>
      <c r="H53" s="362"/>
      <c r="I53" s="336"/>
      <c r="J53" s="363"/>
      <c r="K53" s="363"/>
      <c r="L53" s="364"/>
      <c r="M53" s="363"/>
      <c r="N53" s="215"/>
      <c r="O53" s="363"/>
      <c r="P53" s="363"/>
      <c r="Q53" s="363"/>
      <c r="R53" s="364"/>
      <c r="S53" s="1139"/>
      <c r="T53" s="363"/>
      <c r="U53" s="363"/>
      <c r="V53" s="363"/>
      <c r="W53" s="1140"/>
      <c r="X53" s="511"/>
      <c r="Y53" s="363"/>
      <c r="Z53" s="363"/>
      <c r="AA53" s="365"/>
      <c r="AB53" s="331"/>
      <c r="AC53" s="334"/>
      <c r="AD53" s="366"/>
      <c r="AE53" s="365"/>
      <c r="AF53" s="365"/>
      <c r="AG53" s="365"/>
      <c r="AH53" s="218"/>
      <c r="AI53" s="366"/>
      <c r="AJ53" s="365"/>
      <c r="AK53" s="365"/>
      <c r="AL53" s="365"/>
      <c r="AM53" s="334"/>
      <c r="AN53" s="219"/>
      <c r="AO53" s="220"/>
      <c r="AP53" s="220"/>
      <c r="AQ53" s="221"/>
      <c r="AR53" s="471"/>
      <c r="AS53" s="1318"/>
      <c r="AT53" s="339"/>
      <c r="AU53" s="214"/>
      <c r="AV53" s="217"/>
      <c r="AW53" s="1319"/>
      <c r="AX53" s="320"/>
      <c r="AY53" s="367"/>
      <c r="AZ53" s="367"/>
      <c r="BA53" s="367"/>
      <c r="BB53" s="471"/>
      <c r="BC53" s="323"/>
      <c r="BD53" s="368"/>
      <c r="BE53" s="367"/>
      <c r="BF53" s="367"/>
      <c r="BG53" s="367"/>
      <c r="BH53" s="323"/>
      <c r="BI53" s="336"/>
      <c r="BJ53" s="216"/>
      <c r="BK53" s="216"/>
      <c r="BL53" s="216"/>
      <c r="BM53" s="769"/>
      <c r="BN53" s="6"/>
      <c r="BO53" s="6"/>
      <c r="BP53" s="6"/>
      <c r="BQ53" s="6"/>
      <c r="BR53" s="6"/>
      <c r="BS53" s="6"/>
      <c r="BT53" s="6"/>
      <c r="BU53" s="6"/>
      <c r="BV53" s="6"/>
      <c r="BW53" s="6"/>
      <c r="BX53" s="6"/>
      <c r="BY53" s="6"/>
      <c r="BZ53" s="6"/>
      <c r="CA53" s="6"/>
      <c r="CB53" s="6"/>
    </row>
    <row r="54" spans="1:80" ht="54" outlineLevel="1">
      <c r="A54" s="28"/>
      <c r="B54" s="29"/>
      <c r="C54" s="46"/>
      <c r="D54" s="770" t="s">
        <v>21</v>
      </c>
      <c r="E54" s="771" t="s">
        <v>22</v>
      </c>
      <c r="F54" s="771" t="s">
        <v>20</v>
      </c>
      <c r="G54" s="772" t="s">
        <v>81</v>
      </c>
      <c r="H54" s="773"/>
      <c r="I54" s="774" t="s">
        <v>21</v>
      </c>
      <c r="J54" s="775" t="s">
        <v>22</v>
      </c>
      <c r="K54" s="775" t="s">
        <v>20</v>
      </c>
      <c r="L54" s="776" t="s">
        <v>81</v>
      </c>
      <c r="M54" s="777"/>
      <c r="N54" s="778" t="s">
        <v>21</v>
      </c>
      <c r="O54" s="775" t="s">
        <v>22</v>
      </c>
      <c r="P54" s="775" t="s">
        <v>20</v>
      </c>
      <c r="Q54" s="777" t="s">
        <v>81</v>
      </c>
      <c r="R54" s="1025"/>
      <c r="S54" s="1141" t="s">
        <v>21</v>
      </c>
      <c r="T54" s="1142" t="s">
        <v>22</v>
      </c>
      <c r="U54" s="1143" t="s">
        <v>20</v>
      </c>
      <c r="V54" s="1143" t="s">
        <v>81</v>
      </c>
      <c r="W54" s="1144"/>
      <c r="X54" s="1046" t="s">
        <v>21</v>
      </c>
      <c r="Y54" s="775" t="s">
        <v>22</v>
      </c>
      <c r="Z54" s="777" t="s">
        <v>20</v>
      </c>
      <c r="AA54" s="777" t="s">
        <v>81</v>
      </c>
      <c r="AB54" s="775"/>
      <c r="AC54" s="779"/>
      <c r="AD54" s="778" t="s">
        <v>21</v>
      </c>
      <c r="AE54" s="775" t="s">
        <v>22</v>
      </c>
      <c r="AF54" s="777" t="s">
        <v>20</v>
      </c>
      <c r="AG54" s="780" t="s">
        <v>81</v>
      </c>
      <c r="AH54" s="781"/>
      <c r="AI54" s="778" t="s">
        <v>21</v>
      </c>
      <c r="AJ54" s="775" t="s">
        <v>22</v>
      </c>
      <c r="AK54" s="777" t="s">
        <v>20</v>
      </c>
      <c r="AL54" s="780" t="s">
        <v>81</v>
      </c>
      <c r="AM54" s="779"/>
      <c r="AN54" s="782" t="s">
        <v>21</v>
      </c>
      <c r="AO54" s="783" t="s">
        <v>22</v>
      </c>
      <c r="AP54" s="784" t="s">
        <v>20</v>
      </c>
      <c r="AQ54" s="785" t="s">
        <v>81</v>
      </c>
      <c r="AR54" s="1223"/>
      <c r="AS54" s="1320" t="s">
        <v>21</v>
      </c>
      <c r="AT54" s="1321" t="s">
        <v>22</v>
      </c>
      <c r="AU54" s="1322" t="s">
        <v>20</v>
      </c>
      <c r="AV54" s="1323" t="s">
        <v>81</v>
      </c>
      <c r="AW54" s="1324"/>
      <c r="AX54" s="1248" t="s">
        <v>21</v>
      </c>
      <c r="AY54" s="788" t="s">
        <v>22</v>
      </c>
      <c r="AZ54" s="789" t="s">
        <v>20</v>
      </c>
      <c r="BA54" s="790" t="s">
        <v>81</v>
      </c>
      <c r="BB54" s="781"/>
      <c r="BC54" s="791"/>
      <c r="BD54" s="778" t="s">
        <v>21</v>
      </c>
      <c r="BE54" s="788" t="s">
        <v>22</v>
      </c>
      <c r="BF54" s="789" t="s">
        <v>20</v>
      </c>
      <c r="BG54" s="790" t="s">
        <v>81</v>
      </c>
      <c r="BH54" s="791"/>
      <c r="BI54" s="786" t="s">
        <v>21</v>
      </c>
      <c r="BJ54" s="789" t="s">
        <v>22</v>
      </c>
      <c r="BK54" s="789" t="s">
        <v>20</v>
      </c>
      <c r="BL54" s="789" t="s">
        <v>81</v>
      </c>
      <c r="BM54" s="792"/>
    </row>
    <row r="55" spans="1:80" s="47" customFormat="1" outlineLevel="1">
      <c r="A55" s="158" t="s">
        <v>84</v>
      </c>
      <c r="B55" s="158"/>
      <c r="C55" s="159"/>
      <c r="D55" s="793" t="e">
        <f>HLOOKUP(D41,TV_affinity,3,0)</f>
        <v>#N/A</v>
      </c>
      <c r="E55" s="794" t="e">
        <f>HLOOKUP(D41,Channel_split2,2,0)</f>
        <v>#N/A</v>
      </c>
      <c r="F55" s="794" t="e">
        <f>HLOOKUP(D41,PT_Share,2,0)</f>
        <v>#N/A</v>
      </c>
      <c r="G55" s="794"/>
      <c r="H55" s="795"/>
      <c r="I55" s="796" t="e">
        <f>HLOOKUP(I41,TV_affinity,3,0)</f>
        <v>#N/A</v>
      </c>
      <c r="J55" s="794" t="e">
        <f>HLOOKUP(I41,Channel_split2,2,0)</f>
        <v>#N/A</v>
      </c>
      <c r="K55" s="794" t="e">
        <f>HLOOKUP(I41,PT_Share,2,0)</f>
        <v>#N/A</v>
      </c>
      <c r="L55" s="797"/>
      <c r="M55" s="795"/>
      <c r="N55" s="796" t="e">
        <f>HLOOKUP(N41,TV_affinity,3,0)</f>
        <v>#N/A</v>
      </c>
      <c r="O55" s="794" t="e">
        <f>HLOOKUP(N41,Channel_split2,2,0)</f>
        <v>#N/A</v>
      </c>
      <c r="P55" s="794" t="e">
        <f>HLOOKUP(N41,PT_Share,2,0)</f>
        <v>#N/A</v>
      </c>
      <c r="Q55" s="794"/>
      <c r="R55" s="1026"/>
      <c r="S55" s="1145" t="e">
        <f>HLOOKUP(S41,TV_affinity,3,0)</f>
        <v>#N/A</v>
      </c>
      <c r="T55" s="1146" t="e">
        <f>HLOOKUP(S41,Channel_split2,2,0)</f>
        <v>#N/A</v>
      </c>
      <c r="U55" s="1146" t="e">
        <f>HLOOKUP(S41,PT_Share,2,0)</f>
        <v>#N/A</v>
      </c>
      <c r="V55" s="1146"/>
      <c r="W55" s="1147"/>
      <c r="X55" s="1047" t="e">
        <f>HLOOKUP(X41,TV_affinity,3,0)</f>
        <v>#N/A</v>
      </c>
      <c r="Y55" s="794" t="e">
        <f>HLOOKUP(X41,Channel_split2,2,0)</f>
        <v>#N/A</v>
      </c>
      <c r="Z55" s="794" t="e">
        <f>HLOOKUP(X41,PT_Share,2,0)</f>
        <v>#N/A</v>
      </c>
      <c r="AA55" s="794"/>
      <c r="AB55" s="799"/>
      <c r="AC55" s="800"/>
      <c r="AD55" s="796" t="e">
        <f>HLOOKUP(AD41,TV_affinity,3,0)</f>
        <v>#N/A</v>
      </c>
      <c r="AE55" s="794" t="e">
        <f>HLOOKUP(AD41,Channel_split2,2,0)</f>
        <v>#N/A</v>
      </c>
      <c r="AF55" s="794" t="e">
        <f>HLOOKUP(AD41,PT_Share,2,0)</f>
        <v>#N/A</v>
      </c>
      <c r="AG55" s="794"/>
      <c r="AH55" s="798"/>
      <c r="AI55" s="796" t="e">
        <f>HLOOKUP(AI41,TV_affinity,3,0)</f>
        <v>#N/A</v>
      </c>
      <c r="AJ55" s="794" t="e">
        <f>HLOOKUP(AI41,Channel_split2,2,0)</f>
        <v>#N/A</v>
      </c>
      <c r="AK55" s="794" t="e">
        <f>HLOOKUP(AI41,PT_Share,2,0)</f>
        <v>#N/A</v>
      </c>
      <c r="AL55" s="794"/>
      <c r="AM55" s="798"/>
      <c r="AN55" s="796" t="e">
        <f>HLOOKUP(AN41,TV_affinity,3,0)</f>
        <v>#N/A</v>
      </c>
      <c r="AO55" s="794" t="e">
        <f>HLOOKUP(AN41,Channel_split2,2,0)</f>
        <v>#N/A</v>
      </c>
      <c r="AP55" s="794" t="e">
        <f>HLOOKUP(AN41,PT_Share,2,0)</f>
        <v>#N/A</v>
      </c>
      <c r="AQ55" s="801"/>
      <c r="AR55" s="1224"/>
      <c r="AS55" s="1325" t="e">
        <f>HLOOKUP(AS41,TV_affinity,3,0)</f>
        <v>#N/A</v>
      </c>
      <c r="AT55" s="1326" t="e">
        <f>HLOOKUP(AS41,Channel_split2,2,0)</f>
        <v>#N/A</v>
      </c>
      <c r="AU55" s="1326" t="e">
        <f>HLOOKUP(AS41,PT_Share,2,0)</f>
        <v>#N/A</v>
      </c>
      <c r="AV55" s="1327"/>
      <c r="AW55" s="1328"/>
      <c r="AX55" s="1249" t="e">
        <f>HLOOKUP(AX41,TV_affinity,3,0)</f>
        <v>#N/A</v>
      </c>
      <c r="AY55" s="794" t="e">
        <f>HLOOKUP(AX41,Channel_split2,2,0)</f>
        <v>#N/A</v>
      </c>
      <c r="AZ55" s="794" t="e">
        <f>HLOOKUP(AX41,PT_Share,2,0)</f>
        <v>#N/A</v>
      </c>
      <c r="BA55" s="794"/>
      <c r="BB55" s="802"/>
      <c r="BC55" s="798"/>
      <c r="BD55" s="796" t="e">
        <f>HLOOKUP(BD41,TV_affinity,3,0)</f>
        <v>#N/A</v>
      </c>
      <c r="BE55" s="794" t="e">
        <f>HLOOKUP(BD41,Channel_split2,2,0)</f>
        <v>#N/A</v>
      </c>
      <c r="BF55" s="794" t="e">
        <f>HLOOKUP(BD41,PT_Share,2,0)</f>
        <v>#N/A</v>
      </c>
      <c r="BG55" s="794"/>
      <c r="BH55" s="798"/>
      <c r="BI55" s="796" t="e">
        <f>HLOOKUP(BI41,TV_affinity,3,0)</f>
        <v>#N/A</v>
      </c>
      <c r="BJ55" s="794" t="e">
        <f>HLOOKUP(BI41,Channel_split2,2,0)</f>
        <v>#N/A</v>
      </c>
      <c r="BK55" s="794" t="e">
        <f>HLOOKUP(BI41,PT_Share,2,0)</f>
        <v>#N/A</v>
      </c>
      <c r="BL55" s="794"/>
      <c r="BM55" s="803"/>
    </row>
    <row r="56" spans="1:80" s="47" customFormat="1" outlineLevel="1">
      <c r="A56" s="158" t="s">
        <v>69</v>
      </c>
      <c r="B56" s="158"/>
      <c r="C56" s="159"/>
      <c r="D56" s="793" t="e">
        <f>HLOOKUP(D41,TV_affinity,4,0)</f>
        <v>#N/A</v>
      </c>
      <c r="E56" s="794" t="e">
        <f>HLOOKUP(D41,Channel_split2,3,0)</f>
        <v>#N/A</v>
      </c>
      <c r="F56" s="794" t="e">
        <f>HLOOKUP(D41,PT_Share,3,0)</f>
        <v>#N/A</v>
      </c>
      <c r="G56" s="794"/>
      <c r="H56" s="795"/>
      <c r="I56" s="796" t="e">
        <f>HLOOKUP(I41,TV_affinity,4,0)</f>
        <v>#N/A</v>
      </c>
      <c r="J56" s="794" t="e">
        <f>HLOOKUP(I41,Channel_split2,3,0)</f>
        <v>#N/A</v>
      </c>
      <c r="K56" s="794" t="e">
        <f>HLOOKUP(I41,PT_Share,3,0)</f>
        <v>#N/A</v>
      </c>
      <c r="L56" s="797"/>
      <c r="M56" s="795"/>
      <c r="N56" s="796" t="e">
        <f>HLOOKUP(N41,TV_affinity,4,0)</f>
        <v>#N/A</v>
      </c>
      <c r="O56" s="794" t="e">
        <f>HLOOKUP(N41,Channel_split2,3,0)</f>
        <v>#N/A</v>
      </c>
      <c r="P56" s="794" t="e">
        <f>HLOOKUP(N41,PT_Share,3,0)</f>
        <v>#N/A</v>
      </c>
      <c r="Q56" s="794"/>
      <c r="R56" s="1026"/>
      <c r="S56" s="1145" t="e">
        <f>HLOOKUP(S41,TV_affinity,4,0)</f>
        <v>#N/A</v>
      </c>
      <c r="T56" s="1146" t="e">
        <f>HLOOKUP(S41,Channel_split2,3,0)</f>
        <v>#N/A</v>
      </c>
      <c r="U56" s="1146" t="e">
        <f>HLOOKUP(S41,PT_Share,3,0)</f>
        <v>#N/A</v>
      </c>
      <c r="V56" s="1146"/>
      <c r="W56" s="1147"/>
      <c r="X56" s="1047" t="e">
        <f>HLOOKUP(X41,TV_affinity,4,0)</f>
        <v>#N/A</v>
      </c>
      <c r="Y56" s="794" t="e">
        <f>HLOOKUP(X41,Channel_split2,3,0)</f>
        <v>#N/A</v>
      </c>
      <c r="Z56" s="794" t="e">
        <f>HLOOKUP(X41,PT_Share,3,0)</f>
        <v>#N/A</v>
      </c>
      <c r="AA56" s="794"/>
      <c r="AB56" s="799"/>
      <c r="AC56" s="800"/>
      <c r="AD56" s="796" t="e">
        <f>HLOOKUP(AD41,TV_affinity,4,0)</f>
        <v>#N/A</v>
      </c>
      <c r="AE56" s="794" t="e">
        <f>HLOOKUP(AD41,Channel_split2,3,0)</f>
        <v>#N/A</v>
      </c>
      <c r="AF56" s="794" t="e">
        <f>HLOOKUP(AD41,PT_Share,3,0)</f>
        <v>#N/A</v>
      </c>
      <c r="AG56" s="794"/>
      <c r="AH56" s="798"/>
      <c r="AI56" s="796" t="e">
        <f>HLOOKUP(AI41,TV_affinity,4,0)</f>
        <v>#N/A</v>
      </c>
      <c r="AJ56" s="794" t="e">
        <f>HLOOKUP(AI41,Channel_split2,3,0)</f>
        <v>#N/A</v>
      </c>
      <c r="AK56" s="794" t="e">
        <f>HLOOKUP(AI41,PT_Share,3,0)</f>
        <v>#N/A</v>
      </c>
      <c r="AL56" s="794"/>
      <c r="AM56" s="798"/>
      <c r="AN56" s="796" t="e">
        <f>HLOOKUP(AN41,TV_affinity,4,0)</f>
        <v>#N/A</v>
      </c>
      <c r="AO56" s="794" t="e">
        <f>HLOOKUP(AN41,Channel_split2,3,0)</f>
        <v>#N/A</v>
      </c>
      <c r="AP56" s="794" t="e">
        <f>HLOOKUP(AN41,PT_Share,3,0)</f>
        <v>#N/A</v>
      </c>
      <c r="AQ56" s="801"/>
      <c r="AR56" s="1224"/>
      <c r="AS56" s="1325" t="e">
        <f>HLOOKUP(AS41,TV_affinity,4,0)</f>
        <v>#N/A</v>
      </c>
      <c r="AT56" s="1326" t="e">
        <f>HLOOKUP(AS41,Channel_split2,3,0)</f>
        <v>#N/A</v>
      </c>
      <c r="AU56" s="1326" t="e">
        <f>HLOOKUP(AS41,PT_Share,3,0)</f>
        <v>#N/A</v>
      </c>
      <c r="AV56" s="1327"/>
      <c r="AW56" s="1328"/>
      <c r="AX56" s="1249" t="e">
        <f>HLOOKUP(AX41,TV_affinity,4,0)</f>
        <v>#N/A</v>
      </c>
      <c r="AY56" s="794" t="e">
        <f>HLOOKUP(AX41,Channel_split2,3,0)</f>
        <v>#N/A</v>
      </c>
      <c r="AZ56" s="794" t="e">
        <f>HLOOKUP(AX41,PT_Share,3,0)</f>
        <v>#N/A</v>
      </c>
      <c r="BA56" s="794"/>
      <c r="BB56" s="802"/>
      <c r="BC56" s="798"/>
      <c r="BD56" s="796" t="e">
        <f>HLOOKUP(BD41,TV_affinity,4,0)</f>
        <v>#N/A</v>
      </c>
      <c r="BE56" s="794" t="e">
        <f>HLOOKUP(BD41,Channel_split2,3,0)</f>
        <v>#N/A</v>
      </c>
      <c r="BF56" s="794" t="e">
        <f>HLOOKUP(BD41,PT_Share,3,0)</f>
        <v>#N/A</v>
      </c>
      <c r="BG56" s="794"/>
      <c r="BH56" s="798"/>
      <c r="BI56" s="796" t="e">
        <f>HLOOKUP(BI41,TV_affinity,4,0)</f>
        <v>#N/A</v>
      </c>
      <c r="BJ56" s="794" t="e">
        <f>HLOOKUP(BI41,Channel_split2,3,0)</f>
        <v>#N/A</v>
      </c>
      <c r="BK56" s="794" t="e">
        <f>HLOOKUP(BI41,PT_Share,3,0)</f>
        <v>#N/A</v>
      </c>
      <c r="BL56" s="794"/>
      <c r="BM56" s="803"/>
    </row>
    <row r="57" spans="1:80" s="47" customFormat="1" outlineLevel="1">
      <c r="A57" s="158" t="s">
        <v>70</v>
      </c>
      <c r="B57" s="158"/>
      <c r="C57" s="159"/>
      <c r="D57" s="793" t="e">
        <f>HLOOKUP(D41,TV_affinity,5,0)</f>
        <v>#N/A</v>
      </c>
      <c r="E57" s="794" t="e">
        <f>HLOOKUP(D41,Channel_split2,4,0)</f>
        <v>#N/A</v>
      </c>
      <c r="F57" s="794" t="e">
        <f>HLOOKUP(D41,PT_Share,4,0)</f>
        <v>#N/A</v>
      </c>
      <c r="G57" s="794"/>
      <c r="H57" s="795"/>
      <c r="I57" s="796" t="e">
        <f>HLOOKUP(I41,TV_affinity,5,0)</f>
        <v>#N/A</v>
      </c>
      <c r="J57" s="794" t="e">
        <f>HLOOKUP(I41,Channel_split2,4,0)</f>
        <v>#N/A</v>
      </c>
      <c r="K57" s="794" t="e">
        <f>HLOOKUP(I41,PT_Share,4,0)</f>
        <v>#N/A</v>
      </c>
      <c r="L57" s="797"/>
      <c r="M57" s="795"/>
      <c r="N57" s="796" t="e">
        <f>HLOOKUP(N41,TV_affinity,5,0)</f>
        <v>#N/A</v>
      </c>
      <c r="O57" s="794" t="e">
        <f>HLOOKUP(N41,Channel_split2,4,0)</f>
        <v>#N/A</v>
      </c>
      <c r="P57" s="794" t="e">
        <f>HLOOKUP(N41,PT_Share,4,0)</f>
        <v>#N/A</v>
      </c>
      <c r="Q57" s="794"/>
      <c r="R57" s="1026"/>
      <c r="S57" s="1145" t="e">
        <f>HLOOKUP(S41,TV_affinity,5,0)</f>
        <v>#N/A</v>
      </c>
      <c r="T57" s="1146" t="e">
        <f>HLOOKUP(S41,Channel_split2,4,0)</f>
        <v>#N/A</v>
      </c>
      <c r="U57" s="1146" t="e">
        <f>HLOOKUP(S41,PT_Share,4,0)</f>
        <v>#N/A</v>
      </c>
      <c r="V57" s="1146"/>
      <c r="W57" s="1147"/>
      <c r="X57" s="1047" t="e">
        <f>HLOOKUP(X41,TV_affinity,5,0)</f>
        <v>#N/A</v>
      </c>
      <c r="Y57" s="794" t="e">
        <f>HLOOKUP(X41,Channel_split2,4,0)</f>
        <v>#N/A</v>
      </c>
      <c r="Z57" s="794" t="e">
        <f>HLOOKUP(X41,PT_Share,4,0)</f>
        <v>#N/A</v>
      </c>
      <c r="AA57" s="794"/>
      <c r="AB57" s="799"/>
      <c r="AC57" s="800"/>
      <c r="AD57" s="796" t="e">
        <f>HLOOKUP(AD41,TV_affinity,5,0)</f>
        <v>#N/A</v>
      </c>
      <c r="AE57" s="794" t="e">
        <f>HLOOKUP(AD41,Channel_split2,4,0)</f>
        <v>#N/A</v>
      </c>
      <c r="AF57" s="794" t="e">
        <f>HLOOKUP(AD41,PT_Share,4,0)</f>
        <v>#N/A</v>
      </c>
      <c r="AG57" s="794"/>
      <c r="AH57" s="798"/>
      <c r="AI57" s="796" t="e">
        <f>HLOOKUP(AI41,TV_affinity,5,0)</f>
        <v>#N/A</v>
      </c>
      <c r="AJ57" s="794" t="e">
        <f>HLOOKUP(AI41,Channel_split2,4,0)</f>
        <v>#N/A</v>
      </c>
      <c r="AK57" s="794" t="e">
        <f>HLOOKUP(AI41,PT_Share,4,0)</f>
        <v>#N/A</v>
      </c>
      <c r="AL57" s="794"/>
      <c r="AM57" s="798"/>
      <c r="AN57" s="796" t="e">
        <f>HLOOKUP(AN41,TV_affinity,5,0)</f>
        <v>#N/A</v>
      </c>
      <c r="AO57" s="794" t="e">
        <f>HLOOKUP(AN41,Channel_split2,4,0)</f>
        <v>#N/A</v>
      </c>
      <c r="AP57" s="794" t="e">
        <f>HLOOKUP(AN41,PT_Share,4,0)</f>
        <v>#N/A</v>
      </c>
      <c r="AQ57" s="801"/>
      <c r="AR57" s="1224"/>
      <c r="AS57" s="1325" t="e">
        <f>HLOOKUP(AS41,TV_affinity,5,0)</f>
        <v>#N/A</v>
      </c>
      <c r="AT57" s="1326" t="e">
        <f>HLOOKUP(AS41,Channel_split2,4,0)</f>
        <v>#N/A</v>
      </c>
      <c r="AU57" s="1326" t="e">
        <f>HLOOKUP(AS41,PT_Share,4,0)</f>
        <v>#N/A</v>
      </c>
      <c r="AV57" s="1327"/>
      <c r="AW57" s="1328"/>
      <c r="AX57" s="1249" t="e">
        <f>HLOOKUP(AX41,TV_affinity,5,0)</f>
        <v>#N/A</v>
      </c>
      <c r="AY57" s="794" t="e">
        <f>HLOOKUP(AX41,Channel_split2,4,0)</f>
        <v>#N/A</v>
      </c>
      <c r="AZ57" s="794" t="e">
        <f>HLOOKUP(AX41,PT_Share,4,0)</f>
        <v>#N/A</v>
      </c>
      <c r="BA57" s="794"/>
      <c r="BB57" s="802"/>
      <c r="BC57" s="798"/>
      <c r="BD57" s="796" t="e">
        <f>HLOOKUP(BD41,TV_affinity,5,0)</f>
        <v>#N/A</v>
      </c>
      <c r="BE57" s="794" t="e">
        <f>HLOOKUP(BD41,Channel_split2,4,0)</f>
        <v>#N/A</v>
      </c>
      <c r="BF57" s="794" t="e">
        <f>HLOOKUP(BD41,PT_Share,4,0)</f>
        <v>#N/A</v>
      </c>
      <c r="BG57" s="794"/>
      <c r="BH57" s="798"/>
      <c r="BI57" s="796" t="e">
        <f>HLOOKUP(BI41,TV_affinity,5,0)</f>
        <v>#N/A</v>
      </c>
      <c r="BJ57" s="794" t="e">
        <f>HLOOKUP(BI41,Channel_split2,4,0)</f>
        <v>#N/A</v>
      </c>
      <c r="BK57" s="794" t="e">
        <f>HLOOKUP(BI41,PT_Share,4,0)</f>
        <v>#N/A</v>
      </c>
      <c r="BL57" s="794"/>
      <c r="BM57" s="803"/>
    </row>
    <row r="58" spans="1:80" s="47" customFormat="1" outlineLevel="1">
      <c r="A58" s="262" t="s">
        <v>105</v>
      </c>
      <c r="B58" s="262"/>
      <c r="C58" s="263"/>
      <c r="D58" s="804" t="e">
        <f>HLOOKUP(D41,TV_affinity,6,0)</f>
        <v>#N/A</v>
      </c>
      <c r="E58" s="805" t="e">
        <f>HLOOKUP(D41,Channel_split2,5,0)</f>
        <v>#N/A</v>
      </c>
      <c r="F58" s="805" t="e">
        <f>HLOOKUP(D41,PT_Share,5,0)</f>
        <v>#N/A</v>
      </c>
      <c r="G58" s="805"/>
      <c r="H58" s="806"/>
      <c r="I58" s="807" t="e">
        <f>HLOOKUP(I41,TV_affinity,6,0)</f>
        <v>#N/A</v>
      </c>
      <c r="J58" s="805" t="e">
        <f>HLOOKUP(I41,Channel_split2,5,0)</f>
        <v>#N/A</v>
      </c>
      <c r="K58" s="805" t="e">
        <f>HLOOKUP(I41,PT_Share,5,0)</f>
        <v>#N/A</v>
      </c>
      <c r="L58" s="808"/>
      <c r="M58" s="806"/>
      <c r="N58" s="807" t="e">
        <f>HLOOKUP(N41,TV_affinity,6,0)</f>
        <v>#N/A</v>
      </c>
      <c r="O58" s="805" t="e">
        <f>HLOOKUP(N41,Channel_split2,5,0)</f>
        <v>#N/A</v>
      </c>
      <c r="P58" s="805" t="e">
        <f>HLOOKUP(N41,PT_Share,5,0)</f>
        <v>#N/A</v>
      </c>
      <c r="Q58" s="805"/>
      <c r="R58" s="808"/>
      <c r="S58" s="1148" t="e">
        <f>HLOOKUP(S41,TV_affinity,6,0)</f>
        <v>#N/A</v>
      </c>
      <c r="T58" s="1149" t="e">
        <f>HLOOKUP(S41,Channel_split2,5,0)</f>
        <v>#N/A</v>
      </c>
      <c r="U58" s="1149" t="e">
        <f>HLOOKUP(S41,PT_Share,5,0)</f>
        <v>#N/A</v>
      </c>
      <c r="V58" s="1149"/>
      <c r="W58" s="1150"/>
      <c r="X58" s="1048" t="e">
        <f>HLOOKUP(X41,TV_affinity,6,0)</f>
        <v>#N/A</v>
      </c>
      <c r="Y58" s="805" t="e">
        <f>HLOOKUP(X41,Channel_split2,5,0)</f>
        <v>#N/A</v>
      </c>
      <c r="Z58" s="805" t="e">
        <f>HLOOKUP(X41,PT_Share,5,0)</f>
        <v>#N/A</v>
      </c>
      <c r="AA58" s="805"/>
      <c r="AB58" s="810"/>
      <c r="AC58" s="811"/>
      <c r="AD58" s="807" t="e">
        <f>HLOOKUP(AD41,TV_affinity,6,0)</f>
        <v>#N/A</v>
      </c>
      <c r="AE58" s="805" t="e">
        <f>HLOOKUP(AD41,Channel_split2,5,0)</f>
        <v>#N/A</v>
      </c>
      <c r="AF58" s="805" t="e">
        <f>HLOOKUP(AD41,PT_Share,5,0)</f>
        <v>#N/A</v>
      </c>
      <c r="AG58" s="805"/>
      <c r="AH58" s="809"/>
      <c r="AI58" s="807" t="e">
        <f>HLOOKUP(AI41,TV_affinity,6,0)</f>
        <v>#N/A</v>
      </c>
      <c r="AJ58" s="805" t="e">
        <f>HLOOKUP(AI41,Channel_split2,5,0)</f>
        <v>#N/A</v>
      </c>
      <c r="AK58" s="805" t="e">
        <f>HLOOKUP(AI41,PT_Share,5,0)</f>
        <v>#N/A</v>
      </c>
      <c r="AL58" s="805"/>
      <c r="AM58" s="809"/>
      <c r="AN58" s="807" t="e">
        <f>HLOOKUP(AN41,TV_affinity,6,0)</f>
        <v>#N/A</v>
      </c>
      <c r="AO58" s="805" t="e">
        <f>HLOOKUP(AN41,Channel_split2,5,0)</f>
        <v>#N/A</v>
      </c>
      <c r="AP58" s="805" t="e">
        <f>HLOOKUP(AN41,PT_Share,5,0)</f>
        <v>#N/A</v>
      </c>
      <c r="AQ58" s="812"/>
      <c r="AR58" s="1225"/>
      <c r="AS58" s="1329" t="e">
        <f>HLOOKUP(AS41,TV_affinity,6,0)</f>
        <v>#N/A</v>
      </c>
      <c r="AT58" s="1330" t="e">
        <f>HLOOKUP(AS41,Channel_split2,5,0)</f>
        <v>#N/A</v>
      </c>
      <c r="AU58" s="1330" t="e">
        <f>HLOOKUP(AS41,PT_Share,5,0)</f>
        <v>#N/A</v>
      </c>
      <c r="AV58" s="1331"/>
      <c r="AW58" s="1332"/>
      <c r="AX58" s="1048" t="e">
        <f>HLOOKUP(AX41,TV_affinity,6,0)</f>
        <v>#N/A</v>
      </c>
      <c r="AY58" s="805" t="e">
        <f>HLOOKUP(AX41,Channel_split2,5,0)</f>
        <v>#N/A</v>
      </c>
      <c r="AZ58" s="805" t="e">
        <f>HLOOKUP(AX41,PT_Share,5,0)</f>
        <v>#N/A</v>
      </c>
      <c r="BA58" s="805"/>
      <c r="BB58" s="813"/>
      <c r="BC58" s="809"/>
      <c r="BD58" s="807" t="e">
        <f>HLOOKUP(BD41,TV_affinity,6,0)</f>
        <v>#N/A</v>
      </c>
      <c r="BE58" s="805" t="e">
        <f>HLOOKUP(BD41,Channel_split2,5,0)</f>
        <v>#N/A</v>
      </c>
      <c r="BF58" s="805" t="e">
        <f>HLOOKUP(BD41,PT_Share,5,0)</f>
        <v>#N/A</v>
      </c>
      <c r="BG58" s="805"/>
      <c r="BH58" s="809"/>
      <c r="BI58" s="807" t="e">
        <f>HLOOKUP(BI41,TV_affinity,6,0)</f>
        <v>#N/A</v>
      </c>
      <c r="BJ58" s="805" t="e">
        <f>HLOOKUP(BI41,Channel_split2,5,0)</f>
        <v>#N/A</v>
      </c>
      <c r="BK58" s="805" t="e">
        <f>HLOOKUP(BI41,PT_Share,5,0)</f>
        <v>#N/A</v>
      </c>
      <c r="BL58" s="805"/>
      <c r="BM58" s="814"/>
    </row>
    <row r="59" spans="1:80" s="47" customFormat="1" outlineLevel="1">
      <c r="A59" s="158" t="s">
        <v>71</v>
      </c>
      <c r="B59" s="158"/>
      <c r="C59" s="159"/>
      <c r="D59" s="260" t="e">
        <f>HLOOKUP(D41,TV_affinity,7,0)</f>
        <v>#N/A</v>
      </c>
      <c r="E59" s="259" t="e">
        <f>HLOOKUP(D41,Channel_split2,6,0)</f>
        <v>#N/A</v>
      </c>
      <c r="F59" s="259" t="e">
        <f>HLOOKUP(D41,PT_Share,6,0)</f>
        <v>#N/A</v>
      </c>
      <c r="G59" s="259"/>
      <c r="H59" s="224"/>
      <c r="I59" s="261" t="e">
        <f>HLOOKUP(I41,TV_affinity,7,0)</f>
        <v>#N/A</v>
      </c>
      <c r="J59" s="259" t="e">
        <f>HLOOKUP(I41,Channel_split2,6,0)</f>
        <v>#N/A</v>
      </c>
      <c r="K59" s="259" t="e">
        <f>HLOOKUP(I41,PT_Share,6,0)</f>
        <v>#N/A</v>
      </c>
      <c r="L59" s="466"/>
      <c r="M59" s="224"/>
      <c r="N59" s="261" t="e">
        <f>HLOOKUP(N41,TV_affinity,7,0)</f>
        <v>#N/A</v>
      </c>
      <c r="O59" s="259" t="e">
        <f>HLOOKUP(N41,Channel_split2,6,0)</f>
        <v>#N/A</v>
      </c>
      <c r="P59" s="259" t="e">
        <f>HLOOKUP(N41,PT_Share,6,0)</f>
        <v>#N/A</v>
      </c>
      <c r="Q59" s="259"/>
      <c r="R59" s="466"/>
      <c r="S59" s="1151" t="e">
        <f>HLOOKUP(S41,TV_affinity,7,0)</f>
        <v>#N/A</v>
      </c>
      <c r="T59" s="340" t="e">
        <f>HLOOKUP(S41,Channel_split2,6,0)</f>
        <v>#N/A</v>
      </c>
      <c r="U59" s="340" t="e">
        <f>HLOOKUP(S41,PT_Share,6,0)</f>
        <v>#N/A</v>
      </c>
      <c r="V59" s="340"/>
      <c r="W59" s="1152"/>
      <c r="X59" s="261" t="e">
        <f>HLOOKUP(X41,TV_affinity,7,0)</f>
        <v>#N/A</v>
      </c>
      <c r="Y59" s="259" t="e">
        <f>HLOOKUP(X41,Channel_split2,6,0)</f>
        <v>#N/A</v>
      </c>
      <c r="Z59" s="259" t="e">
        <f>HLOOKUP(X41,PT_Share,6,0)</f>
        <v>#N/A</v>
      </c>
      <c r="AA59" s="259"/>
      <c r="AB59" s="332"/>
      <c r="AC59" s="258"/>
      <c r="AD59" s="261" t="e">
        <f>HLOOKUP(AD41,TV_affinity,7,0)</f>
        <v>#N/A</v>
      </c>
      <c r="AE59" s="259" t="e">
        <f>HLOOKUP(AD41,Channel_split2,6,0)</f>
        <v>#N/A</v>
      </c>
      <c r="AF59" s="259" t="e">
        <f>HLOOKUP(AD41,PT_Share,6,0)</f>
        <v>#N/A</v>
      </c>
      <c r="AG59" s="259"/>
      <c r="AH59" s="225"/>
      <c r="AI59" s="261" t="e">
        <f>HLOOKUP(AI41,TV_affinity,7,0)</f>
        <v>#N/A</v>
      </c>
      <c r="AJ59" s="259" t="e">
        <f>HLOOKUP(AI41,Channel_split2,6,0)</f>
        <v>#N/A</v>
      </c>
      <c r="AK59" s="259" t="e">
        <f>HLOOKUP(AI41,PT_Share,6,0)</f>
        <v>#N/A</v>
      </c>
      <c r="AL59" s="259"/>
      <c r="AM59" s="225"/>
      <c r="AN59" s="261" t="e">
        <f>HLOOKUP(AN41,TV_affinity,7,0)</f>
        <v>#N/A</v>
      </c>
      <c r="AO59" s="259" t="e">
        <f>HLOOKUP(AN41,Channel_split2,6,0)</f>
        <v>#N/A</v>
      </c>
      <c r="AP59" s="259" t="e">
        <f>HLOOKUP(AN41,PT_Share,6,0)</f>
        <v>#N/A</v>
      </c>
      <c r="AQ59" s="208"/>
      <c r="AR59" s="1226"/>
      <c r="AS59" s="1151" t="e">
        <f>HLOOKUP(AS41,TV_affinity,7,0)</f>
        <v>#N/A</v>
      </c>
      <c r="AT59" s="340" t="e">
        <f>HLOOKUP(AS41,Channel_split2,6,0)</f>
        <v>#N/A</v>
      </c>
      <c r="AU59" s="340" t="e">
        <f>HLOOKUP(AS41,PT_Share,6,0)</f>
        <v>#N/A</v>
      </c>
      <c r="AV59" s="208"/>
      <c r="AW59" s="1152"/>
      <c r="AX59" s="261" t="e">
        <f>HLOOKUP(AX41,TV_affinity,7,0)</f>
        <v>#N/A</v>
      </c>
      <c r="AY59" s="259" t="e">
        <f>HLOOKUP(AX41,Channel_split2,6,0)</f>
        <v>#N/A</v>
      </c>
      <c r="AZ59" s="259" t="e">
        <f>HLOOKUP(AX41,PT_Share,6,0)</f>
        <v>#N/A</v>
      </c>
      <c r="BA59" s="259"/>
      <c r="BB59" s="472"/>
      <c r="BC59" s="225"/>
      <c r="BD59" s="261" t="e">
        <f>HLOOKUP(BD41,TV_affinity,7,0)</f>
        <v>#N/A</v>
      </c>
      <c r="BE59" s="259" t="e">
        <f>HLOOKUP(BD41,Channel_split2,6,0)</f>
        <v>#N/A</v>
      </c>
      <c r="BF59" s="259" t="e">
        <f>HLOOKUP(BD41,PT_Share,6,0)</f>
        <v>#N/A</v>
      </c>
      <c r="BG59" s="259"/>
      <c r="BH59" s="225"/>
      <c r="BI59" s="261" t="e">
        <f>HLOOKUP(BI41,TV_affinity,7,0)</f>
        <v>#N/A</v>
      </c>
      <c r="BJ59" s="259" t="e">
        <f>HLOOKUP(BI41,Channel_split2,6,0)</f>
        <v>#N/A</v>
      </c>
      <c r="BK59" s="259" t="e">
        <f>HLOOKUP(BI41,PT_Share,6,0)</f>
        <v>#N/A</v>
      </c>
      <c r="BL59" s="259"/>
      <c r="BM59" s="815"/>
    </row>
    <row r="60" spans="1:80" s="47" customFormat="1" outlineLevel="1">
      <c r="A60" s="160" t="s">
        <v>73</v>
      </c>
      <c r="B60" s="158"/>
      <c r="C60" s="161"/>
      <c r="D60" s="793" t="e">
        <f>HLOOKUP(D41,TV_affinity,8,0)</f>
        <v>#N/A</v>
      </c>
      <c r="E60" s="794" t="e">
        <f>HLOOKUP(D41,Channel_split2,7,0)</f>
        <v>#N/A</v>
      </c>
      <c r="F60" s="794" t="e">
        <f>HLOOKUP(D41,PT_Share,7,0)</f>
        <v>#N/A</v>
      </c>
      <c r="G60" s="794"/>
      <c r="H60" s="795"/>
      <c r="I60" s="796" t="e">
        <f>HLOOKUP(I41,TV_affinity,8,0)</f>
        <v>#N/A</v>
      </c>
      <c r="J60" s="794" t="e">
        <f>HLOOKUP(I41,Channel_split2,7,0)</f>
        <v>#N/A</v>
      </c>
      <c r="K60" s="794" t="e">
        <f>HLOOKUP(I41,PT_Share,7,0)</f>
        <v>#N/A</v>
      </c>
      <c r="L60" s="797"/>
      <c r="M60" s="795"/>
      <c r="N60" s="796" t="e">
        <f>HLOOKUP(N41,TV_affinity,8,0)</f>
        <v>#N/A</v>
      </c>
      <c r="O60" s="794" t="e">
        <f>HLOOKUP(N41,Channel_split2,7,0)</f>
        <v>#N/A</v>
      </c>
      <c r="P60" s="794" t="e">
        <f>HLOOKUP(N41,PT_Share,7,0)</f>
        <v>#N/A</v>
      </c>
      <c r="Q60" s="794"/>
      <c r="R60" s="1026"/>
      <c r="S60" s="1145" t="e">
        <f>HLOOKUP(S41,TV_affinity,8,0)</f>
        <v>#N/A</v>
      </c>
      <c r="T60" s="1146" t="e">
        <f>HLOOKUP(S41,Channel_split2,7,0)</f>
        <v>#N/A</v>
      </c>
      <c r="U60" s="1146" t="e">
        <f>HLOOKUP(S41,PT_Share,7,0)</f>
        <v>#N/A</v>
      </c>
      <c r="V60" s="1146"/>
      <c r="W60" s="1147"/>
      <c r="X60" s="1047" t="e">
        <f>HLOOKUP(X41,TV_affinity,8,0)</f>
        <v>#N/A</v>
      </c>
      <c r="Y60" s="794" t="e">
        <f>HLOOKUP(X41,Channel_split2,7,0)</f>
        <v>#N/A</v>
      </c>
      <c r="Z60" s="794" t="e">
        <f>HLOOKUP(X41,PT_Share,7,0)</f>
        <v>#N/A</v>
      </c>
      <c r="AA60" s="794"/>
      <c r="AB60" s="799"/>
      <c r="AC60" s="800"/>
      <c r="AD60" s="796" t="e">
        <f>HLOOKUP(AD41,TV_affinity,8,0)</f>
        <v>#N/A</v>
      </c>
      <c r="AE60" s="794" t="e">
        <f>HLOOKUP(AD41,Channel_split2,7,0)</f>
        <v>#N/A</v>
      </c>
      <c r="AF60" s="794" t="e">
        <f>HLOOKUP(AD41,PT_Share,7,0)</f>
        <v>#N/A</v>
      </c>
      <c r="AG60" s="794"/>
      <c r="AH60" s="798"/>
      <c r="AI60" s="796" t="e">
        <f>HLOOKUP(AI41,TV_affinity,8,0)</f>
        <v>#N/A</v>
      </c>
      <c r="AJ60" s="794" t="e">
        <f>HLOOKUP(AI41,Channel_split2,7,0)</f>
        <v>#N/A</v>
      </c>
      <c r="AK60" s="794" t="e">
        <f>HLOOKUP(AI41,PT_Share,7,0)</f>
        <v>#N/A</v>
      </c>
      <c r="AL60" s="794"/>
      <c r="AM60" s="798"/>
      <c r="AN60" s="796" t="e">
        <f>HLOOKUP(AN41,TV_affinity,8,0)</f>
        <v>#N/A</v>
      </c>
      <c r="AO60" s="794" t="e">
        <f>HLOOKUP(AN41,Channel_split2,7,0)</f>
        <v>#N/A</v>
      </c>
      <c r="AP60" s="794" t="e">
        <f>HLOOKUP(AN41,PT_Share,7,0)</f>
        <v>#N/A</v>
      </c>
      <c r="AQ60" s="801"/>
      <c r="AR60" s="1224"/>
      <c r="AS60" s="1325" t="e">
        <f>HLOOKUP(AS41,TV_affinity,8,0)</f>
        <v>#N/A</v>
      </c>
      <c r="AT60" s="1326" t="e">
        <f>HLOOKUP(AS41,Channel_split2,7,0)</f>
        <v>#N/A</v>
      </c>
      <c r="AU60" s="1326" t="e">
        <f>HLOOKUP(AS41,PT_Share,7,0)</f>
        <v>#N/A</v>
      </c>
      <c r="AV60" s="1327"/>
      <c r="AW60" s="1328"/>
      <c r="AX60" s="1249" t="e">
        <f>HLOOKUP(AX41,TV_affinity,8,0)</f>
        <v>#N/A</v>
      </c>
      <c r="AY60" s="794" t="e">
        <f>HLOOKUP(AX41,Channel_split2,7,0)</f>
        <v>#N/A</v>
      </c>
      <c r="AZ60" s="794" t="e">
        <f>HLOOKUP(AX41,PT_Share,7,0)</f>
        <v>#N/A</v>
      </c>
      <c r="BA60" s="794"/>
      <c r="BB60" s="802"/>
      <c r="BC60" s="798"/>
      <c r="BD60" s="796" t="e">
        <f>HLOOKUP(BD41,TV_affinity,8,0)</f>
        <v>#N/A</v>
      </c>
      <c r="BE60" s="794" t="e">
        <f>HLOOKUP(BD41,Channel_split2,7,0)</f>
        <v>#N/A</v>
      </c>
      <c r="BF60" s="794" t="e">
        <f>HLOOKUP(BD41,PT_Share,7,0)</f>
        <v>#N/A</v>
      </c>
      <c r="BG60" s="794"/>
      <c r="BH60" s="798"/>
      <c r="BI60" s="796" t="e">
        <f>HLOOKUP(BI41,TV_affinity,8,0)</f>
        <v>#N/A</v>
      </c>
      <c r="BJ60" s="794" t="e">
        <f>HLOOKUP(BI41,Channel_split2,7,0)</f>
        <v>#N/A</v>
      </c>
      <c r="BK60" s="794" t="e">
        <f>HLOOKUP(BI41,PT_Share,7,0)</f>
        <v>#N/A</v>
      </c>
      <c r="BL60" s="794"/>
      <c r="BM60" s="803"/>
    </row>
    <row r="61" spans="1:80" s="47" customFormat="1" outlineLevel="1">
      <c r="A61" s="160" t="s">
        <v>85</v>
      </c>
      <c r="B61" s="158"/>
      <c r="C61" s="161"/>
      <c r="D61" s="793" t="e">
        <f>HLOOKUP(D41,TV_affinity,9,0)</f>
        <v>#N/A</v>
      </c>
      <c r="E61" s="794" t="e">
        <f>HLOOKUP(D41,Channel_split2,8,0)</f>
        <v>#N/A</v>
      </c>
      <c r="F61" s="794" t="e">
        <f>HLOOKUP(D41,PT_Share,8,0)</f>
        <v>#N/A</v>
      </c>
      <c r="G61" s="340"/>
      <c r="H61" s="224"/>
      <c r="I61" s="796" t="e">
        <f>HLOOKUP(I41,TV_affinity,9,0)</f>
        <v>#N/A</v>
      </c>
      <c r="J61" s="794" t="e">
        <f>HLOOKUP(I41,Channel_split2,8,0)</f>
        <v>#N/A</v>
      </c>
      <c r="K61" s="794" t="e">
        <f>HLOOKUP(I41,PT_Share,8,0)</f>
        <v>#N/A</v>
      </c>
      <c r="L61" s="466"/>
      <c r="M61" s="224"/>
      <c r="N61" s="796" t="e">
        <f>HLOOKUP(N41,TV_affinity,9,0)</f>
        <v>#N/A</v>
      </c>
      <c r="O61" s="794" t="e">
        <f>HLOOKUP(N41,Channel_split2,8,0)</f>
        <v>#N/A</v>
      </c>
      <c r="P61" s="794" t="e">
        <f>HLOOKUP(N41,PT_Share,8,0)</f>
        <v>#N/A</v>
      </c>
      <c r="Q61" s="340"/>
      <c r="R61" s="466"/>
      <c r="S61" s="1145" t="e">
        <f>HLOOKUP(S41,TV_affinity,9,0)</f>
        <v>#N/A</v>
      </c>
      <c r="T61" s="1146" t="e">
        <f>HLOOKUP(S41,Channel_split2,8,0)</f>
        <v>#N/A</v>
      </c>
      <c r="U61" s="1146" t="e">
        <f>HLOOKUP(S41,PT_Share,8,0)</f>
        <v>#N/A</v>
      </c>
      <c r="V61" s="340"/>
      <c r="W61" s="1152"/>
      <c r="X61" s="1047" t="e">
        <f>HLOOKUP(X41,TV_affinity,9,0)</f>
        <v>#N/A</v>
      </c>
      <c r="Y61" s="794" t="e">
        <f>HLOOKUP(X41,Channel_split2,8,0)</f>
        <v>#N/A</v>
      </c>
      <c r="Z61" s="794" t="e">
        <f>HLOOKUP(X41,PT_Share,8,0)</f>
        <v>#N/A</v>
      </c>
      <c r="AA61" s="340"/>
      <c r="AB61" s="333"/>
      <c r="AC61" s="258"/>
      <c r="AD61" s="796" t="e">
        <f>HLOOKUP(AD41,TV_affinity,9,0)</f>
        <v>#N/A</v>
      </c>
      <c r="AE61" s="794" t="e">
        <f>HLOOKUP(AD41,Channel_split2,8,0)</f>
        <v>#N/A</v>
      </c>
      <c r="AF61" s="794" t="e">
        <f>HLOOKUP(AD41,PT_Share,8,0)</f>
        <v>#N/A</v>
      </c>
      <c r="AG61" s="794"/>
      <c r="AH61" s="225"/>
      <c r="AI61" s="796" t="e">
        <f>HLOOKUP(AI41,TV_affinity,9,0)</f>
        <v>#N/A</v>
      </c>
      <c r="AJ61" s="794" t="e">
        <f>HLOOKUP(AI41,Channel_split2,8,0)</f>
        <v>#N/A</v>
      </c>
      <c r="AK61" s="794" t="e">
        <f>HLOOKUP(AI41,PT_Share,8,0)</f>
        <v>#N/A</v>
      </c>
      <c r="AL61" s="794"/>
      <c r="AM61" s="225"/>
      <c r="AN61" s="796" t="e">
        <f>HLOOKUP(AN41,TV_affinity,9,0)</f>
        <v>#N/A</v>
      </c>
      <c r="AO61" s="794" t="e">
        <f>HLOOKUP(AN41,Channel_split2,8,0)</f>
        <v>#N/A</v>
      </c>
      <c r="AP61" s="794" t="e">
        <f>HLOOKUP(AN41,PT_Share,8,0)</f>
        <v>#N/A</v>
      </c>
      <c r="AQ61" s="208"/>
      <c r="AR61" s="1224"/>
      <c r="AS61" s="1325" t="e">
        <f>HLOOKUP(AS41,TV_affinity,9,0)</f>
        <v>#N/A</v>
      </c>
      <c r="AT61" s="1326" t="e">
        <f>HLOOKUP(AS41,Channel_split2,8,0)</f>
        <v>#N/A</v>
      </c>
      <c r="AU61" s="1326" t="e">
        <f>HLOOKUP(AS41,PT_Share,8,0)</f>
        <v>#N/A</v>
      </c>
      <c r="AV61" s="208"/>
      <c r="AW61" s="1152"/>
      <c r="AX61" s="1249" t="e">
        <f>HLOOKUP(AX41,TV_affinity,9,0)</f>
        <v>#N/A</v>
      </c>
      <c r="AY61" s="794" t="e">
        <f>HLOOKUP(AX41,Channel_split2,8,0)</f>
        <v>#N/A</v>
      </c>
      <c r="AZ61" s="794" t="e">
        <f>HLOOKUP(AX41,PT_Share,8,0)</f>
        <v>#N/A</v>
      </c>
      <c r="BA61" s="340"/>
      <c r="BB61" s="472"/>
      <c r="BC61" s="225"/>
      <c r="BD61" s="796" t="e">
        <f>HLOOKUP(BD41,TV_affinity,9,0)</f>
        <v>#N/A</v>
      </c>
      <c r="BE61" s="794" t="e">
        <f>HLOOKUP(BD41,Channel_split2,8,0)</f>
        <v>#N/A</v>
      </c>
      <c r="BF61" s="794" t="e">
        <f>HLOOKUP(BD41,PT_Share,8,0)</f>
        <v>#N/A</v>
      </c>
      <c r="BG61" s="340"/>
      <c r="BH61" s="798"/>
      <c r="BI61" s="796" t="e">
        <f>HLOOKUP(BI41,TV_affinity,9,0)</f>
        <v>#N/A</v>
      </c>
      <c r="BJ61" s="794" t="e">
        <f>HLOOKUP(BI41,Channel_split2,8,0)</f>
        <v>#N/A</v>
      </c>
      <c r="BK61" s="794" t="e">
        <f>HLOOKUP(BI41,PT_Share,8,0)</f>
        <v>#N/A</v>
      </c>
      <c r="BL61" s="340"/>
      <c r="BM61" s="816"/>
    </row>
    <row r="62" spans="1:80" s="47" customFormat="1" outlineLevel="1">
      <c r="A62" s="160" t="s">
        <v>93</v>
      </c>
      <c r="B62" s="158"/>
      <c r="C62" s="161"/>
      <c r="D62" s="793" t="e">
        <f>HLOOKUP(D41,TV_affinity,10,0)</f>
        <v>#N/A</v>
      </c>
      <c r="E62" s="794" t="e">
        <f>HLOOKUP(D41,Channel_split2,9,0)</f>
        <v>#N/A</v>
      </c>
      <c r="F62" s="794" t="e">
        <f>HLOOKUP(D41,PT_Share,9,0)</f>
        <v>#N/A</v>
      </c>
      <c r="G62" s="340"/>
      <c r="H62" s="224"/>
      <c r="I62" s="796" t="e">
        <f>HLOOKUP(I41,TV_affinity,10,0)</f>
        <v>#N/A</v>
      </c>
      <c r="J62" s="794" t="e">
        <f>HLOOKUP(I41,Channel_split2,9,0)</f>
        <v>#N/A</v>
      </c>
      <c r="K62" s="794" t="e">
        <f>HLOOKUP(I41,PT_Share,9,0)</f>
        <v>#N/A</v>
      </c>
      <c r="L62" s="466"/>
      <c r="M62" s="224"/>
      <c r="N62" s="796" t="e">
        <f>HLOOKUP(N41,TV_affinity,10,0)</f>
        <v>#N/A</v>
      </c>
      <c r="O62" s="794" t="e">
        <f>HLOOKUP(N41,Channel_split2,9,0)</f>
        <v>#N/A</v>
      </c>
      <c r="P62" s="794" t="e">
        <f>HLOOKUP(N41,PT_Share,9,0)</f>
        <v>#N/A</v>
      </c>
      <c r="Q62" s="340"/>
      <c r="R62" s="466"/>
      <c r="S62" s="1145" t="e">
        <f>HLOOKUP(S41,TV_affinity,10,0)</f>
        <v>#N/A</v>
      </c>
      <c r="T62" s="1146" t="e">
        <f>HLOOKUP(S41,Channel_split2,9,0)</f>
        <v>#N/A</v>
      </c>
      <c r="U62" s="1146" t="e">
        <f>HLOOKUP(S41,PT_Share,9,0)</f>
        <v>#N/A</v>
      </c>
      <c r="V62" s="340"/>
      <c r="W62" s="1152"/>
      <c r="X62" s="1047" t="e">
        <f>HLOOKUP(X41,TV_affinity,10,0)</f>
        <v>#N/A</v>
      </c>
      <c r="Y62" s="794" t="e">
        <f>HLOOKUP(X41,Channel_split2,9,0)</f>
        <v>#N/A</v>
      </c>
      <c r="Z62" s="794" t="e">
        <f>HLOOKUP(X41,PT_Share,9,0)</f>
        <v>#N/A</v>
      </c>
      <c r="AA62" s="340"/>
      <c r="AB62" s="333"/>
      <c r="AC62" s="258"/>
      <c r="AD62" s="796" t="e">
        <f>HLOOKUP(AD41,TV_affinity,10,0)</f>
        <v>#N/A</v>
      </c>
      <c r="AE62" s="794" t="e">
        <f>HLOOKUP(AD41,Channel_split2,9,0)</f>
        <v>#N/A</v>
      </c>
      <c r="AF62" s="794" t="e">
        <f>HLOOKUP(AD41,PT_Share,9,0)</f>
        <v>#N/A</v>
      </c>
      <c r="AG62" s="794"/>
      <c r="AH62" s="225"/>
      <c r="AI62" s="796" t="e">
        <f>HLOOKUP(AI41,TV_affinity,10,0)</f>
        <v>#N/A</v>
      </c>
      <c r="AJ62" s="794" t="e">
        <f>HLOOKUP(AI41,Channel_split2,9,0)</f>
        <v>#N/A</v>
      </c>
      <c r="AK62" s="794" t="e">
        <f>HLOOKUP(AI41,PT_Share,9,0)</f>
        <v>#N/A</v>
      </c>
      <c r="AL62" s="340"/>
      <c r="AM62" s="225"/>
      <c r="AN62" s="796" t="e">
        <f>HLOOKUP(AN41,TV_affinity,10,0)</f>
        <v>#N/A</v>
      </c>
      <c r="AO62" s="794" t="e">
        <f>HLOOKUP(AN41,Channel_split2,9,0)</f>
        <v>#N/A</v>
      </c>
      <c r="AP62" s="794" t="e">
        <f>HLOOKUP(AN41,PT_Share,9,0)</f>
        <v>#N/A</v>
      </c>
      <c r="AQ62" s="208"/>
      <c r="AR62" s="1224"/>
      <c r="AS62" s="1325" t="e">
        <f>HLOOKUP(AS41,TV_affinity,10,0)</f>
        <v>#N/A</v>
      </c>
      <c r="AT62" s="1326" t="e">
        <f>HLOOKUP(AS41,Channel_split2,9,0)</f>
        <v>#N/A</v>
      </c>
      <c r="AU62" s="1326" t="e">
        <f>HLOOKUP(AS41,PT_Share,9,0)</f>
        <v>#N/A</v>
      </c>
      <c r="AV62" s="208"/>
      <c r="AW62" s="1152"/>
      <c r="AX62" s="1249" t="e">
        <f>HLOOKUP(AX41,TV_affinity,10,0)</f>
        <v>#N/A</v>
      </c>
      <c r="AY62" s="794" t="e">
        <f>HLOOKUP(AX41,Channel_split2,9,0)</f>
        <v>#N/A</v>
      </c>
      <c r="AZ62" s="794" t="e">
        <f>HLOOKUP(AX41,PT_Share,9,0)</f>
        <v>#N/A</v>
      </c>
      <c r="BA62" s="340"/>
      <c r="BB62" s="472"/>
      <c r="BC62" s="225"/>
      <c r="BD62" s="796" t="e">
        <f>HLOOKUP(BD41,TV_affinity,10,0)</f>
        <v>#N/A</v>
      </c>
      <c r="BE62" s="794" t="e">
        <f>HLOOKUP(BD41,Channel_split2,9,0)</f>
        <v>#N/A</v>
      </c>
      <c r="BF62" s="794" t="e">
        <f>HLOOKUP(BD41,PT_Share,9,0)</f>
        <v>#N/A</v>
      </c>
      <c r="BG62" s="340"/>
      <c r="BH62" s="798"/>
      <c r="BI62" s="796" t="e">
        <f>HLOOKUP(BI41,TV_affinity,10,0)</f>
        <v>#N/A</v>
      </c>
      <c r="BJ62" s="794" t="e">
        <f>HLOOKUP(BI41,Channel_split2,9,0)</f>
        <v>#N/A</v>
      </c>
      <c r="BK62" s="794" t="e">
        <f>HLOOKUP(BI41,PT_Share,9,0)</f>
        <v>#N/A</v>
      </c>
      <c r="BL62" s="340"/>
      <c r="BM62" s="816"/>
    </row>
    <row r="63" spans="1:80" outlineLevel="1">
      <c r="A63" s="151"/>
      <c r="B63" s="32"/>
      <c r="C63" s="48"/>
      <c r="D63" s="817"/>
      <c r="E63" s="818"/>
      <c r="F63" s="819"/>
      <c r="G63" s="819"/>
      <c r="H63" s="705"/>
      <c r="I63" s="820"/>
      <c r="J63" s="821"/>
      <c r="K63" s="822"/>
      <c r="L63" s="823"/>
      <c r="M63" s="822"/>
      <c r="N63" s="824"/>
      <c r="O63" s="821"/>
      <c r="P63" s="822"/>
      <c r="Q63" s="822"/>
      <c r="R63" s="1023"/>
      <c r="S63" s="1153"/>
      <c r="T63" s="1154"/>
      <c r="U63" s="1154"/>
      <c r="V63" s="1154"/>
      <c r="W63" s="1155"/>
      <c r="X63" s="1049"/>
      <c r="Y63" s="822"/>
      <c r="Z63" s="822"/>
      <c r="AA63" s="822"/>
      <c r="AB63" s="828"/>
      <c r="AC63" s="826"/>
      <c r="AD63" s="827"/>
      <c r="AE63" s="822"/>
      <c r="AF63" s="822"/>
      <c r="AG63" s="822"/>
      <c r="AH63" s="829"/>
      <c r="AI63" s="827"/>
      <c r="AJ63" s="822"/>
      <c r="AK63" s="822"/>
      <c r="AL63" s="822"/>
      <c r="AM63" s="826"/>
      <c r="AN63" s="830"/>
      <c r="AO63" s="831"/>
      <c r="AP63" s="831"/>
      <c r="AQ63" s="832"/>
      <c r="AR63" s="1227"/>
      <c r="AS63" s="1333"/>
      <c r="AT63" s="1301"/>
      <c r="AU63" s="1301"/>
      <c r="AV63" s="1301"/>
      <c r="AW63" s="1334"/>
      <c r="AX63" s="1250"/>
      <c r="AY63" s="707"/>
      <c r="AZ63" s="707"/>
      <c r="BA63" s="707"/>
      <c r="BB63" s="833"/>
      <c r="BC63" s="834"/>
      <c r="BD63" s="825"/>
      <c r="BE63" s="707"/>
      <c r="BF63" s="707"/>
      <c r="BG63" s="707"/>
      <c r="BH63" s="834"/>
      <c r="BI63" s="835"/>
      <c r="BJ63" s="707"/>
      <c r="BK63" s="707"/>
      <c r="BL63" s="707"/>
      <c r="BM63" s="836"/>
    </row>
    <row r="64" spans="1:80" s="223" customFormat="1" outlineLevel="1">
      <c r="A64" s="155" t="s">
        <v>54</v>
      </c>
      <c r="B64" s="222"/>
      <c r="C64" s="115" t="e">
        <f>SUM(D64:BM64)</f>
        <v>#N/A</v>
      </c>
      <c r="D64" s="837" t="e">
        <f>D66+D67</f>
        <v>#N/A</v>
      </c>
      <c r="E64" s="838"/>
      <c r="F64" s="838"/>
      <c r="G64" s="838"/>
      <c r="H64" s="839"/>
      <c r="I64" s="840" t="e">
        <f>I66+I67</f>
        <v>#N/A</v>
      </c>
      <c r="J64" s="841"/>
      <c r="K64" s="841"/>
      <c r="L64" s="842"/>
      <c r="M64" s="841"/>
      <c r="N64" s="843" t="e">
        <f>N66+N67</f>
        <v>#N/A</v>
      </c>
      <c r="O64" s="841"/>
      <c r="P64" s="841"/>
      <c r="Q64" s="841"/>
      <c r="R64" s="1027"/>
      <c r="S64" s="1156" t="e">
        <f>S66+S67</f>
        <v>#N/A</v>
      </c>
      <c r="T64" s="1157"/>
      <c r="U64" s="1157"/>
      <c r="V64" s="1157"/>
      <c r="W64" s="1158"/>
      <c r="X64" s="1050" t="e">
        <f>X66+X67</f>
        <v>#N/A</v>
      </c>
      <c r="Y64" s="841"/>
      <c r="Z64" s="841"/>
      <c r="AA64" s="841"/>
      <c r="AB64" s="845"/>
      <c r="AC64" s="844"/>
      <c r="AD64" s="843" t="e">
        <f>AD66+AD67</f>
        <v>#N/A</v>
      </c>
      <c r="AE64" s="841"/>
      <c r="AF64" s="841"/>
      <c r="AG64" s="841"/>
      <c r="AH64" s="846"/>
      <c r="AI64" s="843" t="e">
        <f>AI66+AI67</f>
        <v>#N/A</v>
      </c>
      <c r="AJ64" s="841"/>
      <c r="AK64" s="841"/>
      <c r="AL64" s="841"/>
      <c r="AM64" s="847"/>
      <c r="AN64" s="843" t="e">
        <f>AN66+AN67</f>
        <v>#N/A</v>
      </c>
      <c r="AO64" s="841"/>
      <c r="AP64" s="841"/>
      <c r="AQ64" s="841"/>
      <c r="AR64" s="1228"/>
      <c r="AS64" s="1335" t="e">
        <f>AS66+AS67</f>
        <v>#N/A</v>
      </c>
      <c r="AT64" s="1336"/>
      <c r="AU64" s="1337"/>
      <c r="AV64" s="1337"/>
      <c r="AW64" s="1338"/>
      <c r="AX64" s="1251" t="e">
        <f>AX66+AX67</f>
        <v>#N/A</v>
      </c>
      <c r="AY64" s="841"/>
      <c r="AZ64" s="841"/>
      <c r="BA64" s="841"/>
      <c r="BB64" s="846"/>
      <c r="BC64" s="848"/>
      <c r="BD64" s="843" t="e">
        <f>BD66+BD67</f>
        <v>#N/A</v>
      </c>
      <c r="BE64" s="841"/>
      <c r="BF64" s="841"/>
      <c r="BG64" s="841"/>
      <c r="BH64" s="845"/>
      <c r="BI64" s="843" t="e">
        <f>BI66+BI67</f>
        <v>#N/A</v>
      </c>
      <c r="BJ64" s="841"/>
      <c r="BK64" s="841"/>
      <c r="BL64" s="841"/>
      <c r="BM64" s="849"/>
    </row>
    <row r="65" spans="1:65" outlineLevel="1">
      <c r="A65" s="151" t="s">
        <v>74</v>
      </c>
      <c r="B65" s="32"/>
      <c r="C65" s="48"/>
      <c r="D65" s="817"/>
      <c r="E65" s="665"/>
      <c r="F65" s="704"/>
      <c r="G65" s="704"/>
      <c r="H65" s="705"/>
      <c r="I65" s="820"/>
      <c r="J65" s="850"/>
      <c r="K65" s="707"/>
      <c r="L65" s="823"/>
      <c r="M65" s="707"/>
      <c r="N65" s="824"/>
      <c r="O65" s="850"/>
      <c r="P65" s="707"/>
      <c r="Q65" s="707"/>
      <c r="R65" s="1023"/>
      <c r="S65" s="1153"/>
      <c r="T65" s="1154"/>
      <c r="U65" s="1154"/>
      <c r="V65" s="1154"/>
      <c r="W65" s="1155"/>
      <c r="X65" s="1049"/>
      <c r="Y65" s="707"/>
      <c r="Z65" s="707"/>
      <c r="AA65" s="707"/>
      <c r="AB65" s="828"/>
      <c r="AC65" s="826"/>
      <c r="AD65" s="827"/>
      <c r="AE65" s="707"/>
      <c r="AF65" s="707"/>
      <c r="AG65" s="707"/>
      <c r="AH65" s="829"/>
      <c r="AI65" s="827"/>
      <c r="AJ65" s="707"/>
      <c r="AK65" s="707"/>
      <c r="AL65" s="707"/>
      <c r="AM65" s="851"/>
      <c r="AN65" s="827"/>
      <c r="AO65" s="707"/>
      <c r="AP65" s="707"/>
      <c r="AQ65" s="707"/>
      <c r="AR65" s="1227"/>
      <c r="AS65" s="1300"/>
      <c r="AT65" s="1301"/>
      <c r="AU65" s="1301"/>
      <c r="AV65" s="1301"/>
      <c r="AW65" s="1334"/>
      <c r="AX65" s="1250"/>
      <c r="AY65" s="707"/>
      <c r="AZ65" s="707"/>
      <c r="BA65" s="707"/>
      <c r="BB65" s="829"/>
      <c r="BC65" s="834"/>
      <c r="BD65" s="827"/>
      <c r="BE65" s="707"/>
      <c r="BF65" s="707"/>
      <c r="BG65" s="707"/>
      <c r="BH65" s="828"/>
      <c r="BI65" s="709"/>
      <c r="BJ65" s="707"/>
      <c r="BK65" s="707"/>
      <c r="BL65" s="707"/>
      <c r="BM65" s="836"/>
    </row>
    <row r="66" spans="1:65" s="69" customFormat="1" outlineLevel="1">
      <c r="A66" s="156" t="s">
        <v>56</v>
      </c>
      <c r="B66" s="157"/>
      <c r="C66" s="48"/>
      <c r="D66" s="852" t="e">
        <f>SUM(D68:D71)</f>
        <v>#N/A</v>
      </c>
      <c r="E66" s="853"/>
      <c r="F66" s="854"/>
      <c r="G66" s="854" t="e">
        <f>SUM(G68:G71)</f>
        <v>#N/A</v>
      </c>
      <c r="H66" s="855"/>
      <c r="I66" s="856" t="e">
        <f>SUM(I68:I71)</f>
        <v>#N/A</v>
      </c>
      <c r="J66" s="853"/>
      <c r="K66" s="854"/>
      <c r="L66" s="857" t="e">
        <f>SUM(L68:L71)</f>
        <v>#N/A</v>
      </c>
      <c r="M66" s="855"/>
      <c r="N66" s="856" t="e">
        <f>SUM(N68:N71)</f>
        <v>#N/A</v>
      </c>
      <c r="O66" s="853"/>
      <c r="P66" s="854"/>
      <c r="Q66" s="854" t="e">
        <f>SUM(Q68:Q71)</f>
        <v>#N/A</v>
      </c>
      <c r="R66" s="1028"/>
      <c r="S66" s="1159" t="e">
        <f>SUM(S68:S71)</f>
        <v>#N/A</v>
      </c>
      <c r="T66" s="1160"/>
      <c r="U66" s="1161"/>
      <c r="V66" s="1161" t="e">
        <f>SUM(V68:V71)</f>
        <v>#N/A</v>
      </c>
      <c r="W66" s="1162"/>
      <c r="X66" s="1051" t="e">
        <f>SUM(X68:X71)</f>
        <v>#N/A</v>
      </c>
      <c r="Y66" s="853"/>
      <c r="Z66" s="854"/>
      <c r="AA66" s="854" t="e">
        <f>SUM(AA68:AA71)</f>
        <v>#N/A</v>
      </c>
      <c r="AB66" s="859"/>
      <c r="AC66" s="860"/>
      <c r="AD66" s="856" t="e">
        <f>SUM(AD68:AD71)</f>
        <v>#N/A</v>
      </c>
      <c r="AE66" s="853"/>
      <c r="AF66" s="854"/>
      <c r="AG66" s="854" t="e">
        <f>SUM(AG68:AG71)</f>
        <v>#N/A</v>
      </c>
      <c r="AH66" s="858"/>
      <c r="AI66" s="856" t="e">
        <f>SUM(AI68:AI71)</f>
        <v>#N/A</v>
      </c>
      <c r="AJ66" s="853"/>
      <c r="AK66" s="854"/>
      <c r="AL66" s="854" t="e">
        <f>SUM(AL68:AL71)</f>
        <v>#N/A</v>
      </c>
      <c r="AM66" s="861"/>
      <c r="AN66" s="856" t="e">
        <f>SUM(AN68:AN71)</f>
        <v>#N/A</v>
      </c>
      <c r="AO66" s="853"/>
      <c r="AP66" s="854"/>
      <c r="AQ66" s="854" t="e">
        <f>SUM(AQ68:AQ71)</f>
        <v>#N/A</v>
      </c>
      <c r="AR66" s="1229"/>
      <c r="AS66" s="1339" t="e">
        <f>SUM(AS68:AS71)</f>
        <v>#N/A</v>
      </c>
      <c r="AT66" s="1340"/>
      <c r="AU66" s="1341"/>
      <c r="AV66" s="1341" t="e">
        <f>SUM(AV68:AV71)</f>
        <v>#N/A</v>
      </c>
      <c r="AW66" s="1342"/>
      <c r="AX66" s="1252" t="e">
        <f>SUM(AX68:AX71)</f>
        <v>#N/A</v>
      </c>
      <c r="AY66" s="853"/>
      <c r="AZ66" s="854"/>
      <c r="BA66" s="854" t="e">
        <f>SUM(BA68:BA71)</f>
        <v>#N/A</v>
      </c>
      <c r="BB66" s="862"/>
      <c r="BC66" s="858"/>
      <c r="BD66" s="856" t="e">
        <f>SUM(BD68:BD71)</f>
        <v>#N/A</v>
      </c>
      <c r="BE66" s="853"/>
      <c r="BF66" s="854"/>
      <c r="BG66" s="854" t="e">
        <f>SUM(BG68:BG71)</f>
        <v>#N/A</v>
      </c>
      <c r="BH66" s="858"/>
      <c r="BI66" s="856" t="e">
        <f>SUM(BI68:BI71)</f>
        <v>#N/A</v>
      </c>
      <c r="BJ66" s="853"/>
      <c r="BK66" s="854"/>
      <c r="BL66" s="854" t="e">
        <f>SUM(BL68:BL71)</f>
        <v>#N/A</v>
      </c>
      <c r="BM66" s="863"/>
    </row>
    <row r="67" spans="1:65" s="69" customFormat="1" outlineLevel="1">
      <c r="A67" s="156" t="s">
        <v>57</v>
      </c>
      <c r="B67" s="157"/>
      <c r="C67" s="48"/>
      <c r="D67" s="852" t="e">
        <f>SUM(D72:D75)</f>
        <v>#N/A</v>
      </c>
      <c r="E67" s="853"/>
      <c r="F67" s="854"/>
      <c r="G67" s="854" t="e">
        <f>SUM(G72:G75)</f>
        <v>#N/A</v>
      </c>
      <c r="H67" s="855"/>
      <c r="I67" s="856" t="e">
        <f>SUM(I72:I75)</f>
        <v>#N/A</v>
      </c>
      <c r="J67" s="853"/>
      <c r="K67" s="854"/>
      <c r="L67" s="857" t="e">
        <f>SUM(L72:L75)</f>
        <v>#N/A</v>
      </c>
      <c r="M67" s="855"/>
      <c r="N67" s="856" t="e">
        <f>SUM(N72:N75)</f>
        <v>#N/A</v>
      </c>
      <c r="O67" s="853"/>
      <c r="P67" s="854"/>
      <c r="Q67" s="854" t="e">
        <f>SUM(Q72:Q75)</f>
        <v>#N/A</v>
      </c>
      <c r="R67" s="1028"/>
      <c r="S67" s="1159" t="e">
        <f>SUM(S72:S75)</f>
        <v>#N/A</v>
      </c>
      <c r="T67" s="1160"/>
      <c r="U67" s="1161"/>
      <c r="V67" s="1161" t="e">
        <f>SUM(V72:V75)</f>
        <v>#N/A</v>
      </c>
      <c r="W67" s="1162"/>
      <c r="X67" s="1051" t="e">
        <f>SUM(X72:X75)</f>
        <v>#N/A</v>
      </c>
      <c r="Y67" s="853"/>
      <c r="Z67" s="854"/>
      <c r="AA67" s="854" t="e">
        <f>SUM(AA72:AA75)</f>
        <v>#N/A</v>
      </c>
      <c r="AB67" s="859"/>
      <c r="AC67" s="860"/>
      <c r="AD67" s="856" t="e">
        <f>SUM(AD72:AD75)</f>
        <v>#N/A</v>
      </c>
      <c r="AE67" s="853"/>
      <c r="AF67" s="854"/>
      <c r="AG67" s="854" t="e">
        <f>SUM(AG72:AG75)</f>
        <v>#N/A</v>
      </c>
      <c r="AH67" s="858"/>
      <c r="AI67" s="856" t="e">
        <f>SUM(AI72:AI75)</f>
        <v>#N/A</v>
      </c>
      <c r="AJ67" s="853"/>
      <c r="AK67" s="854"/>
      <c r="AL67" s="854" t="e">
        <f>SUM(AL72:AL75)</f>
        <v>#N/A</v>
      </c>
      <c r="AM67" s="861"/>
      <c r="AN67" s="856" t="e">
        <f>SUM(AN72:AN75)</f>
        <v>#N/A</v>
      </c>
      <c r="AO67" s="853"/>
      <c r="AP67" s="854"/>
      <c r="AQ67" s="854" t="e">
        <f>SUM(AQ72:AQ75)</f>
        <v>#N/A</v>
      </c>
      <c r="AR67" s="1229"/>
      <c r="AS67" s="1339" t="e">
        <f>SUM(AS72:AS75)</f>
        <v>#N/A</v>
      </c>
      <c r="AT67" s="1340"/>
      <c r="AU67" s="1341"/>
      <c r="AV67" s="1341" t="e">
        <f>SUM(AV72:AV75)</f>
        <v>#N/A</v>
      </c>
      <c r="AW67" s="1342"/>
      <c r="AX67" s="1252" t="e">
        <f>SUM(AX72:AX75)</f>
        <v>#N/A</v>
      </c>
      <c r="AY67" s="853"/>
      <c r="AZ67" s="854"/>
      <c r="BA67" s="854" t="e">
        <f>SUM(BA72:BA75)</f>
        <v>#N/A</v>
      </c>
      <c r="BB67" s="862"/>
      <c r="BC67" s="858"/>
      <c r="BD67" s="856" t="e">
        <f>SUM(BD72:BD75)</f>
        <v>#N/A</v>
      </c>
      <c r="BE67" s="853"/>
      <c r="BF67" s="854"/>
      <c r="BG67" s="854" t="e">
        <f>SUM(BG72:BG75)</f>
        <v>#N/A</v>
      </c>
      <c r="BH67" s="858"/>
      <c r="BI67" s="856" t="e">
        <f>SUM(BI72:BI75)</f>
        <v>#N/A</v>
      </c>
      <c r="BJ67" s="853"/>
      <c r="BK67" s="854"/>
      <c r="BL67" s="854" t="e">
        <f>SUM(BL72:BL75)</f>
        <v>#N/A</v>
      </c>
      <c r="BM67" s="863"/>
    </row>
    <row r="68" spans="1:65" outlineLevel="1">
      <c r="A68" s="151" t="s">
        <v>60</v>
      </c>
      <c r="B68" s="32"/>
      <c r="C68" s="48"/>
      <c r="D68" s="817" t="e">
        <f>((D45*D$13*G55)+(F55*D45*D$14)+((1-(F55+G55))*D45*D$15))*VLOOKUP(D44,spot_lenght_index,2,FALSE)*E55</f>
        <v>#N/A</v>
      </c>
      <c r="E68" s="665"/>
      <c r="F68" s="704"/>
      <c r="G68" s="704" t="e">
        <f>D45*E55</f>
        <v>#N/A</v>
      </c>
      <c r="H68" s="864"/>
      <c r="I68" s="865" t="e">
        <f>((I45*I$13*L55)+(K55*I45*I$14)+((1-(K55+L55))*I45*I$15))*VLOOKUP(I44,spot_lenght_index,2,FALSE)*J55</f>
        <v>#N/A</v>
      </c>
      <c r="J68" s="665"/>
      <c r="K68" s="704"/>
      <c r="L68" s="866" t="e">
        <f>I45*J55</f>
        <v>#N/A</v>
      </c>
      <c r="M68" s="864"/>
      <c r="N68" s="865" t="e">
        <f>((N45*N$13*Q55)+(P55*N45*N$14)+((1-(P55+Q55))*N45*N$15))*VLOOKUP(N44,spot_lenght_index,2,FALSE)*O55</f>
        <v>#N/A</v>
      </c>
      <c r="O68" s="665"/>
      <c r="P68" s="704"/>
      <c r="Q68" s="704" t="e">
        <f>N45*O55</f>
        <v>#N/A</v>
      </c>
      <c r="R68" s="1029"/>
      <c r="S68" s="1163" t="e">
        <f>((S45*S$13*V55)+(U55*S45*S$14)+((1-(U55+V55))*S45*S$15))*VLOOKUP(S44,spot_lenght_index,2,FALSE)*T55</f>
        <v>#N/A</v>
      </c>
      <c r="T68" s="1164"/>
      <c r="U68" s="1165"/>
      <c r="V68" s="1165" t="e">
        <f>S45*T55</f>
        <v>#N/A</v>
      </c>
      <c r="W68" s="1166"/>
      <c r="X68" s="1052" t="e">
        <f>((X45*X$13*AA55)+(Z55*X45*X$14)+((1-(Z55+AA55))*X45*X$15))*VLOOKUP(X44,spot_lenght_index,2,FALSE)*Y55</f>
        <v>#N/A</v>
      </c>
      <c r="Y68" s="665"/>
      <c r="Z68" s="704"/>
      <c r="AA68" s="704" t="e">
        <f>X45*Y55</f>
        <v>#N/A</v>
      </c>
      <c r="AB68" s="867"/>
      <c r="AC68" s="826"/>
      <c r="AD68" s="865" t="e">
        <f>((AD45*AD$13*AG55)+(AF55*AD45*AD$14)+((1-(AF55+AG55))*AD45*AD$15))*VLOOKUP(AD44,spot_lenght_index,2,FALSE)*AE55</f>
        <v>#N/A</v>
      </c>
      <c r="AE68" s="665"/>
      <c r="AF68" s="704"/>
      <c r="AG68" s="704" t="e">
        <f>AD45*AE55</f>
        <v>#N/A</v>
      </c>
      <c r="AH68" s="834"/>
      <c r="AI68" s="865" t="e">
        <f>((AI45*AI$13*AL55)+(AK55*AI45*AI$14)+((1-(AK55+AL55))*AI45*AI$15))*VLOOKUP(AI44,spot_lenght_index,2,FALSE)*AJ55</f>
        <v>#N/A</v>
      </c>
      <c r="AJ68" s="665"/>
      <c r="AK68" s="704"/>
      <c r="AL68" s="704" t="e">
        <f>AI45*AJ55</f>
        <v>#N/A</v>
      </c>
      <c r="AM68" s="826"/>
      <c r="AN68" s="865" t="e">
        <f>((AN45*AN$13*AQ55)+(AP55*AN45*AN$14)+((1-(AP55+AQ55))*AN45*AN$15))*VLOOKUP(AN44,spot_lenght_index,2,FALSE)*AO55</f>
        <v>#N/A</v>
      </c>
      <c r="AO68" s="665"/>
      <c r="AP68" s="704"/>
      <c r="AQ68" s="704" t="e">
        <f>AN45*AO55</f>
        <v>#N/A</v>
      </c>
      <c r="AR68" s="1227"/>
      <c r="AS68" s="1343" t="e">
        <f>((AS45*AS$13*AV55)+(AU55*AS45*AS$14)+((1-(AU55+AV55))*AS45*AS$15))*VLOOKUP(AS44,spot_lenght_index,2,FALSE)*AT55</f>
        <v>#N/A</v>
      </c>
      <c r="AT68" s="1344"/>
      <c r="AU68" s="1345"/>
      <c r="AV68" s="1345" t="e">
        <f>AS45*AT55</f>
        <v>#N/A</v>
      </c>
      <c r="AW68" s="1334"/>
      <c r="AX68" s="1253" t="e">
        <f>((AX45*AX$13*BA55)+(AZ55*AX45*AX$14)+((1-(AZ55+BA55))*AX45*AX$15))*VLOOKUP(AX44,spot_lenght_index,2,FALSE)*AY55</f>
        <v>#N/A</v>
      </c>
      <c r="AY68" s="665"/>
      <c r="AZ68" s="704"/>
      <c r="BA68" s="704" t="e">
        <f>AX45*AY55</f>
        <v>#N/A</v>
      </c>
      <c r="BB68" s="829"/>
      <c r="BC68" s="834"/>
      <c r="BD68" s="865" t="e">
        <f>((BD45*BD$13*BG55)+(BF55*BD45*BD$14)+((1-(BF55+BG55))*BD45*BD$15))*VLOOKUP(BD44,spot_lenght_index,2,FALSE)*BE55</f>
        <v>#N/A</v>
      </c>
      <c r="BE68" s="665"/>
      <c r="BF68" s="704"/>
      <c r="BG68" s="704" t="e">
        <f>BD45*BE55</f>
        <v>#N/A</v>
      </c>
      <c r="BH68" s="834"/>
      <c r="BI68" s="865" t="e">
        <f>((BI45*BI$13*BL55)+(BK55*BI45*BI$14)+((1-(BK55+BL55))*BI45*BI$15))*VLOOKUP(BI44,spot_lenght_index,2,FALSE)*BJ55</f>
        <v>#N/A</v>
      </c>
      <c r="BJ68" s="665"/>
      <c r="BK68" s="704"/>
      <c r="BL68" s="704" t="e">
        <f>BI45*BJ55</f>
        <v>#N/A</v>
      </c>
      <c r="BM68" s="868"/>
    </row>
    <row r="69" spans="1:65" outlineLevel="1">
      <c r="A69" s="151" t="s">
        <v>61</v>
      </c>
      <c r="B69" s="32"/>
      <c r="C69" s="48"/>
      <c r="D69" s="817" t="e">
        <f>((D45*D$13*G56)+(F56*D45*D$14)+((1-(F56+G56))*D45*D$15))*VLOOKUP(D44,spot_lenght_index,2,FALSE)*E56</f>
        <v>#N/A</v>
      </c>
      <c r="E69" s="665"/>
      <c r="F69" s="704"/>
      <c r="G69" s="704" t="e">
        <f>D45*E56</f>
        <v>#N/A</v>
      </c>
      <c r="H69" s="864"/>
      <c r="I69" s="865" t="e">
        <f>((I45*I$13*L56)+(K56*I45*I$14)+((1-(K56+L56))*I45*I$15))*VLOOKUP(I44,spot_lenght_index,2,FALSE)*J56</f>
        <v>#N/A</v>
      </c>
      <c r="J69" s="665"/>
      <c r="K69" s="704"/>
      <c r="L69" s="866" t="e">
        <f>I45*J56</f>
        <v>#N/A</v>
      </c>
      <c r="M69" s="864"/>
      <c r="N69" s="865" t="e">
        <f>((N45*N$13*Q56)+(P56*N45*N$14)+((1-(P56+Q56))*N45*N$15))*VLOOKUP(N44,spot_lenght_index,2,FALSE)*O56</f>
        <v>#N/A</v>
      </c>
      <c r="O69" s="665"/>
      <c r="P69" s="704"/>
      <c r="Q69" s="704" t="e">
        <f>N45*O56</f>
        <v>#N/A</v>
      </c>
      <c r="R69" s="1029"/>
      <c r="S69" s="1163" t="e">
        <f>((S45*S$13*V56)+(U56*S45*S$14)+((1-(U56+V56))*S45*S$15))*VLOOKUP(S44,spot_lenght_index,2,FALSE)*T56</f>
        <v>#N/A</v>
      </c>
      <c r="T69" s="1164"/>
      <c r="U69" s="1165"/>
      <c r="V69" s="1165" t="e">
        <f>S45*T56</f>
        <v>#N/A</v>
      </c>
      <c r="W69" s="1166"/>
      <c r="X69" s="1052" t="e">
        <f>((X45*X$13*AA56)+(Z56*X45*X$14)+((1-(Z56+AA56))*X45*X$15))*VLOOKUP(X44,spot_lenght_index,2,FALSE)*Y56</f>
        <v>#N/A</v>
      </c>
      <c r="Y69" s="665"/>
      <c r="Z69" s="704"/>
      <c r="AA69" s="704" t="e">
        <f>X45*Y56</f>
        <v>#N/A</v>
      </c>
      <c r="AB69" s="867"/>
      <c r="AC69" s="826"/>
      <c r="AD69" s="865" t="e">
        <f>((AD45*AD$13*AG56)+(AF56*AD45*AD$14)+((1-(AF56+AG56))*AD45*AD$15))*VLOOKUP(AD44,spot_lenght_index,2,FALSE)*AE56</f>
        <v>#N/A</v>
      </c>
      <c r="AE69" s="665"/>
      <c r="AF69" s="704"/>
      <c r="AG69" s="704" t="e">
        <f>AD45*AE56</f>
        <v>#N/A</v>
      </c>
      <c r="AH69" s="834"/>
      <c r="AI69" s="865" t="e">
        <f>((AI45*AI$13*AL56)+(AK56*AI45*AI$14)+((1-(AK56+AL56))*AI45*AI$15))*VLOOKUP(AI44,spot_lenght_index,2,FALSE)*AJ56</f>
        <v>#N/A</v>
      </c>
      <c r="AJ69" s="665"/>
      <c r="AK69" s="704"/>
      <c r="AL69" s="704" t="e">
        <f>AI45*AJ56</f>
        <v>#N/A</v>
      </c>
      <c r="AM69" s="851"/>
      <c r="AN69" s="865" t="e">
        <f>((AN45*AN$13*AQ56)+(AP56*AN45*AN$14)+((1-(AP56+AQ56))*AN45*AN$15))*VLOOKUP(AN44,spot_lenght_index,2,FALSE)*AO56</f>
        <v>#N/A</v>
      </c>
      <c r="AO69" s="665"/>
      <c r="AP69" s="704"/>
      <c r="AQ69" s="704" t="e">
        <f>AN45*AO56</f>
        <v>#N/A</v>
      </c>
      <c r="AR69" s="1227"/>
      <c r="AS69" s="1343" t="e">
        <f>((AS45*AS$13*AV56)+(AU56*AS45*AS$14)+((1-(AU56+AV56))*AS45*AS$15))*VLOOKUP(AS44,spot_lenght_index,2,FALSE)*AT56</f>
        <v>#N/A</v>
      </c>
      <c r="AT69" s="1344"/>
      <c r="AU69" s="1345"/>
      <c r="AV69" s="1345" t="e">
        <f>AS45*AT56</f>
        <v>#N/A</v>
      </c>
      <c r="AW69" s="1334"/>
      <c r="AX69" s="1253" t="e">
        <f>((AX45*AX$13*BA56)+(AZ56*AX45*AX$14)+((1-(AZ56+BA56))*AX45*AX$15))*VLOOKUP(AX44,spot_lenght_index,2,FALSE)*AY56</f>
        <v>#N/A</v>
      </c>
      <c r="AY69" s="665"/>
      <c r="AZ69" s="704"/>
      <c r="BA69" s="704" t="e">
        <f>AX45*AY56</f>
        <v>#N/A</v>
      </c>
      <c r="BB69" s="829"/>
      <c r="BC69" s="834"/>
      <c r="BD69" s="865" t="e">
        <f>((BD45*BD$13*BG56)+(BF56*BD45*BD$14)+((1-(BF56+BG56))*BD45*BD$15))*VLOOKUP(BD44,spot_lenght_index,2,FALSE)*BE56</f>
        <v>#N/A</v>
      </c>
      <c r="BE69" s="665"/>
      <c r="BF69" s="704"/>
      <c r="BG69" s="704" t="e">
        <f>BD45*BE56</f>
        <v>#N/A</v>
      </c>
      <c r="BH69" s="834"/>
      <c r="BI69" s="865" t="e">
        <f>((BI45*BI$13*BL56)+(BK56*BI45*BI$14)+((1-(BK56+BL56))*BI45*BI$15))*VLOOKUP(BI44,spot_lenght_index,2,FALSE)*BJ56</f>
        <v>#N/A</v>
      </c>
      <c r="BJ69" s="665"/>
      <c r="BK69" s="704"/>
      <c r="BL69" s="704" t="e">
        <f>BI45*BJ56</f>
        <v>#N/A</v>
      </c>
      <c r="BM69" s="868"/>
    </row>
    <row r="70" spans="1:65" outlineLevel="1">
      <c r="A70" s="151" t="s">
        <v>62</v>
      </c>
      <c r="B70" s="32"/>
      <c r="C70" s="48"/>
      <c r="D70" s="817" t="e">
        <f>((D45*D$13*G57)+(F57*D45*D$14)+((1-(F57+G57))*D45*D$15))*VLOOKUP(D44,spot_lenght_index,2,FALSE)*E57</f>
        <v>#N/A</v>
      </c>
      <c r="E70" s="665"/>
      <c r="F70" s="704"/>
      <c r="G70" s="704" t="e">
        <f>D45*E57</f>
        <v>#N/A</v>
      </c>
      <c r="H70" s="864"/>
      <c r="I70" s="865" t="e">
        <f>((I45*I$13*L57)+(K57*I45*I$14)+((1-(K57+L57))*I45*I$15))*VLOOKUP(I44,spot_lenght_index,2,FALSE)*J57</f>
        <v>#N/A</v>
      </c>
      <c r="J70" s="665"/>
      <c r="K70" s="704"/>
      <c r="L70" s="866" t="e">
        <f>I45*J57</f>
        <v>#N/A</v>
      </c>
      <c r="M70" s="864"/>
      <c r="N70" s="865" t="e">
        <f>((N45*N$13*Q57)+(P57*N45*N$14)+((1-(P57+Q57))*N45*N$15))*VLOOKUP(N44,spot_lenght_index,2,FALSE)*O57</f>
        <v>#N/A</v>
      </c>
      <c r="O70" s="665"/>
      <c r="P70" s="704"/>
      <c r="Q70" s="704" t="e">
        <f>N45*O57</f>
        <v>#N/A</v>
      </c>
      <c r="R70" s="1029"/>
      <c r="S70" s="1163" t="e">
        <f>((S45*S$13*V57)+(U57*S45*S$14)+((1-(U57+V57))*S45*S$15))*VLOOKUP(S44,spot_lenght_index,2,FALSE)*T57</f>
        <v>#N/A</v>
      </c>
      <c r="T70" s="1164"/>
      <c r="U70" s="1165"/>
      <c r="V70" s="1165" t="e">
        <f>S45*T57</f>
        <v>#N/A</v>
      </c>
      <c r="W70" s="1166"/>
      <c r="X70" s="1052" t="e">
        <f>((X45*X$13*AA57)+(Z57*X45*X$14)+((1-(Z57+AA57))*X45*X$15))*VLOOKUP(X44,spot_lenght_index,2,FALSE)*Y57</f>
        <v>#N/A</v>
      </c>
      <c r="Y70" s="665"/>
      <c r="Z70" s="704"/>
      <c r="AA70" s="704" t="e">
        <f>X45*Y57</f>
        <v>#N/A</v>
      </c>
      <c r="AB70" s="867"/>
      <c r="AC70" s="826"/>
      <c r="AD70" s="865" t="e">
        <f>((AD45*AD$13*AG57)+(AF57*AD45*AD$14)+((1-(AF57+AG57))*AD45*AD$15))*VLOOKUP(AD44,spot_lenght_index,2,FALSE)*AE57</f>
        <v>#N/A</v>
      </c>
      <c r="AE70" s="665"/>
      <c r="AF70" s="704"/>
      <c r="AG70" s="704" t="e">
        <f>AD45*AE57</f>
        <v>#N/A</v>
      </c>
      <c r="AH70" s="834"/>
      <c r="AI70" s="865" t="e">
        <f>((AI45*AI$13*AL57)+(AK57*AI45*AI$14)+((1-(AK57+AL57))*AI45*AI$15))*VLOOKUP(AI44,spot_lenght_index,2,FALSE)*AJ57</f>
        <v>#N/A</v>
      </c>
      <c r="AJ70" s="665"/>
      <c r="AK70" s="704"/>
      <c r="AL70" s="704" t="e">
        <f>AI45*AJ57</f>
        <v>#N/A</v>
      </c>
      <c r="AM70" s="851"/>
      <c r="AN70" s="865" t="e">
        <f>((AN45*AN$13*AQ57)+(AP57*AN45*AN$14)+((1-(AP57+AQ57))*AN45*AN$15))*VLOOKUP(AN44,spot_lenght_index,2,FALSE)*AO57</f>
        <v>#N/A</v>
      </c>
      <c r="AO70" s="665"/>
      <c r="AP70" s="704"/>
      <c r="AQ70" s="704" t="e">
        <f>AN45*AO57</f>
        <v>#N/A</v>
      </c>
      <c r="AR70" s="1227"/>
      <c r="AS70" s="1343" t="e">
        <f>((AS45*AS$13*AV57)+(AU57*AS45*AS$14)+((1-(AU57+AV57))*AS45*AS$15))*VLOOKUP(AS44,spot_lenght_index,2,FALSE)*AT57</f>
        <v>#N/A</v>
      </c>
      <c r="AT70" s="1344"/>
      <c r="AU70" s="1345"/>
      <c r="AV70" s="1345" t="e">
        <f>AS45*AT57</f>
        <v>#N/A</v>
      </c>
      <c r="AW70" s="1334"/>
      <c r="AX70" s="1253" t="e">
        <f>((AX45*AX$13*BA57)+(AZ57*AX45*AX$14)+((1-(AZ57+BA57))*AX45*AX$15))*VLOOKUP(AX44,spot_lenght_index,2,FALSE)*AY57</f>
        <v>#N/A</v>
      </c>
      <c r="AY70" s="665"/>
      <c r="AZ70" s="704"/>
      <c r="BA70" s="704" t="e">
        <f>AX45*AY57</f>
        <v>#N/A</v>
      </c>
      <c r="BB70" s="829"/>
      <c r="BC70" s="834"/>
      <c r="BD70" s="865" t="e">
        <f>((BD45*BD$13*BG57)+(BF57*BD45*BD$14)+((1-(BF57+BG57))*BD45*BD$15))*VLOOKUP(BD44,spot_lenght_index,2,FALSE)*BE57</f>
        <v>#N/A</v>
      </c>
      <c r="BE70" s="665"/>
      <c r="BF70" s="704"/>
      <c r="BG70" s="704" t="e">
        <f>BD45*BE57</f>
        <v>#N/A</v>
      </c>
      <c r="BH70" s="834"/>
      <c r="BI70" s="865" t="e">
        <f>((BI45*BI$13*BL57)+(BK57*BI45*BI$14)+((1-(BK57+BL57))*BI45*BI$15))*VLOOKUP(BI44,spot_lenght_index,2,FALSE)*BJ57</f>
        <v>#N/A</v>
      </c>
      <c r="BJ70" s="665"/>
      <c r="BK70" s="704"/>
      <c r="BL70" s="704" t="e">
        <f>BI45*BJ57</f>
        <v>#N/A</v>
      </c>
      <c r="BM70" s="868"/>
    </row>
    <row r="71" spans="1:65" outlineLevel="1">
      <c r="A71" s="151" t="s">
        <v>106</v>
      </c>
      <c r="B71" s="32"/>
      <c r="C71" s="48"/>
      <c r="D71" s="817" t="e">
        <f>((D45*D$13*G58)+(F58*D45*D$14)+((1-(F58+G58))*D45*D$15))*VLOOKUP(D44,spot_lenght_index,2,FALSE)*E58</f>
        <v>#N/A</v>
      </c>
      <c r="E71" s="665"/>
      <c r="F71" s="704"/>
      <c r="G71" s="704" t="e">
        <f>D45*E58</f>
        <v>#N/A</v>
      </c>
      <c r="H71" s="864"/>
      <c r="I71" s="865" t="e">
        <f>((I45*I$13*L58)+(K58*I45*I$14)+((1-(K58+L58))*I45*I$15))*VLOOKUP(I44,spot_lenght_index,2,FALSE)*J58</f>
        <v>#N/A</v>
      </c>
      <c r="J71" s="665"/>
      <c r="K71" s="704"/>
      <c r="L71" s="866" t="e">
        <f>I45*J58</f>
        <v>#N/A</v>
      </c>
      <c r="M71" s="864"/>
      <c r="N71" s="865" t="e">
        <f>((N45*N$13*Q58)+(P58*N45*N$14)+((1-(P58+Q58))*N45*N$15))*VLOOKUP(N44,spot_lenght_index,2,FALSE)*O58</f>
        <v>#N/A</v>
      </c>
      <c r="O71" s="665"/>
      <c r="P71" s="704"/>
      <c r="Q71" s="704" t="e">
        <f>N45*O58</f>
        <v>#N/A</v>
      </c>
      <c r="R71" s="1029"/>
      <c r="S71" s="1163" t="e">
        <f>((S45*S$13*V58)+(U58*S45*S$14)+((1-(U58+V58))*S45*S$15))*VLOOKUP(S44,spot_lenght_index,2,FALSE)*T58</f>
        <v>#N/A</v>
      </c>
      <c r="T71" s="1164"/>
      <c r="U71" s="1165"/>
      <c r="V71" s="1165" t="e">
        <f>S45*T58</f>
        <v>#N/A</v>
      </c>
      <c r="W71" s="1166"/>
      <c r="X71" s="1052" t="e">
        <f>((X45*X$13*AA58)+(Z58*X45*X$14)+((1-(Z58+AA58))*X45*X$15))*VLOOKUP(X44,spot_lenght_index,2,FALSE)*Y58</f>
        <v>#N/A</v>
      </c>
      <c r="Y71" s="665"/>
      <c r="Z71" s="704"/>
      <c r="AA71" s="704" t="e">
        <f>X45*Y58</f>
        <v>#N/A</v>
      </c>
      <c r="AB71" s="867"/>
      <c r="AC71" s="826"/>
      <c r="AD71" s="865" t="e">
        <f>((AD45*AD$13*AG58)+(AF58*AD45*AD$14)+((1-(AF58+AG58))*AD45*AD$15))*VLOOKUP(AD44,spot_lenght_index,2,FALSE)*AE58</f>
        <v>#N/A</v>
      </c>
      <c r="AE71" s="665"/>
      <c r="AF71" s="704"/>
      <c r="AG71" s="704" t="e">
        <f>AD45*AE58</f>
        <v>#N/A</v>
      </c>
      <c r="AH71" s="834"/>
      <c r="AI71" s="865" t="e">
        <f>((AI45*AI$13*AL58)+(AK58*AI45*AI$14)+((1-(AK58+AL58))*AI45*AI$15))*VLOOKUP(AI44,spot_lenght_index,2,FALSE)*AJ58</f>
        <v>#N/A</v>
      </c>
      <c r="AJ71" s="665"/>
      <c r="AK71" s="704"/>
      <c r="AL71" s="704" t="e">
        <f>AI45*AJ58</f>
        <v>#N/A</v>
      </c>
      <c r="AM71" s="851"/>
      <c r="AN71" s="865" t="e">
        <f>((AN45*AN$13*AQ58)+(AP58*AN45*AN$14)+((1-(AP58+AQ58))*AN45*AN$15))*VLOOKUP(AN44,spot_lenght_index,2,FALSE)*AO58</f>
        <v>#N/A</v>
      </c>
      <c r="AO71" s="665"/>
      <c r="AP71" s="704"/>
      <c r="AQ71" s="704" t="e">
        <f>AN45*AO58</f>
        <v>#N/A</v>
      </c>
      <c r="AR71" s="1227"/>
      <c r="AS71" s="1343" t="e">
        <f>((AS45*AS$13*AV58)+(AU58*AS45*AS$14)+((1-(AU58+AV58))*AS45*AS$15))*VLOOKUP(AS44,spot_lenght_index,2,FALSE)*AT58</f>
        <v>#N/A</v>
      </c>
      <c r="AT71" s="1344"/>
      <c r="AU71" s="1345"/>
      <c r="AV71" s="1345" t="e">
        <f>AS45*AT58</f>
        <v>#N/A</v>
      </c>
      <c r="AW71" s="1334"/>
      <c r="AX71" s="1253" t="e">
        <f>((AX45*AX$13*BA58)+(AZ58*AX45*AX$14)+((1-(AZ58+BA58))*AX45*AX$15))*VLOOKUP(AX44,spot_lenght_index,2,FALSE)*AY58</f>
        <v>#N/A</v>
      </c>
      <c r="AY71" s="665"/>
      <c r="AZ71" s="704"/>
      <c r="BA71" s="704" t="e">
        <f>AX45*AY58</f>
        <v>#N/A</v>
      </c>
      <c r="BB71" s="829"/>
      <c r="BC71" s="834"/>
      <c r="BD71" s="865" t="e">
        <f>((BD45*BD$13*BG58)+(BF58*BD45*BD$14)+((1-(BF58+BG58))*BD45*BD$15))*VLOOKUP(BD44,spot_lenght_index,2,FALSE)*BE58</f>
        <v>#N/A</v>
      </c>
      <c r="BE71" s="665"/>
      <c r="BF71" s="704"/>
      <c r="BG71" s="704" t="e">
        <f>BD45*BE58</f>
        <v>#N/A</v>
      </c>
      <c r="BH71" s="834"/>
      <c r="BI71" s="865" t="e">
        <f>((BI45*BI$13*BL58)+(BK58*BI45*BI$14)+((1-(BK58+BL58))*BI45*BI$15))*VLOOKUP(BI44,spot_lenght_index,2,FALSE)*BJ58</f>
        <v>#N/A</v>
      </c>
      <c r="BJ71" s="665"/>
      <c r="BK71" s="704"/>
      <c r="BL71" s="704" t="e">
        <f>BI45*BJ58</f>
        <v>#N/A</v>
      </c>
      <c r="BM71" s="868"/>
    </row>
    <row r="72" spans="1:65" outlineLevel="1">
      <c r="A72" s="151" t="s">
        <v>63</v>
      </c>
      <c r="B72" s="32"/>
      <c r="C72" s="49"/>
      <c r="D72" s="817" t="e">
        <f>((D45*D$16*F59)+((1-F59)*D45*D$17))*VLOOKUP(D44,spot_lenght_index,3,FALSE)*E59</f>
        <v>#N/A</v>
      </c>
      <c r="E72" s="665"/>
      <c r="F72" s="869"/>
      <c r="G72" s="704" t="e">
        <f>D45*E59</f>
        <v>#N/A</v>
      </c>
      <c r="H72" s="864"/>
      <c r="I72" s="865" t="e">
        <f>((I45*I$16*K59)+((1-K59)*I45*I$17))*VLOOKUP(I44,spot_lenght_index,3,FALSE)*J59</f>
        <v>#N/A</v>
      </c>
      <c r="J72" s="665"/>
      <c r="K72" s="869"/>
      <c r="L72" s="866" t="e">
        <f>I45*J59</f>
        <v>#N/A</v>
      </c>
      <c r="M72" s="864"/>
      <c r="N72" s="865" t="e">
        <f>((N45*N$16*P59)+((1-P59)*N45*N$17))*VLOOKUP(N44,spot_lenght_index,3,FALSE)*O59</f>
        <v>#N/A</v>
      </c>
      <c r="O72" s="665"/>
      <c r="P72" s="869"/>
      <c r="Q72" s="704" t="e">
        <f>N45*O59</f>
        <v>#N/A</v>
      </c>
      <c r="R72" s="1029"/>
      <c r="S72" s="1163" t="e">
        <f>((S45*S$16*U59)+((1-U59)*S45*S$17))*VLOOKUP(S44,spot_lenght_index,3,FALSE)*T59</f>
        <v>#N/A</v>
      </c>
      <c r="T72" s="1164"/>
      <c r="U72" s="1167"/>
      <c r="V72" s="1165" t="e">
        <f>S45*T59</f>
        <v>#N/A</v>
      </c>
      <c r="W72" s="1166"/>
      <c r="X72" s="1052" t="e">
        <f>((X45*X$16*Z59)+((1-Z59)*X45*X$17))*VLOOKUP(X44,spot_lenght_index,3,FALSE)*Y59</f>
        <v>#N/A</v>
      </c>
      <c r="Y72" s="665"/>
      <c r="Z72" s="869"/>
      <c r="AA72" s="704" t="e">
        <f>X45*Y59</f>
        <v>#N/A</v>
      </c>
      <c r="AB72" s="867"/>
      <c r="AC72" s="826"/>
      <c r="AD72" s="865" t="e">
        <f>((AD45*AD$16*AF59)+((1-AF59)*AD45*AD$17))*VLOOKUP(AD44,spot_lenght_index,3,FALSE)*AE59</f>
        <v>#N/A</v>
      </c>
      <c r="AE72" s="665"/>
      <c r="AF72" s="869"/>
      <c r="AG72" s="704" t="e">
        <f>AD45*AE59</f>
        <v>#N/A</v>
      </c>
      <c r="AH72" s="834"/>
      <c r="AI72" s="865" t="e">
        <f>((AI45*AI$16*AK59)+((1-AK59)*AI45*AI$17))*VLOOKUP(AI44,spot_lenght_index,3,FALSE)*AJ59</f>
        <v>#N/A</v>
      </c>
      <c r="AJ72" s="665"/>
      <c r="AK72" s="869"/>
      <c r="AL72" s="704" t="e">
        <f>AI45*AJ59</f>
        <v>#N/A</v>
      </c>
      <c r="AM72" s="851"/>
      <c r="AN72" s="865" t="e">
        <f>((AN45*AN$16*AP59)+((1-AP59)*AN45*AN$17))*VLOOKUP(AN44,spot_lenght_index,3,FALSE)*AO59</f>
        <v>#N/A</v>
      </c>
      <c r="AO72" s="665"/>
      <c r="AP72" s="869"/>
      <c r="AQ72" s="704" t="e">
        <f>AN45*AO59</f>
        <v>#N/A</v>
      </c>
      <c r="AR72" s="1227"/>
      <c r="AS72" s="1343" t="e">
        <f>((AS45*AS$16*AU59)+((1-AU59)*AS45*AS$17))*VLOOKUP(AS44,spot_lenght_index,3,FALSE)*AT59</f>
        <v>#N/A</v>
      </c>
      <c r="AT72" s="1344"/>
      <c r="AU72" s="1346"/>
      <c r="AV72" s="1345" t="e">
        <f>AS45*AT59</f>
        <v>#N/A</v>
      </c>
      <c r="AW72" s="1334"/>
      <c r="AX72" s="1253" t="e">
        <f>((AX45*AX$16*AZ59)+((1-AZ59)*AX45*AX$17))*VLOOKUP(AX44,spot_lenght_index,3,FALSE)*AY59</f>
        <v>#N/A</v>
      </c>
      <c r="AY72" s="665"/>
      <c r="AZ72" s="869"/>
      <c r="BA72" s="704" t="e">
        <f>AX45*AY59</f>
        <v>#N/A</v>
      </c>
      <c r="BB72" s="829"/>
      <c r="BC72" s="834"/>
      <c r="BD72" s="865" t="e">
        <f>((BD45*BD$16*BF59)+((1-BF59)*BD45*BD$17))*VLOOKUP(BD44,spot_lenght_index,3,FALSE)*BE59</f>
        <v>#N/A</v>
      </c>
      <c r="BE72" s="665"/>
      <c r="BF72" s="869"/>
      <c r="BG72" s="704" t="e">
        <f>BD45*BE59</f>
        <v>#N/A</v>
      </c>
      <c r="BH72" s="834"/>
      <c r="BI72" s="865" t="e">
        <f>((BI45*BI$16*BK59)+((1-BK59)*BI45*BI$17))*VLOOKUP(BI44,spot_lenght_index,3,FALSE)*BJ59</f>
        <v>#N/A</v>
      </c>
      <c r="BJ72" s="665"/>
      <c r="BK72" s="869"/>
      <c r="BL72" s="704" t="e">
        <f>BI45*BJ59</f>
        <v>#N/A</v>
      </c>
      <c r="BM72" s="868"/>
    </row>
    <row r="73" spans="1:65" outlineLevel="1">
      <c r="A73" s="151" t="s">
        <v>72</v>
      </c>
      <c r="B73" s="32"/>
      <c r="C73" s="49"/>
      <c r="D73" s="817" t="e">
        <f>((D45*D$16*F60)+((1-F60)*D45*D$17))*VLOOKUP(D44,spot_lenght_index,3,FALSE)*E60</f>
        <v>#N/A</v>
      </c>
      <c r="E73" s="665"/>
      <c r="F73" s="704"/>
      <c r="G73" s="704" t="e">
        <f>D45*E60</f>
        <v>#N/A</v>
      </c>
      <c r="H73" s="864"/>
      <c r="I73" s="865" t="e">
        <f>((I45*I$16*K60)+((1-K60)*I45*I$17))*VLOOKUP(I44,spot_lenght_index,3,FALSE)*J60</f>
        <v>#N/A</v>
      </c>
      <c r="J73" s="665"/>
      <c r="K73" s="704"/>
      <c r="L73" s="866" t="e">
        <f>I45*J60</f>
        <v>#N/A</v>
      </c>
      <c r="M73" s="864"/>
      <c r="N73" s="865" t="e">
        <f>((N45*N$16*P60)+((1-P60)*N45*N$17))*VLOOKUP(N44,spot_lenght_index,3,FALSE)*O60</f>
        <v>#N/A</v>
      </c>
      <c r="O73" s="665"/>
      <c r="P73" s="704"/>
      <c r="Q73" s="704" t="e">
        <f>N45*O60</f>
        <v>#N/A</v>
      </c>
      <c r="R73" s="1029"/>
      <c r="S73" s="1163" t="e">
        <f>((S45*S$16*U60)+((1-U60)*S45*S$17))*VLOOKUP(S44,spot_lenght_index,3,FALSE)*T60</f>
        <v>#N/A</v>
      </c>
      <c r="T73" s="1164"/>
      <c r="U73" s="1165"/>
      <c r="V73" s="1165" t="e">
        <f>S45*T60</f>
        <v>#N/A</v>
      </c>
      <c r="W73" s="1166"/>
      <c r="X73" s="1052" t="e">
        <f>((X45*X$16*Z60)+((1-Z60)*X45*X$17))*VLOOKUP(X44,spot_lenght_index,3,FALSE)*Y60</f>
        <v>#N/A</v>
      </c>
      <c r="Y73" s="665"/>
      <c r="Z73" s="704"/>
      <c r="AA73" s="704" t="e">
        <f>X45*Y60</f>
        <v>#N/A</v>
      </c>
      <c r="AB73" s="867"/>
      <c r="AC73" s="826"/>
      <c r="AD73" s="865" t="e">
        <f>((AD45*AD$16*AF60)+((1-AF60)*AD45*AD$17))*VLOOKUP(AD44,spot_lenght_index,3,FALSE)*AE60</f>
        <v>#N/A</v>
      </c>
      <c r="AE73" s="665"/>
      <c r="AF73" s="704"/>
      <c r="AG73" s="704" t="e">
        <f>AD45*AE60</f>
        <v>#N/A</v>
      </c>
      <c r="AH73" s="834"/>
      <c r="AI73" s="865" t="e">
        <f>((AI45*AI$16*AK60)+((1-AK60)*AI45*AI$17))*VLOOKUP(AI44,spot_lenght_index,3,FALSE)*AJ60</f>
        <v>#N/A</v>
      </c>
      <c r="AJ73" s="665"/>
      <c r="AK73" s="704"/>
      <c r="AL73" s="704" t="e">
        <f>AI45*AJ60</f>
        <v>#N/A</v>
      </c>
      <c r="AM73" s="851"/>
      <c r="AN73" s="865" t="e">
        <f>((AN45*AN$16*AP60)+((1-AP60)*AN45*AN$17))*VLOOKUP(AN44,spot_lenght_index,3,FALSE)*AO60</f>
        <v>#N/A</v>
      </c>
      <c r="AO73" s="665"/>
      <c r="AP73" s="704"/>
      <c r="AQ73" s="704" t="e">
        <f>AN45*AO60</f>
        <v>#N/A</v>
      </c>
      <c r="AR73" s="1227"/>
      <c r="AS73" s="1343" t="e">
        <f>((AS45*AS$16*AU60)+((1-AU60)*AS45*AS$17))*VLOOKUP(AS44,spot_lenght_index,3,FALSE)*AT60</f>
        <v>#N/A</v>
      </c>
      <c r="AT73" s="1344"/>
      <c r="AU73" s="1345"/>
      <c r="AV73" s="1345" t="e">
        <f>AS45*AT60</f>
        <v>#N/A</v>
      </c>
      <c r="AW73" s="1334"/>
      <c r="AX73" s="1253" t="e">
        <f>((AX45*AX$16*AZ60)+((1-AZ60)*AX45*AX$17))*VLOOKUP(AX44,spot_lenght_index,3,FALSE)*AY60</f>
        <v>#N/A</v>
      </c>
      <c r="AY73" s="665"/>
      <c r="AZ73" s="704"/>
      <c r="BA73" s="704" t="e">
        <f>AX45*AY60</f>
        <v>#N/A</v>
      </c>
      <c r="BB73" s="829"/>
      <c r="BC73" s="834"/>
      <c r="BD73" s="865" t="e">
        <f>((BD45*BD$16*BF60)+((1-BF60)*BD45*BD$17))*VLOOKUP(BD44,spot_lenght_index,3,FALSE)*BE60</f>
        <v>#N/A</v>
      </c>
      <c r="BE73" s="665"/>
      <c r="BF73" s="704"/>
      <c r="BG73" s="704" t="e">
        <f>BD45*BE60</f>
        <v>#N/A</v>
      </c>
      <c r="BH73" s="834"/>
      <c r="BI73" s="865" t="e">
        <f>((BI45*BI$16*BK60)+((1-BK60)*BI45*BI$17))*VLOOKUP(BI44,spot_lenght_index,3,FALSE)*BJ60</f>
        <v>#N/A</v>
      </c>
      <c r="BJ73" s="665"/>
      <c r="BK73" s="704"/>
      <c r="BL73" s="704" t="e">
        <f>BI45*BJ60</f>
        <v>#N/A</v>
      </c>
      <c r="BM73" s="868"/>
    </row>
    <row r="74" spans="1:65" outlineLevel="1">
      <c r="A74" s="151" t="s">
        <v>80</v>
      </c>
      <c r="B74" s="32"/>
      <c r="C74" s="48"/>
      <c r="D74" s="817" t="e">
        <f>((D45*D$16*F61)+((1-F61)*D45*D$17))*VLOOKUP(D44,spot_lenght_index,3,FALSE)*E61</f>
        <v>#N/A</v>
      </c>
      <c r="E74" s="665"/>
      <c r="F74" s="704"/>
      <c r="G74" s="704" t="e">
        <f>D45*E61</f>
        <v>#N/A</v>
      </c>
      <c r="H74" s="864"/>
      <c r="I74" s="865" t="e">
        <f>((I45*I$16*K61)+((1-K61)*I45*I$17))*VLOOKUP(I44,spot_lenght_index,3,FALSE)*J61</f>
        <v>#N/A</v>
      </c>
      <c r="J74" s="665"/>
      <c r="K74" s="704"/>
      <c r="L74" s="866" t="e">
        <f>I45*J61</f>
        <v>#N/A</v>
      </c>
      <c r="M74" s="864"/>
      <c r="N74" s="865" t="e">
        <f>((N45*N$16*P61)+((1-P61)*N45*N$17))*VLOOKUP(N44,spot_lenght_index,3,FALSE)*O61</f>
        <v>#N/A</v>
      </c>
      <c r="O74" s="665"/>
      <c r="P74" s="704"/>
      <c r="Q74" s="704" t="e">
        <f>N45*O61</f>
        <v>#N/A</v>
      </c>
      <c r="R74" s="1029"/>
      <c r="S74" s="1163" t="e">
        <f>((S45*S$16*U61)+((1-U61)*S45*S$17))*VLOOKUP(S44,spot_lenght_index,3,FALSE)*T61</f>
        <v>#N/A</v>
      </c>
      <c r="T74" s="1164"/>
      <c r="U74" s="1165"/>
      <c r="V74" s="1165" t="e">
        <f>S45*T61</f>
        <v>#N/A</v>
      </c>
      <c r="W74" s="1166"/>
      <c r="X74" s="1052" t="e">
        <f>((X45*X$16*Z61)+((1-Z61)*X45*X$17))*VLOOKUP(X44,spot_lenght_index,3,FALSE)*Y61</f>
        <v>#N/A</v>
      </c>
      <c r="Y74" s="665"/>
      <c r="Z74" s="704"/>
      <c r="AA74" s="704" t="e">
        <f>X45*Y61</f>
        <v>#N/A</v>
      </c>
      <c r="AB74" s="867"/>
      <c r="AC74" s="826"/>
      <c r="AD74" s="865" t="e">
        <f>((AD45*AD$16*AF61)+((1-AF61)*AD45*AD$17))*VLOOKUP(AD44,spot_lenght_index,3,FALSE)*AE61</f>
        <v>#N/A</v>
      </c>
      <c r="AE74" s="665"/>
      <c r="AF74" s="704"/>
      <c r="AG74" s="704" t="e">
        <f>AD45*AE61</f>
        <v>#N/A</v>
      </c>
      <c r="AH74" s="834"/>
      <c r="AI74" s="865" t="e">
        <f>((AI45*AI$16*AK61)+((1-AK61)*AI45*AI$17))*VLOOKUP(AI44,spot_lenght_index,3,FALSE)*AJ61</f>
        <v>#N/A</v>
      </c>
      <c r="AJ74" s="665"/>
      <c r="AK74" s="704"/>
      <c r="AL74" s="704" t="e">
        <f>AI45*AJ61</f>
        <v>#N/A</v>
      </c>
      <c r="AM74" s="851"/>
      <c r="AN74" s="865" t="e">
        <f>((AN45*AN$16*AP61)+((1-AP61)*AN45*AN$17))*VLOOKUP(AN44,spot_lenght_index,3,FALSE)*AO61</f>
        <v>#N/A</v>
      </c>
      <c r="AO74" s="665"/>
      <c r="AP74" s="704"/>
      <c r="AQ74" s="704" t="e">
        <f>AN45*AO61</f>
        <v>#N/A</v>
      </c>
      <c r="AR74" s="1227"/>
      <c r="AS74" s="1343" t="e">
        <f>((AS45*AS$16*AU61)+((1-AU61)*AS45*AS$17))*VLOOKUP(AS44,spot_lenght_index,3,FALSE)*AT61</f>
        <v>#N/A</v>
      </c>
      <c r="AT74" s="1344"/>
      <c r="AU74" s="1345"/>
      <c r="AV74" s="1345" t="e">
        <f>AS45*AT61</f>
        <v>#N/A</v>
      </c>
      <c r="AW74" s="1334"/>
      <c r="AX74" s="1253" t="e">
        <f>((AX45*AX$16*AZ61)+((1-AZ61)*AX45*AX$17))*VLOOKUP(AX44,spot_lenght_index,3,FALSE)*AY61</f>
        <v>#N/A</v>
      </c>
      <c r="AY74" s="665"/>
      <c r="AZ74" s="704"/>
      <c r="BA74" s="704" t="e">
        <f>AX45*AY61</f>
        <v>#N/A</v>
      </c>
      <c r="BB74" s="829"/>
      <c r="BC74" s="834"/>
      <c r="BD74" s="865" t="e">
        <f>((BD45*BD$16*BF61)+((1-BF61)*BD45*BD$17))*VLOOKUP(BD44,spot_lenght_index,3,FALSE)*BE61</f>
        <v>#N/A</v>
      </c>
      <c r="BE74" s="665"/>
      <c r="BF74" s="704"/>
      <c r="BG74" s="704" t="e">
        <f>BD45*BE61</f>
        <v>#N/A</v>
      </c>
      <c r="BH74" s="834"/>
      <c r="BI74" s="865" t="e">
        <f>((BI45*BI$16*BK61)+((1-BK61)*BI45*BI$17))*VLOOKUP(BI44,spot_lenght_index,3,FALSE)*BJ61</f>
        <v>#N/A</v>
      </c>
      <c r="BJ74" s="665"/>
      <c r="BK74" s="704"/>
      <c r="BL74" s="704" t="e">
        <f>BI45*BJ61</f>
        <v>#N/A</v>
      </c>
      <c r="BM74" s="868"/>
    </row>
    <row r="75" spans="1:65" outlineLevel="1">
      <c r="A75" s="151" t="s">
        <v>95</v>
      </c>
      <c r="B75" s="32"/>
      <c r="C75" s="49"/>
      <c r="D75" s="817" t="e">
        <f>((D45*D$16*F62)+((1-F62)*D45*D$17))*VLOOKUP(D44,spot_lenght_index,3,FALSE)*E62</f>
        <v>#N/A</v>
      </c>
      <c r="E75" s="554"/>
      <c r="F75" s="870"/>
      <c r="G75" s="704" t="e">
        <f>D45*E62</f>
        <v>#N/A</v>
      </c>
      <c r="H75" s="864"/>
      <c r="I75" s="865" t="e">
        <f>((I45*I$16*K62)+((1-K62)*I45*I$17))*VLOOKUP(I44,spot_lenght_index,3,FALSE)*J62</f>
        <v>#N/A</v>
      </c>
      <c r="J75" s="554"/>
      <c r="K75" s="870"/>
      <c r="L75" s="866" t="e">
        <f>I45*J62</f>
        <v>#N/A</v>
      </c>
      <c r="M75" s="864"/>
      <c r="N75" s="865" t="e">
        <f>((N45*N$16*P62)+((1-P62)*N45*N$17))*VLOOKUP(N44,spot_lenght_index,3,FALSE)*O62</f>
        <v>#N/A</v>
      </c>
      <c r="O75" s="554"/>
      <c r="P75" s="870"/>
      <c r="Q75" s="704" t="e">
        <f>N45*O62</f>
        <v>#N/A</v>
      </c>
      <c r="R75" s="1029"/>
      <c r="S75" s="1163" t="e">
        <f>((S45*S$16*U62)+((1-U62)*S45*S$17))*VLOOKUP(S44,spot_lenght_index,3,FALSE)*T62</f>
        <v>#N/A</v>
      </c>
      <c r="T75" s="1168"/>
      <c r="U75" s="1169"/>
      <c r="V75" s="1165" t="e">
        <f>S45*T62</f>
        <v>#N/A</v>
      </c>
      <c r="W75" s="1166"/>
      <c r="X75" s="1052" t="e">
        <f>((X45*X$16*Z62)+((1-Z62)*X45*X$17))*VLOOKUP(X44,spot_lenght_index,3,FALSE)*Y62</f>
        <v>#N/A</v>
      </c>
      <c r="Y75" s="554"/>
      <c r="Z75" s="870"/>
      <c r="AA75" s="704" t="e">
        <f>X45*Y62</f>
        <v>#N/A</v>
      </c>
      <c r="AB75" s="867"/>
      <c r="AC75" s="826"/>
      <c r="AD75" s="865" t="e">
        <f>((AD45*AD$16*AF62)+((1-AF62)*AD45*AD$17))*VLOOKUP(AD44,spot_lenght_index,3,FALSE)*AE62</f>
        <v>#N/A</v>
      </c>
      <c r="AE75" s="554"/>
      <c r="AF75" s="870"/>
      <c r="AG75" s="704" t="e">
        <f>AD45*AE62</f>
        <v>#N/A</v>
      </c>
      <c r="AH75" s="321"/>
      <c r="AI75" s="865" t="e">
        <f>((AI45*AI$16*AK62)+((1-AK62)*AI45*AI$17))*VLOOKUP(AI44,spot_lenght_index,3,FALSE)*AJ62</f>
        <v>#N/A</v>
      </c>
      <c r="AJ75" s="554"/>
      <c r="AK75" s="870"/>
      <c r="AL75" s="704" t="e">
        <f>AI45*AJ62</f>
        <v>#N/A</v>
      </c>
      <c r="AM75" s="322"/>
      <c r="AN75" s="865" t="e">
        <f>((AN45*AN$16*AP62)+((1-AP62)*AN45*AN$17))*VLOOKUP(AN44,spot_lenght_index,3,FALSE)*AO62</f>
        <v>#N/A</v>
      </c>
      <c r="AO75" s="554"/>
      <c r="AP75" s="870"/>
      <c r="AQ75" s="704" t="e">
        <f>AN45*AO62</f>
        <v>#N/A</v>
      </c>
      <c r="AR75" s="473"/>
      <c r="AS75" s="1343" t="e">
        <f>((AS45*AS$16*AU62)+((1-AU62)*AS45*AS$17))*VLOOKUP(AS44,spot_lenght_index,3,FALSE)*AT62</f>
        <v>#N/A</v>
      </c>
      <c r="AT75" s="1347"/>
      <c r="AU75" s="1348"/>
      <c r="AV75" s="1345" t="e">
        <f>AS45*AT62</f>
        <v>#N/A</v>
      </c>
      <c r="AW75" s="1349"/>
      <c r="AX75" s="1253" t="e">
        <f>((AX45*AX$16*AZ62)+((1-AZ62)*AX45*AX$17))*VLOOKUP(AX44,spot_lenght_index,3,FALSE)*AY62</f>
        <v>#N/A</v>
      </c>
      <c r="AY75" s="554"/>
      <c r="AZ75" s="870"/>
      <c r="BA75" s="704" t="e">
        <f>AX45*AY62</f>
        <v>#N/A</v>
      </c>
      <c r="BB75" s="473"/>
      <c r="BC75" s="337"/>
      <c r="BD75" s="865" t="e">
        <f>((BD45*BD$16*BF62)+((1-BF62)*BD45*BD$17))*VLOOKUP(BD44,spot_lenght_index,3,FALSE)*BE62</f>
        <v>#N/A</v>
      </c>
      <c r="BE75" s="554"/>
      <c r="BF75" s="870"/>
      <c r="BG75" s="704" t="e">
        <f>BD45*BE62</f>
        <v>#N/A</v>
      </c>
      <c r="BH75" s="337"/>
      <c r="BI75" s="865" t="e">
        <f>((BI45*BI$16*BK62)+((1-BK62)*BI45*BI$17))*VLOOKUP(BI44,spot_lenght_index,3,FALSE)*BJ62</f>
        <v>#N/A</v>
      </c>
      <c r="BJ75" s="554"/>
      <c r="BK75" s="870"/>
      <c r="BL75" s="704" t="e">
        <f>BI45*BJ62</f>
        <v>#N/A</v>
      </c>
      <c r="BM75" s="868"/>
    </row>
    <row r="76" spans="1:65" outlineLevel="1">
      <c r="A76" s="151"/>
      <c r="B76" s="32"/>
      <c r="C76" s="48"/>
      <c r="D76" s="817"/>
      <c r="E76" s="665"/>
      <c r="F76" s="704"/>
      <c r="G76" s="704"/>
      <c r="H76" s="864"/>
      <c r="I76" s="828"/>
      <c r="J76" s="850"/>
      <c r="K76" s="707"/>
      <c r="L76" s="823"/>
      <c r="M76" s="871"/>
      <c r="N76" s="828"/>
      <c r="O76" s="850"/>
      <c r="P76" s="707"/>
      <c r="Q76" s="707"/>
      <c r="R76" s="1023"/>
      <c r="S76" s="1153"/>
      <c r="T76" s="1154"/>
      <c r="U76" s="1154"/>
      <c r="V76" s="1154"/>
      <c r="W76" s="1155"/>
      <c r="X76" s="1049"/>
      <c r="Y76" s="707"/>
      <c r="Z76" s="707"/>
      <c r="AA76" s="707"/>
      <c r="AB76" s="828"/>
      <c r="AC76" s="826"/>
      <c r="AD76" s="827"/>
      <c r="AE76" s="707"/>
      <c r="AF76" s="707"/>
      <c r="AG76" s="707"/>
      <c r="AH76" s="829"/>
      <c r="AI76" s="827"/>
      <c r="AJ76" s="707"/>
      <c r="AK76" s="707"/>
      <c r="AL76" s="707"/>
      <c r="AM76" s="872"/>
      <c r="AN76" s="709"/>
      <c r="AO76" s="707"/>
      <c r="AP76" s="707"/>
      <c r="AQ76" s="707"/>
      <c r="AR76" s="1227"/>
      <c r="AS76" s="1300"/>
      <c r="AT76" s="1301"/>
      <c r="AU76" s="1350"/>
      <c r="AV76" s="1350"/>
      <c r="AW76" s="1334"/>
      <c r="AX76" s="1250"/>
      <c r="AY76" s="707"/>
      <c r="AZ76" s="707"/>
      <c r="BA76" s="707"/>
      <c r="BB76" s="873"/>
      <c r="BC76" s="874"/>
      <c r="BD76" s="709"/>
      <c r="BE76" s="707"/>
      <c r="BF76" s="707"/>
      <c r="BG76" s="707"/>
      <c r="BH76" s="874"/>
      <c r="BI76" s="875"/>
      <c r="BJ76" s="707"/>
      <c r="BK76" s="707"/>
      <c r="BL76" s="707"/>
      <c r="BM76" s="836"/>
    </row>
    <row r="77" spans="1:65" outlineLevel="1">
      <c r="A77" s="151"/>
      <c r="B77" s="32"/>
      <c r="C77" s="48"/>
      <c r="D77" s="817"/>
      <c r="E77" s="665"/>
      <c r="F77" s="704"/>
      <c r="G77" s="704"/>
      <c r="H77" s="705"/>
      <c r="I77" s="820"/>
      <c r="J77" s="850"/>
      <c r="K77" s="707"/>
      <c r="L77" s="823"/>
      <c r="M77" s="871"/>
      <c r="N77" s="828"/>
      <c r="O77" s="850"/>
      <c r="P77" s="707"/>
      <c r="Q77" s="707"/>
      <c r="R77" s="1023"/>
      <c r="S77" s="1153"/>
      <c r="T77" s="1154"/>
      <c r="U77" s="1154"/>
      <c r="V77" s="1154"/>
      <c r="W77" s="1155"/>
      <c r="X77" s="1049"/>
      <c r="Y77" s="707"/>
      <c r="Z77" s="707"/>
      <c r="AA77" s="707"/>
      <c r="AB77" s="828"/>
      <c r="AC77" s="826"/>
      <c r="AD77" s="827"/>
      <c r="AE77" s="707"/>
      <c r="AF77" s="707"/>
      <c r="AG77" s="707"/>
      <c r="AH77" s="829"/>
      <c r="AI77" s="827"/>
      <c r="AJ77" s="707"/>
      <c r="AK77" s="707"/>
      <c r="AL77" s="707"/>
      <c r="AM77" s="872"/>
      <c r="AN77" s="709"/>
      <c r="AO77" s="707"/>
      <c r="AP77" s="707"/>
      <c r="AQ77" s="707"/>
      <c r="AR77" s="1227"/>
      <c r="AS77" s="1300"/>
      <c r="AT77" s="1301"/>
      <c r="AU77" s="1350"/>
      <c r="AV77" s="1350"/>
      <c r="AW77" s="1334"/>
      <c r="AX77" s="1250"/>
      <c r="AY77" s="707"/>
      <c r="AZ77" s="707"/>
      <c r="BA77" s="707"/>
      <c r="BB77" s="873"/>
      <c r="BC77" s="874"/>
      <c r="BD77" s="709"/>
      <c r="BE77" s="707"/>
      <c r="BF77" s="707"/>
      <c r="BG77" s="707"/>
      <c r="BH77" s="874"/>
      <c r="BI77" s="875"/>
      <c r="BJ77" s="707"/>
      <c r="BK77" s="707"/>
      <c r="BL77" s="707"/>
      <c r="BM77" s="836"/>
    </row>
    <row r="78" spans="1:65" ht="18.600000000000001" outlineLevel="1" thickBot="1">
      <c r="A78" s="152"/>
      <c r="B78" s="52"/>
      <c r="C78" s="53"/>
      <c r="D78" s="876"/>
      <c r="E78" s="877"/>
      <c r="F78" s="878"/>
      <c r="G78" s="878"/>
      <c r="H78" s="879"/>
      <c r="I78" s="880"/>
      <c r="J78" s="881"/>
      <c r="K78" s="882"/>
      <c r="L78" s="883"/>
      <c r="M78" s="882"/>
      <c r="N78" s="884"/>
      <c r="O78" s="881"/>
      <c r="P78" s="882"/>
      <c r="Q78" s="882"/>
      <c r="R78" s="883"/>
      <c r="S78" s="1170"/>
      <c r="T78" s="1171"/>
      <c r="U78" s="1171"/>
      <c r="V78" s="1171"/>
      <c r="W78" s="1172"/>
      <c r="X78" s="1053"/>
      <c r="Y78" s="882"/>
      <c r="Z78" s="882"/>
      <c r="AA78" s="882"/>
      <c r="AB78" s="887"/>
      <c r="AC78" s="886"/>
      <c r="AD78" s="885"/>
      <c r="AE78" s="882"/>
      <c r="AF78" s="882"/>
      <c r="AG78" s="882"/>
      <c r="AH78" s="888"/>
      <c r="AI78" s="885"/>
      <c r="AJ78" s="882"/>
      <c r="AK78" s="882"/>
      <c r="AL78" s="882"/>
      <c r="AM78" s="889"/>
      <c r="AN78" s="890"/>
      <c r="AO78" s="882"/>
      <c r="AP78" s="882"/>
      <c r="AQ78" s="882"/>
      <c r="AR78" s="1230"/>
      <c r="AS78" s="1351"/>
      <c r="AT78" s="1352"/>
      <c r="AU78" s="1353"/>
      <c r="AV78" s="1353"/>
      <c r="AW78" s="1354"/>
      <c r="AX78" s="1053"/>
      <c r="AY78" s="882"/>
      <c r="AZ78" s="882"/>
      <c r="BA78" s="882"/>
      <c r="BB78" s="891"/>
      <c r="BC78" s="892"/>
      <c r="BD78" s="890"/>
      <c r="BE78" s="882"/>
      <c r="BF78" s="882"/>
      <c r="BG78" s="882"/>
      <c r="BH78" s="893"/>
      <c r="BI78" s="890"/>
      <c r="BJ78" s="882"/>
      <c r="BK78" s="882"/>
      <c r="BL78" s="882"/>
      <c r="BM78" s="894"/>
    </row>
    <row r="79" spans="1:65" s="39" customFormat="1" ht="18.600000000000001" outlineLevel="1" thickBot="1">
      <c r="A79" s="211" t="s">
        <v>124</v>
      </c>
      <c r="B79" s="212">
        <v>0</v>
      </c>
      <c r="C79" s="213"/>
      <c r="D79" s="1584" t="str">
        <f>C80</f>
        <v>W 25/54</v>
      </c>
      <c r="E79" s="1585"/>
      <c r="F79" s="1585"/>
      <c r="G79" s="1585"/>
      <c r="H79" s="1586"/>
      <c r="I79" s="1584" t="str">
        <f>C80</f>
        <v>W 25/54</v>
      </c>
      <c r="J79" s="1585"/>
      <c r="K79" s="1585"/>
      <c r="L79" s="1585"/>
      <c r="M79" s="1586"/>
      <c r="N79" s="1579" t="str">
        <f>C80</f>
        <v>W 25/54</v>
      </c>
      <c r="O79" s="1580"/>
      <c r="P79" s="1580"/>
      <c r="Q79" s="1580"/>
      <c r="R79" s="1580"/>
      <c r="S79" s="1582" t="str">
        <f>C80</f>
        <v>W 25/54</v>
      </c>
      <c r="T79" s="1580"/>
      <c r="U79" s="1580"/>
      <c r="V79" s="1580"/>
      <c r="W79" s="1583"/>
      <c r="X79" s="1580" t="str">
        <f>C80</f>
        <v>W 25/54</v>
      </c>
      <c r="Y79" s="1580"/>
      <c r="Z79" s="1580"/>
      <c r="AA79" s="1580"/>
      <c r="AB79" s="1580"/>
      <c r="AC79" s="1581"/>
      <c r="AD79" s="1579" t="str">
        <f>C80</f>
        <v>W 25/54</v>
      </c>
      <c r="AE79" s="1580"/>
      <c r="AF79" s="1580"/>
      <c r="AG79" s="1580"/>
      <c r="AH79" s="1581"/>
      <c r="AI79" s="1579" t="str">
        <f>C80</f>
        <v>W 25/54</v>
      </c>
      <c r="AJ79" s="1580"/>
      <c r="AK79" s="1580"/>
      <c r="AL79" s="1580"/>
      <c r="AM79" s="1581"/>
      <c r="AN79" s="1579" t="str">
        <f>C80</f>
        <v>W 25/54</v>
      </c>
      <c r="AO79" s="1580"/>
      <c r="AP79" s="1580"/>
      <c r="AQ79" s="1580"/>
      <c r="AR79" s="1580"/>
      <c r="AS79" s="1582" t="str">
        <f>C80</f>
        <v>W 25/54</v>
      </c>
      <c r="AT79" s="1580"/>
      <c r="AU79" s="1580"/>
      <c r="AV79" s="1580"/>
      <c r="AW79" s="1583"/>
      <c r="AX79" s="1580" t="str">
        <f>C80</f>
        <v>W 25/54</v>
      </c>
      <c r="AY79" s="1580"/>
      <c r="AZ79" s="1580"/>
      <c r="BA79" s="1580"/>
      <c r="BB79" s="1580"/>
      <c r="BC79" s="1581"/>
      <c r="BD79" s="1579" t="str">
        <f>C80</f>
        <v>W 25/54</v>
      </c>
      <c r="BE79" s="1580"/>
      <c r="BF79" s="1580"/>
      <c r="BG79" s="1580"/>
      <c r="BH79" s="1581"/>
      <c r="BI79" s="1579" t="str">
        <f>C80</f>
        <v>W 25/54</v>
      </c>
      <c r="BJ79" s="1580"/>
      <c r="BK79" s="1580"/>
      <c r="BL79" s="1580"/>
      <c r="BM79" s="1581"/>
    </row>
    <row r="80" spans="1:65" ht="18.600000000000001" outlineLevel="1" thickBot="1">
      <c r="A80" s="246" t="s">
        <v>121</v>
      </c>
      <c r="C80" s="407" t="s">
        <v>144</v>
      </c>
      <c r="D80" s="354" t="e">
        <f>HLOOKUP(D79,TV_affinity,2,0)</f>
        <v>#N/A</v>
      </c>
      <c r="E80" s="371"/>
      <c r="F80" s="702"/>
      <c r="G80" s="702"/>
      <c r="H80" s="204"/>
      <c r="I80" s="355" t="e">
        <f>HLOOKUP(I79,TV_affinity,2,0)</f>
        <v>#N/A</v>
      </c>
      <c r="J80" s="371"/>
      <c r="K80" s="371"/>
      <c r="L80" s="467"/>
      <c r="M80" s="371"/>
      <c r="N80" s="355" t="e">
        <f>HLOOKUP(N79,TV_affinity,2,0)</f>
        <v>#N/A</v>
      </c>
      <c r="O80" s="371"/>
      <c r="P80" s="371"/>
      <c r="Q80" s="371"/>
      <c r="R80" s="467"/>
      <c r="S80" s="1112" t="e">
        <f>HLOOKUP(S79,TV_affinity,2,0)</f>
        <v>#N/A</v>
      </c>
      <c r="T80" s="371"/>
      <c r="U80" s="371"/>
      <c r="V80" s="371"/>
      <c r="W80" s="1073"/>
      <c r="X80" s="510" t="e">
        <f>HLOOKUP(X79,TV_affinity,2,0)</f>
        <v>#N/A</v>
      </c>
      <c r="Y80" s="371"/>
      <c r="Z80" s="371"/>
      <c r="AA80" s="371"/>
      <c r="AB80" s="371"/>
      <c r="AC80" s="356"/>
      <c r="AD80" s="355" t="e">
        <f>HLOOKUP(AD79,TV_affinity,2,0)</f>
        <v>#N/A</v>
      </c>
      <c r="AE80" s="371"/>
      <c r="AF80" s="371"/>
      <c r="AG80" s="371"/>
      <c r="AH80" s="205"/>
      <c r="AI80" s="355" t="e">
        <f>HLOOKUP(AI79,TV_affinity,2,0)</f>
        <v>#N/A</v>
      </c>
      <c r="AJ80" s="371"/>
      <c r="AK80" s="371"/>
      <c r="AL80" s="371"/>
      <c r="AM80" s="356"/>
      <c r="AN80" s="355" t="e">
        <f>HLOOKUP(AN79,TV_affinity,2,0)</f>
        <v>#N/A</v>
      </c>
      <c r="AO80" s="371"/>
      <c r="AP80" s="371"/>
      <c r="AQ80" s="371"/>
      <c r="AR80" s="467"/>
      <c r="AS80" s="1112" t="e">
        <f>HLOOKUP(AS79,TV_affinity,2,0)</f>
        <v>#N/A</v>
      </c>
      <c r="AT80" s="371"/>
      <c r="AU80" s="371"/>
      <c r="AV80" s="371"/>
      <c r="AW80" s="1299"/>
      <c r="AX80" s="510" t="e">
        <f>HLOOKUP(AX79,TV_affinity,2,0)</f>
        <v>#N/A</v>
      </c>
      <c r="AY80" s="371"/>
      <c r="AZ80" s="371"/>
      <c r="BA80" s="371"/>
      <c r="BB80" s="205"/>
      <c r="BC80" s="481"/>
      <c r="BD80" s="355" t="e">
        <f>HLOOKUP(BD79,TV_affinity,2,0)</f>
        <v>#N/A</v>
      </c>
      <c r="BE80" s="371"/>
      <c r="BF80" s="371"/>
      <c r="BG80" s="371"/>
      <c r="BH80" s="371"/>
      <c r="BI80" s="355" t="e">
        <f>HLOOKUP(BI79,TV_affinity,2,0)</f>
        <v>#N/A</v>
      </c>
      <c r="BJ80" s="371"/>
      <c r="BK80" s="371"/>
      <c r="BL80" s="371"/>
      <c r="BM80" s="357"/>
    </row>
    <row r="81" spans="1:81" outlineLevel="1">
      <c r="A81" s="28" t="s">
        <v>5</v>
      </c>
      <c r="B81" s="29"/>
      <c r="C81" s="30"/>
      <c r="D81" s="703"/>
      <c r="E81" s="704"/>
      <c r="F81" s="704"/>
      <c r="G81" s="704"/>
      <c r="H81" s="705"/>
      <c r="I81" s="706"/>
      <c r="J81" s="707"/>
      <c r="K81" s="707"/>
      <c r="L81" s="823"/>
      <c r="M81" s="707"/>
      <c r="N81" s="709"/>
      <c r="O81" s="707"/>
      <c r="P81" s="707"/>
      <c r="Q81" s="707"/>
      <c r="R81" s="1023"/>
      <c r="S81" s="1173"/>
      <c r="T81" s="1154"/>
      <c r="U81" s="1154"/>
      <c r="V81" s="1154"/>
      <c r="W81" s="1115"/>
      <c r="X81" s="1043"/>
      <c r="Y81" s="707"/>
      <c r="Z81" s="707"/>
      <c r="AA81" s="707"/>
      <c r="AB81" s="707"/>
      <c r="AC81" s="710"/>
      <c r="AD81" s="709"/>
      <c r="AE81" s="707"/>
      <c r="AF81" s="707"/>
      <c r="AG81" s="707"/>
      <c r="AH81" s="710"/>
      <c r="AI81" s="709"/>
      <c r="AJ81" s="707"/>
      <c r="AK81" s="707"/>
      <c r="AL81" s="707"/>
      <c r="AM81" s="710"/>
      <c r="AN81" s="709"/>
      <c r="AO81" s="707"/>
      <c r="AP81" s="707"/>
      <c r="AQ81" s="707"/>
      <c r="AR81" s="1219"/>
      <c r="AS81" s="1300"/>
      <c r="AT81" s="1301"/>
      <c r="AU81" s="1301"/>
      <c r="AV81" s="1301"/>
      <c r="AW81" s="1302"/>
      <c r="AX81" s="1244"/>
      <c r="AY81" s="707"/>
      <c r="AZ81" s="707"/>
      <c r="BA81" s="707"/>
      <c r="BB81" s="711"/>
      <c r="BC81" s="871"/>
      <c r="BD81" s="709"/>
      <c r="BE81" s="707"/>
      <c r="BF81" s="707"/>
      <c r="BG81" s="707"/>
      <c r="BH81" s="707"/>
      <c r="BI81" s="709"/>
      <c r="BJ81" s="707"/>
      <c r="BK81" s="707"/>
      <c r="BL81" s="707"/>
      <c r="BM81" s="836"/>
    </row>
    <row r="82" spans="1:81" outlineLevel="1">
      <c r="A82" s="28" t="s">
        <v>6</v>
      </c>
      <c r="B82" s="29"/>
      <c r="C82" s="30"/>
      <c r="D82" s="714" t="s">
        <v>19</v>
      </c>
      <c r="E82" s="665"/>
      <c r="F82" s="665"/>
      <c r="G82" s="665"/>
      <c r="H82" s="715"/>
      <c r="I82" s="716" t="s">
        <v>19</v>
      </c>
      <c r="J82" s="717"/>
      <c r="K82" s="717"/>
      <c r="L82" s="895"/>
      <c r="M82" s="717"/>
      <c r="N82" s="719" t="s">
        <v>19</v>
      </c>
      <c r="O82" s="717"/>
      <c r="P82" s="895"/>
      <c r="Q82" s="717"/>
      <c r="R82" s="1018"/>
      <c r="S82" s="1116" t="s">
        <v>19</v>
      </c>
      <c r="T82" s="1117"/>
      <c r="U82" s="1117"/>
      <c r="V82" s="1117"/>
      <c r="W82" s="1118"/>
      <c r="X82" s="720" t="s">
        <v>19</v>
      </c>
      <c r="Y82" s="717"/>
      <c r="Z82" s="717"/>
      <c r="AA82" s="717"/>
      <c r="AB82" s="717"/>
      <c r="AC82" s="720"/>
      <c r="AD82" s="720" t="s">
        <v>19</v>
      </c>
      <c r="AE82" s="717"/>
      <c r="AF82" s="717"/>
      <c r="AG82" s="717"/>
      <c r="AH82" s="720"/>
      <c r="AI82" s="720" t="s">
        <v>19</v>
      </c>
      <c r="AJ82" s="717"/>
      <c r="AK82" s="717"/>
      <c r="AL82" s="717"/>
      <c r="AM82" s="720"/>
      <c r="AN82" s="719" t="s">
        <v>19</v>
      </c>
      <c r="AO82" s="717"/>
      <c r="AP82" s="721"/>
      <c r="AQ82" s="717"/>
      <c r="AR82" s="1214"/>
      <c r="AS82" s="1303" t="s">
        <v>19</v>
      </c>
      <c r="AT82" s="1275"/>
      <c r="AU82" s="1275"/>
      <c r="AV82" s="1275"/>
      <c r="AW82" s="1304"/>
      <c r="AX82" s="1245" t="s">
        <v>19</v>
      </c>
      <c r="AY82" s="717"/>
      <c r="AZ82" s="717"/>
      <c r="BA82" s="717"/>
      <c r="BB82" s="722"/>
      <c r="BC82" s="896"/>
      <c r="BD82" s="719" t="s">
        <v>19</v>
      </c>
      <c r="BE82" s="717"/>
      <c r="BF82" s="721"/>
      <c r="BG82" s="717"/>
      <c r="BH82" s="896"/>
      <c r="BI82" s="720" t="s">
        <v>19</v>
      </c>
      <c r="BJ82" s="717"/>
      <c r="BK82" s="717"/>
      <c r="BL82" s="717"/>
      <c r="BM82" s="897"/>
    </row>
    <row r="83" spans="1:81" outlineLevel="1">
      <c r="A83" s="28" t="s">
        <v>32</v>
      </c>
      <c r="B83" s="29"/>
      <c r="C83" s="34" t="e">
        <f>SUM(D83:BM83)</f>
        <v>#N/A</v>
      </c>
      <c r="D83" s="725" t="e">
        <f>IF(D80=0,0,D84/D80)</f>
        <v>#N/A</v>
      </c>
      <c r="E83" s="664"/>
      <c r="F83" s="664"/>
      <c r="G83" s="664"/>
      <c r="H83" s="726"/>
      <c r="I83" s="727" t="e">
        <f>IF(I80=0,0,I84/I80)</f>
        <v>#N/A</v>
      </c>
      <c r="J83" s="728"/>
      <c r="K83" s="728"/>
      <c r="L83" s="898"/>
      <c r="M83" s="728"/>
      <c r="N83" s="730" t="e">
        <f>IF(N80=0,0,N84/N80)</f>
        <v>#N/A</v>
      </c>
      <c r="O83" s="728"/>
      <c r="P83" s="728"/>
      <c r="Q83" s="728"/>
      <c r="R83" s="1024"/>
      <c r="S83" s="1119" t="e">
        <f>IF(S80=0,0,S84/S80)</f>
        <v>#N/A</v>
      </c>
      <c r="T83" s="1120"/>
      <c r="U83" s="1121"/>
      <c r="V83" s="1121"/>
      <c r="W83" s="1122"/>
      <c r="X83" s="1044" t="e">
        <f>IF(X80=0,0,X84/X80)</f>
        <v>#N/A</v>
      </c>
      <c r="Y83" s="731"/>
      <c r="Z83" s="728"/>
      <c r="AA83" s="728"/>
      <c r="AB83" s="728"/>
      <c r="AC83" s="732"/>
      <c r="AD83" s="730" t="e">
        <f>IF(AD80=0,0,AD84/AD80)</f>
        <v>#N/A</v>
      </c>
      <c r="AE83" s="731"/>
      <c r="AF83" s="728"/>
      <c r="AG83" s="728"/>
      <c r="AH83" s="732"/>
      <c r="AI83" s="730" t="e">
        <f>IF(AI80=0,0,AI84/AI80)</f>
        <v>#N/A</v>
      </c>
      <c r="AJ83" s="731"/>
      <c r="AK83" s="728"/>
      <c r="AL83" s="728"/>
      <c r="AM83" s="732"/>
      <c r="AN83" s="730" t="e">
        <f>IF(AN80=0,0,AN84/AN80)</f>
        <v>#N/A</v>
      </c>
      <c r="AO83" s="728"/>
      <c r="AP83" s="728"/>
      <c r="AQ83" s="728"/>
      <c r="AR83" s="1220"/>
      <c r="AS83" s="1305" t="e">
        <f>IF(AS80=0,0,AS84/AS80)</f>
        <v>#N/A</v>
      </c>
      <c r="AT83" s="1306"/>
      <c r="AU83" s="1306"/>
      <c r="AV83" s="1306"/>
      <c r="AW83" s="1307"/>
      <c r="AX83" s="1120" t="e">
        <f>IF(AX80=0,0,AX84/AX80)</f>
        <v>#N/A</v>
      </c>
      <c r="AY83" s="731"/>
      <c r="AZ83" s="728"/>
      <c r="BA83" s="728"/>
      <c r="BB83" s="733"/>
      <c r="BC83" s="899"/>
      <c r="BD83" s="730" t="e">
        <f>IF(BD80=0,0,BD84/BD80)</f>
        <v>#N/A</v>
      </c>
      <c r="BE83" s="728"/>
      <c r="BF83" s="728"/>
      <c r="BG83" s="728"/>
      <c r="BH83" s="899"/>
      <c r="BI83" s="731" t="e">
        <f>IF(BI80=0,0,BI84/BI80)</f>
        <v>#N/A</v>
      </c>
      <c r="BJ83" s="731"/>
      <c r="BK83" s="728"/>
      <c r="BL83" s="728"/>
      <c r="BM83" s="900"/>
    </row>
    <row r="84" spans="1:81" outlineLevel="1">
      <c r="A84" s="28" t="s">
        <v>7</v>
      </c>
      <c r="B84" s="29"/>
      <c r="C84" s="34">
        <f>SUM(D84:BM84)</f>
        <v>0</v>
      </c>
      <c r="D84" s="725">
        <f>SUM(D85:H85)</f>
        <v>0</v>
      </c>
      <c r="E84" s="664"/>
      <c r="F84" s="664"/>
      <c r="G84" s="664"/>
      <c r="H84" s="726"/>
      <c r="I84" s="727">
        <f>SUM(I85:M85)</f>
        <v>0</v>
      </c>
      <c r="J84" s="928"/>
      <c r="K84" s="928"/>
      <c r="L84" s="898"/>
      <c r="M84" s="928"/>
      <c r="N84" s="929">
        <f>SUM(N85:R85)</f>
        <v>0</v>
      </c>
      <c r="O84" s="728"/>
      <c r="P84" s="728"/>
      <c r="Q84" s="728"/>
      <c r="R84" s="1024"/>
      <c r="S84" s="1119">
        <f>SUM(S85:W85)</f>
        <v>0</v>
      </c>
      <c r="T84" s="1120"/>
      <c r="U84" s="1121"/>
      <c r="V84" s="1121"/>
      <c r="W84" s="1122"/>
      <c r="X84" s="1044">
        <f>SUM(X85:AC85)</f>
        <v>0</v>
      </c>
      <c r="Y84" s="731"/>
      <c r="Z84" s="728"/>
      <c r="AA84" s="728"/>
      <c r="AB84" s="728"/>
      <c r="AC84" s="732"/>
      <c r="AD84" s="730">
        <f>SUM(AD85:AH85)</f>
        <v>0</v>
      </c>
      <c r="AE84" s="731"/>
      <c r="AF84" s="728"/>
      <c r="AG84" s="728"/>
      <c r="AH84" s="732"/>
      <c r="AI84" s="730">
        <f>SUM(AI85:AM85)</f>
        <v>0</v>
      </c>
      <c r="AJ84" s="731"/>
      <c r="AK84" s="728"/>
      <c r="AL84" s="728"/>
      <c r="AM84" s="732"/>
      <c r="AN84" s="730">
        <f>SUM(AN85:AR85)</f>
        <v>0</v>
      </c>
      <c r="AO84" s="728"/>
      <c r="AP84" s="728"/>
      <c r="AQ84" s="728"/>
      <c r="AR84" s="1220"/>
      <c r="AS84" s="1305">
        <f>SUM(AS85:AW85)</f>
        <v>0</v>
      </c>
      <c r="AT84" s="1306"/>
      <c r="AU84" s="1306"/>
      <c r="AV84" s="1306"/>
      <c r="AW84" s="1307"/>
      <c r="AX84" s="1120">
        <f>SUM(AX85:BC85)</f>
        <v>0</v>
      </c>
      <c r="AY84" s="731"/>
      <c r="AZ84" s="728"/>
      <c r="BA84" s="728"/>
      <c r="BB84" s="733"/>
      <c r="BC84" s="899"/>
      <c r="BD84" s="730">
        <f>SUM(BD85:BH85)</f>
        <v>0</v>
      </c>
      <c r="BE84" s="728"/>
      <c r="BF84" s="728"/>
      <c r="BG84" s="728"/>
      <c r="BH84" s="899"/>
      <c r="BI84" s="731">
        <f>SUM(BI85:BM85)</f>
        <v>0</v>
      </c>
      <c r="BJ84" s="731"/>
      <c r="BK84" s="728"/>
      <c r="BL84" s="728"/>
      <c r="BM84" s="900"/>
    </row>
    <row r="85" spans="1:81" outlineLevel="1">
      <c r="A85" s="28" t="s">
        <v>8</v>
      </c>
      <c r="B85" s="29"/>
      <c r="C85" s="34"/>
      <c r="D85" s="736"/>
      <c r="E85" s="737"/>
      <c r="F85" s="737"/>
      <c r="G85" s="737"/>
      <c r="H85" s="901"/>
      <c r="I85" s="739"/>
      <c r="J85" s="737"/>
      <c r="K85" s="737"/>
      <c r="L85" s="740"/>
      <c r="M85" s="740"/>
      <c r="N85" s="931"/>
      <c r="O85" s="930"/>
      <c r="P85" s="737"/>
      <c r="Q85" s="740"/>
      <c r="R85" s="740"/>
      <c r="S85" s="1174"/>
      <c r="T85" s="1124"/>
      <c r="U85" s="1125"/>
      <c r="V85" s="1126"/>
      <c r="W85" s="1127"/>
      <c r="X85" s="1045"/>
      <c r="Y85" s="737"/>
      <c r="Z85" s="737"/>
      <c r="AA85" s="737"/>
      <c r="AB85" s="737"/>
      <c r="AC85" s="745"/>
      <c r="AD85" s="741"/>
      <c r="AE85" s="737"/>
      <c r="AF85" s="737"/>
      <c r="AG85" s="737"/>
      <c r="AH85" s="901"/>
      <c r="AI85" s="739"/>
      <c r="AJ85" s="742"/>
      <c r="AK85" s="737"/>
      <c r="AL85" s="743"/>
      <c r="AM85" s="902"/>
      <c r="AN85" s="744"/>
      <c r="AO85" s="747"/>
      <c r="AP85" s="737"/>
      <c r="AQ85" s="748"/>
      <c r="AR85" s="1213"/>
      <c r="AS85" s="1308"/>
      <c r="AT85" s="1309"/>
      <c r="AU85" s="1309"/>
      <c r="AV85" s="1309"/>
      <c r="AW85" s="1310"/>
      <c r="AX85" s="1246"/>
      <c r="AY85" s="737"/>
      <c r="AZ85" s="737"/>
      <c r="BA85" s="749"/>
      <c r="BB85" s="740"/>
      <c r="BC85" s="738"/>
      <c r="BD85" s="739"/>
      <c r="BE85" s="737"/>
      <c r="BF85" s="737"/>
      <c r="BG85" s="737"/>
      <c r="BH85" s="901"/>
      <c r="BI85" s="1389"/>
      <c r="BJ85" s="1388"/>
      <c r="BK85" s="737"/>
      <c r="BL85" s="737"/>
      <c r="BM85" s="903"/>
    </row>
    <row r="86" spans="1:81" s="122" customFormat="1" ht="23.25" customHeight="1" outlineLevel="1" thickBot="1">
      <c r="A86" s="154" t="s">
        <v>112</v>
      </c>
      <c r="B86" s="128"/>
      <c r="C86" s="129"/>
      <c r="D86" s="751" t="e">
        <f>D85/D80</f>
        <v>#N/A</v>
      </c>
      <c r="E86" s="752" t="e">
        <f>E85/D80</f>
        <v>#N/A</v>
      </c>
      <c r="F86" s="752" t="e">
        <f>F85/D80</f>
        <v>#N/A</v>
      </c>
      <c r="G86" s="752" t="e">
        <f>G85/D80</f>
        <v>#N/A</v>
      </c>
      <c r="H86" s="753" t="e">
        <f>H85/D80</f>
        <v>#N/A</v>
      </c>
      <c r="I86" s="754" t="e">
        <f>I85/I80</f>
        <v>#N/A</v>
      </c>
      <c r="J86" s="752" t="e">
        <f>J85/I80</f>
        <v>#N/A</v>
      </c>
      <c r="K86" s="752" t="e">
        <f>K85/I80</f>
        <v>#N/A</v>
      </c>
      <c r="L86" s="752" t="e">
        <f>L85/I80</f>
        <v>#N/A</v>
      </c>
      <c r="M86" s="752" t="e">
        <f>M85/I80</f>
        <v>#N/A</v>
      </c>
      <c r="N86" s="755" t="e">
        <f>N85/N80</f>
        <v>#N/A</v>
      </c>
      <c r="O86" s="752" t="e">
        <f>O85/N80</f>
        <v>#N/A</v>
      </c>
      <c r="P86" s="752" t="e">
        <f>P85/N80</f>
        <v>#N/A</v>
      </c>
      <c r="Q86" s="752" t="e">
        <f>Q85/N80</f>
        <v>#N/A</v>
      </c>
      <c r="R86" s="752" t="e">
        <f>R85/N80</f>
        <v>#N/A</v>
      </c>
      <c r="S86" s="1128" t="e">
        <f>S85/S80</f>
        <v>#N/A</v>
      </c>
      <c r="T86" s="1129" t="e">
        <f>T85/S80</f>
        <v>#N/A</v>
      </c>
      <c r="U86" s="1129" t="e">
        <f>U85/S80</f>
        <v>#N/A</v>
      </c>
      <c r="V86" s="1130" t="e">
        <f>V85/S80</f>
        <v>#N/A</v>
      </c>
      <c r="W86" s="1131" t="e">
        <f>W85/S80</f>
        <v>#N/A</v>
      </c>
      <c r="X86" s="754" t="e">
        <f>X85/X80</f>
        <v>#N/A</v>
      </c>
      <c r="Y86" s="752" t="e">
        <f>Y85/X80</f>
        <v>#N/A</v>
      </c>
      <c r="Z86" s="752" t="e">
        <f>Z85/X80</f>
        <v>#N/A</v>
      </c>
      <c r="AA86" s="756" t="e">
        <f>AA85/X80</f>
        <v>#N/A</v>
      </c>
      <c r="AB86" s="756" t="e">
        <f>AB85/X80</f>
        <v>#N/A</v>
      </c>
      <c r="AC86" s="757" t="e">
        <f>AC85/X80</f>
        <v>#N/A</v>
      </c>
      <c r="AD86" s="755" t="e">
        <f>AD85/AD80</f>
        <v>#N/A</v>
      </c>
      <c r="AE86" s="752" t="e">
        <f>AE85/AD80</f>
        <v>#N/A</v>
      </c>
      <c r="AF86" s="752" t="e">
        <f>AF85/AD80</f>
        <v>#N/A</v>
      </c>
      <c r="AG86" s="756" t="e">
        <f>AG85/AD80</f>
        <v>#N/A</v>
      </c>
      <c r="AH86" s="757" t="e">
        <f>AH85/AD80</f>
        <v>#N/A</v>
      </c>
      <c r="AI86" s="755" t="e">
        <f>AI85/AI80</f>
        <v>#N/A</v>
      </c>
      <c r="AJ86" s="752" t="e">
        <f>AJ85/AI80</f>
        <v>#N/A</v>
      </c>
      <c r="AK86" s="752" t="e">
        <f>AK85/AI80</f>
        <v>#N/A</v>
      </c>
      <c r="AL86" s="756" t="e">
        <f>AL85/AI80</f>
        <v>#N/A</v>
      </c>
      <c r="AM86" s="757" t="e">
        <f>AM85/AN80</f>
        <v>#N/A</v>
      </c>
      <c r="AN86" s="755" t="e">
        <f>AN85/AN80</f>
        <v>#N/A</v>
      </c>
      <c r="AO86" s="752" t="e">
        <f>AO85/AN80</f>
        <v>#N/A</v>
      </c>
      <c r="AP86" s="752" t="e">
        <f>AP85/AN80</f>
        <v>#N/A</v>
      </c>
      <c r="AQ86" s="756" t="e">
        <f>AQ85/AN80</f>
        <v>#N/A</v>
      </c>
      <c r="AR86" s="1221" t="e">
        <f>AR85/AN80</f>
        <v>#N/A</v>
      </c>
      <c r="AS86" s="1311" t="e">
        <f>AS85/AS80</f>
        <v>#N/A</v>
      </c>
      <c r="AT86" s="1312" t="e">
        <f>AT85/AS80</f>
        <v>#N/A</v>
      </c>
      <c r="AU86" s="1312" t="e">
        <f>AU85/AS80</f>
        <v>#N/A</v>
      </c>
      <c r="AV86" s="1313" t="e">
        <f>AV85/AS80</f>
        <v>#N/A</v>
      </c>
      <c r="AW86" s="1314" t="e">
        <f>AW85/AX80</f>
        <v>#N/A</v>
      </c>
      <c r="AX86" s="1221" t="e">
        <f>AX85/AX80</f>
        <v>#N/A</v>
      </c>
      <c r="AY86" s="752" t="e">
        <f>AY85/AX80</f>
        <v>#N/A</v>
      </c>
      <c r="AZ86" s="752" t="e">
        <f>AZ85/AX80</f>
        <v>#N/A</v>
      </c>
      <c r="BA86" s="756" t="e">
        <f>BA85/AX80</f>
        <v>#N/A</v>
      </c>
      <c r="BB86" s="754" t="e">
        <f>BB85/AX80</f>
        <v>#N/A</v>
      </c>
      <c r="BC86" s="753" t="e">
        <f>BC85/AX80</f>
        <v>#N/A</v>
      </c>
      <c r="BD86" s="755" t="e">
        <f>BD85/BD80</f>
        <v>#N/A</v>
      </c>
      <c r="BE86" s="752" t="e">
        <f>BE85/BD80</f>
        <v>#N/A</v>
      </c>
      <c r="BF86" s="752" t="e">
        <f>BF85/BD80</f>
        <v>#N/A</v>
      </c>
      <c r="BG86" s="756" t="e">
        <f>BG85/BD80</f>
        <v>#N/A</v>
      </c>
      <c r="BH86" s="753" t="e">
        <f>BH85/BD80</f>
        <v>#N/A</v>
      </c>
      <c r="BI86" s="754" t="e">
        <f>BI85/BI80</f>
        <v>#N/A</v>
      </c>
      <c r="BJ86" s="752" t="e">
        <f>BJ85/BI80</f>
        <v>#N/A</v>
      </c>
      <c r="BK86" s="752" t="e">
        <f>BK85/BI80</f>
        <v>#N/A</v>
      </c>
      <c r="BL86" s="756" t="e">
        <f>BL85/BI80</f>
        <v>#N/A</v>
      </c>
      <c r="BM86" s="758" t="e">
        <f>BM85/BI80</f>
        <v>#N/A</v>
      </c>
      <c r="BN86" s="78"/>
      <c r="BO86" s="78"/>
      <c r="BP86" s="78"/>
      <c r="BQ86" s="78"/>
      <c r="BR86" s="78"/>
      <c r="BS86" s="78"/>
      <c r="BT86" s="78"/>
      <c r="BU86" s="78"/>
      <c r="BV86" s="78"/>
      <c r="BW86" s="78"/>
      <c r="BX86" s="78"/>
      <c r="BY86" s="78"/>
      <c r="BZ86" s="78"/>
      <c r="CA86" s="78"/>
      <c r="CB86" s="78"/>
      <c r="CC86" s="78"/>
    </row>
    <row r="87" spans="1:81" s="78" customFormat="1" ht="23.25" customHeight="1" outlineLevel="1" thickTop="1">
      <c r="A87" s="124" t="s">
        <v>110</v>
      </c>
      <c r="B87" s="123"/>
      <c r="C87" s="132" t="s">
        <v>107</v>
      </c>
      <c r="D87" s="358"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132" t="e">
        <f>(V104/1.01/1.07)*S86/S83</f>
        <v>#N/A</v>
      </c>
      <c r="T87" s="130" t="e">
        <f>(V104/1.01/1.07)*T86/S83</f>
        <v>#N/A</v>
      </c>
      <c r="U87" s="130" t="e">
        <f>(V104/1.01/1.07)*U86/S83</f>
        <v>#N/A</v>
      </c>
      <c r="V87" s="130" t="e">
        <f>(V104/1.01/1.07)*V86/S83</f>
        <v>#N/A</v>
      </c>
      <c r="W87" s="1133" t="e">
        <f>(V104/1.01/1.07)*W86/S83</f>
        <v>#N/A</v>
      </c>
      <c r="X87" s="133" t="e">
        <f>(AA104/1.01/1.07)*X86/X83</f>
        <v>#N/A</v>
      </c>
      <c r="Y87" s="130" t="e">
        <f>(AA104/1.01/1.07)*Y86/X83</f>
        <v>#N/A</v>
      </c>
      <c r="Z87" s="130" t="e">
        <f>(AA104/1.01/1.07)*Z86/X83</f>
        <v>#N/A</v>
      </c>
      <c r="AA87" s="130" t="e">
        <f>(AA104/1.01/1.07)*AA86/X83</f>
        <v>#N/A</v>
      </c>
      <c r="AB87" s="130" t="e">
        <f>(AA104/1.01/1.07)*AB86/X83</f>
        <v>#N/A</v>
      </c>
      <c r="AC87" s="197" t="e">
        <f>(AA104/1.01/1.07)*AC86/X83</f>
        <v>#N/A</v>
      </c>
      <c r="AD87" s="192" t="e">
        <f>(AG104/1.01/1.07)*AD86/AD83</f>
        <v>#N/A</v>
      </c>
      <c r="AE87" s="130" t="e">
        <f>(AG104/1.01/1.07)*AE86/AD83</f>
        <v>#N/A</v>
      </c>
      <c r="AF87" s="130" t="e">
        <f>(AG104/1.01/1.07)*AF86/AD83</f>
        <v>#N/A</v>
      </c>
      <c r="AG87" s="130" t="e">
        <f>(AG104/1.01/1.07)*AG86/AD83</f>
        <v>#N/A</v>
      </c>
      <c r="AH87" s="206" t="e">
        <f>(AG104/1.01/1.07)*AH86/AD83</f>
        <v>#N/A</v>
      </c>
      <c r="AI87" s="192" t="e">
        <f>(AL104/1.01/1.07)*AI86/AI83</f>
        <v>#N/A</v>
      </c>
      <c r="AJ87" s="130" t="e">
        <f>(AL104/1.01/1.07)*AJ86/AI83</f>
        <v>#N/A</v>
      </c>
      <c r="AK87" s="130" t="e">
        <f>(AL104/1.01/1.07)*AK86/AI83</f>
        <v>#N/A</v>
      </c>
      <c r="AL87" s="130" t="e">
        <f>(AL104/1.01/1.07)*AL86/AI83</f>
        <v>#N/A</v>
      </c>
      <c r="AM87" s="197" t="e">
        <f>(AL104/1.01/1.07)*AM86/AI83</f>
        <v>#N/A</v>
      </c>
      <c r="AN87" s="192" t="e">
        <f>(AQ104/1.01/1.07)*AN86/AN83</f>
        <v>#N/A</v>
      </c>
      <c r="AO87" s="130" t="e">
        <f>(AQ104/1.01/1.07)*AO86/AN83</f>
        <v>#N/A</v>
      </c>
      <c r="AP87" s="130" t="e">
        <f>(AQ104/1.01/1.07)*AP86/AN83</f>
        <v>#N/A</v>
      </c>
      <c r="AQ87" s="130" t="e">
        <f>(AQ104/1.01/1.07)*AQ86/AN83</f>
        <v>#N/A</v>
      </c>
      <c r="AR87" s="206" t="e">
        <f>(AQ104/1.01/1.07)*AR86/AN83</f>
        <v>#N/A</v>
      </c>
      <c r="AS87" s="1132" t="e">
        <f>(AV104/1.01/1.07)*AS86/AS83</f>
        <v>#N/A</v>
      </c>
      <c r="AT87" s="130" t="e">
        <f>(AV104/1.01/1.07)*AT86/AS83</f>
        <v>#N/A</v>
      </c>
      <c r="AU87" s="130" t="e">
        <f>(AV104/1.01/1.07)*AU86/AS83</f>
        <v>#N/A</v>
      </c>
      <c r="AV87" s="130" t="e">
        <f>(AV104/1.01/1.07)*AV86/AS83</f>
        <v>#N/A</v>
      </c>
      <c r="AW87" s="1133" t="e">
        <f>(AV104/1.01/1.07)*AW86/AS83</f>
        <v>#N/A</v>
      </c>
      <c r="AX87" s="133" t="e">
        <f>(BA104/1.01/1.07)*AX86/AX83</f>
        <v>#N/A</v>
      </c>
      <c r="AY87" s="130" t="e">
        <f>(BA104/1.01/1.07)*AY86/AX83</f>
        <v>#N/A</v>
      </c>
      <c r="AZ87" s="130" t="e">
        <f>(BA104/1.01/1.07)*AZ86/AX83</f>
        <v>#N/A</v>
      </c>
      <c r="BA87" s="130" t="e">
        <f>(BA104/1.01/1.07)*BA86/AX83</f>
        <v>#N/A</v>
      </c>
      <c r="BB87" s="206"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9" t="e">
        <f>(BL104/1.01/1.07)*BM86/BI83</f>
        <v>#N/A</v>
      </c>
    </row>
    <row r="88" spans="1:81" s="122" customFormat="1" ht="23.25" customHeight="1" outlineLevel="1" thickBot="1">
      <c r="A88" s="125" t="s">
        <v>108</v>
      </c>
      <c r="B88" s="120"/>
      <c r="C88" s="121"/>
      <c r="D88" s="759"/>
      <c r="E88" s="760"/>
      <c r="F88" s="760"/>
      <c r="G88" s="760"/>
      <c r="H88" s="761"/>
      <c r="I88" s="762"/>
      <c r="J88" s="760"/>
      <c r="K88" s="760"/>
      <c r="L88" s="763"/>
      <c r="M88" s="760"/>
      <c r="N88" s="764"/>
      <c r="O88" s="760"/>
      <c r="P88" s="760"/>
      <c r="Q88" s="763"/>
      <c r="R88" s="760"/>
      <c r="S88" s="1134"/>
      <c r="T88" s="1135"/>
      <c r="U88" s="1135"/>
      <c r="V88" s="1135"/>
      <c r="W88" s="1136"/>
      <c r="X88" s="762"/>
      <c r="Y88" s="760"/>
      <c r="Z88" s="760"/>
      <c r="AA88" s="760"/>
      <c r="AB88" s="760"/>
      <c r="AC88" s="765"/>
      <c r="AD88" s="764"/>
      <c r="AE88" s="760"/>
      <c r="AF88" s="760"/>
      <c r="AG88" s="760"/>
      <c r="AH88" s="766"/>
      <c r="AI88" s="764"/>
      <c r="AJ88" s="760"/>
      <c r="AK88" s="760"/>
      <c r="AL88" s="760"/>
      <c r="AM88" s="765"/>
      <c r="AN88" s="764"/>
      <c r="AO88" s="760"/>
      <c r="AP88" s="760"/>
      <c r="AQ88" s="760"/>
      <c r="AR88" s="1222"/>
      <c r="AS88" s="1315"/>
      <c r="AT88" s="1316"/>
      <c r="AU88" s="1316"/>
      <c r="AV88" s="1316"/>
      <c r="AW88" s="1317"/>
      <c r="AX88" s="1247"/>
      <c r="AY88" s="760"/>
      <c r="AZ88" s="760"/>
      <c r="BA88" s="760"/>
      <c r="BB88" s="766"/>
      <c r="BC88" s="761"/>
      <c r="BD88" s="764"/>
      <c r="BE88" s="760"/>
      <c r="BF88" s="760"/>
      <c r="BG88" s="760"/>
      <c r="BH88" s="761"/>
      <c r="BI88" s="762"/>
      <c r="BJ88" s="760"/>
      <c r="BK88" s="760"/>
      <c r="BL88" s="760"/>
      <c r="BM88" s="767"/>
      <c r="BN88" s="78"/>
      <c r="BO88" s="78"/>
      <c r="BP88" s="78"/>
      <c r="BQ88" s="78"/>
      <c r="BR88" s="78"/>
      <c r="BS88" s="78"/>
      <c r="BT88" s="78"/>
      <c r="BU88" s="78"/>
      <c r="BV88" s="78"/>
      <c r="BW88" s="78"/>
      <c r="BX88" s="78"/>
      <c r="BY88" s="78"/>
      <c r="BZ88" s="78"/>
      <c r="CA88" s="78"/>
      <c r="CB88" s="78"/>
      <c r="CC88" s="78"/>
    </row>
    <row r="89" spans="1:81" s="78" customFormat="1" ht="23.25" customHeight="1" outlineLevel="1" thickTop="1">
      <c r="A89" s="126" t="s">
        <v>111</v>
      </c>
      <c r="B89" s="123"/>
      <c r="C89" s="132" t="s">
        <v>107</v>
      </c>
      <c r="D89" s="360"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37" t="e">
        <f>(V105/1.005/1.08)*S86/S83</f>
        <v>#N/A</v>
      </c>
      <c r="T89" s="131" t="e">
        <f>(V105/1.005/1.08)*T86/S83</f>
        <v>#N/A</v>
      </c>
      <c r="U89" s="131" t="e">
        <f>(V105/1.005/1.08)*U86/S83</f>
        <v>#N/A</v>
      </c>
      <c r="V89" s="131" t="e">
        <f>(V105/1.005/1.08)*V86/S83</f>
        <v>#N/A</v>
      </c>
      <c r="W89" s="1138" t="e">
        <f>(V105/1.005/1.08)*W86/S83</f>
        <v>#N/A</v>
      </c>
      <c r="X89" s="136" t="e">
        <f>(AA105/1.005/1.08)*X86/X83</f>
        <v>#N/A</v>
      </c>
      <c r="Y89" s="131" t="e">
        <f>(AA105/1.005/1.08)*Y86/X83</f>
        <v>#N/A</v>
      </c>
      <c r="Z89" s="131" t="e">
        <f>(AA105/1.005/1.08)*Z86/X83</f>
        <v>#N/A</v>
      </c>
      <c r="AA89" s="131" t="e">
        <f>(AA105/1.005/1.08)*AA86/X83</f>
        <v>#N/A</v>
      </c>
      <c r="AB89" s="131" t="e">
        <f>(AA105/1.005/1.08)*AB86/X83</f>
        <v>#N/A</v>
      </c>
      <c r="AC89" s="198" t="e">
        <f>(AA105/1.005/1.08)*AC86/X83</f>
        <v>#N/A</v>
      </c>
      <c r="AD89" s="193" t="e">
        <f>(AG105/1.005/1.08)*AD86/AD83</f>
        <v>#N/A</v>
      </c>
      <c r="AE89" s="131" t="e">
        <f>(AG105/1.005/1.08)*AE86/AD83</f>
        <v>#N/A</v>
      </c>
      <c r="AF89" s="131" t="e">
        <f>(AG105/1.005/1.08)*AF86/AD83</f>
        <v>#N/A</v>
      </c>
      <c r="AG89" s="131" t="e">
        <f>(AG105/1.005/1.08)*AG86/AD83</f>
        <v>#N/A</v>
      </c>
      <c r="AH89" s="207" t="e">
        <f>(AG105/1.005/1.08)*AH86/AD83</f>
        <v>#N/A</v>
      </c>
      <c r="AI89" s="193" t="e">
        <f>(AL105/1.005/1.08)*AI86/AI83</f>
        <v>#N/A</v>
      </c>
      <c r="AJ89" s="131" t="e">
        <f>(AL105/1.005/1.08)*AJ86/AI83</f>
        <v>#N/A</v>
      </c>
      <c r="AK89" s="131" t="e">
        <f>(AL105/1.005/1.08)*AK86/AI83</f>
        <v>#N/A</v>
      </c>
      <c r="AL89" s="131" t="e">
        <f>(AL105/1.005/1.08)*AL86/AI83</f>
        <v>#N/A</v>
      </c>
      <c r="AM89" s="198" t="e">
        <f>(AL105/1.005/1.08)*AM86/AI83</f>
        <v>#N/A</v>
      </c>
      <c r="AN89" s="193" t="e">
        <f>(AQ105/1.005/1.08)*AN86/AN83</f>
        <v>#N/A</v>
      </c>
      <c r="AO89" s="131" t="e">
        <f>(AQ105/1.005/1.08)*AO86/AN83</f>
        <v>#N/A</v>
      </c>
      <c r="AP89" s="131" t="e">
        <f>(AQ105/1.005/1.08)*AP86/AN83</f>
        <v>#N/A</v>
      </c>
      <c r="AQ89" s="131" t="e">
        <f>(AQ105/1.005/1.08)*AQ86/AN83</f>
        <v>#N/A</v>
      </c>
      <c r="AR89" s="207" t="e">
        <f>(AQ105/1.005/1.08)*AR86/AN83</f>
        <v>#N/A</v>
      </c>
      <c r="AS89" s="1137" t="e">
        <f>(AV105/1.005/1.08)*AS86/AS83</f>
        <v>#N/A</v>
      </c>
      <c r="AT89" s="131" t="e">
        <f>(AV105/1.005/1.08)*AT86/AS83</f>
        <v>#N/A</v>
      </c>
      <c r="AU89" s="131" t="e">
        <f>(AV105/1.005/1.08)*AU86/AS83</f>
        <v>#N/A</v>
      </c>
      <c r="AV89" s="338" t="e">
        <f>(AV105/1.005/1.08)*AV86/AS83</f>
        <v>#N/A</v>
      </c>
      <c r="AW89" s="1138" t="e">
        <f>(AV105/1.005/1.08)*AW86/AS83</f>
        <v>#N/A</v>
      </c>
      <c r="AX89" s="136" t="e">
        <f>(BA105/1.005/1.08)*AX86/AX83</f>
        <v>#N/A</v>
      </c>
      <c r="AY89" s="131" t="e">
        <f>(BA105/1.005/1.08)*AY86/AX83</f>
        <v>#N/A</v>
      </c>
      <c r="AZ89" s="131" t="e">
        <f>(BA105/1.005/1.08)*AZ86/AX83</f>
        <v>#N/A</v>
      </c>
      <c r="BA89" s="131" t="e">
        <f>(BA105/1.005/1.08)*BA86/AX83</f>
        <v>#N/A</v>
      </c>
      <c r="BB89" s="207"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8" t="e">
        <f>(BL105/1.005/1.08)*BL86/BI83</f>
        <v>#N/A</v>
      </c>
      <c r="BM89" s="768" t="e">
        <f>(BL105/1.005/1.08)*BM86/BI83</f>
        <v>#N/A</v>
      </c>
    </row>
    <row r="90" spans="1:81" s="122" customFormat="1" ht="23.25" customHeight="1" outlineLevel="1" thickBot="1">
      <c r="A90" s="127" t="s">
        <v>109</v>
      </c>
      <c r="B90" s="120"/>
      <c r="C90" s="121"/>
      <c r="D90" s="759"/>
      <c r="E90" s="760"/>
      <c r="F90" s="760"/>
      <c r="G90" s="760"/>
      <c r="H90" s="761"/>
      <c r="I90" s="762"/>
      <c r="J90" s="760"/>
      <c r="K90" s="760"/>
      <c r="L90" s="763"/>
      <c r="M90" s="760"/>
      <c r="N90" s="764"/>
      <c r="O90" s="760"/>
      <c r="P90" s="760"/>
      <c r="Q90" s="760"/>
      <c r="R90" s="763"/>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ht="26.4" outlineLevel="1" thickTop="1">
      <c r="A91" s="28" t="s">
        <v>9</v>
      </c>
      <c r="B91" s="35" t="s">
        <v>46</v>
      </c>
      <c r="C91" s="46"/>
      <c r="D91" s="288"/>
      <c r="E91" s="361"/>
      <c r="F91" s="361"/>
      <c r="G91" s="361"/>
      <c r="H91" s="362"/>
      <c r="I91" s="336"/>
      <c r="J91" s="363"/>
      <c r="K91" s="363"/>
      <c r="L91" s="364"/>
      <c r="M91" s="363"/>
      <c r="N91" s="215"/>
      <c r="O91" s="363"/>
      <c r="P91" s="363"/>
      <c r="Q91" s="363"/>
      <c r="R91" s="364"/>
      <c r="S91" s="1139"/>
      <c r="T91" s="363"/>
      <c r="U91" s="363"/>
      <c r="V91" s="363"/>
      <c r="W91" s="1140"/>
      <c r="X91" s="511"/>
      <c r="Y91" s="363"/>
      <c r="Z91" s="363"/>
      <c r="AA91" s="365"/>
      <c r="AB91" s="331"/>
      <c r="AC91" s="334"/>
      <c r="AD91" s="366"/>
      <c r="AE91" s="365"/>
      <c r="AF91" s="365"/>
      <c r="AG91" s="365"/>
      <c r="AH91" s="218"/>
      <c r="AI91" s="366"/>
      <c r="AJ91" s="365"/>
      <c r="AK91" s="365"/>
      <c r="AL91" s="365"/>
      <c r="AM91" s="334"/>
      <c r="AN91" s="219"/>
      <c r="AO91" s="220"/>
      <c r="AP91" s="220"/>
      <c r="AQ91" s="221"/>
      <c r="AR91" s="471"/>
      <c r="AS91" s="1318"/>
      <c r="AT91" s="216"/>
      <c r="AU91" s="214"/>
      <c r="AV91" s="217"/>
      <c r="AW91" s="1319"/>
      <c r="AX91" s="320"/>
      <c r="AY91" s="363"/>
      <c r="AZ91" s="363"/>
      <c r="BA91" s="363"/>
      <c r="BB91" s="471"/>
      <c r="BC91" s="323"/>
      <c r="BD91" s="368"/>
      <c r="BE91" s="363"/>
      <c r="BF91" s="363"/>
      <c r="BG91" s="363"/>
      <c r="BH91" s="323"/>
      <c r="BI91" s="336"/>
      <c r="BJ91" s="339"/>
      <c r="BK91" s="339"/>
      <c r="BL91" s="339"/>
      <c r="BM91" s="369"/>
    </row>
    <row r="92" spans="1:81" ht="54" outlineLevel="1">
      <c r="A92" s="28"/>
      <c r="B92" s="29"/>
      <c r="C92" s="46"/>
      <c r="D92" s="770" t="s">
        <v>21</v>
      </c>
      <c r="E92" s="771" t="s">
        <v>22</v>
      </c>
      <c r="F92" s="771" t="s">
        <v>20</v>
      </c>
      <c r="G92" s="772" t="s">
        <v>81</v>
      </c>
      <c r="H92" s="773"/>
      <c r="I92" s="774" t="s">
        <v>21</v>
      </c>
      <c r="J92" s="775" t="s">
        <v>22</v>
      </c>
      <c r="K92" s="775" t="s">
        <v>20</v>
      </c>
      <c r="L92" s="904" t="s">
        <v>81</v>
      </c>
      <c r="M92" s="777"/>
      <c r="N92" s="778" t="s">
        <v>21</v>
      </c>
      <c r="O92" s="775" t="s">
        <v>22</v>
      </c>
      <c r="P92" s="775" t="s">
        <v>20</v>
      </c>
      <c r="Q92" s="777" t="s">
        <v>81</v>
      </c>
      <c r="R92" s="1025"/>
      <c r="S92" s="1141" t="s">
        <v>21</v>
      </c>
      <c r="T92" s="1142" t="s">
        <v>22</v>
      </c>
      <c r="U92" s="1143" t="s">
        <v>20</v>
      </c>
      <c r="V92" s="1143" t="s">
        <v>81</v>
      </c>
      <c r="W92" s="1144"/>
      <c r="X92" s="1046" t="s">
        <v>21</v>
      </c>
      <c r="Y92" s="775" t="s">
        <v>22</v>
      </c>
      <c r="Z92" s="777" t="s">
        <v>20</v>
      </c>
      <c r="AA92" s="777" t="s">
        <v>81</v>
      </c>
      <c r="AB92" s="775"/>
      <c r="AC92" s="779"/>
      <c r="AD92" s="778" t="s">
        <v>21</v>
      </c>
      <c r="AE92" s="775" t="s">
        <v>22</v>
      </c>
      <c r="AF92" s="777" t="s">
        <v>20</v>
      </c>
      <c r="AG92" s="780" t="s">
        <v>81</v>
      </c>
      <c r="AH92" s="781"/>
      <c r="AI92" s="778" t="s">
        <v>21</v>
      </c>
      <c r="AJ92" s="775" t="s">
        <v>22</v>
      </c>
      <c r="AK92" s="777" t="s">
        <v>20</v>
      </c>
      <c r="AL92" s="780" t="s">
        <v>81</v>
      </c>
      <c r="AM92" s="779"/>
      <c r="AN92" s="782" t="s">
        <v>21</v>
      </c>
      <c r="AO92" s="783" t="s">
        <v>22</v>
      </c>
      <c r="AP92" s="784" t="s">
        <v>20</v>
      </c>
      <c r="AQ92" s="785" t="s">
        <v>81</v>
      </c>
      <c r="AR92" s="1223"/>
      <c r="AS92" s="1320" t="s">
        <v>21</v>
      </c>
      <c r="AT92" s="1321" t="s">
        <v>22</v>
      </c>
      <c r="AU92" s="1322" t="s">
        <v>20</v>
      </c>
      <c r="AV92" s="1323" t="s">
        <v>81</v>
      </c>
      <c r="AW92" s="1324"/>
      <c r="AX92" s="1248" t="s">
        <v>21</v>
      </c>
      <c r="AY92" s="775" t="s">
        <v>22</v>
      </c>
      <c r="AZ92" s="777" t="s">
        <v>20</v>
      </c>
      <c r="BA92" s="780" t="s">
        <v>81</v>
      </c>
      <c r="BB92" s="781"/>
      <c r="BC92" s="791"/>
      <c r="BD92" s="778" t="s">
        <v>21</v>
      </c>
      <c r="BE92" s="775" t="s">
        <v>22</v>
      </c>
      <c r="BF92" s="777" t="s">
        <v>20</v>
      </c>
      <c r="BG92" s="780" t="s">
        <v>81</v>
      </c>
      <c r="BH92" s="791"/>
      <c r="BI92" s="786" t="s">
        <v>21</v>
      </c>
      <c r="BJ92" s="777" t="s">
        <v>22</v>
      </c>
      <c r="BK92" s="777" t="s">
        <v>20</v>
      </c>
      <c r="BL92" s="777" t="s">
        <v>81</v>
      </c>
      <c r="BM92" s="792"/>
    </row>
    <row r="93" spans="1:81" s="47" customFormat="1" outlineLevel="1">
      <c r="A93" s="158" t="s">
        <v>84</v>
      </c>
      <c r="B93" s="158"/>
      <c r="C93" s="159"/>
      <c r="D93" s="793" t="e">
        <f>HLOOKUP(D79,TV_affinity,3,0)</f>
        <v>#N/A</v>
      </c>
      <c r="E93" s="905" t="e">
        <f>HLOOKUP(D79,Channel_split2,2,0)</f>
        <v>#N/A</v>
      </c>
      <c r="F93" s="905" t="e">
        <f>HLOOKUP(D79,PT_Share,2,0)</f>
        <v>#N/A</v>
      </c>
      <c r="G93" s="905"/>
      <c r="H93" s="795"/>
      <c r="I93" s="796" t="e">
        <f>HLOOKUP(I79,TV_affinity,3,0)</f>
        <v>#N/A</v>
      </c>
      <c r="J93" s="905" t="e">
        <f>HLOOKUP(I79,Channel_split2,2,0)</f>
        <v>#N/A</v>
      </c>
      <c r="K93" s="905" t="e">
        <f>HLOOKUP(I79,PT_Share,2,0)</f>
        <v>#N/A</v>
      </c>
      <c r="L93" s="797"/>
      <c r="M93" s="795"/>
      <c r="N93" s="796" t="e">
        <f>HLOOKUP(N79,TV_affinity,3,0)</f>
        <v>#N/A</v>
      </c>
      <c r="O93" s="905" t="e">
        <f>HLOOKUP(N79,Channel_split2,2,0)</f>
        <v>#N/A</v>
      </c>
      <c r="P93" s="905" t="e">
        <f>HLOOKUP(N79,PT_Share,2,0)</f>
        <v>#N/A</v>
      </c>
      <c r="Q93" s="905"/>
      <c r="R93" s="1026"/>
      <c r="S93" s="1145" t="e">
        <f>HLOOKUP(S79,TV_affinity,3,0)</f>
        <v>#N/A</v>
      </c>
      <c r="T93" s="1146" t="e">
        <f>HLOOKUP(S79,Channel_split2,2,0)</f>
        <v>#N/A</v>
      </c>
      <c r="U93" s="1146" t="e">
        <f>HLOOKUP(S79,PT_Share,2,0)</f>
        <v>#N/A</v>
      </c>
      <c r="V93" s="1146"/>
      <c r="W93" s="1147"/>
      <c r="X93" s="1047" t="e">
        <f>HLOOKUP(X79,TV_affinity,3,0)</f>
        <v>#N/A</v>
      </c>
      <c r="Y93" s="905" t="e">
        <f>HLOOKUP(X79,Channel_split2,2,0)</f>
        <v>#N/A</v>
      </c>
      <c r="Z93" s="905" t="e">
        <f>HLOOKUP(X79,PT_Share,2,0)</f>
        <v>#N/A</v>
      </c>
      <c r="AA93" s="905"/>
      <c r="AB93" s="906"/>
      <c r="AC93" s="800"/>
      <c r="AD93" s="1047" t="e">
        <f>HLOOKUP(AD79,TV_affinity,3,0)</f>
        <v>#N/A</v>
      </c>
      <c r="AE93" s="905" t="e">
        <f>HLOOKUP(AD79,Channel_split2,2,0)</f>
        <v>#N/A</v>
      </c>
      <c r="AF93" s="905" t="e">
        <f>HLOOKUP(AD79,PT_Share,2,0)</f>
        <v>#N/A</v>
      </c>
      <c r="AG93" s="905"/>
      <c r="AH93" s="798"/>
      <c r="AI93" s="1047" t="e">
        <f>HLOOKUP(AI79,TV_affinity,3,0)</f>
        <v>#N/A</v>
      </c>
      <c r="AJ93" s="905" t="e">
        <f>HLOOKUP(AI79,Channel_split2,2,0)</f>
        <v>#N/A</v>
      </c>
      <c r="AK93" s="905" t="e">
        <f>HLOOKUP(AI79,PT_Share,2,0)</f>
        <v>#N/A</v>
      </c>
      <c r="AL93" s="905"/>
      <c r="AM93" s="798"/>
      <c r="AN93" s="1047" t="e">
        <f>HLOOKUP(AN79,TV_affinity,3,0)</f>
        <v>#N/A</v>
      </c>
      <c r="AO93" s="905" t="e">
        <f>HLOOKUP(AN79,Channel_split2,2,0)</f>
        <v>#N/A</v>
      </c>
      <c r="AP93" s="905" t="e">
        <f>HLOOKUP(AN79,PT_Share,2,0)</f>
        <v>#N/A</v>
      </c>
      <c r="AQ93" s="907"/>
      <c r="AR93" s="1390"/>
      <c r="AS93" s="1047" t="e">
        <f>HLOOKUP(AS79,TV_affinity,3,0)</f>
        <v>#N/A</v>
      </c>
      <c r="AT93" s="905" t="e">
        <f>HLOOKUP(AS79,Channel_split2,2,0)</f>
        <v>#N/A</v>
      </c>
      <c r="AU93" s="905" t="e">
        <f>HLOOKUP(AS79,PT_Share,2,0)</f>
        <v>#N/A</v>
      </c>
      <c r="AV93" s="1327"/>
      <c r="AW93" s="1328"/>
      <c r="AX93" s="1047" t="e">
        <f>HLOOKUP(AX79,TV_affinity,3,0)</f>
        <v>#N/A</v>
      </c>
      <c r="AY93" s="905" t="e">
        <f>HLOOKUP(AX79,Channel_split2,2,0)</f>
        <v>#N/A</v>
      </c>
      <c r="AZ93" s="905" t="e">
        <f>HLOOKUP(AX79,PT_Share,2,0)</f>
        <v>#N/A</v>
      </c>
      <c r="BA93" s="905"/>
      <c r="BB93" s="802"/>
      <c r="BC93" s="798"/>
      <c r="BD93" s="1047" t="e">
        <f>HLOOKUP(BD79,TV_affinity,3,0)</f>
        <v>#N/A</v>
      </c>
      <c r="BE93" s="905" t="e">
        <f>HLOOKUP(BD79,Channel_split2,2,0)</f>
        <v>#N/A</v>
      </c>
      <c r="BF93" s="905" t="e">
        <f>HLOOKUP(BD79,PT_Share,2,0)</f>
        <v>#N/A</v>
      </c>
      <c r="BG93" s="905"/>
      <c r="BH93" s="798"/>
      <c r="BI93" s="1047" t="e">
        <f>HLOOKUP(BI79,TV_affinity,3,0)</f>
        <v>#N/A</v>
      </c>
      <c r="BJ93" s="905" t="e">
        <f>HLOOKUP(BI79,Channel_split2,2,0)</f>
        <v>#N/A</v>
      </c>
      <c r="BK93" s="905" t="e">
        <f>HLOOKUP(BI79,PT_Share,2,0)</f>
        <v>#N/A</v>
      </c>
      <c r="BL93" s="905"/>
      <c r="BM93" s="803"/>
    </row>
    <row r="94" spans="1:81" s="47" customFormat="1" outlineLevel="1">
      <c r="A94" s="158" t="s">
        <v>69</v>
      </c>
      <c r="B94" s="158"/>
      <c r="C94" s="159"/>
      <c r="D94" s="793" t="e">
        <f>HLOOKUP(D79,TV_affinity,4,0)</f>
        <v>#N/A</v>
      </c>
      <c r="E94" s="905" t="e">
        <f>HLOOKUP(D79,Channel_split2,3,0)</f>
        <v>#N/A</v>
      </c>
      <c r="F94" s="905" t="e">
        <f>HLOOKUP(D79,PT_Share,3,0)</f>
        <v>#N/A</v>
      </c>
      <c r="G94" s="905"/>
      <c r="H94" s="795"/>
      <c r="I94" s="796" t="e">
        <f>HLOOKUP(I79,TV_affinity,4,0)</f>
        <v>#N/A</v>
      </c>
      <c r="J94" s="905" t="e">
        <f>HLOOKUP(I79,Channel_split2,3,0)</f>
        <v>#N/A</v>
      </c>
      <c r="K94" s="905" t="e">
        <f>HLOOKUP(I79,PT_Share,3,0)</f>
        <v>#N/A</v>
      </c>
      <c r="L94" s="797"/>
      <c r="M94" s="795"/>
      <c r="N94" s="796" t="e">
        <f>HLOOKUP(N79,TV_affinity,4,0)</f>
        <v>#N/A</v>
      </c>
      <c r="O94" s="905" t="e">
        <f>HLOOKUP(N79,Channel_split2,3,0)</f>
        <v>#N/A</v>
      </c>
      <c r="P94" s="905" t="e">
        <f>HLOOKUP(N79,PT_Share,3,0)</f>
        <v>#N/A</v>
      </c>
      <c r="Q94" s="905"/>
      <c r="R94" s="1026"/>
      <c r="S94" s="1145" t="e">
        <f>HLOOKUP(S79,TV_affinity,4,0)</f>
        <v>#N/A</v>
      </c>
      <c r="T94" s="1146" t="e">
        <f>HLOOKUP(S79,Channel_split2,3,0)</f>
        <v>#N/A</v>
      </c>
      <c r="U94" s="1146" t="e">
        <f>HLOOKUP(S79,PT_Share,3,0)</f>
        <v>#N/A</v>
      </c>
      <c r="V94" s="1146"/>
      <c r="W94" s="1147"/>
      <c r="X94" s="1047" t="e">
        <f>HLOOKUP(X79,TV_affinity,4,0)</f>
        <v>#N/A</v>
      </c>
      <c r="Y94" s="905" t="e">
        <f>HLOOKUP(X79,Channel_split2,3,0)</f>
        <v>#N/A</v>
      </c>
      <c r="Z94" s="905" t="e">
        <f>HLOOKUP(X79,PT_Share,3,0)</f>
        <v>#N/A</v>
      </c>
      <c r="AA94" s="905"/>
      <c r="AB94" s="906"/>
      <c r="AC94" s="800"/>
      <c r="AD94" s="1047" t="e">
        <f>HLOOKUP(AD79,TV_affinity,4,0)</f>
        <v>#N/A</v>
      </c>
      <c r="AE94" s="905" t="e">
        <f>HLOOKUP(AD79,Channel_split2,3,0)</f>
        <v>#N/A</v>
      </c>
      <c r="AF94" s="905" t="e">
        <f>HLOOKUP(AD79,PT_Share,3,0)</f>
        <v>#N/A</v>
      </c>
      <c r="AG94" s="905"/>
      <c r="AH94" s="798"/>
      <c r="AI94" s="1047" t="e">
        <f>HLOOKUP(AI79,TV_affinity,4,0)</f>
        <v>#N/A</v>
      </c>
      <c r="AJ94" s="905" t="e">
        <f>HLOOKUP(AI79,Channel_split2,3,0)</f>
        <v>#N/A</v>
      </c>
      <c r="AK94" s="905" t="e">
        <f>HLOOKUP(AI79,PT_Share,3,0)</f>
        <v>#N/A</v>
      </c>
      <c r="AL94" s="905"/>
      <c r="AM94" s="798"/>
      <c r="AN94" s="1047" t="e">
        <f>HLOOKUP(AN79,TV_affinity,4,0)</f>
        <v>#N/A</v>
      </c>
      <c r="AO94" s="905" t="e">
        <f>HLOOKUP(AN79,Channel_split2,3,0)</f>
        <v>#N/A</v>
      </c>
      <c r="AP94" s="905" t="e">
        <f>HLOOKUP(AN79,PT_Share,3,0)</f>
        <v>#N/A</v>
      </c>
      <c r="AQ94" s="907"/>
      <c r="AR94" s="1390"/>
      <c r="AS94" s="1047" t="e">
        <f>HLOOKUP(AS79,TV_affinity,4,0)</f>
        <v>#N/A</v>
      </c>
      <c r="AT94" s="905" t="e">
        <f>HLOOKUP(AS79,Channel_split2,3,0)</f>
        <v>#N/A</v>
      </c>
      <c r="AU94" s="905" t="e">
        <f>HLOOKUP(AS79,PT_Share,3,0)</f>
        <v>#N/A</v>
      </c>
      <c r="AV94" s="1327"/>
      <c r="AW94" s="1328"/>
      <c r="AX94" s="1047" t="e">
        <f>HLOOKUP(AX79,TV_affinity,4,0)</f>
        <v>#N/A</v>
      </c>
      <c r="AY94" s="905" t="e">
        <f>HLOOKUP(AX79,Channel_split2,3,0)</f>
        <v>#N/A</v>
      </c>
      <c r="AZ94" s="905" t="e">
        <f>HLOOKUP(AX79,PT_Share,3,0)</f>
        <v>#N/A</v>
      </c>
      <c r="BA94" s="905"/>
      <c r="BB94" s="802"/>
      <c r="BC94" s="798"/>
      <c r="BD94" s="1047" t="e">
        <f>HLOOKUP(BD79,TV_affinity,4,0)</f>
        <v>#N/A</v>
      </c>
      <c r="BE94" s="905" t="e">
        <f>HLOOKUP(BD79,Channel_split2,3,0)</f>
        <v>#N/A</v>
      </c>
      <c r="BF94" s="905" t="e">
        <f>HLOOKUP(BD79,PT_Share,3,0)</f>
        <v>#N/A</v>
      </c>
      <c r="BG94" s="905"/>
      <c r="BH94" s="798"/>
      <c r="BI94" s="1047" t="e">
        <f>HLOOKUP(BI79,TV_affinity,4,0)</f>
        <v>#N/A</v>
      </c>
      <c r="BJ94" s="905" t="e">
        <f>HLOOKUP(BI79,Channel_split2,3,0)</f>
        <v>#N/A</v>
      </c>
      <c r="BK94" s="905" t="e">
        <f>HLOOKUP(BI79,PT_Share,3,0)</f>
        <v>#N/A</v>
      </c>
      <c r="BL94" s="905"/>
      <c r="BM94" s="803"/>
    </row>
    <row r="95" spans="1:81" s="47" customFormat="1" outlineLevel="1">
      <c r="A95" s="158" t="s">
        <v>70</v>
      </c>
      <c r="B95" s="158"/>
      <c r="C95" s="159"/>
      <c r="D95" s="793" t="e">
        <f>HLOOKUP(D79,TV_affinity,5,0)</f>
        <v>#N/A</v>
      </c>
      <c r="E95" s="905" t="e">
        <f>HLOOKUP(D79,Channel_split2,4,0)</f>
        <v>#N/A</v>
      </c>
      <c r="F95" s="905" t="e">
        <f>HLOOKUP(D79,PT_Share,4,0)</f>
        <v>#N/A</v>
      </c>
      <c r="G95" s="905"/>
      <c r="H95" s="795"/>
      <c r="I95" s="796" t="e">
        <f>HLOOKUP(I79,TV_affinity,5,0)</f>
        <v>#N/A</v>
      </c>
      <c r="J95" s="905" t="e">
        <f>HLOOKUP(I79,Channel_split2,4,0)</f>
        <v>#N/A</v>
      </c>
      <c r="K95" s="905" t="e">
        <f>HLOOKUP(I79,PT_Share,4,0)</f>
        <v>#N/A</v>
      </c>
      <c r="L95" s="797"/>
      <c r="M95" s="795"/>
      <c r="N95" s="796" t="e">
        <f>HLOOKUP(N79,TV_affinity,5,0)</f>
        <v>#N/A</v>
      </c>
      <c r="O95" s="905" t="e">
        <f>HLOOKUP(N79,Channel_split2,4,0)</f>
        <v>#N/A</v>
      </c>
      <c r="P95" s="905" t="e">
        <f>HLOOKUP(N79,PT_Share,4,0)</f>
        <v>#N/A</v>
      </c>
      <c r="Q95" s="905"/>
      <c r="R95" s="1026"/>
      <c r="S95" s="1145" t="e">
        <f>HLOOKUP(S79,TV_affinity,5,0)</f>
        <v>#N/A</v>
      </c>
      <c r="T95" s="1146" t="e">
        <f>HLOOKUP(S79,Channel_split2,4,0)</f>
        <v>#N/A</v>
      </c>
      <c r="U95" s="1146" t="e">
        <f>HLOOKUP(S79,PT_Share,4,0)</f>
        <v>#N/A</v>
      </c>
      <c r="V95" s="1146"/>
      <c r="W95" s="1147"/>
      <c r="X95" s="1047" t="e">
        <f>HLOOKUP(X79,TV_affinity,5,0)</f>
        <v>#N/A</v>
      </c>
      <c r="Y95" s="905" t="e">
        <f>HLOOKUP(X79,Channel_split2,4,0)</f>
        <v>#N/A</v>
      </c>
      <c r="Z95" s="905" t="e">
        <f>HLOOKUP(X79,PT_Share,4,0)</f>
        <v>#N/A</v>
      </c>
      <c r="AA95" s="905"/>
      <c r="AB95" s="906"/>
      <c r="AC95" s="800"/>
      <c r="AD95" s="1047" t="e">
        <f>HLOOKUP(AD79,TV_affinity,5,0)</f>
        <v>#N/A</v>
      </c>
      <c r="AE95" s="905" t="e">
        <f>HLOOKUP(AD79,Channel_split2,4,0)</f>
        <v>#N/A</v>
      </c>
      <c r="AF95" s="905" t="e">
        <f>HLOOKUP(AD79,PT_Share,4,0)</f>
        <v>#N/A</v>
      </c>
      <c r="AG95" s="905"/>
      <c r="AH95" s="798"/>
      <c r="AI95" s="1047" t="e">
        <f>HLOOKUP(AI79,TV_affinity,5,0)</f>
        <v>#N/A</v>
      </c>
      <c r="AJ95" s="905" t="e">
        <f>HLOOKUP(AI79,Channel_split2,4,0)</f>
        <v>#N/A</v>
      </c>
      <c r="AK95" s="905" t="e">
        <f>HLOOKUP(AI79,PT_Share,4,0)</f>
        <v>#N/A</v>
      </c>
      <c r="AL95" s="905"/>
      <c r="AM95" s="798"/>
      <c r="AN95" s="1047" t="e">
        <f>HLOOKUP(AN79,TV_affinity,5,0)</f>
        <v>#N/A</v>
      </c>
      <c r="AO95" s="905" t="e">
        <f>HLOOKUP(AN79,Channel_split2,4,0)</f>
        <v>#N/A</v>
      </c>
      <c r="AP95" s="905" t="e">
        <f>HLOOKUP(AN79,PT_Share,4,0)</f>
        <v>#N/A</v>
      </c>
      <c r="AQ95" s="907"/>
      <c r="AR95" s="1390"/>
      <c r="AS95" s="1047" t="e">
        <f>HLOOKUP(AS79,TV_affinity,5,0)</f>
        <v>#N/A</v>
      </c>
      <c r="AT95" s="905" t="e">
        <f>HLOOKUP(AS79,Channel_split2,4,0)</f>
        <v>#N/A</v>
      </c>
      <c r="AU95" s="905" t="e">
        <f>HLOOKUP(AS79,PT_Share,4,0)</f>
        <v>#N/A</v>
      </c>
      <c r="AV95" s="1327"/>
      <c r="AW95" s="1328"/>
      <c r="AX95" s="1047" t="e">
        <f>HLOOKUP(AX79,TV_affinity,5,0)</f>
        <v>#N/A</v>
      </c>
      <c r="AY95" s="905" t="e">
        <f>HLOOKUP(AX79,Channel_split2,4,0)</f>
        <v>#N/A</v>
      </c>
      <c r="AZ95" s="905" t="e">
        <f>HLOOKUP(AX79,PT_Share,4,0)</f>
        <v>#N/A</v>
      </c>
      <c r="BA95" s="905"/>
      <c r="BB95" s="802"/>
      <c r="BC95" s="798"/>
      <c r="BD95" s="1047" t="e">
        <f>HLOOKUP(BD79,TV_affinity,5,0)</f>
        <v>#N/A</v>
      </c>
      <c r="BE95" s="905" t="e">
        <f>HLOOKUP(BD79,Channel_split2,4,0)</f>
        <v>#N/A</v>
      </c>
      <c r="BF95" s="905" t="e">
        <f>HLOOKUP(BD79,PT_Share,4,0)</f>
        <v>#N/A</v>
      </c>
      <c r="BG95" s="905"/>
      <c r="BH95" s="798"/>
      <c r="BI95" s="1047" t="e">
        <f>HLOOKUP(BI79,TV_affinity,5,0)</f>
        <v>#N/A</v>
      </c>
      <c r="BJ95" s="905" t="e">
        <f>HLOOKUP(BI79,Channel_split2,4,0)</f>
        <v>#N/A</v>
      </c>
      <c r="BK95" s="905" t="e">
        <f>HLOOKUP(BI79,PT_Share,4,0)</f>
        <v>#N/A</v>
      </c>
      <c r="BL95" s="905"/>
      <c r="BM95" s="803"/>
    </row>
    <row r="96" spans="1:81" s="47" customFormat="1" outlineLevel="1">
      <c r="A96" s="262" t="s">
        <v>105</v>
      </c>
      <c r="B96" s="262"/>
      <c r="C96" s="263"/>
      <c r="D96" s="804" t="e">
        <f>HLOOKUP(D79,TV_affinity,6,0)</f>
        <v>#N/A</v>
      </c>
      <c r="E96" s="805" t="e">
        <f>HLOOKUP(D79,Channel_split2,5,0)</f>
        <v>#N/A</v>
      </c>
      <c r="F96" s="805" t="e">
        <f>HLOOKUP(D79,PT_Share,5,0)</f>
        <v>#N/A</v>
      </c>
      <c r="G96" s="805"/>
      <c r="H96" s="806"/>
      <c r="I96" s="807" t="e">
        <f>HLOOKUP(I79,TV_affinity,6,0)</f>
        <v>#N/A</v>
      </c>
      <c r="J96" s="805" t="e">
        <f>HLOOKUP(I79,Channel_split2,5,0)</f>
        <v>#N/A</v>
      </c>
      <c r="K96" s="805" t="e">
        <f>HLOOKUP(I79,PT_Share,5,0)</f>
        <v>#N/A</v>
      </c>
      <c r="L96" s="808"/>
      <c r="M96" s="806"/>
      <c r="N96" s="807" t="e">
        <f>HLOOKUP(N79,TV_affinity,6,0)</f>
        <v>#N/A</v>
      </c>
      <c r="O96" s="805" t="e">
        <f>HLOOKUP(N79,Channel_split2,5,0)</f>
        <v>#N/A</v>
      </c>
      <c r="P96" s="805" t="e">
        <f>HLOOKUP(N79,PT_Share,5,0)</f>
        <v>#N/A</v>
      </c>
      <c r="Q96" s="805"/>
      <c r="R96" s="808"/>
      <c r="S96" s="1148" t="e">
        <f>HLOOKUP(S79,TV_affinity,6,0)</f>
        <v>#N/A</v>
      </c>
      <c r="T96" s="1149" t="e">
        <f>HLOOKUP(S79,Channel_split2,5,0)</f>
        <v>#N/A</v>
      </c>
      <c r="U96" s="1149" t="e">
        <f>HLOOKUP(S79,PT_Share,5,0)</f>
        <v>#N/A</v>
      </c>
      <c r="V96" s="1149"/>
      <c r="W96" s="1150"/>
      <c r="X96" s="1048" t="e">
        <f>HLOOKUP(X79,TV_affinity,6,0)</f>
        <v>#N/A</v>
      </c>
      <c r="Y96" s="805" t="e">
        <f>HLOOKUP(X79,Channel_split2,5,0)</f>
        <v>#N/A</v>
      </c>
      <c r="Z96" s="805" t="e">
        <f>HLOOKUP(X79,PT_Share,5,0)</f>
        <v>#N/A</v>
      </c>
      <c r="AA96" s="805"/>
      <c r="AB96" s="810"/>
      <c r="AC96" s="370"/>
      <c r="AD96" s="1048" t="e">
        <f>HLOOKUP(AD79,TV_affinity,6,0)</f>
        <v>#N/A</v>
      </c>
      <c r="AE96" s="805" t="e">
        <f>HLOOKUP(AD79,Channel_split2,5,0)</f>
        <v>#N/A</v>
      </c>
      <c r="AF96" s="805" t="e">
        <f>HLOOKUP(AD79,PT_Share,5,0)</f>
        <v>#N/A</v>
      </c>
      <c r="AG96" s="805"/>
      <c r="AH96" s="809"/>
      <c r="AI96" s="1048" t="e">
        <f>HLOOKUP(AI79,TV_affinity,6,0)</f>
        <v>#N/A</v>
      </c>
      <c r="AJ96" s="805" t="e">
        <f>HLOOKUP(AI79,Channel_split2,5,0)</f>
        <v>#N/A</v>
      </c>
      <c r="AK96" s="805" t="e">
        <f>HLOOKUP(AI79,PT_Share,5,0)</f>
        <v>#N/A</v>
      </c>
      <c r="AL96" s="805"/>
      <c r="AM96" s="809"/>
      <c r="AN96" s="1048" t="e">
        <f>HLOOKUP(AN79,TV_affinity,6,0)</f>
        <v>#N/A</v>
      </c>
      <c r="AO96" s="805" t="e">
        <f>HLOOKUP(AN79,Channel_split2,5,0)</f>
        <v>#N/A</v>
      </c>
      <c r="AP96" s="805" t="e">
        <f>HLOOKUP(AN79,PT_Share,5,0)</f>
        <v>#N/A</v>
      </c>
      <c r="AQ96" s="812"/>
      <c r="AR96" s="1391"/>
      <c r="AS96" s="1048" t="e">
        <f>HLOOKUP(AS79,TV_affinity,6,0)</f>
        <v>#N/A</v>
      </c>
      <c r="AT96" s="805" t="e">
        <f>HLOOKUP(AS79,Channel_split2,5,0)</f>
        <v>#N/A</v>
      </c>
      <c r="AU96" s="805" t="e">
        <f>HLOOKUP(AS79,PT_Share,5,0)</f>
        <v>#N/A</v>
      </c>
      <c r="AV96" s="1331"/>
      <c r="AW96" s="1332"/>
      <c r="AX96" s="1048" t="e">
        <f>HLOOKUP(AX79,TV_affinity,6,0)</f>
        <v>#N/A</v>
      </c>
      <c r="AY96" s="805" t="e">
        <f>HLOOKUP(AX79,Channel_split2,5,0)</f>
        <v>#N/A</v>
      </c>
      <c r="AZ96" s="805" t="e">
        <f>HLOOKUP(AX79,PT_Share,5,0)</f>
        <v>#N/A</v>
      </c>
      <c r="BA96" s="805"/>
      <c r="BB96" s="813"/>
      <c r="BC96" s="809"/>
      <c r="BD96" s="1048" t="e">
        <f>HLOOKUP(BD79,TV_affinity,6,0)</f>
        <v>#N/A</v>
      </c>
      <c r="BE96" s="805" t="e">
        <f>HLOOKUP(BD79,Channel_split2,5,0)</f>
        <v>#N/A</v>
      </c>
      <c r="BF96" s="805" t="e">
        <f>HLOOKUP(BD79,PT_Share,5,0)</f>
        <v>#N/A</v>
      </c>
      <c r="BG96" s="805"/>
      <c r="BH96" s="809"/>
      <c r="BI96" s="1048" t="e">
        <f>HLOOKUP(BI79,TV_affinity,6,0)</f>
        <v>#N/A</v>
      </c>
      <c r="BJ96" s="805" t="e">
        <f>HLOOKUP(BI79,Channel_split2,5,0)</f>
        <v>#N/A</v>
      </c>
      <c r="BK96" s="805" t="e">
        <f>HLOOKUP(BI79,PT_Share,5,0)</f>
        <v>#N/A</v>
      </c>
      <c r="BL96" s="805"/>
      <c r="BM96" s="814"/>
    </row>
    <row r="97" spans="1:65" s="47" customFormat="1" outlineLevel="1">
      <c r="A97" s="158" t="s">
        <v>71</v>
      </c>
      <c r="B97" s="158"/>
      <c r="C97" s="159"/>
      <c r="D97" s="260" t="e">
        <f>HLOOKUP(D79,TV_affinity,7,0)</f>
        <v>#N/A</v>
      </c>
      <c r="E97" s="259" t="e">
        <f>HLOOKUP(D79,Channel_split2,6,0)</f>
        <v>#N/A</v>
      </c>
      <c r="F97" s="259" t="e">
        <f>HLOOKUP(D79,PT_Share,6,0)</f>
        <v>#N/A</v>
      </c>
      <c r="G97" s="259"/>
      <c r="H97" s="224"/>
      <c r="I97" s="261" t="e">
        <f>HLOOKUP(I79,TV_affinity,7,0)</f>
        <v>#N/A</v>
      </c>
      <c r="J97" s="259" t="e">
        <f>HLOOKUP(I79,Channel_split2,6,0)</f>
        <v>#N/A</v>
      </c>
      <c r="K97" s="259" t="e">
        <f>HLOOKUP(I79,PT_Share,6,0)</f>
        <v>#N/A</v>
      </c>
      <c r="L97" s="466"/>
      <c r="M97" s="224"/>
      <c r="N97" s="261" t="e">
        <f>HLOOKUP(N79,TV_affinity,7,0)</f>
        <v>#N/A</v>
      </c>
      <c r="O97" s="259" t="e">
        <f>HLOOKUP(N79,Channel_split2,6,0)</f>
        <v>#N/A</v>
      </c>
      <c r="P97" s="259" t="e">
        <f>HLOOKUP(N79,PT_Share,6,0)</f>
        <v>#N/A</v>
      </c>
      <c r="Q97" s="259"/>
      <c r="R97" s="466"/>
      <c r="S97" s="1151" t="e">
        <f>HLOOKUP(S79,TV_affinity,7,0)</f>
        <v>#N/A</v>
      </c>
      <c r="T97" s="340" t="e">
        <f>HLOOKUP(S79,Channel_split2,6,0)</f>
        <v>#N/A</v>
      </c>
      <c r="U97" s="340" t="e">
        <f>HLOOKUP(S79,PT_Share,6,0)</f>
        <v>#N/A</v>
      </c>
      <c r="V97" s="340"/>
      <c r="W97" s="1152"/>
      <c r="X97" s="261" t="e">
        <f>HLOOKUP(X79,TV_affinity,7,0)</f>
        <v>#N/A</v>
      </c>
      <c r="Y97" s="259" t="e">
        <f>HLOOKUP(X79,Channel_split2,6,0)</f>
        <v>#N/A</v>
      </c>
      <c r="Z97" s="259" t="e">
        <f>HLOOKUP(X79,PT_Share,6,0)</f>
        <v>#N/A</v>
      </c>
      <c r="AA97" s="259"/>
      <c r="AB97" s="332"/>
      <c r="AC97" s="258"/>
      <c r="AD97" s="261" t="e">
        <f>HLOOKUP(AD79,TV_affinity,7,0)</f>
        <v>#N/A</v>
      </c>
      <c r="AE97" s="259" t="e">
        <f>HLOOKUP(AD79,Channel_split2,6,0)</f>
        <v>#N/A</v>
      </c>
      <c r="AF97" s="259" t="e">
        <f>HLOOKUP(AD79,PT_Share,6,0)</f>
        <v>#N/A</v>
      </c>
      <c r="AG97" s="259"/>
      <c r="AH97" s="225"/>
      <c r="AI97" s="261" t="e">
        <f>HLOOKUP(AI79,TV_affinity,7,0)</f>
        <v>#N/A</v>
      </c>
      <c r="AJ97" s="259" t="e">
        <f>HLOOKUP(AI79,Channel_split2,6,0)</f>
        <v>#N/A</v>
      </c>
      <c r="AK97" s="259" t="e">
        <f>HLOOKUP(AI79,PT_Share,6,0)</f>
        <v>#N/A</v>
      </c>
      <c r="AL97" s="259"/>
      <c r="AM97" s="225"/>
      <c r="AN97" s="261" t="e">
        <f>HLOOKUP(AN79,TV_affinity,7,0)</f>
        <v>#N/A</v>
      </c>
      <c r="AO97" s="259" t="e">
        <f>HLOOKUP(AN79,Channel_split2,6,0)</f>
        <v>#N/A</v>
      </c>
      <c r="AP97" s="259" t="e">
        <f>HLOOKUP(AN79,PT_Share,6,0)</f>
        <v>#N/A</v>
      </c>
      <c r="AQ97" s="208"/>
      <c r="AR97" s="1392"/>
      <c r="AS97" s="261" t="e">
        <f>HLOOKUP(AS79,TV_affinity,7,0)</f>
        <v>#N/A</v>
      </c>
      <c r="AT97" s="259" t="e">
        <f>HLOOKUP(AS79,Channel_split2,6,0)</f>
        <v>#N/A</v>
      </c>
      <c r="AU97" s="259" t="e">
        <f>HLOOKUP(AS79,PT_Share,6,0)</f>
        <v>#N/A</v>
      </c>
      <c r="AV97" s="208"/>
      <c r="AW97" s="1152"/>
      <c r="AX97" s="261" t="e">
        <f>HLOOKUP(AX79,TV_affinity,7,0)</f>
        <v>#N/A</v>
      </c>
      <c r="AY97" s="259" t="e">
        <f>HLOOKUP(AX79,Channel_split2,6,0)</f>
        <v>#N/A</v>
      </c>
      <c r="AZ97" s="259" t="e">
        <f>HLOOKUP(AX79,PT_Share,6,0)</f>
        <v>#N/A</v>
      </c>
      <c r="BA97" s="259"/>
      <c r="BB97" s="472"/>
      <c r="BC97" s="225"/>
      <c r="BD97" s="261" t="e">
        <f>HLOOKUP(BD79,TV_affinity,7,0)</f>
        <v>#N/A</v>
      </c>
      <c r="BE97" s="259" t="e">
        <f>HLOOKUP(BD79,Channel_split2,6,0)</f>
        <v>#N/A</v>
      </c>
      <c r="BF97" s="259" t="e">
        <f>HLOOKUP(BD79,PT_Share,6,0)</f>
        <v>#N/A</v>
      </c>
      <c r="BG97" s="259"/>
      <c r="BH97" s="225"/>
      <c r="BI97" s="261" t="e">
        <f>HLOOKUP(BI79,TV_affinity,7,0)</f>
        <v>#N/A</v>
      </c>
      <c r="BJ97" s="259" t="e">
        <f>HLOOKUP(BI79,Channel_split2,6,0)</f>
        <v>#N/A</v>
      </c>
      <c r="BK97" s="259" t="e">
        <f>HLOOKUP(BI79,PT_Share,6,0)</f>
        <v>#N/A</v>
      </c>
      <c r="BL97" s="259"/>
      <c r="BM97" s="816"/>
    </row>
    <row r="98" spans="1:65" s="47" customFormat="1" outlineLevel="1">
      <c r="A98" s="160" t="s">
        <v>73</v>
      </c>
      <c r="B98" s="158"/>
      <c r="C98" s="161"/>
      <c r="D98" s="793" t="e">
        <f>HLOOKUP(D79,TV_affinity,8,0)</f>
        <v>#N/A</v>
      </c>
      <c r="E98" s="905" t="e">
        <f>HLOOKUP(D79,Channel_split2,7,0)</f>
        <v>#N/A</v>
      </c>
      <c r="F98" s="905" t="e">
        <f>HLOOKUP(D79,PT_Share,7,0)</f>
        <v>#N/A</v>
      </c>
      <c r="G98" s="905"/>
      <c r="H98" s="795"/>
      <c r="I98" s="796" t="e">
        <f>HLOOKUP(I79,TV_affinity,8,0)</f>
        <v>#N/A</v>
      </c>
      <c r="J98" s="905" t="e">
        <f>HLOOKUP(I79,Channel_split2,7,0)</f>
        <v>#N/A</v>
      </c>
      <c r="K98" s="905" t="e">
        <f>HLOOKUP(I79,PT_Share,7,0)</f>
        <v>#N/A</v>
      </c>
      <c r="L98" s="797"/>
      <c r="M98" s="795"/>
      <c r="N98" s="796" t="e">
        <f>HLOOKUP(N79,TV_affinity,8,0)</f>
        <v>#N/A</v>
      </c>
      <c r="O98" s="905" t="e">
        <f>HLOOKUP(N79,Channel_split2,7,0)</f>
        <v>#N/A</v>
      </c>
      <c r="P98" s="905" t="e">
        <f>HLOOKUP(N79,PT_Share,7,0)</f>
        <v>#N/A</v>
      </c>
      <c r="Q98" s="905"/>
      <c r="R98" s="1026"/>
      <c r="S98" s="1145" t="e">
        <f>HLOOKUP(S79,TV_affinity,8,0)</f>
        <v>#N/A</v>
      </c>
      <c r="T98" s="1146" t="e">
        <f>HLOOKUP(S79,Channel_split2,7,0)</f>
        <v>#N/A</v>
      </c>
      <c r="U98" s="1146" t="e">
        <f>HLOOKUP(S79,PT_Share,7,0)</f>
        <v>#N/A</v>
      </c>
      <c r="V98" s="1146"/>
      <c r="W98" s="1147"/>
      <c r="X98" s="1047" t="e">
        <f>HLOOKUP(X79,TV_affinity,8,0)</f>
        <v>#N/A</v>
      </c>
      <c r="Y98" s="905" t="e">
        <f>HLOOKUP(X79,Channel_split2,7,0)</f>
        <v>#N/A</v>
      </c>
      <c r="Z98" s="905" t="e">
        <f>HLOOKUP(X79,PT_Share,7,0)</f>
        <v>#N/A</v>
      </c>
      <c r="AA98" s="905"/>
      <c r="AB98" s="906"/>
      <c r="AC98" s="800"/>
      <c r="AD98" s="1047" t="e">
        <f>HLOOKUP(AD79,TV_affinity,8,0)</f>
        <v>#N/A</v>
      </c>
      <c r="AE98" s="905" t="e">
        <f>HLOOKUP(AD79,Channel_split2,7,0)</f>
        <v>#N/A</v>
      </c>
      <c r="AF98" s="905" t="e">
        <f>HLOOKUP(AD79,PT_Share,7,0)</f>
        <v>#N/A</v>
      </c>
      <c r="AG98" s="905"/>
      <c r="AH98" s="798"/>
      <c r="AI98" s="1047" t="e">
        <f>HLOOKUP(AI79,TV_affinity,8,0)</f>
        <v>#N/A</v>
      </c>
      <c r="AJ98" s="905" t="e">
        <f>HLOOKUP(AI79,Channel_split2,7,0)</f>
        <v>#N/A</v>
      </c>
      <c r="AK98" s="905" t="e">
        <f>HLOOKUP(AI79,PT_Share,7,0)</f>
        <v>#N/A</v>
      </c>
      <c r="AL98" s="905"/>
      <c r="AM98" s="798"/>
      <c r="AN98" s="1047" t="e">
        <f>HLOOKUP(AN79,TV_affinity,8,0)</f>
        <v>#N/A</v>
      </c>
      <c r="AO98" s="905" t="e">
        <f>HLOOKUP(AN79,Channel_split2,7,0)</f>
        <v>#N/A</v>
      </c>
      <c r="AP98" s="905" t="e">
        <f>HLOOKUP(AN79,PT_Share,7,0)</f>
        <v>#N/A</v>
      </c>
      <c r="AQ98" s="907"/>
      <c r="AR98" s="1390"/>
      <c r="AS98" s="1047" t="e">
        <f>HLOOKUP(AS79,TV_affinity,8,0)</f>
        <v>#N/A</v>
      </c>
      <c r="AT98" s="905" t="e">
        <f>HLOOKUP(AS79,Channel_split2,7,0)</f>
        <v>#N/A</v>
      </c>
      <c r="AU98" s="905" t="e">
        <f>HLOOKUP(AS79,PT_Share,7,0)</f>
        <v>#N/A</v>
      </c>
      <c r="AV98" s="1327"/>
      <c r="AW98" s="1328"/>
      <c r="AX98" s="1047" t="e">
        <f>HLOOKUP(AX79,TV_affinity,8,0)</f>
        <v>#N/A</v>
      </c>
      <c r="AY98" s="905" t="e">
        <f>HLOOKUP(AX79,Channel_split2,7,0)</f>
        <v>#N/A</v>
      </c>
      <c r="AZ98" s="905" t="e">
        <f>HLOOKUP(AX79,PT_Share,7,0)</f>
        <v>#N/A</v>
      </c>
      <c r="BA98" s="905"/>
      <c r="BB98" s="802"/>
      <c r="BC98" s="798"/>
      <c r="BD98" s="1047" t="e">
        <f>HLOOKUP(BD79,TV_affinity,8,0)</f>
        <v>#N/A</v>
      </c>
      <c r="BE98" s="905" t="e">
        <f>HLOOKUP(BD79,Channel_split2,7,0)</f>
        <v>#N/A</v>
      </c>
      <c r="BF98" s="905" t="e">
        <f>HLOOKUP(BD79,PT_Share,7,0)</f>
        <v>#N/A</v>
      </c>
      <c r="BG98" s="905"/>
      <c r="BH98" s="798"/>
      <c r="BI98" s="1047" t="e">
        <f>HLOOKUP(BI79,TV_affinity,8,0)</f>
        <v>#N/A</v>
      </c>
      <c r="BJ98" s="905" t="e">
        <f>HLOOKUP(BI79,Channel_split2,7,0)</f>
        <v>#N/A</v>
      </c>
      <c r="BK98" s="905" t="e">
        <f>HLOOKUP(BI79,PT_Share,7,0)</f>
        <v>#N/A</v>
      </c>
      <c r="BL98" s="905"/>
      <c r="BM98" s="803"/>
    </row>
    <row r="99" spans="1:65" s="47" customFormat="1" outlineLevel="1">
      <c r="A99" s="160" t="s">
        <v>85</v>
      </c>
      <c r="B99" s="158"/>
      <c r="C99" s="161"/>
      <c r="D99" s="793" t="e">
        <f>HLOOKUP(D79,TV_affinity,9,0)</f>
        <v>#N/A</v>
      </c>
      <c r="E99" s="905" t="e">
        <f>HLOOKUP(D79,Channel_split2,8,0)</f>
        <v>#N/A</v>
      </c>
      <c r="F99" s="905" t="e">
        <f>HLOOKUP(D79,PT_Share,8,0)</f>
        <v>#N/A</v>
      </c>
      <c r="G99" s="340"/>
      <c r="H99" s="224"/>
      <c r="I99" s="796" t="e">
        <f>HLOOKUP(I79,TV_affinity,9,0)</f>
        <v>#N/A</v>
      </c>
      <c r="J99" s="905" t="e">
        <f>HLOOKUP(I79,Channel_split2,8,0)</f>
        <v>#N/A</v>
      </c>
      <c r="K99" s="905" t="e">
        <f>HLOOKUP(I79,PT_Share,8,0)</f>
        <v>#N/A</v>
      </c>
      <c r="L99" s="466"/>
      <c r="M99" s="224"/>
      <c r="N99" s="796" t="e">
        <f>HLOOKUP(N79,TV_affinity,9,0)</f>
        <v>#N/A</v>
      </c>
      <c r="O99" s="905" t="e">
        <f>HLOOKUP(N79,Channel_split2,8,0)</f>
        <v>#N/A</v>
      </c>
      <c r="P99" s="905" t="e">
        <f>HLOOKUP(N79,PT_Share,8,0)</f>
        <v>#N/A</v>
      </c>
      <c r="Q99" s="340"/>
      <c r="R99" s="466"/>
      <c r="S99" s="1145" t="e">
        <f>HLOOKUP(S79,TV_affinity,9,0)</f>
        <v>#N/A</v>
      </c>
      <c r="T99" s="1146" t="e">
        <f>HLOOKUP(S79,Channel_split2,8,0)</f>
        <v>#N/A</v>
      </c>
      <c r="U99" s="1146" t="e">
        <f>HLOOKUP(S79,PT_Share,8,0)</f>
        <v>#N/A</v>
      </c>
      <c r="V99" s="340"/>
      <c r="W99" s="1152"/>
      <c r="X99" s="1047" t="e">
        <f>HLOOKUP(X79,TV_affinity,9,0)</f>
        <v>#N/A</v>
      </c>
      <c r="Y99" s="905" t="e">
        <f>HLOOKUP(X79,Channel_split2,8,0)</f>
        <v>#N/A</v>
      </c>
      <c r="Z99" s="905" t="e">
        <f>HLOOKUP(X79,PT_Share,8,0)</f>
        <v>#N/A</v>
      </c>
      <c r="AA99" s="340"/>
      <c r="AB99" s="333"/>
      <c r="AC99" s="258"/>
      <c r="AD99" s="1047" t="e">
        <f>HLOOKUP(AD79,TV_affinity,9,0)</f>
        <v>#N/A</v>
      </c>
      <c r="AE99" s="905" t="e">
        <f>HLOOKUP(AD79,Channel_split2,8,0)</f>
        <v>#N/A</v>
      </c>
      <c r="AF99" s="905" t="e">
        <f>HLOOKUP(AD79,PT_Share,8,0)</f>
        <v>#N/A</v>
      </c>
      <c r="AG99" s="905"/>
      <c r="AH99" s="225"/>
      <c r="AI99" s="1047" t="e">
        <f>HLOOKUP(AI79,TV_affinity,9,0)</f>
        <v>#N/A</v>
      </c>
      <c r="AJ99" s="905" t="e">
        <f>HLOOKUP(AI79,Channel_split2,8,0)</f>
        <v>#N/A</v>
      </c>
      <c r="AK99" s="905" t="e">
        <f>HLOOKUP(AI79,PT_Share,8,0)</f>
        <v>#N/A</v>
      </c>
      <c r="AL99" s="905"/>
      <c r="AM99" s="225"/>
      <c r="AN99" s="1047" t="e">
        <f>HLOOKUP(AN79,TV_affinity,9,0)</f>
        <v>#N/A</v>
      </c>
      <c r="AO99" s="905" t="e">
        <f>HLOOKUP(AN79,Channel_split2,8,0)</f>
        <v>#N/A</v>
      </c>
      <c r="AP99" s="905" t="e">
        <f>HLOOKUP(AN79,PT_Share,8,0)</f>
        <v>#N/A</v>
      </c>
      <c r="AQ99" s="208"/>
      <c r="AR99" s="1390"/>
      <c r="AS99" s="1047" t="e">
        <f>HLOOKUP(AS79,TV_affinity,9,0)</f>
        <v>#N/A</v>
      </c>
      <c r="AT99" s="905" t="e">
        <f>HLOOKUP(AS79,Channel_split2,8,0)</f>
        <v>#N/A</v>
      </c>
      <c r="AU99" s="905" t="e">
        <f>HLOOKUP(AS79,PT_Share,8,0)</f>
        <v>#N/A</v>
      </c>
      <c r="AV99" s="208"/>
      <c r="AW99" s="1152"/>
      <c r="AX99" s="1047" t="e">
        <f>HLOOKUP(AX79,TV_affinity,9,0)</f>
        <v>#N/A</v>
      </c>
      <c r="AY99" s="905" t="e">
        <f>HLOOKUP(AX79,Channel_split2,8,0)</f>
        <v>#N/A</v>
      </c>
      <c r="AZ99" s="905" t="e">
        <f>HLOOKUP(AX79,PT_Share,8,0)</f>
        <v>#N/A</v>
      </c>
      <c r="BA99" s="340"/>
      <c r="BB99" s="472"/>
      <c r="BC99" s="225"/>
      <c r="BD99" s="1047" t="e">
        <f>HLOOKUP(BD79,TV_affinity,9,0)</f>
        <v>#N/A</v>
      </c>
      <c r="BE99" s="905" t="e">
        <f>HLOOKUP(BD79,Channel_split2,8,0)</f>
        <v>#N/A</v>
      </c>
      <c r="BF99" s="905" t="e">
        <f>HLOOKUP(BD79,PT_Share,8,0)</f>
        <v>#N/A</v>
      </c>
      <c r="BG99" s="340"/>
      <c r="BH99" s="798"/>
      <c r="BI99" s="1047" t="e">
        <f>HLOOKUP(BI79,TV_affinity,9,0)</f>
        <v>#N/A</v>
      </c>
      <c r="BJ99" s="905" t="e">
        <f>HLOOKUP(BI79,Channel_split2,8,0)</f>
        <v>#N/A</v>
      </c>
      <c r="BK99" s="905" t="e">
        <f>HLOOKUP(BI79,PT_Share,8,0)</f>
        <v>#N/A</v>
      </c>
      <c r="BL99" s="340"/>
      <c r="BM99" s="816"/>
    </row>
    <row r="100" spans="1:65" s="47" customFormat="1" outlineLevel="1">
      <c r="A100" s="160" t="s">
        <v>93</v>
      </c>
      <c r="B100" s="158"/>
      <c r="C100" s="161"/>
      <c r="D100" s="793" t="e">
        <f>HLOOKUP(D79,TV_affinity,10,0)</f>
        <v>#N/A</v>
      </c>
      <c r="E100" s="905" t="e">
        <f>HLOOKUP(D79,Channel_split2,9,0)</f>
        <v>#N/A</v>
      </c>
      <c r="F100" s="905" t="e">
        <f>HLOOKUP(D79,PT_Share,9,0)</f>
        <v>#N/A</v>
      </c>
      <c r="G100" s="340"/>
      <c r="H100" s="224"/>
      <c r="I100" s="796" t="e">
        <f>HLOOKUP(I79,TV_affinity,10,0)</f>
        <v>#N/A</v>
      </c>
      <c r="J100" s="905" t="e">
        <f>HLOOKUP(I79,Channel_split2,9,0)</f>
        <v>#N/A</v>
      </c>
      <c r="K100" s="905" t="e">
        <f>HLOOKUP(I79,PT_Share,9,0)</f>
        <v>#N/A</v>
      </c>
      <c r="L100" s="466"/>
      <c r="M100" s="224"/>
      <c r="N100" s="796" t="e">
        <f>HLOOKUP(N79,TV_affinity,10,0)</f>
        <v>#N/A</v>
      </c>
      <c r="O100" s="905" t="e">
        <f>HLOOKUP(N79,Channel_split2,9,0)</f>
        <v>#N/A</v>
      </c>
      <c r="P100" s="905" t="e">
        <f>HLOOKUP(N79,PT_Share,9,0)</f>
        <v>#N/A</v>
      </c>
      <c r="Q100" s="340"/>
      <c r="R100" s="466"/>
      <c r="S100" s="1145" t="e">
        <f>HLOOKUP(S79,TV_affinity,10,0)</f>
        <v>#N/A</v>
      </c>
      <c r="T100" s="1146" t="e">
        <f>HLOOKUP(S79,Channel_split2,9,0)</f>
        <v>#N/A</v>
      </c>
      <c r="U100" s="1146" t="e">
        <f>HLOOKUP(S79,PT_Share,9,0)</f>
        <v>#N/A</v>
      </c>
      <c r="V100" s="340"/>
      <c r="W100" s="1152"/>
      <c r="X100" s="1047" t="e">
        <f>HLOOKUP(X79,TV_affinity,10,0)</f>
        <v>#N/A</v>
      </c>
      <c r="Y100" s="905" t="e">
        <f>HLOOKUP(X79,Channel_split2,9,0)</f>
        <v>#N/A</v>
      </c>
      <c r="Z100" s="905" t="e">
        <f>HLOOKUP(X79,PT_Share,9,0)</f>
        <v>#N/A</v>
      </c>
      <c r="AA100" s="340"/>
      <c r="AB100" s="333"/>
      <c r="AC100" s="258"/>
      <c r="AD100" s="1047" t="e">
        <f>HLOOKUP(AD79,TV_affinity,10,0)</f>
        <v>#N/A</v>
      </c>
      <c r="AE100" s="905" t="e">
        <f>HLOOKUP(AD79,Channel_split2,9,0)</f>
        <v>#N/A</v>
      </c>
      <c r="AF100" s="905" t="e">
        <f>HLOOKUP(AD79,PT_Share,9,0)</f>
        <v>#N/A</v>
      </c>
      <c r="AG100" s="905"/>
      <c r="AH100" s="225"/>
      <c r="AI100" s="1047" t="e">
        <f>HLOOKUP(AI79,TV_affinity,10,0)</f>
        <v>#N/A</v>
      </c>
      <c r="AJ100" s="905" t="e">
        <f>HLOOKUP(AI79,Channel_split2,9,0)</f>
        <v>#N/A</v>
      </c>
      <c r="AK100" s="905" t="e">
        <f>HLOOKUP(AI79,PT_Share,9,0)</f>
        <v>#N/A</v>
      </c>
      <c r="AL100" s="340"/>
      <c r="AM100" s="225"/>
      <c r="AN100" s="1047" t="e">
        <f>HLOOKUP(AN79,TV_affinity,10,0)</f>
        <v>#N/A</v>
      </c>
      <c r="AO100" s="905" t="e">
        <f>HLOOKUP(AN79,Channel_split2,9,0)</f>
        <v>#N/A</v>
      </c>
      <c r="AP100" s="905" t="e">
        <f>HLOOKUP(AN79,PT_Share,9,0)</f>
        <v>#N/A</v>
      </c>
      <c r="AQ100" s="208"/>
      <c r="AR100" s="1390"/>
      <c r="AS100" s="1047" t="e">
        <f>HLOOKUP(AS79,TV_affinity,10,0)</f>
        <v>#N/A</v>
      </c>
      <c r="AT100" s="905" t="e">
        <f>HLOOKUP(AS79,Channel_split2,9,0)</f>
        <v>#N/A</v>
      </c>
      <c r="AU100" s="905" t="e">
        <f>HLOOKUP(AS79,PT_Share,9,0)</f>
        <v>#N/A</v>
      </c>
      <c r="AV100" s="208"/>
      <c r="AW100" s="1152"/>
      <c r="AX100" s="1047" t="e">
        <f>HLOOKUP(AX79,TV_affinity,10,0)</f>
        <v>#N/A</v>
      </c>
      <c r="AY100" s="905" t="e">
        <f>HLOOKUP(AX79,Channel_split2,9,0)</f>
        <v>#N/A</v>
      </c>
      <c r="AZ100" s="905" t="e">
        <f>HLOOKUP(AX79,PT_Share,9,0)</f>
        <v>#N/A</v>
      </c>
      <c r="BA100" s="340"/>
      <c r="BB100" s="472"/>
      <c r="BC100" s="225"/>
      <c r="BD100" s="1047" t="e">
        <f>HLOOKUP(BD79,TV_affinity,10,0)</f>
        <v>#N/A</v>
      </c>
      <c r="BE100" s="905" t="e">
        <f>HLOOKUP(BD79,Channel_split2,9,0)</f>
        <v>#N/A</v>
      </c>
      <c r="BF100" s="905" t="e">
        <f>HLOOKUP(BD79,PT_Share,9,0)</f>
        <v>#N/A</v>
      </c>
      <c r="BG100" s="340"/>
      <c r="BH100" s="798"/>
      <c r="BI100" s="1047" t="e">
        <f>HLOOKUP(BI79,TV_affinity,10,0)</f>
        <v>#N/A</v>
      </c>
      <c r="BJ100" s="905" t="e">
        <f>HLOOKUP(BI79,Channel_split2,9,0)</f>
        <v>#N/A</v>
      </c>
      <c r="BK100" s="905" t="e">
        <f>HLOOKUP(BI79,PT_Share,9,0)</f>
        <v>#N/A</v>
      </c>
      <c r="BL100" s="340"/>
      <c r="BM100" s="816"/>
    </row>
    <row r="101" spans="1:65" outlineLevel="1">
      <c r="A101" s="151"/>
      <c r="B101" s="32"/>
      <c r="C101" s="48"/>
      <c r="D101" s="817"/>
      <c r="E101" s="665"/>
      <c r="F101" s="704"/>
      <c r="G101" s="704"/>
      <c r="H101" s="705"/>
      <c r="I101" s="820"/>
      <c r="J101" s="850"/>
      <c r="K101" s="707"/>
      <c r="L101" s="823"/>
      <c r="M101" s="707"/>
      <c r="N101" s="908"/>
      <c r="O101" s="850"/>
      <c r="P101" s="707"/>
      <c r="Q101" s="707"/>
      <c r="R101" s="1023"/>
      <c r="S101" s="1153"/>
      <c r="T101" s="1154"/>
      <c r="U101" s="1154"/>
      <c r="V101" s="1154"/>
      <c r="W101" s="1155"/>
      <c r="X101" s="1049"/>
      <c r="Y101" s="707"/>
      <c r="Z101" s="707"/>
      <c r="AA101" s="707"/>
      <c r="AB101" s="828"/>
      <c r="AC101" s="826"/>
      <c r="AD101" s="909"/>
      <c r="AE101" s="707"/>
      <c r="AF101" s="707"/>
      <c r="AG101" s="707"/>
      <c r="AH101" s="829"/>
      <c r="AI101" s="909"/>
      <c r="AJ101" s="707"/>
      <c r="AK101" s="707"/>
      <c r="AL101" s="707"/>
      <c r="AM101" s="826"/>
      <c r="AN101" s="830"/>
      <c r="AO101" s="910"/>
      <c r="AP101" s="910"/>
      <c r="AQ101" s="911"/>
      <c r="AR101" s="1227"/>
      <c r="AS101" s="1333"/>
      <c r="AT101" s="1301"/>
      <c r="AU101" s="1301"/>
      <c r="AV101" s="1301"/>
      <c r="AW101" s="1334"/>
      <c r="AX101" s="1250"/>
      <c r="AY101" s="912"/>
      <c r="AZ101" s="912"/>
      <c r="BA101" s="912"/>
      <c r="BB101" s="833"/>
      <c r="BC101" s="834"/>
      <c r="BD101" s="825"/>
      <c r="BE101" s="912"/>
      <c r="BF101" s="912"/>
      <c r="BG101" s="912"/>
      <c r="BH101" s="834"/>
      <c r="BI101" s="835"/>
      <c r="BJ101" s="912"/>
      <c r="BK101" s="912"/>
      <c r="BL101" s="912"/>
      <c r="BM101" s="836"/>
    </row>
    <row r="102" spans="1:65" s="223" customFormat="1" outlineLevel="1">
      <c r="A102" s="155" t="s">
        <v>54</v>
      </c>
      <c r="B102" s="222"/>
      <c r="C102" s="115" t="e">
        <f>SUM(D102:BM102)</f>
        <v>#N/A</v>
      </c>
      <c r="D102" s="837" t="e">
        <f>D104+D105</f>
        <v>#N/A</v>
      </c>
      <c r="E102" s="913"/>
      <c r="F102" s="913"/>
      <c r="G102" s="913"/>
      <c r="H102" s="839"/>
      <c r="I102" s="840" t="e">
        <f>I104+I105</f>
        <v>#N/A</v>
      </c>
      <c r="J102" s="914"/>
      <c r="K102" s="914"/>
      <c r="L102" s="842"/>
      <c r="M102" s="914"/>
      <c r="N102" s="915" t="e">
        <f>N104+N105</f>
        <v>#N/A</v>
      </c>
      <c r="O102" s="914"/>
      <c r="P102" s="914"/>
      <c r="Q102" s="914"/>
      <c r="R102" s="1027"/>
      <c r="S102" s="1156" t="e">
        <f>S104+S105</f>
        <v>#N/A</v>
      </c>
      <c r="T102" s="1157"/>
      <c r="U102" s="1157"/>
      <c r="V102" s="1157"/>
      <c r="W102" s="1158"/>
      <c r="X102" s="1050" t="e">
        <f>X104+X105</f>
        <v>#N/A</v>
      </c>
      <c r="Y102" s="914"/>
      <c r="Z102" s="914"/>
      <c r="AA102" s="914"/>
      <c r="AB102" s="845"/>
      <c r="AC102" s="844"/>
      <c r="AD102" s="915" t="e">
        <f>AD104+AD105</f>
        <v>#N/A</v>
      </c>
      <c r="AE102" s="914"/>
      <c r="AF102" s="914"/>
      <c r="AG102" s="914"/>
      <c r="AH102" s="846"/>
      <c r="AI102" s="915" t="e">
        <f>AI104+AI105</f>
        <v>#N/A</v>
      </c>
      <c r="AJ102" s="914"/>
      <c r="AK102" s="914"/>
      <c r="AL102" s="914"/>
      <c r="AM102" s="847"/>
      <c r="AN102" s="915" t="e">
        <f>AN104+AN105</f>
        <v>#N/A</v>
      </c>
      <c r="AO102" s="914"/>
      <c r="AP102" s="914"/>
      <c r="AQ102" s="914"/>
      <c r="AR102" s="1228"/>
      <c r="AS102" s="1335" t="e">
        <f>AS104+AS105</f>
        <v>#N/A</v>
      </c>
      <c r="AT102" s="1336"/>
      <c r="AU102" s="1337"/>
      <c r="AV102" s="1337"/>
      <c r="AW102" s="1338"/>
      <c r="AX102" s="1251" t="e">
        <f>AX104+AX105</f>
        <v>#N/A</v>
      </c>
      <c r="AY102" s="914"/>
      <c r="AZ102" s="914"/>
      <c r="BA102" s="914"/>
      <c r="BB102" s="846"/>
      <c r="BC102" s="848"/>
      <c r="BD102" s="915" t="e">
        <f>BD104+BD105</f>
        <v>#N/A</v>
      </c>
      <c r="BE102" s="914"/>
      <c r="BF102" s="914"/>
      <c r="BG102" s="914"/>
      <c r="BH102" s="845"/>
      <c r="BI102" s="915" t="e">
        <f>BI104+BI105</f>
        <v>#N/A</v>
      </c>
      <c r="BJ102" s="914"/>
      <c r="BK102" s="914"/>
      <c r="BL102" s="914"/>
      <c r="BM102" s="849"/>
    </row>
    <row r="103" spans="1:65" outlineLevel="1">
      <c r="A103" s="151" t="s">
        <v>74</v>
      </c>
      <c r="B103" s="32"/>
      <c r="C103" s="48"/>
      <c r="D103" s="817"/>
      <c r="E103" s="916"/>
      <c r="F103" s="917"/>
      <c r="G103" s="917"/>
      <c r="H103" s="705"/>
      <c r="I103" s="820"/>
      <c r="J103" s="918"/>
      <c r="K103" s="912"/>
      <c r="L103" s="823"/>
      <c r="M103" s="912"/>
      <c r="N103" s="908"/>
      <c r="O103" s="918"/>
      <c r="P103" s="912"/>
      <c r="Q103" s="912"/>
      <c r="R103" s="1023"/>
      <c r="S103" s="1153"/>
      <c r="T103" s="1154"/>
      <c r="U103" s="1154"/>
      <c r="V103" s="1154"/>
      <c r="W103" s="1155"/>
      <c r="X103" s="1049"/>
      <c r="Y103" s="912"/>
      <c r="Z103" s="912"/>
      <c r="AA103" s="912"/>
      <c r="AB103" s="828"/>
      <c r="AC103" s="826"/>
      <c r="AD103" s="909"/>
      <c r="AE103" s="912"/>
      <c r="AF103" s="912"/>
      <c r="AG103" s="912"/>
      <c r="AH103" s="829"/>
      <c r="AI103" s="909"/>
      <c r="AJ103" s="912"/>
      <c r="AK103" s="912"/>
      <c r="AL103" s="912"/>
      <c r="AM103" s="851"/>
      <c r="AN103" s="909"/>
      <c r="AO103" s="912"/>
      <c r="AP103" s="912"/>
      <c r="AQ103" s="912"/>
      <c r="AR103" s="1227"/>
      <c r="AS103" s="1300"/>
      <c r="AT103" s="1301"/>
      <c r="AU103" s="1301"/>
      <c r="AV103" s="1301"/>
      <c r="AW103" s="1334"/>
      <c r="AX103" s="1250"/>
      <c r="AY103" s="912"/>
      <c r="AZ103" s="912"/>
      <c r="BA103" s="912"/>
      <c r="BB103" s="829"/>
      <c r="BC103" s="834"/>
      <c r="BD103" s="909"/>
      <c r="BE103" s="912"/>
      <c r="BF103" s="912"/>
      <c r="BG103" s="912"/>
      <c r="BH103" s="828"/>
      <c r="BI103" s="919"/>
      <c r="BJ103" s="912"/>
      <c r="BK103" s="912"/>
      <c r="BL103" s="912"/>
      <c r="BM103" s="836"/>
    </row>
    <row r="104" spans="1:65" s="69" customFormat="1" outlineLevel="1">
      <c r="A104" s="156" t="s">
        <v>56</v>
      </c>
      <c r="B104" s="157"/>
      <c r="C104" s="48"/>
      <c r="D104" s="852" t="e">
        <f>SUM(D106:D109)</f>
        <v>#N/A</v>
      </c>
      <c r="E104" s="920"/>
      <c r="F104" s="921"/>
      <c r="G104" s="921" t="e">
        <f>SUM(G106:G109)</f>
        <v>#N/A</v>
      </c>
      <c r="H104" s="855"/>
      <c r="I104" s="856" t="e">
        <f>SUM(I106:I109)</f>
        <v>#N/A</v>
      </c>
      <c r="J104" s="920"/>
      <c r="K104" s="921"/>
      <c r="L104" s="857" t="e">
        <f>SUM(L106:L109)</f>
        <v>#N/A</v>
      </c>
      <c r="M104" s="855"/>
      <c r="N104" s="856" t="e">
        <f>SUM(N106:N109)</f>
        <v>#N/A</v>
      </c>
      <c r="O104" s="920"/>
      <c r="P104" s="921"/>
      <c r="Q104" s="921" t="e">
        <f>SUM(Q106:Q109)</f>
        <v>#N/A</v>
      </c>
      <c r="R104" s="1028"/>
      <c r="S104" s="1159" t="e">
        <f>SUM(S106:S109)</f>
        <v>#N/A</v>
      </c>
      <c r="T104" s="1160"/>
      <c r="U104" s="1161"/>
      <c r="V104" s="1161" t="e">
        <f>SUM(V106:V109)</f>
        <v>#N/A</v>
      </c>
      <c r="W104" s="1162"/>
      <c r="X104" s="1051" t="e">
        <f>SUM(X106:X109)</f>
        <v>#N/A</v>
      </c>
      <c r="Y104" s="920"/>
      <c r="Z104" s="921"/>
      <c r="AA104" s="921" t="e">
        <f>SUM(AA106:AA109)</f>
        <v>#N/A</v>
      </c>
      <c r="AB104" s="922"/>
      <c r="AC104" s="860"/>
      <c r="AD104" s="856" t="e">
        <f>SUM(AD106:AD109)</f>
        <v>#N/A</v>
      </c>
      <c r="AE104" s="920"/>
      <c r="AF104" s="921"/>
      <c r="AG104" s="921" t="e">
        <f>SUM(AG106:AG109)</f>
        <v>#N/A</v>
      </c>
      <c r="AH104" s="858"/>
      <c r="AI104" s="856" t="e">
        <f>SUM(AI106:AI109)</f>
        <v>#N/A</v>
      </c>
      <c r="AJ104" s="920"/>
      <c r="AK104" s="921"/>
      <c r="AL104" s="921" t="e">
        <f>SUM(AL106:AL109)</f>
        <v>#N/A</v>
      </c>
      <c r="AM104" s="861"/>
      <c r="AN104" s="856" t="e">
        <f>SUM(AN106:AN109)</f>
        <v>#N/A</v>
      </c>
      <c r="AO104" s="920"/>
      <c r="AP104" s="921"/>
      <c r="AQ104" s="921" t="e">
        <f>SUM(AQ106:AQ109)</f>
        <v>#N/A</v>
      </c>
      <c r="AR104" s="1229"/>
      <c r="AS104" s="1339" t="e">
        <f>SUM(AS106:AS109)</f>
        <v>#N/A</v>
      </c>
      <c r="AT104" s="1340"/>
      <c r="AU104" s="1341"/>
      <c r="AV104" s="1341" t="e">
        <f>SUM(AV106:AV109)</f>
        <v>#N/A</v>
      </c>
      <c r="AW104" s="1342"/>
      <c r="AX104" s="1252" t="e">
        <f>SUM(AX106:AX109)</f>
        <v>#N/A</v>
      </c>
      <c r="AY104" s="920"/>
      <c r="AZ104" s="921"/>
      <c r="BA104" s="921" t="e">
        <f>SUM(BA106:BA109)</f>
        <v>#N/A</v>
      </c>
      <c r="BB104" s="862"/>
      <c r="BC104" s="858"/>
      <c r="BD104" s="856" t="e">
        <f>SUM(BD106:BD109)</f>
        <v>#N/A</v>
      </c>
      <c r="BE104" s="920"/>
      <c r="BF104" s="921"/>
      <c r="BG104" s="921" t="e">
        <f>SUM(BG106:BG109)</f>
        <v>#N/A</v>
      </c>
      <c r="BH104" s="858"/>
      <c r="BI104" s="856" t="e">
        <f>SUM(BI106:BI109)</f>
        <v>#N/A</v>
      </c>
      <c r="BJ104" s="920"/>
      <c r="BK104" s="921"/>
      <c r="BL104" s="921" t="e">
        <f>SUM(BL106:BL109)</f>
        <v>#N/A</v>
      </c>
      <c r="BM104" s="863"/>
    </row>
    <row r="105" spans="1:65" s="69" customFormat="1" outlineLevel="1">
      <c r="A105" s="156" t="s">
        <v>57</v>
      </c>
      <c r="B105" s="157"/>
      <c r="C105" s="48"/>
      <c r="D105" s="852" t="e">
        <f>SUM(D110:D113)</f>
        <v>#N/A</v>
      </c>
      <c r="E105" s="920"/>
      <c r="F105" s="921"/>
      <c r="G105" s="921" t="e">
        <f>SUM(G110:G113)</f>
        <v>#N/A</v>
      </c>
      <c r="H105" s="855"/>
      <c r="I105" s="856" t="e">
        <f>SUM(I110:I113)</f>
        <v>#N/A</v>
      </c>
      <c r="J105" s="920"/>
      <c r="K105" s="921"/>
      <c r="L105" s="857" t="e">
        <f>SUM(L110:L113)</f>
        <v>#N/A</v>
      </c>
      <c r="M105" s="855"/>
      <c r="N105" s="856" t="e">
        <f>SUM(N110:N113)</f>
        <v>#N/A</v>
      </c>
      <c r="O105" s="920"/>
      <c r="P105" s="921"/>
      <c r="Q105" s="921" t="e">
        <f>SUM(Q110:Q113)</f>
        <v>#N/A</v>
      </c>
      <c r="R105" s="1028"/>
      <c r="S105" s="1159" t="e">
        <f>SUM(S110:S113)</f>
        <v>#N/A</v>
      </c>
      <c r="T105" s="1160"/>
      <c r="U105" s="1161"/>
      <c r="V105" s="1161" t="e">
        <f>SUM(V110:V113)</f>
        <v>#N/A</v>
      </c>
      <c r="W105" s="1162"/>
      <c r="X105" s="1051" t="e">
        <f>SUM(X110:X113)</f>
        <v>#N/A</v>
      </c>
      <c r="Y105" s="920"/>
      <c r="Z105" s="921"/>
      <c r="AA105" s="921" t="e">
        <f>SUM(AA110:AA113)</f>
        <v>#N/A</v>
      </c>
      <c r="AB105" s="922"/>
      <c r="AC105" s="860"/>
      <c r="AD105" s="856" t="e">
        <f>SUM(AD110:AD113)</f>
        <v>#N/A</v>
      </c>
      <c r="AE105" s="920"/>
      <c r="AF105" s="921"/>
      <c r="AG105" s="921" t="e">
        <f>SUM(AG110:AG113)</f>
        <v>#N/A</v>
      </c>
      <c r="AH105" s="858"/>
      <c r="AI105" s="856" t="e">
        <f>SUM(AI110:AI113)</f>
        <v>#N/A</v>
      </c>
      <c r="AJ105" s="920"/>
      <c r="AK105" s="921"/>
      <c r="AL105" s="921" t="e">
        <f>SUM(AL110:AL113)</f>
        <v>#N/A</v>
      </c>
      <c r="AM105" s="861"/>
      <c r="AN105" s="856" t="e">
        <f>SUM(AN110:AN113)</f>
        <v>#N/A</v>
      </c>
      <c r="AO105" s="920"/>
      <c r="AP105" s="921"/>
      <c r="AQ105" s="921" t="e">
        <f>SUM(AQ110:AQ113)</f>
        <v>#N/A</v>
      </c>
      <c r="AR105" s="1229"/>
      <c r="AS105" s="1339" t="e">
        <f>SUM(AS110:AS113)</f>
        <v>#N/A</v>
      </c>
      <c r="AT105" s="1340"/>
      <c r="AU105" s="1341"/>
      <c r="AV105" s="1341" t="e">
        <f>SUM(AV110:AV113)</f>
        <v>#N/A</v>
      </c>
      <c r="AW105" s="1342"/>
      <c r="AX105" s="1252" t="e">
        <f>SUM(AX110:AX113)</f>
        <v>#N/A</v>
      </c>
      <c r="AY105" s="920"/>
      <c r="AZ105" s="921"/>
      <c r="BA105" s="921" t="e">
        <f>SUM(BA110:BA113)</f>
        <v>#N/A</v>
      </c>
      <c r="BB105" s="862"/>
      <c r="BC105" s="858"/>
      <c r="BD105" s="856" t="e">
        <f>SUM(BD110:BD113)</f>
        <v>#N/A</v>
      </c>
      <c r="BE105" s="920"/>
      <c r="BF105" s="921"/>
      <c r="BG105" s="921" t="e">
        <f>SUM(BG110:BG113)</f>
        <v>#N/A</v>
      </c>
      <c r="BH105" s="858"/>
      <c r="BI105" s="856" t="e">
        <f>SUM(BI110:BI113)</f>
        <v>#N/A</v>
      </c>
      <c r="BJ105" s="920"/>
      <c r="BK105" s="921"/>
      <c r="BL105" s="921" t="e">
        <f>SUM(BL110:BL113)</f>
        <v>#N/A</v>
      </c>
      <c r="BM105" s="863"/>
    </row>
    <row r="106" spans="1:65" outlineLevel="1">
      <c r="A106" s="151" t="s">
        <v>60</v>
      </c>
      <c r="B106" s="32"/>
      <c r="C106" s="48"/>
      <c r="D106" s="817" t="e">
        <f>((D83*D$13*G93)+(F93*D83*D$14)+((1-(F93+G93))*D83*D$15))*VLOOKUP(D82,spot_lenght_index,2,FALSE)*E93</f>
        <v>#N/A</v>
      </c>
      <c r="E106" s="916"/>
      <c r="F106" s="917"/>
      <c r="G106" s="917" t="e">
        <f>D83*E93</f>
        <v>#N/A</v>
      </c>
      <c r="H106" s="864"/>
      <c r="I106" s="865" t="e">
        <f>((I83*I$13*L93)+(K93*I83*I$14)+((1-(K93+L93))*I83*I$15))*VLOOKUP(I82,spot_lenght_index,2,FALSE)*J93</f>
        <v>#N/A</v>
      </c>
      <c r="J106" s="916"/>
      <c r="K106" s="917"/>
      <c r="L106" s="866" t="e">
        <f>I83*J93</f>
        <v>#N/A</v>
      </c>
      <c r="M106" s="864"/>
      <c r="N106" s="865" t="e">
        <f>((N83*N$13*Q93)+(P93*N83*N$14)+((1-(P93+Q93))*N83*N$15))*VLOOKUP(N82,spot_lenght_index,2,FALSE)*O93</f>
        <v>#N/A</v>
      </c>
      <c r="O106" s="916"/>
      <c r="P106" s="917"/>
      <c r="Q106" s="917" t="e">
        <f>N83*O93</f>
        <v>#N/A</v>
      </c>
      <c r="R106" s="1029"/>
      <c r="S106" s="1163" t="e">
        <f>((S83*S$13*V93)+(U93*S83*S$14)+((1-(U93+V93))*S83*S$15))*VLOOKUP(S82,spot_lenght_index,2,FALSE)*T93</f>
        <v>#N/A</v>
      </c>
      <c r="T106" s="1164"/>
      <c r="U106" s="1165"/>
      <c r="V106" s="1165" t="e">
        <f>S83*T93</f>
        <v>#N/A</v>
      </c>
      <c r="W106" s="1166"/>
      <c r="X106" s="1052" t="e">
        <f>((X83*X$13*AA93)+(Z93*X83*X$14)+((1-(Z93+AA93))*X83*X$15))*VLOOKUP(X82,spot_lenght_index,2,FALSE)*Y93</f>
        <v>#N/A</v>
      </c>
      <c r="Y106" s="916"/>
      <c r="Z106" s="917"/>
      <c r="AA106" s="917" t="e">
        <f>X83*Y93</f>
        <v>#N/A</v>
      </c>
      <c r="AB106" s="923"/>
      <c r="AC106" s="826"/>
      <c r="AD106" s="865" t="e">
        <f>((AD83*AD$13*AG93)+(AF93*AD83*AD$14)+((1-(AF93+AG93))*AD83*AD$15))*VLOOKUP(AD82,spot_lenght_index,2,FALSE)*AE93</f>
        <v>#N/A</v>
      </c>
      <c r="AE106" s="916"/>
      <c r="AF106" s="917"/>
      <c r="AG106" s="917" t="e">
        <f>AD83*AE93</f>
        <v>#N/A</v>
      </c>
      <c r="AH106" s="834"/>
      <c r="AI106" s="865" t="e">
        <f>((AI83*AI$13*AL93)+(AK93*AI83*AI$14)+((1-(AK93+AL93))*AI83*AI$15))*VLOOKUP(AI82,spot_lenght_index,2,FALSE)*AJ93</f>
        <v>#N/A</v>
      </c>
      <c r="AJ106" s="916"/>
      <c r="AK106" s="917"/>
      <c r="AL106" s="917" t="e">
        <f>AI83*AJ93</f>
        <v>#N/A</v>
      </c>
      <c r="AM106" s="826"/>
      <c r="AN106" s="865" t="e">
        <f>((AN83*AN$13*AQ93)+(AP93*AN83*AN$14)+((1-(AP93+AQ93))*AN83*AN$15))*VLOOKUP(AN82,spot_lenght_index,2,FALSE)*AO93</f>
        <v>#N/A</v>
      </c>
      <c r="AO106" s="916"/>
      <c r="AP106" s="917"/>
      <c r="AQ106" s="917" t="e">
        <f>AN83*AO93</f>
        <v>#N/A</v>
      </c>
      <c r="AR106" s="1227"/>
      <c r="AS106" s="1343" t="e">
        <f>((AS83*AS$13*AV93)+(AU93*AS83*AS$14)+((1-(AU93+AV93))*AS83*AS$15))*VLOOKUP(AS82,spot_lenght_index,2,FALSE)*AT93</f>
        <v>#N/A</v>
      </c>
      <c r="AT106" s="1344"/>
      <c r="AU106" s="1345"/>
      <c r="AV106" s="1345" t="e">
        <f>AS83*AT93</f>
        <v>#N/A</v>
      </c>
      <c r="AW106" s="1334"/>
      <c r="AX106" s="1253" t="e">
        <f>((AX83*AX$13*BA93)+(AZ93*AX83*AX$14)+((1-(AZ93+BA93))*AX83*AX$15))*VLOOKUP(AX82,spot_lenght_index,2,FALSE)*AY93</f>
        <v>#N/A</v>
      </c>
      <c r="AY106" s="916"/>
      <c r="AZ106" s="917"/>
      <c r="BA106" s="917" t="e">
        <f>AX83*AY93</f>
        <v>#N/A</v>
      </c>
      <c r="BB106" s="829"/>
      <c r="BC106" s="834"/>
      <c r="BD106" s="865" t="e">
        <f>((BD83*BD$13*BG93)+(BF93*BD83*BD$14)+((1-(BF93+BG93))*BD83*BD$15))*VLOOKUP(BD82,spot_lenght_index,2,FALSE)*BE93</f>
        <v>#N/A</v>
      </c>
      <c r="BE106" s="916"/>
      <c r="BF106" s="917"/>
      <c r="BG106" s="917" t="e">
        <f>BD83*BE93</f>
        <v>#N/A</v>
      </c>
      <c r="BH106" s="834"/>
      <c r="BI106" s="865" t="e">
        <f>((BI83*BI$13*BL93)+(BK93*BI83*BI$14)+((1-(BK93+BL93))*BI83*BI$15))*VLOOKUP(BI82,spot_lenght_index,2,FALSE)*BJ93</f>
        <v>#N/A</v>
      </c>
      <c r="BJ106" s="916"/>
      <c r="BK106" s="917"/>
      <c r="BL106" s="917" t="e">
        <f>BI83*BJ93</f>
        <v>#N/A</v>
      </c>
      <c r="BM106" s="868"/>
    </row>
    <row r="107" spans="1:65" outlineLevel="1">
      <c r="A107" s="151" t="s">
        <v>61</v>
      </c>
      <c r="B107" s="32"/>
      <c r="C107" s="48"/>
      <c r="D107" s="817" t="e">
        <f>((D83*D$13*G94)+(F94*D83*D$14)+((1-(F94+G94))*D83*D$15))*VLOOKUP(D82,spot_lenght_index,2,FALSE)*E94</f>
        <v>#N/A</v>
      </c>
      <c r="E107" s="916"/>
      <c r="F107" s="917"/>
      <c r="G107" s="917" t="e">
        <f>D83*E94</f>
        <v>#N/A</v>
      </c>
      <c r="H107" s="864"/>
      <c r="I107" s="865" t="e">
        <f>((I83*I$13*L94)+(K94*I83*I$14)+((1-(K94+L94))*I83*I$15))*VLOOKUP(I82,spot_lenght_index,2,FALSE)*J94</f>
        <v>#N/A</v>
      </c>
      <c r="J107" s="916"/>
      <c r="K107" s="917"/>
      <c r="L107" s="866" t="e">
        <f>I83*J94</f>
        <v>#N/A</v>
      </c>
      <c r="M107" s="864"/>
      <c r="N107" s="865" t="e">
        <f>((N83*N$13*Q94)+(P94*N83*N$14)+((1-(P94+Q94))*N83*N$15))*VLOOKUP(N82,spot_lenght_index,2,FALSE)*O94</f>
        <v>#N/A</v>
      </c>
      <c r="O107" s="916"/>
      <c r="P107" s="917"/>
      <c r="Q107" s="917" t="e">
        <f>N83*O94</f>
        <v>#N/A</v>
      </c>
      <c r="R107" s="1029"/>
      <c r="S107" s="1163" t="e">
        <f>((S83*S$13*V94)+(U94*S83*S$14)+((1-(U94+V94))*S83*S$15))*VLOOKUP(S82,spot_lenght_index,2,FALSE)*T94</f>
        <v>#N/A</v>
      </c>
      <c r="T107" s="1164"/>
      <c r="U107" s="1165"/>
      <c r="V107" s="1165" t="e">
        <f>S83*T94</f>
        <v>#N/A</v>
      </c>
      <c r="W107" s="1166"/>
      <c r="X107" s="1052" t="e">
        <f>((X83*X$13*AA94)+(Z94*X83*X$14)+((1-(Z94+AA94))*X83*X$15))*VLOOKUP(X82,spot_lenght_index,2,FALSE)*Y94</f>
        <v>#N/A</v>
      </c>
      <c r="Y107" s="916"/>
      <c r="Z107" s="917"/>
      <c r="AA107" s="917" t="e">
        <f>X83*Y94</f>
        <v>#N/A</v>
      </c>
      <c r="AB107" s="923"/>
      <c r="AC107" s="826"/>
      <c r="AD107" s="865" t="e">
        <f>((AD83*AD$13*AG94)+(AF94*AD83*AD$14)+((1-(AF94+AG94))*AD83*AD$15))*VLOOKUP(AD82,spot_lenght_index,2,FALSE)*AE94</f>
        <v>#N/A</v>
      </c>
      <c r="AE107" s="916"/>
      <c r="AF107" s="917"/>
      <c r="AG107" s="917" t="e">
        <f>AD83*AE94</f>
        <v>#N/A</v>
      </c>
      <c r="AH107" s="834"/>
      <c r="AI107" s="865" t="e">
        <f>((AI83*AI$13*AL94)+(AK94*AI83*AI$14)+((1-(AK94+AL94))*AI83*AI$15))*VLOOKUP(AI82,spot_lenght_index,2,FALSE)*AJ94</f>
        <v>#N/A</v>
      </c>
      <c r="AJ107" s="916"/>
      <c r="AK107" s="917"/>
      <c r="AL107" s="917" t="e">
        <f>AI83*AJ94</f>
        <v>#N/A</v>
      </c>
      <c r="AM107" s="851"/>
      <c r="AN107" s="865" t="e">
        <f>((AN83*AN$13*AQ94)+(AP94*AN83*AN$14)+((1-(AP94+AQ94))*AN83*AN$15))*VLOOKUP(AN82,spot_lenght_index,2,FALSE)*AO94</f>
        <v>#N/A</v>
      </c>
      <c r="AO107" s="916"/>
      <c r="AP107" s="917"/>
      <c r="AQ107" s="917" t="e">
        <f>AN83*AO94</f>
        <v>#N/A</v>
      </c>
      <c r="AR107" s="1227"/>
      <c r="AS107" s="1343" t="e">
        <f>((AS83*AS$13*AV94)+(AU94*AS83*AS$14)+((1-(AU94+AV94))*AS83*AS$15))*VLOOKUP(AS82,spot_lenght_index,2,FALSE)*AT94</f>
        <v>#N/A</v>
      </c>
      <c r="AT107" s="1344"/>
      <c r="AU107" s="1345"/>
      <c r="AV107" s="1345" t="e">
        <f>AS83*AT94</f>
        <v>#N/A</v>
      </c>
      <c r="AW107" s="1334"/>
      <c r="AX107" s="1253" t="e">
        <f>((AX83*AX$13*BA94)+(AZ94*AX83*AX$14)+((1-(AZ94+BA94))*AX83*AX$15))*VLOOKUP(AX82,spot_lenght_index,2,FALSE)*AY94</f>
        <v>#N/A</v>
      </c>
      <c r="AY107" s="916"/>
      <c r="AZ107" s="917"/>
      <c r="BA107" s="917" t="e">
        <f>AX83*AY94</f>
        <v>#N/A</v>
      </c>
      <c r="BB107" s="829"/>
      <c r="BC107" s="834"/>
      <c r="BD107" s="865" t="e">
        <f>((BD83*BD$13*BG94)+(BF94*BD83*BD$14)+((1-(BF94+BG94))*BD83*BD$15))*VLOOKUP(BD82,spot_lenght_index,2,FALSE)*BE94</f>
        <v>#N/A</v>
      </c>
      <c r="BE107" s="916"/>
      <c r="BF107" s="917"/>
      <c r="BG107" s="917" t="e">
        <f>BD83*BE94</f>
        <v>#N/A</v>
      </c>
      <c r="BH107" s="834"/>
      <c r="BI107" s="865" t="e">
        <f>((BI83*BI$13*BL94)+(BK94*BI83*BI$14)+((1-(BK94+BL94))*BI83*BI$15))*VLOOKUP(BI82,spot_lenght_index,2,FALSE)*BJ94</f>
        <v>#N/A</v>
      </c>
      <c r="BJ107" s="916"/>
      <c r="BK107" s="917"/>
      <c r="BL107" s="917" t="e">
        <f>BI83*BJ94</f>
        <v>#N/A</v>
      </c>
      <c r="BM107" s="868"/>
    </row>
    <row r="108" spans="1:65" outlineLevel="1">
      <c r="A108" s="151" t="s">
        <v>62</v>
      </c>
      <c r="B108" s="32"/>
      <c r="C108" s="48"/>
      <c r="D108" s="817" t="e">
        <f>((D83*D$13*G95)+(F95*D83*D$14)+((1-(F95+G95))*D83*D$15))*VLOOKUP(D82,spot_lenght_index,2,FALSE)*E95</f>
        <v>#N/A</v>
      </c>
      <c r="E108" s="916"/>
      <c r="F108" s="917"/>
      <c r="G108" s="917" t="e">
        <f>D83*E95</f>
        <v>#N/A</v>
      </c>
      <c r="H108" s="864"/>
      <c r="I108" s="865" t="e">
        <f>((I83*I$13*L95)+(K95*I83*I$14)+((1-(K95+L95))*I83*I$15))*VLOOKUP(I82,spot_lenght_index,2,FALSE)*J95</f>
        <v>#N/A</v>
      </c>
      <c r="J108" s="916"/>
      <c r="K108" s="917"/>
      <c r="L108" s="866" t="e">
        <f>I83*J95</f>
        <v>#N/A</v>
      </c>
      <c r="M108" s="864"/>
      <c r="N108" s="865" t="e">
        <f>((N83*N$13*Q95)+(P95*N83*N$14)+((1-(P95+Q95))*N83*N$15))*VLOOKUP(N82,spot_lenght_index,2,FALSE)*O95</f>
        <v>#N/A</v>
      </c>
      <c r="O108" s="916"/>
      <c r="P108" s="917"/>
      <c r="Q108" s="917" t="e">
        <f>N83*O95</f>
        <v>#N/A</v>
      </c>
      <c r="R108" s="1029"/>
      <c r="S108" s="1163" t="e">
        <f>((S83*S$13*V95)+(U95*S83*S$14)+((1-(U95+V95))*S83*S$15))*VLOOKUP(S82,spot_lenght_index,2,FALSE)*T95</f>
        <v>#N/A</v>
      </c>
      <c r="T108" s="1164"/>
      <c r="U108" s="1165"/>
      <c r="V108" s="1165" t="e">
        <f>S83*T95</f>
        <v>#N/A</v>
      </c>
      <c r="W108" s="1166"/>
      <c r="X108" s="1052" t="e">
        <f>((X83*X$13*AA95)+(Z95*X83*X$14)+((1-(Z95+AA95))*X83*X$15))*VLOOKUP(X82,spot_lenght_index,2,FALSE)*Y95</f>
        <v>#N/A</v>
      </c>
      <c r="Y108" s="916"/>
      <c r="Z108" s="917"/>
      <c r="AA108" s="917" t="e">
        <f>X83*Y95</f>
        <v>#N/A</v>
      </c>
      <c r="AB108" s="923"/>
      <c r="AC108" s="826"/>
      <c r="AD108" s="865" t="e">
        <f>((AD83*AD$13*AG95)+(AF95*AD83*AD$14)+((1-(AF95+AG95))*AD83*AD$15))*VLOOKUP(AD82,spot_lenght_index,2,FALSE)*AE95</f>
        <v>#N/A</v>
      </c>
      <c r="AE108" s="916"/>
      <c r="AF108" s="917"/>
      <c r="AG108" s="917" t="e">
        <f>AD83*AE95</f>
        <v>#N/A</v>
      </c>
      <c r="AH108" s="834"/>
      <c r="AI108" s="865" t="e">
        <f>((AI83*AI$13*AL95)+(AK95*AI83*AI$14)+((1-(AK95+AL95))*AI83*AI$15))*VLOOKUP(AI82,spot_lenght_index,2,FALSE)*AJ95</f>
        <v>#N/A</v>
      </c>
      <c r="AJ108" s="916"/>
      <c r="AK108" s="917"/>
      <c r="AL108" s="917" t="e">
        <f>AI83*AJ95</f>
        <v>#N/A</v>
      </c>
      <c r="AM108" s="851"/>
      <c r="AN108" s="865" t="e">
        <f>((AN83*AN$13*AQ95)+(AP95*AN83*AN$14)+((1-(AP95+AQ95))*AN83*AN$15))*VLOOKUP(AN82,spot_lenght_index,2,FALSE)*AO95</f>
        <v>#N/A</v>
      </c>
      <c r="AO108" s="916"/>
      <c r="AP108" s="917"/>
      <c r="AQ108" s="917" t="e">
        <f>AN83*AO95</f>
        <v>#N/A</v>
      </c>
      <c r="AR108" s="1227"/>
      <c r="AS108" s="1343" t="e">
        <f>((AS83*AS$13*AV95)+(AU95*AS83*AS$14)+((1-(AU95+AV95))*AS83*AS$15))*VLOOKUP(AS82,spot_lenght_index,2,FALSE)*AT95</f>
        <v>#N/A</v>
      </c>
      <c r="AT108" s="1344"/>
      <c r="AU108" s="1345"/>
      <c r="AV108" s="1345" t="e">
        <f>AS83*AT95</f>
        <v>#N/A</v>
      </c>
      <c r="AW108" s="1334"/>
      <c r="AX108" s="1253" t="e">
        <f>((AX83*AX$13*BA95)+(AZ95*AX83*AX$14)+((1-(AZ95+BA95))*AX83*AX$15))*VLOOKUP(AX82,spot_lenght_index,2,FALSE)*AY95</f>
        <v>#N/A</v>
      </c>
      <c r="AY108" s="916"/>
      <c r="AZ108" s="917"/>
      <c r="BA108" s="917" t="e">
        <f>AX83*AY95</f>
        <v>#N/A</v>
      </c>
      <c r="BB108" s="829"/>
      <c r="BC108" s="834"/>
      <c r="BD108" s="865" t="e">
        <f>((BD83*BD$13*BG95)+(BF95*BD83*BD$14)+((1-(BF95+BG95))*BD83*BD$15))*VLOOKUP(BD82,spot_lenght_index,2,FALSE)*BE95</f>
        <v>#N/A</v>
      </c>
      <c r="BE108" s="916"/>
      <c r="BF108" s="917"/>
      <c r="BG108" s="917" t="e">
        <f>BD83*BE95</f>
        <v>#N/A</v>
      </c>
      <c r="BH108" s="834"/>
      <c r="BI108" s="865" t="e">
        <f>((BI83*BI$13*BL95)+(BK95*BI83*BI$14)+((1-(BK95+BL95))*BI83*BI$15))*VLOOKUP(BI82,spot_lenght_index,2,FALSE)*BJ95</f>
        <v>#N/A</v>
      </c>
      <c r="BJ108" s="916"/>
      <c r="BK108" s="917"/>
      <c r="BL108" s="917" t="e">
        <f>BI83*BJ95</f>
        <v>#N/A</v>
      </c>
      <c r="BM108" s="868"/>
    </row>
    <row r="109" spans="1:65" outlineLevel="1">
      <c r="A109" s="151" t="s">
        <v>106</v>
      </c>
      <c r="B109" s="32"/>
      <c r="C109" s="48"/>
      <c r="D109" s="817" t="e">
        <f>((D83*D$13*G96)+(F96*D83*D$14)+((1-(F96+G96))*D83*D$15))*VLOOKUP(D82,spot_lenght_index,2,FALSE)*E96</f>
        <v>#N/A</v>
      </c>
      <c r="E109" s="916"/>
      <c r="F109" s="917"/>
      <c r="G109" s="917" t="e">
        <f>D83*E96</f>
        <v>#N/A</v>
      </c>
      <c r="H109" s="864"/>
      <c r="I109" s="865" t="e">
        <f>((I83*I$13*L96)+(K96*I83*I$14)+((1-(K96+L96))*I83*I$15))*VLOOKUP(I82,spot_lenght_index,2,FALSE)*J96</f>
        <v>#N/A</v>
      </c>
      <c r="J109" s="916"/>
      <c r="K109" s="917"/>
      <c r="L109" s="866" t="e">
        <f>I83*J96</f>
        <v>#N/A</v>
      </c>
      <c r="M109" s="864"/>
      <c r="N109" s="865" t="e">
        <f>((N83*N$13*Q96)+(P96*N83*N$14)+((1-(P96+Q96))*N83*N$15))*VLOOKUP(N82,spot_lenght_index,2,FALSE)*O96</f>
        <v>#N/A</v>
      </c>
      <c r="O109" s="916"/>
      <c r="P109" s="917"/>
      <c r="Q109" s="917" t="e">
        <f>N83*O96</f>
        <v>#N/A</v>
      </c>
      <c r="R109" s="1029"/>
      <c r="S109" s="1163" t="e">
        <f>((S83*S$13*V96)+(U96*S83*S$14)+((1-(U96+V96))*S83*S$15))*VLOOKUP(S82,spot_lenght_index,2,FALSE)*T96</f>
        <v>#N/A</v>
      </c>
      <c r="T109" s="1164"/>
      <c r="U109" s="1165"/>
      <c r="V109" s="1165" t="e">
        <f>S83*T96</f>
        <v>#N/A</v>
      </c>
      <c r="W109" s="1166"/>
      <c r="X109" s="1052" t="e">
        <f>((X83*X$13*AA96)+(Z96*X83*X$14)+((1-(Z96+AA96))*X83*X$15))*VLOOKUP(X82,spot_lenght_index,2,FALSE)*Y96</f>
        <v>#N/A</v>
      </c>
      <c r="Y109" s="916"/>
      <c r="Z109" s="917"/>
      <c r="AA109" s="917" t="e">
        <f>X83*Y96</f>
        <v>#N/A</v>
      </c>
      <c r="AB109" s="923"/>
      <c r="AC109" s="826"/>
      <c r="AD109" s="865" t="e">
        <f>((AD83*AD$13*AG96)+(AF96*AD83*AD$14)+((1-(AF96+AG96))*AD83*AD$15))*VLOOKUP(AD82,spot_lenght_index,2,FALSE)*AE96</f>
        <v>#N/A</v>
      </c>
      <c r="AE109" s="916"/>
      <c r="AF109" s="917"/>
      <c r="AG109" s="917" t="e">
        <f>AD83*AE96</f>
        <v>#N/A</v>
      </c>
      <c r="AH109" s="834"/>
      <c r="AI109" s="865" t="e">
        <f>((AI83*AI$13*AL96)+(AK96*AI83*AI$14)+((1-(AK96+AL96))*AI83*AI$15))*VLOOKUP(AI82,spot_lenght_index,2,FALSE)*AJ96</f>
        <v>#N/A</v>
      </c>
      <c r="AJ109" s="916"/>
      <c r="AK109" s="917"/>
      <c r="AL109" s="917" t="e">
        <f>AI83*AJ96</f>
        <v>#N/A</v>
      </c>
      <c r="AM109" s="851"/>
      <c r="AN109" s="865" t="e">
        <f>((AN83*AN$13*AQ96)+(AP96*AN83*AN$14)+((1-(AP96+AQ96))*AN83*AN$15))*VLOOKUP(AN82,spot_lenght_index,2,FALSE)*AO96</f>
        <v>#N/A</v>
      </c>
      <c r="AO109" s="916"/>
      <c r="AP109" s="917"/>
      <c r="AQ109" s="917" t="e">
        <f>AN83*AO96</f>
        <v>#N/A</v>
      </c>
      <c r="AR109" s="1227"/>
      <c r="AS109" s="1343" t="e">
        <f>((AS83*AS$13*AV96)+(AU96*AS83*AS$14)+((1-(AU96+AV96))*AS83*AS$15))*VLOOKUP(AS82,spot_lenght_index,2,FALSE)*AT96</f>
        <v>#N/A</v>
      </c>
      <c r="AT109" s="1344"/>
      <c r="AU109" s="1345"/>
      <c r="AV109" s="1345" t="e">
        <f>AS83*AT96</f>
        <v>#N/A</v>
      </c>
      <c r="AW109" s="1334"/>
      <c r="AX109" s="1253" t="e">
        <f>((AX83*AX$13*BA96)+(AZ96*AX83*AX$14)+((1-(AZ96+BA96))*AX83*AX$15))*VLOOKUP(AX82,spot_lenght_index,2,FALSE)*AY96</f>
        <v>#N/A</v>
      </c>
      <c r="AY109" s="916"/>
      <c r="AZ109" s="917"/>
      <c r="BA109" s="917" t="e">
        <f>AX83*AY96</f>
        <v>#N/A</v>
      </c>
      <c r="BB109" s="829"/>
      <c r="BC109" s="834"/>
      <c r="BD109" s="865" t="e">
        <f>((BD83*BD$13*BG96)+(BF96*BD83*BD$14)+((1-(BF96+BG96))*BD83*BD$15))*VLOOKUP(BD82,spot_lenght_index,2,FALSE)*BE96</f>
        <v>#N/A</v>
      </c>
      <c r="BE109" s="916"/>
      <c r="BF109" s="917"/>
      <c r="BG109" s="917" t="e">
        <f>BD83*BE96</f>
        <v>#N/A</v>
      </c>
      <c r="BH109" s="834"/>
      <c r="BI109" s="865" t="e">
        <f>((BI83*BI$13*BL96)+(BK96*BI83*BI$14)+((1-(BK96+BL96))*BI83*BI$15))*VLOOKUP(BI82,spot_lenght_index,2,FALSE)*BJ96</f>
        <v>#N/A</v>
      </c>
      <c r="BJ109" s="916"/>
      <c r="BK109" s="917"/>
      <c r="BL109" s="917" t="e">
        <f>BI83*BJ96</f>
        <v>#N/A</v>
      </c>
      <c r="BM109" s="868"/>
    </row>
    <row r="110" spans="1:65" outlineLevel="1">
      <c r="A110" s="151" t="s">
        <v>63</v>
      </c>
      <c r="B110" s="32"/>
      <c r="C110" s="48"/>
      <c r="D110" s="817" t="e">
        <f>((D83*D$16*F97)+((1-F97)*D83*D$17))*VLOOKUP(D82,spot_lenght_index,3,FALSE)*E97</f>
        <v>#N/A</v>
      </c>
      <c r="E110" s="916"/>
      <c r="F110" s="924"/>
      <c r="G110" s="917" t="e">
        <f>D83*E97</f>
        <v>#N/A</v>
      </c>
      <c r="H110" s="864"/>
      <c r="I110" s="865" t="e">
        <f>((I83*I$16*K97)+((1-K97)*I83*I$17))*VLOOKUP(I82,spot_lenght_index,3,FALSE)*J97</f>
        <v>#N/A</v>
      </c>
      <c r="J110" s="916"/>
      <c r="K110" s="924"/>
      <c r="L110" s="866" t="e">
        <f>I83*J97</f>
        <v>#N/A</v>
      </c>
      <c r="M110" s="864"/>
      <c r="N110" s="865" t="e">
        <f>((N83*N$16*P97)+((1-P97)*N83*N$17))*VLOOKUP(N82,spot_lenght_index,3,FALSE)*O97</f>
        <v>#N/A</v>
      </c>
      <c r="O110" s="916"/>
      <c r="P110" s="924"/>
      <c r="Q110" s="917" t="e">
        <f>N83*O97</f>
        <v>#N/A</v>
      </c>
      <c r="R110" s="1029"/>
      <c r="S110" s="1163" t="e">
        <f>((S83*S$16*U97)+((1-U97)*S83*S$17))*VLOOKUP(S82,spot_lenght_index,3,FALSE)*T97</f>
        <v>#N/A</v>
      </c>
      <c r="T110" s="1164"/>
      <c r="U110" s="1167"/>
      <c r="V110" s="1165" t="e">
        <f>S83*T97</f>
        <v>#N/A</v>
      </c>
      <c r="W110" s="1166"/>
      <c r="X110" s="1052" t="e">
        <f>((X83*X$16*Z97)+((1-Z97)*X83*X$17))*VLOOKUP(X82,spot_lenght_index,3,FALSE)*Y97</f>
        <v>#N/A</v>
      </c>
      <c r="Y110" s="916"/>
      <c r="Z110" s="924"/>
      <c r="AA110" s="917" t="e">
        <f>X83*Y97</f>
        <v>#N/A</v>
      </c>
      <c r="AB110" s="923"/>
      <c r="AC110" s="826"/>
      <c r="AD110" s="865" t="e">
        <f>((AD83*AD$16*AF97)+((1-AF97)*AD83*AD$17))*VLOOKUP(AD82,spot_lenght_index,3,FALSE)*AE97</f>
        <v>#N/A</v>
      </c>
      <c r="AE110" s="916"/>
      <c r="AF110" s="924"/>
      <c r="AG110" s="917" t="e">
        <f>AD83*AE97</f>
        <v>#N/A</v>
      </c>
      <c r="AH110" s="834"/>
      <c r="AI110" s="865" t="e">
        <f>((AI83*AI$16*AK97)+((1-AK97)*AI83*AI$17))*VLOOKUP(AI82,spot_lenght_index,3,FALSE)*AJ97</f>
        <v>#N/A</v>
      </c>
      <c r="AJ110" s="916"/>
      <c r="AK110" s="924"/>
      <c r="AL110" s="917" t="e">
        <f>AI83*AJ97</f>
        <v>#N/A</v>
      </c>
      <c r="AM110" s="851"/>
      <c r="AN110" s="865" t="e">
        <f>((AN83*AN$16*AP97)+((1-AP97)*AN83*AN$17))*VLOOKUP(AN82,spot_lenght_index,3,FALSE)*AO97</f>
        <v>#N/A</v>
      </c>
      <c r="AO110" s="916"/>
      <c r="AP110" s="924"/>
      <c r="AQ110" s="917" t="e">
        <f>AN83*AO97</f>
        <v>#N/A</v>
      </c>
      <c r="AR110" s="1227"/>
      <c r="AS110" s="1343" t="e">
        <f>((AS83*AS$16*AU97)+((1-AU97)*AS83*AS$17))*VLOOKUP(AS82,spot_lenght_index,3,FALSE)*AT97</f>
        <v>#N/A</v>
      </c>
      <c r="AT110" s="1344"/>
      <c r="AU110" s="1346"/>
      <c r="AV110" s="1345" t="e">
        <f>AS83*AT97</f>
        <v>#N/A</v>
      </c>
      <c r="AW110" s="1334"/>
      <c r="AX110" s="1253" t="e">
        <f>((AX83*AX$16*AZ97)+((1-AZ97)*AX83*AX$17))*VLOOKUP(AX82,spot_lenght_index,3,FALSE)*AY97</f>
        <v>#N/A</v>
      </c>
      <c r="AY110" s="916"/>
      <c r="AZ110" s="924"/>
      <c r="BA110" s="917" t="e">
        <f>AX83*AY97</f>
        <v>#N/A</v>
      </c>
      <c r="BB110" s="829"/>
      <c r="BC110" s="834"/>
      <c r="BD110" s="865" t="e">
        <f>((BD83*BD$16*BF97)+((1-BF97)*BD83*BD$17))*VLOOKUP(BD82,spot_lenght_index,3,FALSE)*BE97</f>
        <v>#N/A</v>
      </c>
      <c r="BE110" s="916"/>
      <c r="BF110" s="924"/>
      <c r="BG110" s="917" t="e">
        <f>BD83*BE97</f>
        <v>#N/A</v>
      </c>
      <c r="BH110" s="834"/>
      <c r="BI110" s="865" t="e">
        <f>((BI83*BI$16*BK97)+((1-BK97)*BI83*BI$17))*VLOOKUP(BI82,spot_lenght_index,3,FALSE)*BJ97</f>
        <v>#N/A</v>
      </c>
      <c r="BJ110" s="916"/>
      <c r="BK110" s="924"/>
      <c r="BL110" s="917" t="e">
        <f>BI83*BJ97</f>
        <v>#N/A</v>
      </c>
      <c r="BM110" s="868"/>
    </row>
    <row r="111" spans="1:65" outlineLevel="1">
      <c r="A111" s="151" t="s">
        <v>72</v>
      </c>
      <c r="B111" s="32"/>
      <c r="C111" s="48"/>
      <c r="D111" s="817" t="e">
        <f>((D83*D$16*F98)+((1-F98)*D83*D$17))*VLOOKUP(D82,spot_lenght_index,3,FALSE)*E98</f>
        <v>#N/A</v>
      </c>
      <c r="E111" s="916"/>
      <c r="F111" s="917"/>
      <c r="G111" s="917" t="e">
        <f>D83*E98</f>
        <v>#N/A</v>
      </c>
      <c r="H111" s="864"/>
      <c r="I111" s="865" t="e">
        <f>((I83*I$16*K98)+((1-K98)*I83*I$17))*VLOOKUP(I82,spot_lenght_index,3,FALSE)*J98</f>
        <v>#N/A</v>
      </c>
      <c r="J111" s="916"/>
      <c r="K111" s="917"/>
      <c r="L111" s="866" t="e">
        <f>I83*J98</f>
        <v>#N/A</v>
      </c>
      <c r="M111" s="864"/>
      <c r="N111" s="865" t="e">
        <f>((N83*N$16*P98)+((1-P98)*N83*N$17))*VLOOKUP(N82,spot_lenght_index,3,FALSE)*O98</f>
        <v>#N/A</v>
      </c>
      <c r="O111" s="916"/>
      <c r="P111" s="917"/>
      <c r="Q111" s="917" t="e">
        <f>N83*O98</f>
        <v>#N/A</v>
      </c>
      <c r="R111" s="1029"/>
      <c r="S111" s="1163" t="e">
        <f>((S83*S$16*U98)+((1-U98)*S83*S$17))*VLOOKUP(S82,spot_lenght_index,3,FALSE)*T98</f>
        <v>#N/A</v>
      </c>
      <c r="T111" s="1164"/>
      <c r="U111" s="1165"/>
      <c r="V111" s="1165" t="e">
        <f>S83*T98</f>
        <v>#N/A</v>
      </c>
      <c r="W111" s="1166"/>
      <c r="X111" s="1052" t="e">
        <f>((X83*X$16*Z98)+((1-Z98)*X83*X$17))*VLOOKUP(X82,spot_lenght_index,3,FALSE)*Y98</f>
        <v>#N/A</v>
      </c>
      <c r="Y111" s="916"/>
      <c r="Z111" s="917"/>
      <c r="AA111" s="917" t="e">
        <f>X83*Y98</f>
        <v>#N/A</v>
      </c>
      <c r="AB111" s="923"/>
      <c r="AC111" s="826"/>
      <c r="AD111" s="865" t="e">
        <f>((AD83*AD$16*AF98)+((1-AF98)*AD83*AD$17))*VLOOKUP(AD82,spot_lenght_index,3,FALSE)*AE98</f>
        <v>#N/A</v>
      </c>
      <c r="AE111" s="916"/>
      <c r="AF111" s="917"/>
      <c r="AG111" s="917" t="e">
        <f>AD83*AE98</f>
        <v>#N/A</v>
      </c>
      <c r="AH111" s="834"/>
      <c r="AI111" s="865" t="e">
        <f>((AI83*AI$16*AK98)+((1-AK98)*AI83*AI$17))*VLOOKUP(AI82,spot_lenght_index,3,FALSE)*AJ98</f>
        <v>#N/A</v>
      </c>
      <c r="AJ111" s="916"/>
      <c r="AK111" s="917"/>
      <c r="AL111" s="917" t="e">
        <f>AI83*AJ98</f>
        <v>#N/A</v>
      </c>
      <c r="AM111" s="851"/>
      <c r="AN111" s="865" t="e">
        <f>((AN83*AN$16*AP98)+((1-AP98)*AN83*AN$17))*VLOOKUP(AN82,spot_lenght_index,3,FALSE)*AO98</f>
        <v>#N/A</v>
      </c>
      <c r="AO111" s="916"/>
      <c r="AP111" s="917"/>
      <c r="AQ111" s="917" t="e">
        <f>AN83*AO98</f>
        <v>#N/A</v>
      </c>
      <c r="AR111" s="1227"/>
      <c r="AS111" s="1343" t="e">
        <f>((AS83*AS$16*AU98)+((1-AU98)*AS83*AS$17))*VLOOKUP(AS82,spot_lenght_index,3,FALSE)*AT98</f>
        <v>#N/A</v>
      </c>
      <c r="AT111" s="1344"/>
      <c r="AU111" s="1345"/>
      <c r="AV111" s="1345" t="e">
        <f>AS83*AT98</f>
        <v>#N/A</v>
      </c>
      <c r="AW111" s="1334"/>
      <c r="AX111" s="1253" t="e">
        <f>((AX83*AX$16*AZ98)+((1-AZ98)*AX83*AX$17))*VLOOKUP(AX82,spot_lenght_index,3,FALSE)*AY98</f>
        <v>#N/A</v>
      </c>
      <c r="AY111" s="916"/>
      <c r="AZ111" s="917"/>
      <c r="BA111" s="917" t="e">
        <f>AX83*AY98</f>
        <v>#N/A</v>
      </c>
      <c r="BB111" s="829"/>
      <c r="BC111" s="834"/>
      <c r="BD111" s="865" t="e">
        <f>((BD83*BD$16*BF98)+((1-BF98)*BD83*BD$17))*VLOOKUP(BD82,spot_lenght_index,3,FALSE)*BE98</f>
        <v>#N/A</v>
      </c>
      <c r="BE111" s="916"/>
      <c r="BF111" s="917"/>
      <c r="BG111" s="917" t="e">
        <f>BD83*BE98</f>
        <v>#N/A</v>
      </c>
      <c r="BH111" s="834"/>
      <c r="BI111" s="865" t="e">
        <f>((BI83*BI$16*BK98)+((1-BK98)*BI83*BI$17))*VLOOKUP(BI82,spot_lenght_index,3,FALSE)*BJ98</f>
        <v>#N/A</v>
      </c>
      <c r="BJ111" s="916"/>
      <c r="BK111" s="917"/>
      <c r="BL111" s="917" t="e">
        <f>BI83*BJ98</f>
        <v>#N/A</v>
      </c>
      <c r="BM111" s="868"/>
    </row>
    <row r="112" spans="1:65" outlineLevel="1">
      <c r="A112" s="151" t="s">
        <v>80</v>
      </c>
      <c r="B112" s="32"/>
      <c r="C112" s="48"/>
      <c r="D112" s="817" t="e">
        <f>((D83*D$16*F99)+((1-F99)*D83*D$17))*VLOOKUP(D82,spot_lenght_index,3,FALSE)*E99</f>
        <v>#N/A</v>
      </c>
      <c r="E112" s="916"/>
      <c r="F112" s="917"/>
      <c r="G112" s="917" t="e">
        <f>D83*E99</f>
        <v>#N/A</v>
      </c>
      <c r="H112" s="864"/>
      <c r="I112" s="865" t="e">
        <f>((I83*I$16*K99)+((1-K99)*I83*I$17))*VLOOKUP(I82,spot_lenght_index,3,FALSE)*J99</f>
        <v>#N/A</v>
      </c>
      <c r="J112" s="916"/>
      <c r="K112" s="917"/>
      <c r="L112" s="866" t="e">
        <f>I83*J99</f>
        <v>#N/A</v>
      </c>
      <c r="M112" s="864"/>
      <c r="N112" s="865" t="e">
        <f>((N83*N$16*P99)+((1-P99)*N83*N$17))*VLOOKUP(N82,spot_lenght_index,3,FALSE)*O99</f>
        <v>#N/A</v>
      </c>
      <c r="O112" s="916"/>
      <c r="P112" s="917"/>
      <c r="Q112" s="917" t="e">
        <f>N83*O99</f>
        <v>#N/A</v>
      </c>
      <c r="R112" s="1029"/>
      <c r="S112" s="1163" t="e">
        <f>((S83*S$16*U99)+((1-U99)*S83*S$17))*VLOOKUP(S82,spot_lenght_index,3,FALSE)*T99</f>
        <v>#N/A</v>
      </c>
      <c r="T112" s="1164"/>
      <c r="U112" s="1165"/>
      <c r="V112" s="1165" t="e">
        <f>S83*T99</f>
        <v>#N/A</v>
      </c>
      <c r="W112" s="1166"/>
      <c r="X112" s="1052" t="e">
        <f>((X83*X$16*Z99)+((1-Z99)*X83*X$17))*VLOOKUP(X82,spot_lenght_index,3,FALSE)*Y99</f>
        <v>#N/A</v>
      </c>
      <c r="Y112" s="916"/>
      <c r="Z112" s="917"/>
      <c r="AA112" s="917" t="e">
        <f>X83*Y99</f>
        <v>#N/A</v>
      </c>
      <c r="AB112" s="923"/>
      <c r="AC112" s="826"/>
      <c r="AD112" s="865" t="e">
        <f>((AD83*AD$16*AF99)+((1-AF99)*AD83*AD$17))*VLOOKUP(AD82,spot_lenght_index,3,FALSE)*AE99</f>
        <v>#N/A</v>
      </c>
      <c r="AE112" s="916"/>
      <c r="AF112" s="917"/>
      <c r="AG112" s="917" t="e">
        <f>AD83*AE99</f>
        <v>#N/A</v>
      </c>
      <c r="AH112" s="834"/>
      <c r="AI112" s="865" t="e">
        <f>((AI83*AI$16*AK99)+((1-AK99)*AI83*AI$17))*VLOOKUP(AI82,spot_lenght_index,3,FALSE)*AJ99</f>
        <v>#N/A</v>
      </c>
      <c r="AJ112" s="916"/>
      <c r="AK112" s="917"/>
      <c r="AL112" s="917" t="e">
        <f>AI83*AJ99</f>
        <v>#N/A</v>
      </c>
      <c r="AM112" s="851"/>
      <c r="AN112" s="865" t="e">
        <f>((AN83*AN$16*AP99)+((1-AP99)*AN83*AN$17))*VLOOKUP(AN82,spot_lenght_index,3,FALSE)*AO99</f>
        <v>#N/A</v>
      </c>
      <c r="AO112" s="916"/>
      <c r="AP112" s="917"/>
      <c r="AQ112" s="917" t="e">
        <f>AN83*AO99</f>
        <v>#N/A</v>
      </c>
      <c r="AR112" s="1227"/>
      <c r="AS112" s="1343" t="e">
        <f>((AS83*AS$16*AU99)+((1-AU99)*AS83*AS$17))*VLOOKUP(AS82,spot_lenght_index,3,FALSE)*AT99</f>
        <v>#N/A</v>
      </c>
      <c r="AT112" s="1344"/>
      <c r="AU112" s="1345"/>
      <c r="AV112" s="1345" t="e">
        <f>AS83*AT99</f>
        <v>#N/A</v>
      </c>
      <c r="AW112" s="1334"/>
      <c r="AX112" s="1253" t="e">
        <f>((AX83*AX$16*AZ99)+((1-AZ99)*AX83*AX$17))*VLOOKUP(AX82,spot_lenght_index,3,FALSE)*AY99</f>
        <v>#N/A</v>
      </c>
      <c r="AY112" s="916"/>
      <c r="AZ112" s="917"/>
      <c r="BA112" s="917" t="e">
        <f>AX83*AY99</f>
        <v>#N/A</v>
      </c>
      <c r="BB112" s="829"/>
      <c r="BC112" s="834"/>
      <c r="BD112" s="865" t="e">
        <f>((BD83*BD$16*BF99)+((1-BF99)*BD83*BD$17))*VLOOKUP(BD82,spot_lenght_index,3,FALSE)*BE99</f>
        <v>#N/A</v>
      </c>
      <c r="BE112" s="916"/>
      <c r="BF112" s="917"/>
      <c r="BG112" s="917" t="e">
        <f>BD83*BE99</f>
        <v>#N/A</v>
      </c>
      <c r="BH112" s="834"/>
      <c r="BI112" s="865" t="e">
        <f>((BI83*BI$16*BK99)+((1-BK99)*BI83*BI$17))*VLOOKUP(BI82,spot_lenght_index,3,FALSE)*BJ99</f>
        <v>#N/A</v>
      </c>
      <c r="BJ112" s="916"/>
      <c r="BK112" s="917"/>
      <c r="BL112" s="917" t="e">
        <f>BI83*BJ99</f>
        <v>#N/A</v>
      </c>
      <c r="BM112" s="868"/>
    </row>
    <row r="113" spans="1:81" outlineLevel="1">
      <c r="A113" s="151" t="s">
        <v>95</v>
      </c>
      <c r="B113" s="32"/>
      <c r="C113" s="51"/>
      <c r="D113" s="817" t="e">
        <f>((D83*D$16*F100)+((1-F100)*D83*D$17))*VLOOKUP(D82,spot_lenght_index,3,FALSE)*E100</f>
        <v>#N/A</v>
      </c>
      <c r="E113" s="554"/>
      <c r="F113" s="870"/>
      <c r="G113" s="917" t="e">
        <f>D83*E100</f>
        <v>#N/A</v>
      </c>
      <c r="H113" s="864"/>
      <c r="I113" s="865" t="e">
        <f>((I83*I$16*K100)+((1-K100)*I83*I$17))*VLOOKUP(I82,spot_lenght_index,3,FALSE)*J100</f>
        <v>#N/A</v>
      </c>
      <c r="J113" s="554"/>
      <c r="K113" s="870"/>
      <c r="L113" s="866" t="e">
        <f>I83*J100</f>
        <v>#N/A</v>
      </c>
      <c r="M113" s="864"/>
      <c r="N113" s="865" t="e">
        <f>((N83*N$16*P100)+((1-P100)*N83*N$17))*VLOOKUP(N82,spot_lenght_index,3,FALSE)*O100</f>
        <v>#N/A</v>
      </c>
      <c r="O113" s="554"/>
      <c r="P113" s="870"/>
      <c r="Q113" s="917" t="e">
        <f>N83*O100</f>
        <v>#N/A</v>
      </c>
      <c r="R113" s="1029"/>
      <c r="S113" s="1163" t="e">
        <f>((S83*S$16*U100)+((1-U100)*S83*S$17))*VLOOKUP(S82,spot_lenght_index,3,FALSE)*T100</f>
        <v>#N/A</v>
      </c>
      <c r="T113" s="1168"/>
      <c r="U113" s="1169"/>
      <c r="V113" s="1165" t="e">
        <f>S83*T100</f>
        <v>#N/A</v>
      </c>
      <c r="W113" s="1166"/>
      <c r="X113" s="1052" t="e">
        <f>((X83*X$16*Z100)+((1-Z100)*X83*X$17))*VLOOKUP(X82,spot_lenght_index,3,FALSE)*Y100</f>
        <v>#N/A</v>
      </c>
      <c r="Y113" s="554"/>
      <c r="Z113" s="870"/>
      <c r="AA113" s="917" t="e">
        <f>X83*Y100</f>
        <v>#N/A</v>
      </c>
      <c r="AB113" s="923"/>
      <c r="AC113" s="826"/>
      <c r="AD113" s="865" t="e">
        <f>((AD83*AD$16*AF100)+((1-AF100)*AD83*AD$17))*VLOOKUP(AD82,spot_lenght_index,3,FALSE)*AE100</f>
        <v>#N/A</v>
      </c>
      <c r="AE113" s="554"/>
      <c r="AF113" s="870"/>
      <c r="AG113" s="917" t="e">
        <f>AD83*AE100</f>
        <v>#N/A</v>
      </c>
      <c r="AH113" s="321"/>
      <c r="AI113" s="865" t="e">
        <f>((AI83*AI$16*AK100)+((1-AK100)*AI83*AI$17))*VLOOKUP(AI82,spot_lenght_index,3,FALSE)*AJ100</f>
        <v>#N/A</v>
      </c>
      <c r="AJ113" s="554"/>
      <c r="AK113" s="870"/>
      <c r="AL113" s="917" t="e">
        <f>AI83*AJ100</f>
        <v>#N/A</v>
      </c>
      <c r="AM113" s="322"/>
      <c r="AN113" s="865" t="e">
        <f>((AN83*AN$16*AP100)+((1-AP100)*AN83*AN$17))*VLOOKUP(AN82,spot_lenght_index,3,FALSE)*AO100</f>
        <v>#N/A</v>
      </c>
      <c r="AO113" s="554"/>
      <c r="AP113" s="870"/>
      <c r="AQ113" s="917" t="e">
        <f>AN83*AO100</f>
        <v>#N/A</v>
      </c>
      <c r="AR113" s="473"/>
      <c r="AS113" s="1343" t="e">
        <f>((AS83*AS$16*AU100)+((1-AU100)*AS83*AS$17))*VLOOKUP(AS82,spot_lenght_index,3,FALSE)*AT100</f>
        <v>#N/A</v>
      </c>
      <c r="AT113" s="1347"/>
      <c r="AU113" s="1348"/>
      <c r="AV113" s="1345" t="e">
        <f>AS83*AT100</f>
        <v>#N/A</v>
      </c>
      <c r="AW113" s="1349"/>
      <c r="AX113" s="1253" t="e">
        <f>((AX83*AX$16*AZ100)+((1-AZ100)*AX83*AX$17))*VLOOKUP(AX82,spot_lenght_index,3,FALSE)*AY100</f>
        <v>#N/A</v>
      </c>
      <c r="AY113" s="554"/>
      <c r="AZ113" s="870"/>
      <c r="BA113" s="917" t="e">
        <f>AX83*AY100</f>
        <v>#N/A</v>
      </c>
      <c r="BB113" s="473"/>
      <c r="BC113" s="337"/>
      <c r="BD113" s="865" t="e">
        <f>((BD83*BD$16*BF100)+((1-BF100)*BD83*BD$17))*VLOOKUP(BD82,spot_lenght_index,3,FALSE)*BE100</f>
        <v>#N/A</v>
      </c>
      <c r="BE113" s="554"/>
      <c r="BF113" s="870"/>
      <c r="BG113" s="917" t="e">
        <f>BD83*BE100</f>
        <v>#N/A</v>
      </c>
      <c r="BH113" s="337"/>
      <c r="BI113" s="865" t="e">
        <f>((BI83*BI$16*BK100)+((1-BK100)*BI83*BI$17))*VLOOKUP(BI82,spot_lenght_index,3,FALSE)*BJ100</f>
        <v>#N/A</v>
      </c>
      <c r="BJ113" s="554"/>
      <c r="BK113" s="870"/>
      <c r="BL113" s="917" t="e">
        <f>BI83*BJ100</f>
        <v>#N/A</v>
      </c>
      <c r="BM113" s="868"/>
    </row>
    <row r="114" spans="1:81" outlineLevel="1">
      <c r="A114" s="151"/>
      <c r="B114" s="32"/>
      <c r="C114" s="48"/>
      <c r="D114" s="817"/>
      <c r="E114" s="916"/>
      <c r="F114" s="917"/>
      <c r="G114" s="917"/>
      <c r="H114" s="864"/>
      <c r="I114" s="828"/>
      <c r="J114" s="918"/>
      <c r="K114" s="912"/>
      <c r="L114" s="823"/>
      <c r="M114" s="871"/>
      <c r="N114" s="828"/>
      <c r="O114" s="918"/>
      <c r="P114" s="912"/>
      <c r="Q114" s="912"/>
      <c r="R114" s="1023"/>
      <c r="S114" s="1153"/>
      <c r="T114" s="1154"/>
      <c r="U114" s="1154"/>
      <c r="V114" s="1154"/>
      <c r="W114" s="1155"/>
      <c r="X114" s="1049"/>
      <c r="Y114" s="912"/>
      <c r="Z114" s="912"/>
      <c r="AA114" s="912"/>
      <c r="AB114" s="828"/>
      <c r="AC114" s="826"/>
      <c r="AD114" s="909"/>
      <c r="AE114" s="912"/>
      <c r="AF114" s="912"/>
      <c r="AG114" s="912"/>
      <c r="AH114" s="829"/>
      <c r="AI114" s="909"/>
      <c r="AJ114" s="912"/>
      <c r="AK114" s="912"/>
      <c r="AL114" s="912"/>
      <c r="AM114" s="872"/>
      <c r="AN114" s="919"/>
      <c r="AO114" s="912"/>
      <c r="AP114" s="912"/>
      <c r="AQ114" s="912"/>
      <c r="AR114" s="1227"/>
      <c r="AS114" s="1300"/>
      <c r="AT114" s="1301"/>
      <c r="AU114" s="1350"/>
      <c r="AV114" s="1350"/>
      <c r="AW114" s="1334"/>
      <c r="AX114" s="1250"/>
      <c r="AY114" s="912"/>
      <c r="AZ114" s="912"/>
      <c r="BA114" s="912"/>
      <c r="BB114" s="873"/>
      <c r="BC114" s="874"/>
      <c r="BD114" s="919"/>
      <c r="BE114" s="912"/>
      <c r="BF114" s="912"/>
      <c r="BG114" s="912"/>
      <c r="BH114" s="874"/>
      <c r="BI114" s="875"/>
      <c r="BJ114" s="912"/>
      <c r="BK114" s="912"/>
      <c r="BL114" s="912"/>
      <c r="BM114" s="836"/>
    </row>
    <row r="115" spans="1:81" outlineLevel="1">
      <c r="A115" s="151"/>
      <c r="B115" s="32"/>
      <c r="C115" s="48"/>
      <c r="D115" s="817"/>
      <c r="E115" s="916"/>
      <c r="F115" s="917"/>
      <c r="G115" s="917"/>
      <c r="H115" s="705"/>
      <c r="I115" s="820"/>
      <c r="J115" s="918"/>
      <c r="K115" s="912"/>
      <c r="L115" s="823"/>
      <c r="M115" s="871"/>
      <c r="N115" s="828"/>
      <c r="O115" s="918"/>
      <c r="P115" s="912"/>
      <c r="Q115" s="912"/>
      <c r="R115" s="1023"/>
      <c r="S115" s="1153"/>
      <c r="T115" s="1154"/>
      <c r="U115" s="1154"/>
      <c r="V115" s="1154"/>
      <c r="W115" s="1155"/>
      <c r="X115" s="1049"/>
      <c r="Y115" s="912"/>
      <c r="Z115" s="912"/>
      <c r="AA115" s="912"/>
      <c r="AB115" s="828"/>
      <c r="AC115" s="826"/>
      <c r="AD115" s="909"/>
      <c r="AE115" s="912"/>
      <c r="AF115" s="912"/>
      <c r="AG115" s="912"/>
      <c r="AH115" s="829"/>
      <c r="AI115" s="909"/>
      <c r="AJ115" s="912"/>
      <c r="AK115" s="912"/>
      <c r="AL115" s="912"/>
      <c r="AM115" s="872"/>
      <c r="AN115" s="919"/>
      <c r="AO115" s="912"/>
      <c r="AP115" s="912"/>
      <c r="AQ115" s="912"/>
      <c r="AR115" s="1227"/>
      <c r="AS115" s="1300"/>
      <c r="AT115" s="1301"/>
      <c r="AU115" s="1350"/>
      <c r="AV115" s="1350"/>
      <c r="AW115" s="1334"/>
      <c r="AX115" s="1250"/>
      <c r="AY115" s="912"/>
      <c r="AZ115" s="912"/>
      <c r="BA115" s="912"/>
      <c r="BB115" s="873"/>
      <c r="BC115" s="874"/>
      <c r="BD115" s="919"/>
      <c r="BE115" s="912"/>
      <c r="BF115" s="912"/>
      <c r="BG115" s="912"/>
      <c r="BH115" s="874"/>
      <c r="BI115" s="875"/>
      <c r="BJ115" s="912"/>
      <c r="BK115" s="912"/>
      <c r="BL115" s="912"/>
      <c r="BM115" s="836"/>
    </row>
    <row r="116" spans="1:81" ht="18.600000000000001" outlineLevel="1" thickBot="1">
      <c r="A116" s="50"/>
      <c r="B116" s="52"/>
      <c r="C116" s="153"/>
      <c r="D116" s="876"/>
      <c r="E116" s="877"/>
      <c r="F116" s="878"/>
      <c r="G116" s="878"/>
      <c r="H116" s="879"/>
      <c r="I116" s="880"/>
      <c r="J116" s="881"/>
      <c r="K116" s="882"/>
      <c r="L116" s="883"/>
      <c r="M116" s="882"/>
      <c r="N116" s="884"/>
      <c r="O116" s="881"/>
      <c r="P116" s="882"/>
      <c r="Q116" s="882"/>
      <c r="R116" s="883"/>
      <c r="S116" s="1170"/>
      <c r="T116" s="1171"/>
      <c r="U116" s="1171"/>
      <c r="V116" s="1171"/>
      <c r="W116" s="1172"/>
      <c r="X116" s="1053"/>
      <c r="Y116" s="882"/>
      <c r="Z116" s="882"/>
      <c r="AA116" s="882"/>
      <c r="AB116" s="887"/>
      <c r="AC116" s="886"/>
      <c r="AD116" s="885"/>
      <c r="AE116" s="882"/>
      <c r="AF116" s="882"/>
      <c r="AG116" s="882"/>
      <c r="AH116" s="888"/>
      <c r="AI116" s="885"/>
      <c r="AJ116" s="882"/>
      <c r="AK116" s="882"/>
      <c r="AL116" s="882"/>
      <c r="AM116" s="889"/>
      <c r="AN116" s="890"/>
      <c r="AO116" s="882"/>
      <c r="AP116" s="882"/>
      <c r="AQ116" s="882"/>
      <c r="AR116" s="1230"/>
      <c r="AS116" s="1351"/>
      <c r="AT116" s="1352"/>
      <c r="AU116" s="1353"/>
      <c r="AV116" s="1353"/>
      <c r="AW116" s="1354"/>
      <c r="AX116" s="1053"/>
      <c r="AY116" s="882"/>
      <c r="AZ116" s="882"/>
      <c r="BA116" s="882"/>
      <c r="BB116" s="891"/>
      <c r="BC116" s="892"/>
      <c r="BD116" s="890"/>
      <c r="BE116" s="882"/>
      <c r="BF116" s="882"/>
      <c r="BG116" s="882"/>
      <c r="BH116" s="893"/>
      <c r="BI116" s="890"/>
      <c r="BJ116" s="882"/>
      <c r="BK116" s="882"/>
      <c r="BL116" s="882"/>
      <c r="BM116" s="894"/>
    </row>
    <row r="117" spans="1:81" s="39" customFormat="1" ht="18.600000000000001" outlineLevel="1" thickBot="1">
      <c r="A117" s="257" t="s">
        <v>124</v>
      </c>
      <c r="B117" s="212">
        <v>0</v>
      </c>
      <c r="C117" s="213"/>
      <c r="D117" s="1584" t="str">
        <f>C118</f>
        <v>W 25/54</v>
      </c>
      <c r="E117" s="1585"/>
      <c r="F117" s="1585"/>
      <c r="G117" s="1585"/>
      <c r="H117" s="1586"/>
      <c r="I117" s="1584" t="str">
        <f>C118</f>
        <v>W 25/54</v>
      </c>
      <c r="J117" s="1585"/>
      <c r="K117" s="1585"/>
      <c r="L117" s="1585"/>
      <c r="M117" s="1586"/>
      <c r="N117" s="1579" t="str">
        <f>C118</f>
        <v>W 25/54</v>
      </c>
      <c r="O117" s="1580"/>
      <c r="P117" s="1580"/>
      <c r="Q117" s="1580"/>
      <c r="R117" s="1580"/>
      <c r="S117" s="1582" t="str">
        <f>C118</f>
        <v>W 25/54</v>
      </c>
      <c r="T117" s="1580"/>
      <c r="U117" s="1580"/>
      <c r="V117" s="1580"/>
      <c r="W117" s="1583"/>
      <c r="X117" s="1580" t="str">
        <f>C118</f>
        <v>W 25/54</v>
      </c>
      <c r="Y117" s="1580"/>
      <c r="Z117" s="1580"/>
      <c r="AA117" s="1580"/>
      <c r="AB117" s="1580"/>
      <c r="AC117" s="1581"/>
      <c r="AD117" s="1579" t="str">
        <f>C118</f>
        <v>W 25/54</v>
      </c>
      <c r="AE117" s="1580"/>
      <c r="AF117" s="1580"/>
      <c r="AG117" s="1580"/>
      <c r="AH117" s="1581"/>
      <c r="AI117" s="1579" t="str">
        <f>C118</f>
        <v>W 25/54</v>
      </c>
      <c r="AJ117" s="1580"/>
      <c r="AK117" s="1580"/>
      <c r="AL117" s="1580"/>
      <c r="AM117" s="1581"/>
      <c r="AN117" s="1579" t="str">
        <f>C118</f>
        <v>W 25/54</v>
      </c>
      <c r="AO117" s="1580"/>
      <c r="AP117" s="1580"/>
      <c r="AQ117" s="1580"/>
      <c r="AR117" s="1580"/>
      <c r="AS117" s="1582" t="str">
        <f>C118</f>
        <v>W 25/54</v>
      </c>
      <c r="AT117" s="1580"/>
      <c r="AU117" s="1580"/>
      <c r="AV117" s="1580"/>
      <c r="AW117" s="1583"/>
      <c r="AX117" s="1580" t="str">
        <f>C118</f>
        <v>W 25/54</v>
      </c>
      <c r="AY117" s="1580"/>
      <c r="AZ117" s="1580"/>
      <c r="BA117" s="1580"/>
      <c r="BB117" s="1580"/>
      <c r="BC117" s="1581"/>
      <c r="BD117" s="1579" t="str">
        <f>C118</f>
        <v>W 25/54</v>
      </c>
      <c r="BE117" s="1580"/>
      <c r="BF117" s="1580"/>
      <c r="BG117" s="1580"/>
      <c r="BH117" s="1581"/>
      <c r="BI117" s="1579" t="str">
        <f>C118</f>
        <v>W 25/54</v>
      </c>
      <c r="BJ117" s="1580"/>
      <c r="BK117" s="1580"/>
      <c r="BL117" s="1580"/>
      <c r="BM117" s="1581"/>
    </row>
    <row r="118" spans="1:81" ht="18.600000000000001" outlineLevel="1" thickBot="1">
      <c r="A118" s="246" t="s">
        <v>125</v>
      </c>
      <c r="C118" s="407" t="s">
        <v>144</v>
      </c>
      <c r="D118" s="354" t="e">
        <f>HLOOKUP(D117,TV_affinity,2,0)</f>
        <v>#N/A</v>
      </c>
      <c r="E118" s="371"/>
      <c r="F118" s="702"/>
      <c r="G118" s="702"/>
      <c r="H118" s="204"/>
      <c r="I118" s="355" t="e">
        <f>HLOOKUP(I117,TV_affinity,2,0)</f>
        <v>#N/A</v>
      </c>
      <c r="J118" s="371"/>
      <c r="K118" s="371"/>
      <c r="L118" s="467"/>
      <c r="M118" s="371"/>
      <c r="N118" s="355" t="e">
        <f>HLOOKUP(N117,TV_affinity,2,0)</f>
        <v>#N/A</v>
      </c>
      <c r="O118" s="371"/>
      <c r="P118" s="371"/>
      <c r="Q118" s="371"/>
      <c r="R118" s="467"/>
      <c r="S118" s="1112" t="e">
        <f>HLOOKUP(S117,TV_affinity,2,0)</f>
        <v>#N/A</v>
      </c>
      <c r="T118" s="371"/>
      <c r="U118" s="371"/>
      <c r="V118" s="371"/>
      <c r="W118" s="1073"/>
      <c r="X118" s="510" t="e">
        <f>HLOOKUP(X117,TV_affinity,2,0)</f>
        <v>#N/A</v>
      </c>
      <c r="Y118" s="371"/>
      <c r="Z118" s="371"/>
      <c r="AA118" s="371"/>
      <c r="AB118" s="371"/>
      <c r="AC118" s="356"/>
      <c r="AD118" s="355" t="e">
        <f>HLOOKUP(AD117,TV_affinity,2,0)</f>
        <v>#N/A</v>
      </c>
      <c r="AE118" s="371"/>
      <c r="AF118" s="371"/>
      <c r="AG118" s="371"/>
      <c r="AH118" s="205"/>
      <c r="AI118" s="355" t="e">
        <f>HLOOKUP(AI117,TV_affinity,2,0)</f>
        <v>#N/A</v>
      </c>
      <c r="AJ118" s="371"/>
      <c r="AK118" s="371"/>
      <c r="AL118" s="371"/>
      <c r="AM118" s="356"/>
      <c r="AN118" s="355" t="e">
        <f>HLOOKUP(AN117,TV_affinity,2,0)</f>
        <v>#N/A</v>
      </c>
      <c r="AO118" s="371"/>
      <c r="AP118" s="371"/>
      <c r="AQ118" s="371"/>
      <c r="AR118" s="467"/>
      <c r="AS118" s="1112" t="e">
        <f>HLOOKUP(AS117,TV_affinity,2,0)</f>
        <v>#N/A</v>
      </c>
      <c r="AT118" s="371"/>
      <c r="AU118" s="371"/>
      <c r="AV118" s="371"/>
      <c r="AW118" s="1299"/>
      <c r="AX118" s="510" t="e">
        <f>HLOOKUP(AX117,TV_affinity,2,0)</f>
        <v>#N/A</v>
      </c>
      <c r="AY118" s="371"/>
      <c r="AZ118" s="371"/>
      <c r="BA118" s="371"/>
      <c r="BB118" s="205"/>
      <c r="BC118" s="481"/>
      <c r="BD118" s="355" t="e">
        <f>HLOOKUP(BD117,TV_affinity,2,0)</f>
        <v>#N/A</v>
      </c>
      <c r="BE118" s="371"/>
      <c r="BF118" s="371"/>
      <c r="BG118" s="371"/>
      <c r="BH118" s="371"/>
      <c r="BI118" s="355" t="e">
        <f>HLOOKUP(BI117,TV_affinity,2,0)</f>
        <v>#N/A</v>
      </c>
      <c r="BJ118" s="371"/>
      <c r="BK118" s="371"/>
      <c r="BL118" s="371"/>
      <c r="BM118" s="357"/>
    </row>
    <row r="119" spans="1:81" outlineLevel="1">
      <c r="A119" s="28" t="s">
        <v>5</v>
      </c>
      <c r="B119" s="29"/>
      <c r="C119" s="30"/>
      <c r="D119" s="703"/>
      <c r="E119" s="917"/>
      <c r="F119" s="917"/>
      <c r="G119" s="917"/>
      <c r="H119" s="705"/>
      <c r="I119" s="706"/>
      <c r="J119" s="912"/>
      <c r="K119" s="912"/>
      <c r="L119" s="823"/>
      <c r="M119" s="912"/>
      <c r="N119" s="919"/>
      <c r="O119" s="912"/>
      <c r="P119" s="912"/>
      <c r="Q119" s="912"/>
      <c r="R119" s="1023"/>
      <c r="S119" s="1173"/>
      <c r="T119" s="1154"/>
      <c r="U119" s="1154"/>
      <c r="V119" s="1154"/>
      <c r="W119" s="1115"/>
      <c r="X119" s="1043"/>
      <c r="Y119" s="912"/>
      <c r="Z119" s="912"/>
      <c r="AA119" s="912"/>
      <c r="AB119" s="912"/>
      <c r="AC119" s="710"/>
      <c r="AD119" s="919"/>
      <c r="AE119" s="912"/>
      <c r="AF119" s="912"/>
      <c r="AG119" s="912"/>
      <c r="AH119" s="710"/>
      <c r="AI119" s="919"/>
      <c r="AJ119" s="912"/>
      <c r="AK119" s="912"/>
      <c r="AL119" s="912"/>
      <c r="AM119" s="710"/>
      <c r="AN119" s="919"/>
      <c r="AO119" s="912"/>
      <c r="AP119" s="912"/>
      <c r="AQ119" s="912"/>
      <c r="AR119" s="1219"/>
      <c r="AS119" s="1300"/>
      <c r="AT119" s="1301"/>
      <c r="AU119" s="1301"/>
      <c r="AV119" s="1301"/>
      <c r="AW119" s="1302"/>
      <c r="AX119" s="1244"/>
      <c r="AY119" s="912"/>
      <c r="AZ119" s="912"/>
      <c r="BA119" s="912"/>
      <c r="BB119" s="711"/>
      <c r="BC119" s="871"/>
      <c r="BD119" s="919"/>
      <c r="BE119" s="912"/>
      <c r="BF119" s="912"/>
      <c r="BG119" s="912"/>
      <c r="BH119" s="912"/>
      <c r="BI119" s="919"/>
      <c r="BJ119" s="912"/>
      <c r="BK119" s="912"/>
      <c r="BL119" s="912"/>
      <c r="BM119" s="836"/>
    </row>
    <row r="120" spans="1:81" outlineLevel="1">
      <c r="A120" s="28" t="s">
        <v>6</v>
      </c>
      <c r="B120" s="29"/>
      <c r="C120" s="30"/>
      <c r="D120" s="714" t="s">
        <v>19</v>
      </c>
      <c r="E120" s="916"/>
      <c r="F120" s="916"/>
      <c r="G120" s="916"/>
      <c r="H120" s="715"/>
      <c r="I120" s="716" t="s">
        <v>19</v>
      </c>
      <c r="J120" s="925"/>
      <c r="K120" s="925"/>
      <c r="L120" s="895"/>
      <c r="M120" s="925"/>
      <c r="N120" s="926" t="s">
        <v>19</v>
      </c>
      <c r="O120" s="925"/>
      <c r="P120" s="895"/>
      <c r="Q120" s="925"/>
      <c r="R120" s="1018"/>
      <c r="S120" s="1116" t="s">
        <v>19</v>
      </c>
      <c r="T120" s="1117"/>
      <c r="U120" s="1117"/>
      <c r="V120" s="1117"/>
      <c r="W120" s="1118"/>
      <c r="X120" s="720" t="s">
        <v>19</v>
      </c>
      <c r="Y120" s="925"/>
      <c r="Z120" s="925"/>
      <c r="AA120" s="925"/>
      <c r="AB120" s="925"/>
      <c r="AC120" s="720"/>
      <c r="AD120" s="720" t="s">
        <v>19</v>
      </c>
      <c r="AE120" s="925"/>
      <c r="AF120" s="925"/>
      <c r="AG120" s="925"/>
      <c r="AH120" s="720"/>
      <c r="AI120" s="720" t="s">
        <v>19</v>
      </c>
      <c r="AJ120" s="925"/>
      <c r="AK120" s="925"/>
      <c r="AL120" s="925"/>
      <c r="AM120" s="720"/>
      <c r="AN120" s="926" t="s">
        <v>19</v>
      </c>
      <c r="AO120" s="925"/>
      <c r="AP120" s="721"/>
      <c r="AQ120" s="925"/>
      <c r="AR120" s="1214"/>
      <c r="AS120" s="1303" t="s">
        <v>19</v>
      </c>
      <c r="AT120" s="1275"/>
      <c r="AU120" s="1275"/>
      <c r="AV120" s="1275"/>
      <c r="AW120" s="1304"/>
      <c r="AX120" s="1245" t="s">
        <v>19</v>
      </c>
      <c r="AY120" s="925"/>
      <c r="AZ120" s="925"/>
      <c r="BA120" s="925"/>
      <c r="BB120" s="722"/>
      <c r="BC120" s="896"/>
      <c r="BD120" s="926" t="s">
        <v>19</v>
      </c>
      <c r="BE120" s="925"/>
      <c r="BF120" s="721"/>
      <c r="BG120" s="925"/>
      <c r="BH120" s="896"/>
      <c r="BI120" s="720" t="s">
        <v>19</v>
      </c>
      <c r="BJ120" s="925"/>
      <c r="BK120" s="925"/>
      <c r="BL120" s="925"/>
      <c r="BM120" s="897"/>
    </row>
    <row r="121" spans="1:81" outlineLevel="1">
      <c r="A121" s="28" t="s">
        <v>32</v>
      </c>
      <c r="B121" s="29"/>
      <c r="C121" s="34" t="e">
        <f>SUM(D121:BM121)</f>
        <v>#N/A</v>
      </c>
      <c r="D121" s="725" t="e">
        <f>IF(D118=0,0,D122/D118)</f>
        <v>#N/A</v>
      </c>
      <c r="E121" s="927"/>
      <c r="F121" s="927"/>
      <c r="G121" s="927"/>
      <c r="H121" s="726"/>
      <c r="I121" s="727" t="e">
        <f>IF(I118=0,0,I122/I118)</f>
        <v>#N/A</v>
      </c>
      <c r="J121" s="928"/>
      <c r="K121" s="928"/>
      <c r="L121" s="898"/>
      <c r="M121" s="928"/>
      <c r="N121" s="929" t="e">
        <f>IF(N118=0,0,N122/N118)</f>
        <v>#N/A</v>
      </c>
      <c r="O121" s="928"/>
      <c r="P121" s="928"/>
      <c r="Q121" s="928"/>
      <c r="R121" s="1024"/>
      <c r="S121" s="1119" t="e">
        <f>IF(S118=0,0,S122/S118)</f>
        <v>#N/A</v>
      </c>
      <c r="T121" s="1120"/>
      <c r="U121" s="1121"/>
      <c r="V121" s="1121"/>
      <c r="W121" s="1122"/>
      <c r="X121" s="1044" t="e">
        <f>IF(X118=0,0,X122/X118)</f>
        <v>#N/A</v>
      </c>
      <c r="Y121" s="731"/>
      <c r="Z121" s="928"/>
      <c r="AA121" s="928"/>
      <c r="AB121" s="928"/>
      <c r="AC121" s="732"/>
      <c r="AD121" s="929" t="e">
        <f>IF(AD118=0,0,AD122/AD118)</f>
        <v>#N/A</v>
      </c>
      <c r="AE121" s="731"/>
      <c r="AF121" s="928"/>
      <c r="AG121" s="928"/>
      <c r="AH121" s="732"/>
      <c r="AI121" s="929" t="e">
        <f>IF(AI118=0,0,AI122/AI118)</f>
        <v>#N/A</v>
      </c>
      <c r="AJ121" s="731"/>
      <c r="AK121" s="928"/>
      <c r="AL121" s="928"/>
      <c r="AM121" s="732"/>
      <c r="AN121" s="929" t="e">
        <f>IF(AN118=0,0,AN122/AN118)</f>
        <v>#N/A</v>
      </c>
      <c r="AO121" s="928"/>
      <c r="AP121" s="928"/>
      <c r="AQ121" s="928"/>
      <c r="AR121" s="1220"/>
      <c r="AS121" s="1305" t="e">
        <f>IF(AS118=0,0,AS122/AS118)</f>
        <v>#N/A</v>
      </c>
      <c r="AT121" s="1306"/>
      <c r="AU121" s="1306"/>
      <c r="AV121" s="1306"/>
      <c r="AW121" s="1307"/>
      <c r="AX121" s="1120" t="e">
        <f>IF(AX118=0,0,AX122/AX118)</f>
        <v>#N/A</v>
      </c>
      <c r="AY121" s="731"/>
      <c r="AZ121" s="928"/>
      <c r="BA121" s="928"/>
      <c r="BB121" s="733"/>
      <c r="BC121" s="899"/>
      <c r="BD121" s="929" t="e">
        <f>IF(BD118=0,0,BD122/BD118)</f>
        <v>#N/A</v>
      </c>
      <c r="BE121" s="928"/>
      <c r="BF121" s="928"/>
      <c r="BG121" s="928"/>
      <c r="BH121" s="899"/>
      <c r="BI121" s="731" t="e">
        <f>IF(BI118=0,0,BI122/BI118)</f>
        <v>#N/A</v>
      </c>
      <c r="BJ121" s="731"/>
      <c r="BK121" s="928"/>
      <c r="BL121" s="928"/>
      <c r="BM121" s="900"/>
    </row>
    <row r="122" spans="1:81" outlineLevel="1">
      <c r="A122" s="28" t="s">
        <v>7</v>
      </c>
      <c r="B122" s="29"/>
      <c r="C122" s="34">
        <f>SUM(D122:BM122)</f>
        <v>0</v>
      </c>
      <c r="D122" s="725">
        <f>SUM(D123:H123)</f>
        <v>0</v>
      </c>
      <c r="E122" s="927"/>
      <c r="F122" s="927"/>
      <c r="G122" s="927"/>
      <c r="H122" s="726"/>
      <c r="I122" s="727">
        <f>SUM(I123:M123)</f>
        <v>0</v>
      </c>
      <c r="J122" s="928"/>
      <c r="K122" s="928"/>
      <c r="L122" s="898"/>
      <c r="M122" s="928"/>
      <c r="N122" s="929">
        <f>SUM(N123:R123)</f>
        <v>0</v>
      </c>
      <c r="O122" s="928"/>
      <c r="P122" s="928"/>
      <c r="Q122" s="928"/>
      <c r="R122" s="1024"/>
      <c r="S122" s="1119">
        <f>SUM(S123:W123)</f>
        <v>0</v>
      </c>
      <c r="T122" s="1120"/>
      <c r="U122" s="1121"/>
      <c r="V122" s="1121"/>
      <c r="W122" s="1122"/>
      <c r="X122" s="1044">
        <f>SUM(X123:AC123)</f>
        <v>0</v>
      </c>
      <c r="Y122" s="731"/>
      <c r="Z122" s="928"/>
      <c r="AA122" s="928"/>
      <c r="AB122" s="928"/>
      <c r="AC122" s="732"/>
      <c r="AD122" s="929">
        <f>SUM(AD123:AH123)</f>
        <v>0</v>
      </c>
      <c r="AE122" s="731"/>
      <c r="AF122" s="928"/>
      <c r="AG122" s="928"/>
      <c r="AH122" s="732"/>
      <c r="AI122" s="929">
        <f>SUM(AI123:AM123)</f>
        <v>0</v>
      </c>
      <c r="AJ122" s="731"/>
      <c r="AK122" s="928"/>
      <c r="AL122" s="928"/>
      <c r="AM122" s="732"/>
      <c r="AN122" s="929">
        <f>SUM(AN123:AR123)</f>
        <v>0</v>
      </c>
      <c r="AO122" s="928"/>
      <c r="AP122" s="928"/>
      <c r="AQ122" s="928"/>
      <c r="AR122" s="1220"/>
      <c r="AS122" s="1305">
        <f>SUM(AS123:AW123)</f>
        <v>0</v>
      </c>
      <c r="AT122" s="1306"/>
      <c r="AU122" s="1306"/>
      <c r="AV122" s="1306"/>
      <c r="AW122" s="1307"/>
      <c r="AX122" s="1120">
        <f>SUM(AX123:BC123)</f>
        <v>0</v>
      </c>
      <c r="AY122" s="731"/>
      <c r="AZ122" s="928"/>
      <c r="BA122" s="928"/>
      <c r="BB122" s="733"/>
      <c r="BC122" s="899"/>
      <c r="BD122" s="929">
        <f>SUM(BD123:BH123)</f>
        <v>0</v>
      </c>
      <c r="BE122" s="928"/>
      <c r="BF122" s="928"/>
      <c r="BG122" s="928"/>
      <c r="BH122" s="899"/>
      <c r="BI122" s="731">
        <f>SUM(BI123:BM123)</f>
        <v>0</v>
      </c>
      <c r="BJ122" s="731"/>
      <c r="BK122" s="928"/>
      <c r="BL122" s="928"/>
      <c r="BM122" s="900"/>
    </row>
    <row r="123" spans="1:81" outlineLevel="1">
      <c r="A123" s="28" t="s">
        <v>8</v>
      </c>
      <c r="B123" s="29"/>
      <c r="C123" s="34"/>
      <c r="D123" s="736"/>
      <c r="E123" s="930"/>
      <c r="F123" s="930"/>
      <c r="G123" s="930"/>
      <c r="H123" s="901"/>
      <c r="I123" s="739"/>
      <c r="J123" s="737"/>
      <c r="K123" s="737"/>
      <c r="L123" s="740"/>
      <c r="M123" s="740"/>
      <c r="N123" s="931"/>
      <c r="O123" s="930"/>
      <c r="P123" s="737"/>
      <c r="Q123" s="740"/>
      <c r="R123" s="740"/>
      <c r="S123" s="1174"/>
      <c r="T123" s="1124"/>
      <c r="U123" s="1125"/>
      <c r="V123" s="1126"/>
      <c r="W123" s="1127"/>
      <c r="X123" s="1045"/>
      <c r="Y123" s="737"/>
      <c r="Z123" s="737"/>
      <c r="AA123" s="737"/>
      <c r="AB123" s="737"/>
      <c r="AC123" s="745"/>
      <c r="AD123" s="931"/>
      <c r="AE123" s="930"/>
      <c r="AF123" s="930"/>
      <c r="AG123" s="930"/>
      <c r="AH123" s="901"/>
      <c r="AI123" s="739"/>
      <c r="AJ123" s="742"/>
      <c r="AK123" s="930"/>
      <c r="AL123" s="932"/>
      <c r="AM123" s="902"/>
      <c r="AN123" s="933"/>
      <c r="AO123" s="747"/>
      <c r="AP123" s="737"/>
      <c r="AQ123" s="748"/>
      <c r="AR123" s="1213"/>
      <c r="AS123" s="1308"/>
      <c r="AT123" s="1309"/>
      <c r="AU123" s="1309"/>
      <c r="AV123" s="1309"/>
      <c r="AW123" s="1310"/>
      <c r="AX123" s="1246"/>
      <c r="AY123" s="737"/>
      <c r="AZ123" s="737"/>
      <c r="BA123" s="749"/>
      <c r="BB123" s="740"/>
      <c r="BC123" s="738"/>
      <c r="BD123" s="739"/>
      <c r="BE123" s="737"/>
      <c r="BF123" s="737"/>
      <c r="BG123" s="737"/>
      <c r="BH123" s="901"/>
      <c r="BI123" s="739"/>
      <c r="BJ123" s="737"/>
      <c r="BK123" s="737"/>
      <c r="BL123" s="737"/>
      <c r="BM123" s="903"/>
    </row>
    <row r="124" spans="1:81" s="122" customFormat="1" ht="23.25" customHeight="1" outlineLevel="1" thickBot="1">
      <c r="A124" s="154" t="s">
        <v>112</v>
      </c>
      <c r="B124" s="128"/>
      <c r="C124" s="129"/>
      <c r="D124" s="751" t="e">
        <f>D123/D118</f>
        <v>#N/A</v>
      </c>
      <c r="E124" s="752" t="e">
        <f>E123/D118</f>
        <v>#N/A</v>
      </c>
      <c r="F124" s="752" t="e">
        <f>F123/D118</f>
        <v>#N/A</v>
      </c>
      <c r="G124" s="752" t="e">
        <f>G123/D118</f>
        <v>#N/A</v>
      </c>
      <c r="H124" s="753" t="e">
        <f>H123/D118</f>
        <v>#N/A</v>
      </c>
      <c r="I124" s="754" t="e">
        <f>I123/I118</f>
        <v>#N/A</v>
      </c>
      <c r="J124" s="752" t="e">
        <f>J123/I118</f>
        <v>#N/A</v>
      </c>
      <c r="K124" s="752" t="e">
        <f>K123/I118</f>
        <v>#N/A</v>
      </c>
      <c r="L124" s="752" t="e">
        <f>L123/I118</f>
        <v>#N/A</v>
      </c>
      <c r="M124" s="752" t="e">
        <f>M123/I118</f>
        <v>#N/A</v>
      </c>
      <c r="N124" s="755" t="e">
        <f>N123/N118</f>
        <v>#N/A</v>
      </c>
      <c r="O124" s="752" t="e">
        <f>O123/N118</f>
        <v>#N/A</v>
      </c>
      <c r="P124" s="752" t="e">
        <f>P123/N118</f>
        <v>#N/A</v>
      </c>
      <c r="Q124" s="752" t="e">
        <f>Q123/N118</f>
        <v>#N/A</v>
      </c>
      <c r="R124" s="752" t="e">
        <f>R123/N118</f>
        <v>#N/A</v>
      </c>
      <c r="S124" s="1128" t="e">
        <f>S123/S118</f>
        <v>#N/A</v>
      </c>
      <c r="T124" s="1129" t="e">
        <f>T123/S118</f>
        <v>#N/A</v>
      </c>
      <c r="U124" s="1129" t="e">
        <f>U123/S118</f>
        <v>#N/A</v>
      </c>
      <c r="V124" s="1130" t="e">
        <f>V123/S118</f>
        <v>#N/A</v>
      </c>
      <c r="W124" s="1131" t="e">
        <f>W123/S118</f>
        <v>#N/A</v>
      </c>
      <c r="X124" s="754" t="e">
        <f>X123/X118</f>
        <v>#N/A</v>
      </c>
      <c r="Y124" s="752" t="e">
        <f>Y123/X118</f>
        <v>#N/A</v>
      </c>
      <c r="Z124" s="752" t="e">
        <f>Z123/X118</f>
        <v>#N/A</v>
      </c>
      <c r="AA124" s="756" t="e">
        <f>AA123/X118</f>
        <v>#N/A</v>
      </c>
      <c r="AB124" s="756" t="e">
        <f>AB123/X118</f>
        <v>#N/A</v>
      </c>
      <c r="AC124" s="757" t="e">
        <f>AC123/X118</f>
        <v>#N/A</v>
      </c>
      <c r="AD124" s="755" t="e">
        <f>AD123/AD118</f>
        <v>#N/A</v>
      </c>
      <c r="AE124" s="752" t="e">
        <f>AE123/AD118</f>
        <v>#N/A</v>
      </c>
      <c r="AF124" s="752" t="e">
        <f>AF123/AD118</f>
        <v>#N/A</v>
      </c>
      <c r="AG124" s="756" t="e">
        <f>AG123/AD118</f>
        <v>#N/A</v>
      </c>
      <c r="AH124" s="757" t="e">
        <f>AH123/AD118</f>
        <v>#N/A</v>
      </c>
      <c r="AI124" s="755" t="e">
        <f>AI123/AI118</f>
        <v>#N/A</v>
      </c>
      <c r="AJ124" s="752" t="e">
        <f>AJ123/AI118</f>
        <v>#N/A</v>
      </c>
      <c r="AK124" s="752" t="e">
        <f>AK123/AI118</f>
        <v>#N/A</v>
      </c>
      <c r="AL124" s="756" t="e">
        <f>AL123/AI118</f>
        <v>#N/A</v>
      </c>
      <c r="AM124" s="757" t="e">
        <f>AM123/AN118</f>
        <v>#N/A</v>
      </c>
      <c r="AN124" s="755" t="e">
        <f>AN123/AN118</f>
        <v>#N/A</v>
      </c>
      <c r="AO124" s="752" t="e">
        <f>AO123/AN118</f>
        <v>#N/A</v>
      </c>
      <c r="AP124" s="752" t="e">
        <f>AP123/AN118</f>
        <v>#N/A</v>
      </c>
      <c r="AQ124" s="756" t="e">
        <f>AQ123/AN118</f>
        <v>#N/A</v>
      </c>
      <c r="AR124" s="1221" t="e">
        <f>AR123/AN118</f>
        <v>#N/A</v>
      </c>
      <c r="AS124" s="1311" t="e">
        <f>AS123/AS118</f>
        <v>#N/A</v>
      </c>
      <c r="AT124" s="1312" t="e">
        <f>AT123/AS118</f>
        <v>#N/A</v>
      </c>
      <c r="AU124" s="1312" t="e">
        <f>AU123/AS118</f>
        <v>#N/A</v>
      </c>
      <c r="AV124" s="1313" t="e">
        <f>AV123/AS118</f>
        <v>#N/A</v>
      </c>
      <c r="AW124" s="1314" t="e">
        <f>AW123/AX118</f>
        <v>#N/A</v>
      </c>
      <c r="AX124" s="1221" t="e">
        <f>AX123/AX118</f>
        <v>#N/A</v>
      </c>
      <c r="AY124" s="752" t="e">
        <f>AY123/AX118</f>
        <v>#N/A</v>
      </c>
      <c r="AZ124" s="752" t="e">
        <f>AZ123/AX118</f>
        <v>#N/A</v>
      </c>
      <c r="BA124" s="756" t="e">
        <f>BA123/AX118</f>
        <v>#N/A</v>
      </c>
      <c r="BB124" s="754" t="e">
        <f>BB123/AX118</f>
        <v>#N/A</v>
      </c>
      <c r="BC124" s="753" t="e">
        <f>BC123/AX118</f>
        <v>#N/A</v>
      </c>
      <c r="BD124" s="755" t="e">
        <f>BD123/BD118</f>
        <v>#N/A</v>
      </c>
      <c r="BE124" s="752" t="e">
        <f>BE123/BD118</f>
        <v>#N/A</v>
      </c>
      <c r="BF124" s="752" t="e">
        <f>BF123/BD118</f>
        <v>#N/A</v>
      </c>
      <c r="BG124" s="756" t="e">
        <f>BG123/BD118</f>
        <v>#N/A</v>
      </c>
      <c r="BH124" s="753" t="e">
        <f>BH123/BD118</f>
        <v>#N/A</v>
      </c>
      <c r="BI124" s="754" t="e">
        <f>BI123/BI118</f>
        <v>#N/A</v>
      </c>
      <c r="BJ124" s="752" t="e">
        <f>BJ123/BI118</f>
        <v>#N/A</v>
      </c>
      <c r="BK124" s="752" t="e">
        <f>BK123/BI118</f>
        <v>#N/A</v>
      </c>
      <c r="BL124" s="756" t="e">
        <f>BL123/BI118</f>
        <v>#N/A</v>
      </c>
      <c r="BM124" s="758" t="e">
        <f>BM123/BI118</f>
        <v>#N/A</v>
      </c>
      <c r="BN124" s="78"/>
      <c r="BO124" s="78"/>
      <c r="BP124" s="78"/>
      <c r="BQ124" s="78"/>
      <c r="BR124" s="78"/>
      <c r="BS124" s="78"/>
      <c r="BT124" s="78"/>
      <c r="BU124" s="78"/>
      <c r="BV124" s="78"/>
      <c r="BW124" s="78"/>
      <c r="BX124" s="78"/>
      <c r="BY124" s="78"/>
      <c r="BZ124" s="78"/>
      <c r="CA124" s="78"/>
      <c r="CB124" s="78"/>
      <c r="CC124" s="78"/>
    </row>
    <row r="125" spans="1:81" s="78" customFormat="1" ht="23.25" customHeight="1" outlineLevel="1" thickTop="1">
      <c r="A125" s="124" t="s">
        <v>110</v>
      </c>
      <c r="B125" s="123"/>
      <c r="C125" s="132" t="s">
        <v>107</v>
      </c>
      <c r="D125" s="358"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132" t="e">
        <f>(V142/1.01/1.07)*S124/S121</f>
        <v>#N/A</v>
      </c>
      <c r="T125" s="130" t="e">
        <f>(V142/1.01/1.07)*T124/S121</f>
        <v>#N/A</v>
      </c>
      <c r="U125" s="130" t="e">
        <f>(V142/1.01/1.07)*U124/S121</f>
        <v>#N/A</v>
      </c>
      <c r="V125" s="130" t="e">
        <f>(V142/1.01/1.07)*V124/S121</f>
        <v>#N/A</v>
      </c>
      <c r="W125" s="1133" t="e">
        <f>(V142/1.01/1.07)*W124/S121</f>
        <v>#N/A</v>
      </c>
      <c r="X125" s="133" t="e">
        <f>(AA142/1.01/1.07)*X124/X121</f>
        <v>#N/A</v>
      </c>
      <c r="Y125" s="130" t="e">
        <f>(AA142/1.01/1.07)*Y124/X121</f>
        <v>#N/A</v>
      </c>
      <c r="Z125" s="130" t="e">
        <f>(AA142/1.01/1.07)*Z124/X121</f>
        <v>#N/A</v>
      </c>
      <c r="AA125" s="130" t="e">
        <f>(AA142/1.01/1.07)*AA124/X121</f>
        <v>#N/A</v>
      </c>
      <c r="AB125" s="130" t="e">
        <f>(AA142/1.01/1.07)*AB124/X121</f>
        <v>#N/A</v>
      </c>
      <c r="AC125" s="197" t="e">
        <f>(AA142/1.01/1.07)*AC124/X121</f>
        <v>#N/A</v>
      </c>
      <c r="AD125" s="192" t="e">
        <f>(AG142/1.01/1.07)*AD124/AD121</f>
        <v>#N/A</v>
      </c>
      <c r="AE125" s="130" t="e">
        <f>(AG142/1.01/1.07)*AE124/AD121</f>
        <v>#N/A</v>
      </c>
      <c r="AF125" s="130" t="e">
        <f>(AG142/1.01/1.07)*AF124/AD121</f>
        <v>#N/A</v>
      </c>
      <c r="AG125" s="130" t="e">
        <f>(AG142/1.01/1.07)*AG124/AD121</f>
        <v>#N/A</v>
      </c>
      <c r="AH125" s="206" t="e">
        <f>(AG142/1.01/1.07)*AH124/AD121</f>
        <v>#N/A</v>
      </c>
      <c r="AI125" s="192" t="e">
        <f>(AL142/1.01/1.07)*AI124/AI121</f>
        <v>#N/A</v>
      </c>
      <c r="AJ125" s="130" t="e">
        <f>(AL142/1.01/1.07)*AJ124/AI121</f>
        <v>#N/A</v>
      </c>
      <c r="AK125" s="130" t="e">
        <f>(AL142/1.01/1.07)*AK124/AI121</f>
        <v>#N/A</v>
      </c>
      <c r="AL125" s="130" t="e">
        <f>(AL142/1.01/1.07)*AL124/AI121</f>
        <v>#N/A</v>
      </c>
      <c r="AM125" s="197" t="e">
        <f>(AL142/1.01/1.07)*AM124/AI121</f>
        <v>#N/A</v>
      </c>
      <c r="AN125" s="192" t="e">
        <f>(AQ142/1.01/1.07)*AN124/AN121</f>
        <v>#N/A</v>
      </c>
      <c r="AO125" s="130" t="e">
        <f>(AQ142/1.01/1.07)*AO124/AN121</f>
        <v>#N/A</v>
      </c>
      <c r="AP125" s="130" t="e">
        <f>(AQ142/1.01/1.07)*AP124/AN121</f>
        <v>#N/A</v>
      </c>
      <c r="AQ125" s="130" t="e">
        <f>(AQ142/1.01/1.07)*AQ124/AN121</f>
        <v>#N/A</v>
      </c>
      <c r="AR125" s="206" t="e">
        <f>(AQ142/1.01/1.07)*AR124/AN121</f>
        <v>#N/A</v>
      </c>
      <c r="AS125" s="1132" t="e">
        <f>(AV142/1.01/1.07)*AS124/AS121</f>
        <v>#N/A</v>
      </c>
      <c r="AT125" s="130" t="e">
        <f>(AV142/1.01/1.07)*AT124/AS121</f>
        <v>#N/A</v>
      </c>
      <c r="AU125" s="130" t="e">
        <f>(AV142/1.01/1.07)*AU124/AS121</f>
        <v>#N/A</v>
      </c>
      <c r="AV125" s="130" t="e">
        <f>(AV142/1.01/1.07)*AV124/AS121</f>
        <v>#N/A</v>
      </c>
      <c r="AW125" s="1133" t="e">
        <f>(AV142/1.01/1.07)*AW124/AS121</f>
        <v>#N/A</v>
      </c>
      <c r="AX125" s="133" t="e">
        <f>(BA142/1.01/1.07)*AX124/AX121</f>
        <v>#N/A</v>
      </c>
      <c r="AY125" s="130" t="e">
        <f>(BA142/1.01/1.07)*AY124/AX121</f>
        <v>#N/A</v>
      </c>
      <c r="AZ125" s="130" t="e">
        <f>(BA142/1.01/1.07)*AZ124/AX121</f>
        <v>#N/A</v>
      </c>
      <c r="BA125" s="130" t="e">
        <f>(BA142/1.01/1.07)*BA124/AX121</f>
        <v>#N/A</v>
      </c>
      <c r="BB125" s="206"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9" t="e">
        <f>(BL142/1.01/1.07)*BM124/BI121</f>
        <v>#N/A</v>
      </c>
    </row>
    <row r="126" spans="1:81" s="122" customFormat="1" ht="23.25" customHeight="1" outlineLevel="1" thickBot="1">
      <c r="A126" s="125" t="s">
        <v>108</v>
      </c>
      <c r="B126" s="120"/>
      <c r="C126" s="121"/>
      <c r="D126" s="759"/>
      <c r="E126" s="760"/>
      <c r="F126" s="760"/>
      <c r="G126" s="760"/>
      <c r="H126" s="761"/>
      <c r="I126" s="762"/>
      <c r="J126" s="760"/>
      <c r="K126" s="760"/>
      <c r="L126" s="763"/>
      <c r="M126" s="760"/>
      <c r="N126" s="764"/>
      <c r="O126" s="760"/>
      <c r="P126" s="760"/>
      <c r="Q126" s="763"/>
      <c r="R126" s="760"/>
      <c r="S126" s="1134"/>
      <c r="T126" s="1135"/>
      <c r="U126" s="1135"/>
      <c r="V126" s="1135"/>
      <c r="W126" s="1136"/>
      <c r="X126" s="762"/>
      <c r="Y126" s="760"/>
      <c r="Z126" s="760"/>
      <c r="AA126" s="760"/>
      <c r="AB126" s="760"/>
      <c r="AC126" s="765"/>
      <c r="AD126" s="764"/>
      <c r="AE126" s="760"/>
      <c r="AF126" s="760"/>
      <c r="AG126" s="760"/>
      <c r="AH126" s="766"/>
      <c r="AI126" s="764"/>
      <c r="AJ126" s="760"/>
      <c r="AK126" s="760"/>
      <c r="AL126" s="760"/>
      <c r="AM126" s="765"/>
      <c r="AN126" s="764"/>
      <c r="AO126" s="760"/>
      <c r="AP126" s="760"/>
      <c r="AQ126" s="760"/>
      <c r="AR126" s="1222"/>
      <c r="AS126" s="1315"/>
      <c r="AT126" s="1316"/>
      <c r="AU126" s="1316"/>
      <c r="AV126" s="1316"/>
      <c r="AW126" s="1317"/>
      <c r="AX126" s="1247"/>
      <c r="AY126" s="760"/>
      <c r="AZ126" s="760"/>
      <c r="BA126" s="760"/>
      <c r="BB126" s="766"/>
      <c r="BC126" s="761"/>
      <c r="BD126" s="764"/>
      <c r="BE126" s="760"/>
      <c r="BF126" s="760"/>
      <c r="BG126" s="760"/>
      <c r="BH126" s="761"/>
      <c r="BI126" s="762"/>
      <c r="BJ126" s="760"/>
      <c r="BK126" s="760"/>
      <c r="BL126" s="760"/>
      <c r="BM126" s="767"/>
      <c r="BN126" s="78"/>
      <c r="BO126" s="78"/>
      <c r="BP126" s="78"/>
      <c r="BQ126" s="78"/>
      <c r="BR126" s="78"/>
      <c r="BS126" s="78"/>
      <c r="BT126" s="78"/>
      <c r="BU126" s="78"/>
      <c r="BV126" s="78"/>
      <c r="BW126" s="78"/>
      <c r="BX126" s="78"/>
      <c r="BY126" s="78"/>
      <c r="BZ126" s="78"/>
      <c r="CA126" s="78"/>
      <c r="CB126" s="78"/>
      <c r="CC126" s="78"/>
    </row>
    <row r="127" spans="1:81" s="78" customFormat="1" ht="23.25" customHeight="1" outlineLevel="1" thickTop="1">
      <c r="A127" s="126" t="s">
        <v>111</v>
      </c>
      <c r="B127" s="123"/>
      <c r="C127" s="132" t="s">
        <v>107</v>
      </c>
      <c r="D127" s="360"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37" t="e">
        <f>(V143/1.005/1.08)*S124/S121</f>
        <v>#N/A</v>
      </c>
      <c r="T127" s="131" t="e">
        <f>(V143/1.005/1.08)*T124/S121</f>
        <v>#N/A</v>
      </c>
      <c r="U127" s="131" t="e">
        <f>(V143/1.005/1.08)*U124/S121</f>
        <v>#N/A</v>
      </c>
      <c r="V127" s="131" t="e">
        <f>(V143/1.005/1.08)*V124/S121</f>
        <v>#N/A</v>
      </c>
      <c r="W127" s="1138" t="e">
        <f>(V143/1.005/1.08)*W124/S121</f>
        <v>#N/A</v>
      </c>
      <c r="X127" s="136" t="e">
        <f>(AA143/1.005/1.08)*X124/X121</f>
        <v>#N/A</v>
      </c>
      <c r="Y127" s="131" t="e">
        <f>(AA143/1.005/1.08)*Y124/X121</f>
        <v>#N/A</v>
      </c>
      <c r="Z127" s="131" t="e">
        <f>(AA143/1.005/1.08)*Z124/X121</f>
        <v>#N/A</v>
      </c>
      <c r="AA127" s="131" t="e">
        <f>(AA143/1.005/1.08)*AA124/X121</f>
        <v>#N/A</v>
      </c>
      <c r="AB127" s="131" t="e">
        <f>(AA143/1.005/1.08)*AB124/X121</f>
        <v>#N/A</v>
      </c>
      <c r="AC127" s="198" t="e">
        <f>(AA143/1.005/1.08)*AC124/X121</f>
        <v>#N/A</v>
      </c>
      <c r="AD127" s="193" t="e">
        <f>(AG143/1.005/1.08)*AD124/AD121</f>
        <v>#N/A</v>
      </c>
      <c r="AE127" s="131" t="e">
        <f>(AG143/1.005/1.08)*AE124/AD121</f>
        <v>#N/A</v>
      </c>
      <c r="AF127" s="131" t="e">
        <f>(AG143/1.005/1.08)*AF124/AD121</f>
        <v>#N/A</v>
      </c>
      <c r="AG127" s="131" t="e">
        <f>(AG143/1.005/1.08)*AG124/AD121</f>
        <v>#N/A</v>
      </c>
      <c r="AH127" s="207" t="e">
        <f>(AG143/1.005/1.08)*AH124/AD121</f>
        <v>#N/A</v>
      </c>
      <c r="AI127" s="193" t="e">
        <f>(AL143/1.005/1.08)*AI124/AI121</f>
        <v>#N/A</v>
      </c>
      <c r="AJ127" s="131" t="e">
        <f>(AL143/1.005/1.08)*AJ124/AI121</f>
        <v>#N/A</v>
      </c>
      <c r="AK127" s="131" t="e">
        <f>(AL143/1.005/1.08)*AK124/AI121</f>
        <v>#N/A</v>
      </c>
      <c r="AL127" s="131" t="e">
        <f>(AL143/1.005/1.08)*AL124/AI121</f>
        <v>#N/A</v>
      </c>
      <c r="AM127" s="198" t="e">
        <f>(AL143/1.005/1.08)*AM124/AI121</f>
        <v>#N/A</v>
      </c>
      <c r="AN127" s="193" t="e">
        <f>(AQ143/1.005/1.08)*AN124/AN121</f>
        <v>#N/A</v>
      </c>
      <c r="AO127" s="131" t="e">
        <f>(AQ143/1.005/1.08)*AO124/AN121</f>
        <v>#N/A</v>
      </c>
      <c r="AP127" s="131" t="e">
        <f>(AQ143/1.005/1.08)*AP124/AN121</f>
        <v>#N/A</v>
      </c>
      <c r="AQ127" s="131" t="e">
        <f>(AQ143/1.005/1.08)*AQ124/AN121</f>
        <v>#N/A</v>
      </c>
      <c r="AR127" s="207" t="e">
        <f>(AQ143/1.005/1.08)*AR124/AN121</f>
        <v>#N/A</v>
      </c>
      <c r="AS127" s="1137" t="e">
        <f>(AV143/1.005/1.08)*AS124/AS121</f>
        <v>#N/A</v>
      </c>
      <c r="AT127" s="131" t="e">
        <f>(AV143/1.005/1.08)*AT124/AS121</f>
        <v>#N/A</v>
      </c>
      <c r="AU127" s="131" t="e">
        <f>(AV143/1.005/1.08)*AU124/AS121</f>
        <v>#N/A</v>
      </c>
      <c r="AV127" s="338" t="e">
        <f>(AV143/1.005/1.08)*AV124/AS121</f>
        <v>#N/A</v>
      </c>
      <c r="AW127" s="1138" t="e">
        <f>(AV143/1.005/1.08)*AW124/AS121</f>
        <v>#N/A</v>
      </c>
      <c r="AX127" s="136" t="e">
        <f>(BA143/1.005/1.08)*AX124/AX121</f>
        <v>#N/A</v>
      </c>
      <c r="AY127" s="131" t="e">
        <f>(BA143/1.005/1.08)*AY124/AX121</f>
        <v>#N/A</v>
      </c>
      <c r="AZ127" s="131" t="e">
        <f>(BA143/1.005/1.08)*AZ124/AX121</f>
        <v>#N/A</v>
      </c>
      <c r="BA127" s="131" t="e">
        <f>(BA143/1.005/1.08)*BA124/AX121</f>
        <v>#N/A</v>
      </c>
      <c r="BB127" s="207"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8" t="e">
        <f>(BL143/1.005/1.08)*BL124/BI121</f>
        <v>#N/A</v>
      </c>
      <c r="BM127" s="768" t="e">
        <f>(BL143/1.005/1.08)*BM124/BI121</f>
        <v>#N/A</v>
      </c>
    </row>
    <row r="128" spans="1:81" s="122" customFormat="1" ht="23.25" customHeight="1" outlineLevel="1" thickBot="1">
      <c r="A128" s="127" t="s">
        <v>109</v>
      </c>
      <c r="B128" s="120"/>
      <c r="C128" s="121"/>
      <c r="D128" s="759"/>
      <c r="E128" s="760"/>
      <c r="F128" s="760"/>
      <c r="G128" s="760"/>
      <c r="H128" s="761"/>
      <c r="I128" s="762"/>
      <c r="J128" s="760"/>
      <c r="K128" s="760"/>
      <c r="L128" s="763"/>
      <c r="M128" s="760"/>
      <c r="N128" s="764"/>
      <c r="O128" s="760"/>
      <c r="P128" s="760"/>
      <c r="Q128" s="760"/>
      <c r="R128" s="763"/>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65" ht="26.4" outlineLevel="1" thickTop="1">
      <c r="A129" s="28" t="s">
        <v>9</v>
      </c>
      <c r="B129" s="35" t="s">
        <v>46</v>
      </c>
      <c r="C129" s="46"/>
      <c r="D129" s="288"/>
      <c r="E129" s="361"/>
      <c r="F129" s="361"/>
      <c r="G129" s="361"/>
      <c r="H129" s="362"/>
      <c r="I129" s="336"/>
      <c r="J129" s="363"/>
      <c r="K129" s="363"/>
      <c r="L129" s="364"/>
      <c r="M129" s="363"/>
      <c r="N129" s="215"/>
      <c r="O129" s="363"/>
      <c r="P129" s="363"/>
      <c r="Q129" s="363"/>
      <c r="R129" s="364"/>
      <c r="S129" s="1139"/>
      <c r="T129" s="363"/>
      <c r="U129" s="363"/>
      <c r="V129" s="363"/>
      <c r="W129" s="1140"/>
      <c r="X129" s="511"/>
      <c r="Y129" s="363"/>
      <c r="Z129" s="363"/>
      <c r="AA129" s="365"/>
      <c r="AB129" s="331"/>
      <c r="AC129" s="334"/>
      <c r="AD129" s="366"/>
      <c r="AE129" s="365"/>
      <c r="AF129" s="365"/>
      <c r="AG129" s="365"/>
      <c r="AH129" s="218"/>
      <c r="AI129" s="366"/>
      <c r="AJ129" s="365"/>
      <c r="AK129" s="365"/>
      <c r="AL129" s="365"/>
      <c r="AM129" s="334"/>
      <c r="AN129" s="219"/>
      <c r="AO129" s="220"/>
      <c r="AP129" s="220"/>
      <c r="AQ129" s="221"/>
      <c r="AR129" s="471"/>
      <c r="AS129" s="1318"/>
      <c r="AT129" s="216"/>
      <c r="AU129" s="214"/>
      <c r="AV129" s="217"/>
      <c r="AW129" s="1319"/>
      <c r="AX129" s="320"/>
      <c r="AY129" s="363"/>
      <c r="AZ129" s="363"/>
      <c r="BA129" s="363"/>
      <c r="BB129" s="471"/>
      <c r="BC129" s="323"/>
      <c r="BD129" s="368"/>
      <c r="BE129" s="363"/>
      <c r="BF129" s="363"/>
      <c r="BG129" s="363"/>
      <c r="BH129" s="323"/>
      <c r="BI129" s="336"/>
      <c r="BJ129" s="339"/>
      <c r="BK129" s="339"/>
      <c r="BL129" s="339"/>
      <c r="BM129" s="369"/>
    </row>
    <row r="130" spans="1:65" ht="54" outlineLevel="1">
      <c r="A130" s="28"/>
      <c r="B130" s="29"/>
      <c r="C130" s="46"/>
      <c r="D130" s="770" t="s">
        <v>21</v>
      </c>
      <c r="E130" s="771" t="s">
        <v>22</v>
      </c>
      <c r="F130" s="771" t="s">
        <v>20</v>
      </c>
      <c r="G130" s="772" t="s">
        <v>81</v>
      </c>
      <c r="H130" s="773"/>
      <c r="I130" s="774" t="s">
        <v>21</v>
      </c>
      <c r="J130" s="775" t="s">
        <v>22</v>
      </c>
      <c r="K130" s="775" t="s">
        <v>20</v>
      </c>
      <c r="L130" s="904" t="s">
        <v>81</v>
      </c>
      <c r="M130" s="777"/>
      <c r="N130" s="787" t="s">
        <v>21</v>
      </c>
      <c r="O130" s="775" t="s">
        <v>22</v>
      </c>
      <c r="P130" s="775" t="s">
        <v>20</v>
      </c>
      <c r="Q130" s="777" t="s">
        <v>81</v>
      </c>
      <c r="R130" s="1025"/>
      <c r="S130" s="1141" t="s">
        <v>21</v>
      </c>
      <c r="T130" s="1142" t="s">
        <v>22</v>
      </c>
      <c r="U130" s="1143" t="s">
        <v>20</v>
      </c>
      <c r="V130" s="1143" t="s">
        <v>81</v>
      </c>
      <c r="W130" s="1144"/>
      <c r="X130" s="1046" t="s">
        <v>21</v>
      </c>
      <c r="Y130" s="775" t="s">
        <v>22</v>
      </c>
      <c r="Z130" s="777" t="s">
        <v>20</v>
      </c>
      <c r="AA130" s="777" t="s">
        <v>81</v>
      </c>
      <c r="AB130" s="775"/>
      <c r="AC130" s="779"/>
      <c r="AD130" s="787" t="s">
        <v>21</v>
      </c>
      <c r="AE130" s="775" t="s">
        <v>22</v>
      </c>
      <c r="AF130" s="777" t="s">
        <v>20</v>
      </c>
      <c r="AG130" s="780" t="s">
        <v>81</v>
      </c>
      <c r="AH130" s="781"/>
      <c r="AI130" s="787" t="s">
        <v>21</v>
      </c>
      <c r="AJ130" s="775" t="s">
        <v>22</v>
      </c>
      <c r="AK130" s="777" t="s">
        <v>20</v>
      </c>
      <c r="AL130" s="780" t="s">
        <v>81</v>
      </c>
      <c r="AM130" s="779"/>
      <c r="AN130" s="782" t="s">
        <v>21</v>
      </c>
      <c r="AO130" s="783" t="s">
        <v>22</v>
      </c>
      <c r="AP130" s="784" t="s">
        <v>20</v>
      </c>
      <c r="AQ130" s="785" t="s">
        <v>81</v>
      </c>
      <c r="AR130" s="1223"/>
      <c r="AS130" s="1320" t="s">
        <v>21</v>
      </c>
      <c r="AT130" s="1321" t="s">
        <v>22</v>
      </c>
      <c r="AU130" s="1322" t="s">
        <v>20</v>
      </c>
      <c r="AV130" s="1323" t="s">
        <v>81</v>
      </c>
      <c r="AW130" s="1324"/>
      <c r="AX130" s="1248" t="s">
        <v>21</v>
      </c>
      <c r="AY130" s="775" t="s">
        <v>22</v>
      </c>
      <c r="AZ130" s="777" t="s">
        <v>20</v>
      </c>
      <c r="BA130" s="780" t="s">
        <v>81</v>
      </c>
      <c r="BB130" s="781"/>
      <c r="BC130" s="791"/>
      <c r="BD130" s="778" t="s">
        <v>21</v>
      </c>
      <c r="BE130" s="775" t="s">
        <v>22</v>
      </c>
      <c r="BF130" s="777" t="s">
        <v>20</v>
      </c>
      <c r="BG130" s="780" t="s">
        <v>81</v>
      </c>
      <c r="BH130" s="791"/>
      <c r="BI130" s="786" t="s">
        <v>21</v>
      </c>
      <c r="BJ130" s="777" t="s">
        <v>22</v>
      </c>
      <c r="BK130" s="777" t="s">
        <v>20</v>
      </c>
      <c r="BL130" s="777" t="s">
        <v>81</v>
      </c>
      <c r="BM130" s="792"/>
    </row>
    <row r="131" spans="1:65" s="47" customFormat="1" outlineLevel="1">
      <c r="A131" s="158" t="s">
        <v>84</v>
      </c>
      <c r="B131" s="158"/>
      <c r="C131" s="159"/>
      <c r="D131" s="793" t="e">
        <f>HLOOKUP(D117,TV_affinity,3,0)</f>
        <v>#N/A</v>
      </c>
      <c r="E131" s="905" t="e">
        <f>HLOOKUP(D117,Channel_split2,2,0)</f>
        <v>#N/A</v>
      </c>
      <c r="F131" s="905" t="e">
        <f>HLOOKUP(D117,PT_Share,2,0)</f>
        <v>#N/A</v>
      </c>
      <c r="G131" s="905"/>
      <c r="H131" s="795"/>
      <c r="I131" s="796" t="e">
        <f>HLOOKUP(I117,TV_affinity,3,0)</f>
        <v>#N/A</v>
      </c>
      <c r="J131" s="905" t="e">
        <f>HLOOKUP(I117,Channel_split2,2,0)</f>
        <v>#N/A</v>
      </c>
      <c r="K131" s="905" t="e">
        <f>HLOOKUP(I117,PT_Share,2,0)</f>
        <v>#N/A</v>
      </c>
      <c r="L131" s="797"/>
      <c r="M131" s="795"/>
      <c r="N131" s="796" t="e">
        <f>HLOOKUP(N117,TV_affinity,3,0)</f>
        <v>#N/A</v>
      </c>
      <c r="O131" s="905" t="e">
        <f>HLOOKUP(N117,Channel_split2,2,0)</f>
        <v>#N/A</v>
      </c>
      <c r="P131" s="905" t="e">
        <f>HLOOKUP(N117,PT_Share,2,0)</f>
        <v>#N/A</v>
      </c>
      <c r="Q131" s="905"/>
      <c r="R131" s="1026"/>
      <c r="S131" s="1145" t="e">
        <f>HLOOKUP(S117,TV_affinity,3,0)</f>
        <v>#N/A</v>
      </c>
      <c r="T131" s="1146" t="e">
        <f>HLOOKUP(S117,Channel_split2,2,0)</f>
        <v>#N/A</v>
      </c>
      <c r="U131" s="1146" t="e">
        <f>HLOOKUP(S117,PT_Share,2,0)</f>
        <v>#N/A</v>
      </c>
      <c r="V131" s="1146"/>
      <c r="W131" s="1147"/>
      <c r="X131" s="1047" t="e">
        <f>HLOOKUP(X117,TV_affinity,3,0)</f>
        <v>#N/A</v>
      </c>
      <c r="Y131" s="905" t="e">
        <f>HLOOKUP(X117,Channel_split2,2,0)</f>
        <v>#N/A</v>
      </c>
      <c r="Z131" s="905" t="e">
        <f>HLOOKUP(X117,PT_Share,2,0)</f>
        <v>#N/A</v>
      </c>
      <c r="AA131" s="905"/>
      <c r="AB131" s="906"/>
      <c r="AC131" s="800"/>
      <c r="AD131" s="796" t="e">
        <f>HLOOKUP(AD117,TV_affinity,3,0)</f>
        <v>#N/A</v>
      </c>
      <c r="AE131" s="905" t="e">
        <f>HLOOKUP(AD117,Channel_split2,2,0)</f>
        <v>#N/A</v>
      </c>
      <c r="AF131" s="905" t="e">
        <f>HLOOKUP(AD117,PT_Share,2,0)</f>
        <v>#N/A</v>
      </c>
      <c r="AG131" s="905"/>
      <c r="AH131" s="798"/>
      <c r="AI131" s="796" t="e">
        <f>HLOOKUP(AI117,TV_affinity,3,0)</f>
        <v>#N/A</v>
      </c>
      <c r="AJ131" s="905" t="e">
        <f>HLOOKUP(AI117,Channel_split2,2,0)</f>
        <v>#N/A</v>
      </c>
      <c r="AK131" s="905" t="e">
        <f>HLOOKUP(AI117,PT_Share,2,0)</f>
        <v>#N/A</v>
      </c>
      <c r="AL131" s="905"/>
      <c r="AM131" s="798"/>
      <c r="AN131" s="796" t="e">
        <f>HLOOKUP(AN117,TV_affinity,3,0)</f>
        <v>#N/A</v>
      </c>
      <c r="AO131" s="905" t="e">
        <f>HLOOKUP(AN117,Channel_split2,2,0)</f>
        <v>#N/A</v>
      </c>
      <c r="AP131" s="905" t="e">
        <f>HLOOKUP(AN117,PT_Share,2,0)</f>
        <v>#N/A</v>
      </c>
      <c r="AQ131" s="907"/>
      <c r="AR131" s="1224"/>
      <c r="AS131" s="1325" t="e">
        <f>HLOOKUP(AS117,TV_affinity,3,0)</f>
        <v>#N/A</v>
      </c>
      <c r="AT131" s="1326" t="e">
        <f>HLOOKUP(AS117,Channel_split2,2,0)</f>
        <v>#N/A</v>
      </c>
      <c r="AU131" s="1326" t="e">
        <f>HLOOKUP(AS117,PT_Share,2,0)</f>
        <v>#N/A</v>
      </c>
      <c r="AV131" s="1327"/>
      <c r="AW131" s="1328"/>
      <c r="AX131" s="1249" t="e">
        <f>HLOOKUP(AX117,TV_affinity,3,0)</f>
        <v>#N/A</v>
      </c>
      <c r="AY131" s="905" t="e">
        <f>HLOOKUP(AX117,Channel_split2,2,0)</f>
        <v>#N/A</v>
      </c>
      <c r="AZ131" s="905" t="e">
        <f>HLOOKUP(AX117,PT_Share,2,0)</f>
        <v>#N/A</v>
      </c>
      <c r="BA131" s="905"/>
      <c r="BB131" s="802"/>
      <c r="BC131" s="798"/>
      <c r="BD131" s="796" t="e">
        <f>HLOOKUP(BD117,TV_affinity,3,0)</f>
        <v>#N/A</v>
      </c>
      <c r="BE131" s="905" t="e">
        <f>HLOOKUP(BD117,Channel_split2,2,0)</f>
        <v>#N/A</v>
      </c>
      <c r="BF131" s="905" t="e">
        <f>HLOOKUP(BD117,PT_Share,2,0)</f>
        <v>#N/A</v>
      </c>
      <c r="BG131" s="905"/>
      <c r="BH131" s="798"/>
      <c r="BI131" s="796" t="e">
        <f>HLOOKUP(BI117,TV_affinity,3,0)</f>
        <v>#N/A</v>
      </c>
      <c r="BJ131" s="905" t="e">
        <f>HLOOKUP(BI117,Channel_split2,2,0)</f>
        <v>#N/A</v>
      </c>
      <c r="BK131" s="905" t="e">
        <f>HLOOKUP(BI117,PT_Share,2,0)</f>
        <v>#N/A</v>
      </c>
      <c r="BL131" s="905"/>
      <c r="BM131" s="803"/>
    </row>
    <row r="132" spans="1:65" s="47" customFormat="1" outlineLevel="1">
      <c r="A132" s="158" t="s">
        <v>69</v>
      </c>
      <c r="B132" s="158"/>
      <c r="C132" s="159"/>
      <c r="D132" s="793" t="e">
        <f>HLOOKUP(D117,TV_affinity,4,0)</f>
        <v>#N/A</v>
      </c>
      <c r="E132" s="905" t="e">
        <f>HLOOKUP(D117,Channel_split2,3,0)</f>
        <v>#N/A</v>
      </c>
      <c r="F132" s="905" t="e">
        <f>HLOOKUP(D117,PT_Share,3,0)</f>
        <v>#N/A</v>
      </c>
      <c r="G132" s="905"/>
      <c r="H132" s="795"/>
      <c r="I132" s="796" t="e">
        <f>HLOOKUP(I117,TV_affinity,4,0)</f>
        <v>#N/A</v>
      </c>
      <c r="J132" s="905" t="e">
        <f>HLOOKUP(I117,Channel_split2,3,0)</f>
        <v>#N/A</v>
      </c>
      <c r="K132" s="905" t="e">
        <f>HLOOKUP(I117,PT_Share,3,0)</f>
        <v>#N/A</v>
      </c>
      <c r="L132" s="797"/>
      <c r="M132" s="795"/>
      <c r="N132" s="796" t="e">
        <f>HLOOKUP(N117,TV_affinity,4,0)</f>
        <v>#N/A</v>
      </c>
      <c r="O132" s="905" t="e">
        <f>HLOOKUP(N117,Channel_split2,3,0)</f>
        <v>#N/A</v>
      </c>
      <c r="P132" s="905" t="e">
        <f>HLOOKUP(N117,PT_Share,3,0)</f>
        <v>#N/A</v>
      </c>
      <c r="Q132" s="905"/>
      <c r="R132" s="1026"/>
      <c r="S132" s="1145" t="e">
        <f>HLOOKUP(S117,TV_affinity,4,0)</f>
        <v>#N/A</v>
      </c>
      <c r="T132" s="1146" t="e">
        <f>HLOOKUP(S117,Channel_split2,3,0)</f>
        <v>#N/A</v>
      </c>
      <c r="U132" s="1146" t="e">
        <f>HLOOKUP(S117,PT_Share,3,0)</f>
        <v>#N/A</v>
      </c>
      <c r="V132" s="1146"/>
      <c r="W132" s="1147"/>
      <c r="X132" s="1047" t="e">
        <f>HLOOKUP(X117,TV_affinity,4,0)</f>
        <v>#N/A</v>
      </c>
      <c r="Y132" s="905" t="e">
        <f>HLOOKUP(X117,Channel_split2,3,0)</f>
        <v>#N/A</v>
      </c>
      <c r="Z132" s="905" t="e">
        <f>HLOOKUP(X117,PT_Share,3,0)</f>
        <v>#N/A</v>
      </c>
      <c r="AA132" s="905"/>
      <c r="AB132" s="906"/>
      <c r="AC132" s="800"/>
      <c r="AD132" s="796" t="e">
        <f>HLOOKUP(AD117,TV_affinity,4,0)</f>
        <v>#N/A</v>
      </c>
      <c r="AE132" s="905" t="e">
        <f>HLOOKUP(AD117,Channel_split2,3,0)</f>
        <v>#N/A</v>
      </c>
      <c r="AF132" s="905" t="e">
        <f>HLOOKUP(AD117,PT_Share,3,0)</f>
        <v>#N/A</v>
      </c>
      <c r="AG132" s="905"/>
      <c r="AH132" s="798"/>
      <c r="AI132" s="796" t="e">
        <f>HLOOKUP(AI117,TV_affinity,4,0)</f>
        <v>#N/A</v>
      </c>
      <c r="AJ132" s="905" t="e">
        <f>HLOOKUP(AI117,Channel_split2,3,0)</f>
        <v>#N/A</v>
      </c>
      <c r="AK132" s="905" t="e">
        <f>HLOOKUP(AI117,PT_Share,3,0)</f>
        <v>#N/A</v>
      </c>
      <c r="AL132" s="905"/>
      <c r="AM132" s="798"/>
      <c r="AN132" s="796" t="e">
        <f>HLOOKUP(AN117,TV_affinity,4,0)</f>
        <v>#N/A</v>
      </c>
      <c r="AO132" s="905" t="e">
        <f>HLOOKUP(AN117,Channel_split2,3,0)</f>
        <v>#N/A</v>
      </c>
      <c r="AP132" s="905" t="e">
        <f>HLOOKUP(AN117,PT_Share,3,0)</f>
        <v>#N/A</v>
      </c>
      <c r="AQ132" s="907"/>
      <c r="AR132" s="1224"/>
      <c r="AS132" s="1325" t="e">
        <f>HLOOKUP(AS117,TV_affinity,4,0)</f>
        <v>#N/A</v>
      </c>
      <c r="AT132" s="1326" t="e">
        <f>HLOOKUP(AS117,Channel_split2,3,0)</f>
        <v>#N/A</v>
      </c>
      <c r="AU132" s="1326" t="e">
        <f>HLOOKUP(AS117,PT_Share,3,0)</f>
        <v>#N/A</v>
      </c>
      <c r="AV132" s="1327"/>
      <c r="AW132" s="1328"/>
      <c r="AX132" s="1249" t="e">
        <f>HLOOKUP(AX117,TV_affinity,4,0)</f>
        <v>#N/A</v>
      </c>
      <c r="AY132" s="905" t="e">
        <f>HLOOKUP(AX117,Channel_split2,3,0)</f>
        <v>#N/A</v>
      </c>
      <c r="AZ132" s="905" t="e">
        <f>HLOOKUP(AX117,PT_Share,3,0)</f>
        <v>#N/A</v>
      </c>
      <c r="BA132" s="905"/>
      <c r="BB132" s="802"/>
      <c r="BC132" s="798"/>
      <c r="BD132" s="796" t="e">
        <f>HLOOKUP(BD117,TV_affinity,4,0)</f>
        <v>#N/A</v>
      </c>
      <c r="BE132" s="905" t="e">
        <f>HLOOKUP(BD117,Channel_split2,3,0)</f>
        <v>#N/A</v>
      </c>
      <c r="BF132" s="905" t="e">
        <f>HLOOKUP(BD117,PT_Share,3,0)</f>
        <v>#N/A</v>
      </c>
      <c r="BG132" s="905"/>
      <c r="BH132" s="798"/>
      <c r="BI132" s="796" t="e">
        <f>HLOOKUP(BI117,TV_affinity,4,0)</f>
        <v>#N/A</v>
      </c>
      <c r="BJ132" s="905" t="e">
        <f>HLOOKUP(BI117,Channel_split2,3,0)</f>
        <v>#N/A</v>
      </c>
      <c r="BK132" s="905" t="e">
        <f>HLOOKUP(BI117,PT_Share,3,0)</f>
        <v>#N/A</v>
      </c>
      <c r="BL132" s="905"/>
      <c r="BM132" s="803"/>
    </row>
    <row r="133" spans="1:65" s="47" customFormat="1" outlineLevel="1">
      <c r="A133" s="158" t="s">
        <v>70</v>
      </c>
      <c r="B133" s="158"/>
      <c r="C133" s="159"/>
      <c r="D133" s="793" t="e">
        <f>HLOOKUP(D117,TV_affinity,5,0)</f>
        <v>#N/A</v>
      </c>
      <c r="E133" s="905" t="e">
        <f>HLOOKUP(D117,Channel_split2,4,0)</f>
        <v>#N/A</v>
      </c>
      <c r="F133" s="905" t="e">
        <f>HLOOKUP(D117,PT_Share,4,0)</f>
        <v>#N/A</v>
      </c>
      <c r="G133" s="905"/>
      <c r="H133" s="795"/>
      <c r="I133" s="796" t="e">
        <f>HLOOKUP(I117,TV_affinity,5,0)</f>
        <v>#N/A</v>
      </c>
      <c r="J133" s="905" t="e">
        <f>HLOOKUP(I117,Channel_split2,4,0)</f>
        <v>#N/A</v>
      </c>
      <c r="K133" s="905" t="e">
        <f>HLOOKUP(I117,PT_Share,4,0)</f>
        <v>#N/A</v>
      </c>
      <c r="L133" s="797"/>
      <c r="M133" s="795"/>
      <c r="N133" s="796" t="e">
        <f>HLOOKUP(N117,TV_affinity,5,0)</f>
        <v>#N/A</v>
      </c>
      <c r="O133" s="905" t="e">
        <f>HLOOKUP(N117,Channel_split2,4,0)</f>
        <v>#N/A</v>
      </c>
      <c r="P133" s="905" t="e">
        <f>HLOOKUP(N117,PT_Share,4,0)</f>
        <v>#N/A</v>
      </c>
      <c r="Q133" s="905"/>
      <c r="R133" s="1026"/>
      <c r="S133" s="1145" t="e">
        <f>HLOOKUP(S117,TV_affinity,5,0)</f>
        <v>#N/A</v>
      </c>
      <c r="T133" s="1146" t="e">
        <f>HLOOKUP(S117,Channel_split2,4,0)</f>
        <v>#N/A</v>
      </c>
      <c r="U133" s="1146" t="e">
        <f>HLOOKUP(S117,PT_Share,4,0)</f>
        <v>#N/A</v>
      </c>
      <c r="V133" s="1146"/>
      <c r="W133" s="1147"/>
      <c r="X133" s="1047" t="e">
        <f>HLOOKUP(X117,TV_affinity,5,0)</f>
        <v>#N/A</v>
      </c>
      <c r="Y133" s="905" t="e">
        <f>HLOOKUP(X117,Channel_split2,4,0)</f>
        <v>#N/A</v>
      </c>
      <c r="Z133" s="905" t="e">
        <f>HLOOKUP(X117,PT_Share,4,0)</f>
        <v>#N/A</v>
      </c>
      <c r="AA133" s="905"/>
      <c r="AB133" s="906"/>
      <c r="AC133" s="800"/>
      <c r="AD133" s="796" t="e">
        <f>HLOOKUP(AD117,TV_affinity,5,0)</f>
        <v>#N/A</v>
      </c>
      <c r="AE133" s="905" t="e">
        <f>HLOOKUP(AD117,Channel_split2,4,0)</f>
        <v>#N/A</v>
      </c>
      <c r="AF133" s="905" t="e">
        <f>HLOOKUP(AD117,PT_Share,4,0)</f>
        <v>#N/A</v>
      </c>
      <c r="AG133" s="905"/>
      <c r="AH133" s="798"/>
      <c r="AI133" s="796" t="e">
        <f>HLOOKUP(AI117,TV_affinity,5,0)</f>
        <v>#N/A</v>
      </c>
      <c r="AJ133" s="905" t="e">
        <f>HLOOKUP(AI117,Channel_split2,4,0)</f>
        <v>#N/A</v>
      </c>
      <c r="AK133" s="905" t="e">
        <f>HLOOKUP(AI117,PT_Share,4,0)</f>
        <v>#N/A</v>
      </c>
      <c r="AL133" s="905"/>
      <c r="AM133" s="798"/>
      <c r="AN133" s="796" t="e">
        <f>HLOOKUP(AN117,TV_affinity,5,0)</f>
        <v>#N/A</v>
      </c>
      <c r="AO133" s="905" t="e">
        <f>HLOOKUP(AN117,Channel_split2,4,0)</f>
        <v>#N/A</v>
      </c>
      <c r="AP133" s="905" t="e">
        <f>HLOOKUP(AN117,PT_Share,4,0)</f>
        <v>#N/A</v>
      </c>
      <c r="AQ133" s="907"/>
      <c r="AR133" s="1224"/>
      <c r="AS133" s="1325" t="e">
        <f>HLOOKUP(AS117,TV_affinity,5,0)</f>
        <v>#N/A</v>
      </c>
      <c r="AT133" s="1326" t="e">
        <f>HLOOKUP(AS117,Channel_split2,4,0)</f>
        <v>#N/A</v>
      </c>
      <c r="AU133" s="1326" t="e">
        <f>HLOOKUP(AS117,PT_Share,4,0)</f>
        <v>#N/A</v>
      </c>
      <c r="AV133" s="1327"/>
      <c r="AW133" s="1328"/>
      <c r="AX133" s="1249" t="e">
        <f>HLOOKUP(AX117,TV_affinity,5,0)</f>
        <v>#N/A</v>
      </c>
      <c r="AY133" s="905" t="e">
        <f>HLOOKUP(AX117,Channel_split2,4,0)</f>
        <v>#N/A</v>
      </c>
      <c r="AZ133" s="905" t="e">
        <f>HLOOKUP(AX117,PT_Share,4,0)</f>
        <v>#N/A</v>
      </c>
      <c r="BA133" s="905"/>
      <c r="BB133" s="802"/>
      <c r="BC133" s="798"/>
      <c r="BD133" s="796" t="e">
        <f>HLOOKUP(BD117,TV_affinity,5,0)</f>
        <v>#N/A</v>
      </c>
      <c r="BE133" s="905" t="e">
        <f>HLOOKUP(BD117,Channel_split2,4,0)</f>
        <v>#N/A</v>
      </c>
      <c r="BF133" s="905" t="e">
        <f>HLOOKUP(BD117,PT_Share,4,0)</f>
        <v>#N/A</v>
      </c>
      <c r="BG133" s="905"/>
      <c r="BH133" s="798"/>
      <c r="BI133" s="796" t="e">
        <f>HLOOKUP(BI117,TV_affinity,5,0)</f>
        <v>#N/A</v>
      </c>
      <c r="BJ133" s="905" t="e">
        <f>HLOOKUP(BI117,Channel_split2,4,0)</f>
        <v>#N/A</v>
      </c>
      <c r="BK133" s="905" t="e">
        <f>HLOOKUP(BI117,PT_Share,4,0)</f>
        <v>#N/A</v>
      </c>
      <c r="BL133" s="905"/>
      <c r="BM133" s="803"/>
    </row>
    <row r="134" spans="1:65" s="47" customFormat="1" outlineLevel="1">
      <c r="A134" s="262" t="s">
        <v>105</v>
      </c>
      <c r="B134" s="262"/>
      <c r="C134" s="263"/>
      <c r="D134" s="804" t="e">
        <f>HLOOKUP(D117,TV_affinity,6,0)</f>
        <v>#N/A</v>
      </c>
      <c r="E134" s="805" t="e">
        <f>HLOOKUP(D117,Channel_split2,5,0)</f>
        <v>#N/A</v>
      </c>
      <c r="F134" s="805" t="e">
        <f>HLOOKUP(D117,PT_Share,5,0)</f>
        <v>#N/A</v>
      </c>
      <c r="G134" s="805"/>
      <c r="H134" s="806"/>
      <c r="I134" s="807" t="e">
        <f>HLOOKUP(I117,TV_affinity,6,0)</f>
        <v>#N/A</v>
      </c>
      <c r="J134" s="805" t="e">
        <f>HLOOKUP(I117,Channel_split2,5,0)</f>
        <v>#N/A</v>
      </c>
      <c r="K134" s="805" t="e">
        <f>HLOOKUP(I117,PT_Share,5,0)</f>
        <v>#N/A</v>
      </c>
      <c r="L134" s="808"/>
      <c r="M134" s="806"/>
      <c r="N134" s="807" t="e">
        <f>HLOOKUP(N117,TV_affinity,6,0)</f>
        <v>#N/A</v>
      </c>
      <c r="O134" s="805" t="e">
        <f>HLOOKUP(N117,Channel_split2,5,0)</f>
        <v>#N/A</v>
      </c>
      <c r="P134" s="805" t="e">
        <f>HLOOKUP(N117,PT_Share,5,0)</f>
        <v>#N/A</v>
      </c>
      <c r="Q134" s="805"/>
      <c r="R134" s="808"/>
      <c r="S134" s="1148" t="e">
        <f>HLOOKUP(S117,TV_affinity,6,0)</f>
        <v>#N/A</v>
      </c>
      <c r="T134" s="1149" t="e">
        <f>HLOOKUP(S117,Channel_split2,5,0)</f>
        <v>#N/A</v>
      </c>
      <c r="U134" s="1149" t="e">
        <f>HLOOKUP(S117,PT_Share,5,0)</f>
        <v>#N/A</v>
      </c>
      <c r="V134" s="1149"/>
      <c r="W134" s="1150"/>
      <c r="X134" s="1048" t="e">
        <f>HLOOKUP(X117,TV_affinity,6,0)</f>
        <v>#N/A</v>
      </c>
      <c r="Y134" s="805" t="e">
        <f>HLOOKUP(X117,Channel_split2,5,0)</f>
        <v>#N/A</v>
      </c>
      <c r="Z134" s="805" t="e">
        <f>HLOOKUP(X117,PT_Share,5,0)</f>
        <v>#N/A</v>
      </c>
      <c r="AA134" s="805"/>
      <c r="AB134" s="810"/>
      <c r="AC134" s="370"/>
      <c r="AD134" s="807" t="e">
        <f>HLOOKUP(AD117,TV_affinity,6,0)</f>
        <v>#N/A</v>
      </c>
      <c r="AE134" s="805" t="e">
        <f>HLOOKUP(AD117,Channel_split2,5,0)</f>
        <v>#N/A</v>
      </c>
      <c r="AF134" s="805" t="e">
        <f>HLOOKUP(AD117,PT_Share,5,0)</f>
        <v>#N/A</v>
      </c>
      <c r="AG134" s="805"/>
      <c r="AH134" s="809"/>
      <c r="AI134" s="807" t="e">
        <f>HLOOKUP(AI117,TV_affinity,6,0)</f>
        <v>#N/A</v>
      </c>
      <c r="AJ134" s="805" t="e">
        <f>HLOOKUP(AI117,Channel_split2,5,0)</f>
        <v>#N/A</v>
      </c>
      <c r="AK134" s="805" t="e">
        <f>HLOOKUP(AI117,PT_Share,5,0)</f>
        <v>#N/A</v>
      </c>
      <c r="AL134" s="805"/>
      <c r="AM134" s="809"/>
      <c r="AN134" s="807" t="e">
        <f>HLOOKUP(AN117,TV_affinity,6,0)</f>
        <v>#N/A</v>
      </c>
      <c r="AO134" s="805" t="e">
        <f>HLOOKUP(AN117,Channel_split2,5,0)</f>
        <v>#N/A</v>
      </c>
      <c r="AP134" s="805" t="e">
        <f>HLOOKUP(AN117,PT_Share,5,0)</f>
        <v>#N/A</v>
      </c>
      <c r="AQ134" s="812"/>
      <c r="AR134" s="1225"/>
      <c r="AS134" s="1329" t="e">
        <f>HLOOKUP(AS117,TV_affinity,6,0)</f>
        <v>#N/A</v>
      </c>
      <c r="AT134" s="1330" t="e">
        <f>HLOOKUP(AS117,Channel_split2,5,0)</f>
        <v>#N/A</v>
      </c>
      <c r="AU134" s="1330" t="e">
        <f>HLOOKUP(AS117,PT_Share,5,0)</f>
        <v>#N/A</v>
      </c>
      <c r="AV134" s="1331"/>
      <c r="AW134" s="1332"/>
      <c r="AX134" s="1048" t="e">
        <f>HLOOKUP(AX117,TV_affinity,6,0)</f>
        <v>#N/A</v>
      </c>
      <c r="AY134" s="805" t="e">
        <f>HLOOKUP(AX117,Channel_split2,5,0)</f>
        <v>#N/A</v>
      </c>
      <c r="AZ134" s="805" t="e">
        <f>HLOOKUP(AX117,PT_Share,5,0)</f>
        <v>#N/A</v>
      </c>
      <c r="BA134" s="805"/>
      <c r="BB134" s="813"/>
      <c r="BC134" s="809"/>
      <c r="BD134" s="807" t="e">
        <f>HLOOKUP(BD117,TV_affinity,6,0)</f>
        <v>#N/A</v>
      </c>
      <c r="BE134" s="805" t="e">
        <f>HLOOKUP(BD117,Channel_split2,5,0)</f>
        <v>#N/A</v>
      </c>
      <c r="BF134" s="805" t="e">
        <f>HLOOKUP(BD117,PT_Share,5,0)</f>
        <v>#N/A</v>
      </c>
      <c r="BG134" s="805"/>
      <c r="BH134" s="809"/>
      <c r="BI134" s="807" t="e">
        <f>HLOOKUP(BI117,TV_affinity,6,0)</f>
        <v>#N/A</v>
      </c>
      <c r="BJ134" s="805" t="e">
        <f>HLOOKUP(BI117,Channel_split2,5,0)</f>
        <v>#N/A</v>
      </c>
      <c r="BK134" s="805" t="e">
        <f>HLOOKUP(BI117,PT_Share,5,0)</f>
        <v>#N/A</v>
      </c>
      <c r="BL134" s="805"/>
      <c r="BM134" s="814"/>
    </row>
    <row r="135" spans="1:65" s="47" customFormat="1" outlineLevel="1">
      <c r="A135" s="158" t="s">
        <v>71</v>
      </c>
      <c r="B135" s="158"/>
      <c r="C135" s="159"/>
      <c r="D135" s="260" t="e">
        <f>HLOOKUP(D117,TV_affinity,7,0)</f>
        <v>#N/A</v>
      </c>
      <c r="E135" s="259" t="e">
        <f>HLOOKUP(D117,Channel_split2,6,0)</f>
        <v>#N/A</v>
      </c>
      <c r="F135" s="259" t="e">
        <f>HLOOKUP(D117,PT_Share,6,0)</f>
        <v>#N/A</v>
      </c>
      <c r="G135" s="259"/>
      <c r="H135" s="224"/>
      <c r="I135" s="261" t="e">
        <f>HLOOKUP(I117,TV_affinity,7,0)</f>
        <v>#N/A</v>
      </c>
      <c r="J135" s="259" t="e">
        <f>HLOOKUP(I117,Channel_split2,6,0)</f>
        <v>#N/A</v>
      </c>
      <c r="K135" s="259" t="e">
        <f>HLOOKUP(I117,PT_Share,6,0)</f>
        <v>#N/A</v>
      </c>
      <c r="L135" s="466"/>
      <c r="M135" s="224"/>
      <c r="N135" s="261" t="e">
        <f>HLOOKUP(N117,TV_affinity,7,0)</f>
        <v>#N/A</v>
      </c>
      <c r="O135" s="259" t="e">
        <f>HLOOKUP(N117,Channel_split2,6,0)</f>
        <v>#N/A</v>
      </c>
      <c r="P135" s="259" t="e">
        <f>HLOOKUP(N117,PT_Share,6,0)</f>
        <v>#N/A</v>
      </c>
      <c r="Q135" s="259"/>
      <c r="R135" s="466"/>
      <c r="S135" s="1151" t="e">
        <f>HLOOKUP(S117,TV_affinity,7,0)</f>
        <v>#N/A</v>
      </c>
      <c r="T135" s="340" t="e">
        <f>HLOOKUP(S117,Channel_split2,6,0)</f>
        <v>#N/A</v>
      </c>
      <c r="U135" s="340" t="e">
        <f>HLOOKUP(S117,PT_Share,6,0)</f>
        <v>#N/A</v>
      </c>
      <c r="V135" s="340"/>
      <c r="W135" s="1152"/>
      <c r="X135" s="261" t="e">
        <f>HLOOKUP(X117,TV_affinity,7,0)</f>
        <v>#N/A</v>
      </c>
      <c r="Y135" s="259" t="e">
        <f>HLOOKUP(X117,Channel_split2,6,0)</f>
        <v>#N/A</v>
      </c>
      <c r="Z135" s="259" t="e">
        <f>HLOOKUP(X117,PT_Share,6,0)</f>
        <v>#N/A</v>
      </c>
      <c r="AA135" s="259"/>
      <c r="AB135" s="332"/>
      <c r="AC135" s="258"/>
      <c r="AD135" s="261" t="e">
        <f>HLOOKUP(AD117,TV_affinity,7,0)</f>
        <v>#N/A</v>
      </c>
      <c r="AE135" s="259" t="e">
        <f>HLOOKUP(AD117,Channel_split2,6,0)</f>
        <v>#N/A</v>
      </c>
      <c r="AF135" s="259" t="e">
        <f>HLOOKUP(AD117,PT_Share,6,0)</f>
        <v>#N/A</v>
      </c>
      <c r="AG135" s="259"/>
      <c r="AH135" s="225"/>
      <c r="AI135" s="261" t="e">
        <f>HLOOKUP(AI117,TV_affinity,7,0)</f>
        <v>#N/A</v>
      </c>
      <c r="AJ135" s="259" t="e">
        <f>HLOOKUP(AI117,Channel_split2,6,0)</f>
        <v>#N/A</v>
      </c>
      <c r="AK135" s="259" t="e">
        <f>HLOOKUP(AI117,PT_Share,6,0)</f>
        <v>#N/A</v>
      </c>
      <c r="AL135" s="259"/>
      <c r="AM135" s="225"/>
      <c r="AN135" s="261" t="e">
        <f>HLOOKUP(AN117,TV_affinity,7,0)</f>
        <v>#N/A</v>
      </c>
      <c r="AO135" s="259" t="e">
        <f>HLOOKUP(AN117,Channel_split2,6,0)</f>
        <v>#N/A</v>
      </c>
      <c r="AP135" s="259" t="e">
        <f>HLOOKUP(AN117,PT_Share,6,0)</f>
        <v>#N/A</v>
      </c>
      <c r="AQ135" s="208"/>
      <c r="AR135" s="1226"/>
      <c r="AS135" s="1151" t="e">
        <f>HLOOKUP(AS117,TV_affinity,7,0)</f>
        <v>#N/A</v>
      </c>
      <c r="AT135" s="259" t="e">
        <f>HLOOKUP(AS117,Channel_split2,6,0)</f>
        <v>#N/A</v>
      </c>
      <c r="AU135" s="259" t="e">
        <f>HLOOKUP(AS117,PT_Share,6,0)</f>
        <v>#N/A</v>
      </c>
      <c r="AV135" s="208"/>
      <c r="AW135" s="1152"/>
      <c r="AX135" s="261" t="e">
        <f>HLOOKUP(AX117,TV_affinity,7,0)</f>
        <v>#N/A</v>
      </c>
      <c r="AY135" s="259" t="e">
        <f>HLOOKUP(AX117,Channel_split2,6,0)</f>
        <v>#N/A</v>
      </c>
      <c r="AZ135" s="259" t="e">
        <f>HLOOKUP(AX117,PT_Share,6,0)</f>
        <v>#N/A</v>
      </c>
      <c r="BA135" s="259"/>
      <c r="BB135" s="472"/>
      <c r="BC135" s="225"/>
      <c r="BD135" s="261" t="e">
        <f>HLOOKUP(BD117,TV_affinity,7,0)</f>
        <v>#N/A</v>
      </c>
      <c r="BE135" s="259" t="e">
        <f>HLOOKUP(BD117,Channel_split2,6,0)</f>
        <v>#N/A</v>
      </c>
      <c r="BF135" s="259" t="e">
        <f>HLOOKUP(BD117,PT_Share,6,0)</f>
        <v>#N/A</v>
      </c>
      <c r="BG135" s="259"/>
      <c r="BH135" s="225"/>
      <c r="BI135" s="261" t="e">
        <f>HLOOKUP(BI117,TV_affinity,7,0)</f>
        <v>#N/A</v>
      </c>
      <c r="BJ135" s="259" t="e">
        <f>HLOOKUP(BI117,Channel_split2,6,0)</f>
        <v>#N/A</v>
      </c>
      <c r="BK135" s="259" t="e">
        <f>HLOOKUP(BI117,PT_Share,6,0)</f>
        <v>#N/A</v>
      </c>
      <c r="BL135" s="259"/>
      <c r="BM135" s="816"/>
    </row>
    <row r="136" spans="1:65" s="47" customFormat="1" outlineLevel="1">
      <c r="A136" s="160" t="s">
        <v>73</v>
      </c>
      <c r="B136" s="158"/>
      <c r="C136" s="161"/>
      <c r="D136" s="793" t="e">
        <f>HLOOKUP(D117,TV_affinity,8,0)</f>
        <v>#N/A</v>
      </c>
      <c r="E136" s="905" t="e">
        <f>HLOOKUP(D117,Channel_split2,7,0)</f>
        <v>#N/A</v>
      </c>
      <c r="F136" s="905" t="e">
        <f>HLOOKUP(D117,PT_Share,7,0)</f>
        <v>#N/A</v>
      </c>
      <c r="G136" s="905"/>
      <c r="H136" s="795"/>
      <c r="I136" s="796" t="e">
        <f>HLOOKUP(I117,TV_affinity,8,0)</f>
        <v>#N/A</v>
      </c>
      <c r="J136" s="905" t="e">
        <f>HLOOKUP(I117,Channel_split2,7,0)</f>
        <v>#N/A</v>
      </c>
      <c r="K136" s="905" t="e">
        <f>HLOOKUP(I117,PT_Share,7,0)</f>
        <v>#N/A</v>
      </c>
      <c r="L136" s="797"/>
      <c r="M136" s="795"/>
      <c r="N136" s="796" t="e">
        <f>HLOOKUP(N117,TV_affinity,8,0)</f>
        <v>#N/A</v>
      </c>
      <c r="O136" s="905" t="e">
        <f>HLOOKUP(N117,Channel_split2,7,0)</f>
        <v>#N/A</v>
      </c>
      <c r="P136" s="905" t="e">
        <f>HLOOKUP(N117,PT_Share,7,0)</f>
        <v>#N/A</v>
      </c>
      <c r="Q136" s="905"/>
      <c r="R136" s="1026"/>
      <c r="S136" s="1145" t="e">
        <f>HLOOKUP(S117,TV_affinity,8,0)</f>
        <v>#N/A</v>
      </c>
      <c r="T136" s="1146" t="e">
        <f>HLOOKUP(S117,Channel_split2,7,0)</f>
        <v>#N/A</v>
      </c>
      <c r="U136" s="1146" t="e">
        <f>HLOOKUP(S117,PT_Share,7,0)</f>
        <v>#N/A</v>
      </c>
      <c r="V136" s="1146"/>
      <c r="W136" s="1147"/>
      <c r="X136" s="1047" t="e">
        <f>HLOOKUP(X117,TV_affinity,8,0)</f>
        <v>#N/A</v>
      </c>
      <c r="Y136" s="905" t="e">
        <f>HLOOKUP(X117,Channel_split2,7,0)</f>
        <v>#N/A</v>
      </c>
      <c r="Z136" s="905" t="e">
        <f>HLOOKUP(X117,PT_Share,7,0)</f>
        <v>#N/A</v>
      </c>
      <c r="AA136" s="905"/>
      <c r="AB136" s="906"/>
      <c r="AC136" s="800"/>
      <c r="AD136" s="796" t="e">
        <f>HLOOKUP(AD117,TV_affinity,8,0)</f>
        <v>#N/A</v>
      </c>
      <c r="AE136" s="905" t="e">
        <f>HLOOKUP(AD117,Channel_split2,7,0)</f>
        <v>#N/A</v>
      </c>
      <c r="AF136" s="905" t="e">
        <f>HLOOKUP(AD117,PT_Share,7,0)</f>
        <v>#N/A</v>
      </c>
      <c r="AG136" s="905"/>
      <c r="AH136" s="798"/>
      <c r="AI136" s="796" t="e">
        <f>HLOOKUP(AI117,TV_affinity,8,0)</f>
        <v>#N/A</v>
      </c>
      <c r="AJ136" s="905" t="e">
        <f>HLOOKUP(AI117,Channel_split2,7,0)</f>
        <v>#N/A</v>
      </c>
      <c r="AK136" s="905" t="e">
        <f>HLOOKUP(AI117,PT_Share,7,0)</f>
        <v>#N/A</v>
      </c>
      <c r="AL136" s="905"/>
      <c r="AM136" s="798"/>
      <c r="AN136" s="796" t="e">
        <f>HLOOKUP(AN117,TV_affinity,8,0)</f>
        <v>#N/A</v>
      </c>
      <c r="AO136" s="905" t="e">
        <f>HLOOKUP(AN117,Channel_split2,7,0)</f>
        <v>#N/A</v>
      </c>
      <c r="AP136" s="905" t="e">
        <f>HLOOKUP(AN117,PT_Share,7,0)</f>
        <v>#N/A</v>
      </c>
      <c r="AQ136" s="907"/>
      <c r="AR136" s="1224"/>
      <c r="AS136" s="1325" t="e">
        <f>HLOOKUP(AS117,TV_affinity,8,0)</f>
        <v>#N/A</v>
      </c>
      <c r="AT136" s="1326" t="e">
        <f>HLOOKUP(AS117,Channel_split2,7,0)</f>
        <v>#N/A</v>
      </c>
      <c r="AU136" s="1326" t="e">
        <f>HLOOKUP(AS117,PT_Share,7,0)</f>
        <v>#N/A</v>
      </c>
      <c r="AV136" s="1327"/>
      <c r="AW136" s="1328"/>
      <c r="AX136" s="1249" t="e">
        <f>HLOOKUP(AX117,TV_affinity,8,0)</f>
        <v>#N/A</v>
      </c>
      <c r="AY136" s="905" t="e">
        <f>HLOOKUP(AX117,Channel_split2,7,0)</f>
        <v>#N/A</v>
      </c>
      <c r="AZ136" s="905" t="e">
        <f>HLOOKUP(AX117,PT_Share,7,0)</f>
        <v>#N/A</v>
      </c>
      <c r="BA136" s="905"/>
      <c r="BB136" s="802"/>
      <c r="BC136" s="798"/>
      <c r="BD136" s="796" t="e">
        <f>HLOOKUP(BD117,TV_affinity,8,0)</f>
        <v>#N/A</v>
      </c>
      <c r="BE136" s="905" t="e">
        <f>HLOOKUP(BD117,Channel_split2,7,0)</f>
        <v>#N/A</v>
      </c>
      <c r="BF136" s="905" t="e">
        <f>HLOOKUP(BD117,PT_Share,7,0)</f>
        <v>#N/A</v>
      </c>
      <c r="BG136" s="905"/>
      <c r="BH136" s="798"/>
      <c r="BI136" s="796" t="e">
        <f>HLOOKUP(BI117,TV_affinity,8,0)</f>
        <v>#N/A</v>
      </c>
      <c r="BJ136" s="905" t="e">
        <f>HLOOKUP(BI117,Channel_split2,7,0)</f>
        <v>#N/A</v>
      </c>
      <c r="BK136" s="905" t="e">
        <f>HLOOKUP(BI117,PT_Share,7,0)</f>
        <v>#N/A</v>
      </c>
      <c r="BL136" s="905"/>
      <c r="BM136" s="803"/>
    </row>
    <row r="137" spans="1:65" s="47" customFormat="1" outlineLevel="1">
      <c r="A137" s="160" t="s">
        <v>85</v>
      </c>
      <c r="B137" s="158"/>
      <c r="C137" s="161"/>
      <c r="D137" s="793" t="e">
        <f>HLOOKUP(D117,TV_affinity,9,0)</f>
        <v>#N/A</v>
      </c>
      <c r="E137" s="905" t="e">
        <f>HLOOKUP(D117,Channel_split2,8,0)</f>
        <v>#N/A</v>
      </c>
      <c r="F137" s="905" t="e">
        <f>HLOOKUP(D117,PT_Share,8,0)</f>
        <v>#N/A</v>
      </c>
      <c r="G137" s="340"/>
      <c r="H137" s="224"/>
      <c r="I137" s="796" t="e">
        <f>HLOOKUP(I117,TV_affinity,9,0)</f>
        <v>#N/A</v>
      </c>
      <c r="J137" s="905" t="e">
        <f>HLOOKUP(I117,Channel_split2,8,0)</f>
        <v>#N/A</v>
      </c>
      <c r="K137" s="905" t="e">
        <f>HLOOKUP(I117,PT_Share,8,0)</f>
        <v>#N/A</v>
      </c>
      <c r="L137" s="466"/>
      <c r="M137" s="224"/>
      <c r="N137" s="796" t="e">
        <f>HLOOKUP(N117,TV_affinity,9,0)</f>
        <v>#N/A</v>
      </c>
      <c r="O137" s="905" t="e">
        <f>HLOOKUP(N117,Channel_split2,8,0)</f>
        <v>#N/A</v>
      </c>
      <c r="P137" s="905" t="e">
        <f>HLOOKUP(N117,PT_Share,8,0)</f>
        <v>#N/A</v>
      </c>
      <c r="Q137" s="340"/>
      <c r="R137" s="466"/>
      <c r="S137" s="1145" t="e">
        <f>HLOOKUP(S117,TV_affinity,9,0)</f>
        <v>#N/A</v>
      </c>
      <c r="T137" s="1146" t="e">
        <f>HLOOKUP(S117,Channel_split2,8,0)</f>
        <v>#N/A</v>
      </c>
      <c r="U137" s="1146" t="e">
        <f>HLOOKUP(S117,PT_Share,8,0)</f>
        <v>#N/A</v>
      </c>
      <c r="V137" s="340"/>
      <c r="W137" s="1152"/>
      <c r="X137" s="1047" t="e">
        <f>HLOOKUP(X117,TV_affinity,9,0)</f>
        <v>#N/A</v>
      </c>
      <c r="Y137" s="905" t="e">
        <f>HLOOKUP(X117,Channel_split2,8,0)</f>
        <v>#N/A</v>
      </c>
      <c r="Z137" s="905" t="e">
        <f>HLOOKUP(X117,PT_Share,8,0)</f>
        <v>#N/A</v>
      </c>
      <c r="AA137" s="340"/>
      <c r="AB137" s="333"/>
      <c r="AC137" s="258"/>
      <c r="AD137" s="796" t="e">
        <f>HLOOKUP(AD117,TV_affinity,9,0)</f>
        <v>#N/A</v>
      </c>
      <c r="AE137" s="905" t="e">
        <f>HLOOKUP(AD117,Channel_split2,8,0)</f>
        <v>#N/A</v>
      </c>
      <c r="AF137" s="905" t="e">
        <f>HLOOKUP(AD117,PT_Share,8,0)</f>
        <v>#N/A</v>
      </c>
      <c r="AG137" s="905"/>
      <c r="AH137" s="225"/>
      <c r="AI137" s="796" t="e">
        <f>HLOOKUP(AI117,TV_affinity,9,0)</f>
        <v>#N/A</v>
      </c>
      <c r="AJ137" s="905" t="e">
        <f>HLOOKUP(AI117,Channel_split2,8,0)</f>
        <v>#N/A</v>
      </c>
      <c r="AK137" s="905" t="e">
        <f>HLOOKUP(AI117,PT_Share,8,0)</f>
        <v>#N/A</v>
      </c>
      <c r="AL137" s="905"/>
      <c r="AM137" s="225"/>
      <c r="AN137" s="796" t="e">
        <f>HLOOKUP(AN117,TV_affinity,9,0)</f>
        <v>#N/A</v>
      </c>
      <c r="AO137" s="905" t="e">
        <f>HLOOKUP(AN117,Channel_split2,8,0)</f>
        <v>#N/A</v>
      </c>
      <c r="AP137" s="905" t="e">
        <f>HLOOKUP(AN117,PT_Share,8,0)</f>
        <v>#N/A</v>
      </c>
      <c r="AQ137" s="208"/>
      <c r="AR137" s="1224"/>
      <c r="AS137" s="1325" t="e">
        <f>HLOOKUP(AS117,TV_affinity,9,0)</f>
        <v>#N/A</v>
      </c>
      <c r="AT137" s="1326" t="e">
        <f>HLOOKUP(AS117,Channel_split2,8,0)</f>
        <v>#N/A</v>
      </c>
      <c r="AU137" s="1326" t="e">
        <f>HLOOKUP(AS117,PT_Share,8,0)</f>
        <v>#N/A</v>
      </c>
      <c r="AV137" s="208"/>
      <c r="AW137" s="1152"/>
      <c r="AX137" s="1249" t="e">
        <f>HLOOKUP(AX117,TV_affinity,9,0)</f>
        <v>#N/A</v>
      </c>
      <c r="AY137" s="905" t="e">
        <f>HLOOKUP(AX117,Channel_split2,8,0)</f>
        <v>#N/A</v>
      </c>
      <c r="AZ137" s="905" t="e">
        <f>HLOOKUP(AX117,PT_Share,8,0)</f>
        <v>#N/A</v>
      </c>
      <c r="BA137" s="340"/>
      <c r="BB137" s="472"/>
      <c r="BC137" s="225"/>
      <c r="BD137" s="796" t="e">
        <f>HLOOKUP(BD117,TV_affinity,9,0)</f>
        <v>#N/A</v>
      </c>
      <c r="BE137" s="905" t="e">
        <f>HLOOKUP(BD117,Channel_split2,8,0)</f>
        <v>#N/A</v>
      </c>
      <c r="BF137" s="905" t="e">
        <f>HLOOKUP(BD117,PT_Share,8,0)</f>
        <v>#N/A</v>
      </c>
      <c r="BG137" s="340"/>
      <c r="BH137" s="798"/>
      <c r="BI137" s="796" t="e">
        <f>HLOOKUP(BI117,TV_affinity,9,0)</f>
        <v>#N/A</v>
      </c>
      <c r="BJ137" s="905" t="e">
        <f>HLOOKUP(BI117,Channel_split2,8,0)</f>
        <v>#N/A</v>
      </c>
      <c r="BK137" s="905" t="e">
        <f>HLOOKUP(BI117,PT_Share,8,0)</f>
        <v>#N/A</v>
      </c>
      <c r="BL137" s="340"/>
      <c r="BM137" s="816"/>
    </row>
    <row r="138" spans="1:65" s="47" customFormat="1" outlineLevel="1">
      <c r="A138" s="160" t="s">
        <v>93</v>
      </c>
      <c r="B138" s="158"/>
      <c r="C138" s="161"/>
      <c r="D138" s="793" t="e">
        <f>HLOOKUP(D117,TV_affinity,10,0)</f>
        <v>#N/A</v>
      </c>
      <c r="E138" s="905" t="e">
        <f>HLOOKUP(D117,Channel_split2,9,0)</f>
        <v>#N/A</v>
      </c>
      <c r="F138" s="905" t="e">
        <f>HLOOKUP(D117,PT_Share,9,0)</f>
        <v>#N/A</v>
      </c>
      <c r="G138" s="340"/>
      <c r="H138" s="224"/>
      <c r="I138" s="796" t="e">
        <f>HLOOKUP(I117,TV_affinity,10,0)</f>
        <v>#N/A</v>
      </c>
      <c r="J138" s="905" t="e">
        <f>HLOOKUP(I117,Channel_split2,9,0)</f>
        <v>#N/A</v>
      </c>
      <c r="K138" s="905" t="e">
        <f>HLOOKUP(I117,PT_Share,9,0)</f>
        <v>#N/A</v>
      </c>
      <c r="L138" s="466"/>
      <c r="M138" s="224"/>
      <c r="N138" s="796" t="e">
        <f>HLOOKUP(N117,TV_affinity,10,0)</f>
        <v>#N/A</v>
      </c>
      <c r="O138" s="905" t="e">
        <f>HLOOKUP(N117,Channel_split2,9,0)</f>
        <v>#N/A</v>
      </c>
      <c r="P138" s="905" t="e">
        <f>HLOOKUP(N117,PT_Share,9,0)</f>
        <v>#N/A</v>
      </c>
      <c r="Q138" s="340"/>
      <c r="R138" s="466"/>
      <c r="S138" s="1145" t="e">
        <f>HLOOKUP(S117,TV_affinity,10,0)</f>
        <v>#N/A</v>
      </c>
      <c r="T138" s="1146" t="e">
        <f>HLOOKUP(S117,Channel_split2,9,0)</f>
        <v>#N/A</v>
      </c>
      <c r="U138" s="1146" t="e">
        <f>HLOOKUP(S117,PT_Share,9,0)</f>
        <v>#N/A</v>
      </c>
      <c r="V138" s="340"/>
      <c r="W138" s="1152"/>
      <c r="X138" s="1047" t="e">
        <f>HLOOKUP(X117,TV_affinity,10,0)</f>
        <v>#N/A</v>
      </c>
      <c r="Y138" s="905" t="e">
        <f>HLOOKUP(X117,Channel_split2,9,0)</f>
        <v>#N/A</v>
      </c>
      <c r="Z138" s="905" t="e">
        <f>HLOOKUP(X117,PT_Share,9,0)</f>
        <v>#N/A</v>
      </c>
      <c r="AA138" s="340"/>
      <c r="AB138" s="333"/>
      <c r="AC138" s="258"/>
      <c r="AD138" s="796" t="e">
        <f>HLOOKUP(AD117,TV_affinity,10,0)</f>
        <v>#N/A</v>
      </c>
      <c r="AE138" s="905" t="e">
        <f>HLOOKUP(AD117,Channel_split2,9,0)</f>
        <v>#N/A</v>
      </c>
      <c r="AF138" s="905" t="e">
        <f>HLOOKUP(AD117,PT_Share,9,0)</f>
        <v>#N/A</v>
      </c>
      <c r="AG138" s="905"/>
      <c r="AH138" s="225"/>
      <c r="AI138" s="796" t="e">
        <f>HLOOKUP(AI117,TV_affinity,10,0)</f>
        <v>#N/A</v>
      </c>
      <c r="AJ138" s="905" t="e">
        <f>HLOOKUP(AI117,Channel_split2,9,0)</f>
        <v>#N/A</v>
      </c>
      <c r="AK138" s="905" t="e">
        <f>HLOOKUP(AI117,PT_Share,9,0)</f>
        <v>#N/A</v>
      </c>
      <c r="AL138" s="340"/>
      <c r="AM138" s="225"/>
      <c r="AN138" s="796" t="e">
        <f>HLOOKUP(AN117,TV_affinity,10,0)</f>
        <v>#N/A</v>
      </c>
      <c r="AO138" s="905" t="e">
        <f>HLOOKUP(AN117,Channel_split2,9,0)</f>
        <v>#N/A</v>
      </c>
      <c r="AP138" s="905" t="e">
        <f>HLOOKUP(AN117,PT_Share,9,0)</f>
        <v>#N/A</v>
      </c>
      <c r="AQ138" s="208"/>
      <c r="AR138" s="1224"/>
      <c r="AS138" s="1325" t="e">
        <f>HLOOKUP(AS117,TV_affinity,10,0)</f>
        <v>#N/A</v>
      </c>
      <c r="AT138" s="1326" t="e">
        <f>HLOOKUP(AS117,Channel_split2,9,0)</f>
        <v>#N/A</v>
      </c>
      <c r="AU138" s="1326" t="e">
        <f>HLOOKUP(AS117,PT_Share,9,0)</f>
        <v>#N/A</v>
      </c>
      <c r="AV138" s="208"/>
      <c r="AW138" s="1152"/>
      <c r="AX138" s="1249" t="e">
        <f>HLOOKUP(AX117,TV_affinity,10,0)</f>
        <v>#N/A</v>
      </c>
      <c r="AY138" s="905" t="e">
        <f>HLOOKUP(AX117,Channel_split2,9,0)</f>
        <v>#N/A</v>
      </c>
      <c r="AZ138" s="905" t="e">
        <f>HLOOKUP(AX117,PT_Share,9,0)</f>
        <v>#N/A</v>
      </c>
      <c r="BA138" s="340"/>
      <c r="BB138" s="472"/>
      <c r="BC138" s="225"/>
      <c r="BD138" s="796" t="e">
        <f>HLOOKUP(BD117,TV_affinity,10,0)</f>
        <v>#N/A</v>
      </c>
      <c r="BE138" s="905" t="e">
        <f>HLOOKUP(BD117,Channel_split2,9,0)</f>
        <v>#N/A</v>
      </c>
      <c r="BF138" s="905" t="e">
        <f>HLOOKUP(BD117,PT_Share,9,0)</f>
        <v>#N/A</v>
      </c>
      <c r="BG138" s="340"/>
      <c r="BH138" s="798"/>
      <c r="BI138" s="796" t="e">
        <f>HLOOKUP(BI117,TV_affinity,10,0)</f>
        <v>#N/A</v>
      </c>
      <c r="BJ138" s="905" t="e">
        <f>HLOOKUP(BI117,Channel_split2,9,0)</f>
        <v>#N/A</v>
      </c>
      <c r="BK138" s="905" t="e">
        <f>HLOOKUP(BI117,PT_Share,9,0)</f>
        <v>#N/A</v>
      </c>
      <c r="BL138" s="340"/>
      <c r="BM138" s="816"/>
    </row>
    <row r="139" spans="1:65" outlineLevel="1">
      <c r="A139" s="151"/>
      <c r="B139" s="32"/>
      <c r="C139" s="48"/>
      <c r="D139" s="817"/>
      <c r="E139" s="665"/>
      <c r="F139" s="704"/>
      <c r="G139" s="704"/>
      <c r="H139" s="705"/>
      <c r="I139" s="820"/>
      <c r="J139" s="850"/>
      <c r="K139" s="707"/>
      <c r="L139" s="823"/>
      <c r="M139" s="707"/>
      <c r="N139" s="908"/>
      <c r="O139" s="850"/>
      <c r="P139" s="707"/>
      <c r="Q139" s="707"/>
      <c r="R139" s="1023"/>
      <c r="S139" s="1153"/>
      <c r="T139" s="1154"/>
      <c r="U139" s="1154"/>
      <c r="V139" s="1154"/>
      <c r="W139" s="1155"/>
      <c r="X139" s="1049"/>
      <c r="Y139" s="707"/>
      <c r="Z139" s="707"/>
      <c r="AA139" s="707"/>
      <c r="AB139" s="828"/>
      <c r="AC139" s="826"/>
      <c r="AD139" s="909"/>
      <c r="AE139" s="707"/>
      <c r="AF139" s="707"/>
      <c r="AG139" s="707"/>
      <c r="AH139" s="829"/>
      <c r="AI139" s="909"/>
      <c r="AJ139" s="707"/>
      <c r="AK139" s="707"/>
      <c r="AL139" s="707"/>
      <c r="AM139" s="826"/>
      <c r="AN139" s="830"/>
      <c r="AO139" s="910"/>
      <c r="AP139" s="910"/>
      <c r="AQ139" s="911"/>
      <c r="AR139" s="1227"/>
      <c r="AS139" s="1333"/>
      <c r="AT139" s="1301"/>
      <c r="AU139" s="1301"/>
      <c r="AV139" s="1301"/>
      <c r="AW139" s="1334"/>
      <c r="AX139" s="1250"/>
      <c r="AY139" s="912"/>
      <c r="AZ139" s="912"/>
      <c r="BA139" s="912"/>
      <c r="BB139" s="833"/>
      <c r="BC139" s="834"/>
      <c r="BD139" s="825"/>
      <c r="BE139" s="912"/>
      <c r="BF139" s="912"/>
      <c r="BG139" s="912"/>
      <c r="BH139" s="934"/>
      <c r="BI139" s="835"/>
      <c r="BJ139" s="912"/>
      <c r="BK139" s="912"/>
      <c r="BL139" s="912"/>
      <c r="BM139" s="935"/>
    </row>
    <row r="140" spans="1:65" s="223" customFormat="1" outlineLevel="1">
      <c r="A140" s="155" t="s">
        <v>54</v>
      </c>
      <c r="B140" s="222"/>
      <c r="C140" s="115" t="e">
        <f>SUM(D140:BM140)</f>
        <v>#N/A</v>
      </c>
      <c r="D140" s="837" t="e">
        <f>D142+D143</f>
        <v>#N/A</v>
      </c>
      <c r="E140" s="913"/>
      <c r="F140" s="913"/>
      <c r="G140" s="913"/>
      <c r="H140" s="839"/>
      <c r="I140" s="840" t="e">
        <f>I142+I143</f>
        <v>#N/A</v>
      </c>
      <c r="J140" s="914"/>
      <c r="K140" s="914"/>
      <c r="L140" s="842"/>
      <c r="M140" s="914"/>
      <c r="N140" s="915" t="e">
        <f>N142+N143</f>
        <v>#N/A</v>
      </c>
      <c r="O140" s="914"/>
      <c r="P140" s="914"/>
      <c r="Q140" s="914"/>
      <c r="R140" s="1027"/>
      <c r="S140" s="1156" t="e">
        <f>S142+S143</f>
        <v>#N/A</v>
      </c>
      <c r="T140" s="1157"/>
      <c r="U140" s="1157"/>
      <c r="V140" s="1157"/>
      <c r="W140" s="1158"/>
      <c r="X140" s="1050" t="e">
        <f>X142+X143</f>
        <v>#N/A</v>
      </c>
      <c r="Y140" s="914"/>
      <c r="Z140" s="914"/>
      <c r="AA140" s="914"/>
      <c r="AB140" s="845"/>
      <c r="AC140" s="844"/>
      <c r="AD140" s="915" t="e">
        <f>AD142+AD143</f>
        <v>#N/A</v>
      </c>
      <c r="AE140" s="914"/>
      <c r="AF140" s="914"/>
      <c r="AG140" s="914"/>
      <c r="AH140" s="846"/>
      <c r="AI140" s="915" t="e">
        <f>AI142+AI143</f>
        <v>#N/A</v>
      </c>
      <c r="AJ140" s="914"/>
      <c r="AK140" s="914"/>
      <c r="AL140" s="914"/>
      <c r="AM140" s="847"/>
      <c r="AN140" s="915" t="e">
        <f>AN142+AN143</f>
        <v>#N/A</v>
      </c>
      <c r="AO140" s="914"/>
      <c r="AP140" s="914"/>
      <c r="AQ140" s="914"/>
      <c r="AR140" s="1228"/>
      <c r="AS140" s="1335" t="e">
        <f>AS142+AS143</f>
        <v>#N/A</v>
      </c>
      <c r="AT140" s="1336"/>
      <c r="AU140" s="1337"/>
      <c r="AV140" s="1337"/>
      <c r="AW140" s="1338"/>
      <c r="AX140" s="1251" t="e">
        <f>AX142+AX143</f>
        <v>#N/A</v>
      </c>
      <c r="AY140" s="914"/>
      <c r="AZ140" s="914"/>
      <c r="BA140" s="914"/>
      <c r="BB140" s="846"/>
      <c r="BC140" s="936"/>
      <c r="BD140" s="915" t="e">
        <f>BD142+BD143</f>
        <v>#N/A</v>
      </c>
      <c r="BE140" s="914"/>
      <c r="BF140" s="914"/>
      <c r="BG140" s="914"/>
      <c r="BH140" s="845"/>
      <c r="BI140" s="915" t="e">
        <f>BI142+BI143</f>
        <v>#N/A</v>
      </c>
      <c r="BJ140" s="914"/>
      <c r="BK140" s="914"/>
      <c r="BL140" s="914"/>
      <c r="BM140" s="937"/>
    </row>
    <row r="141" spans="1:65" outlineLevel="1">
      <c r="A141" s="151" t="s">
        <v>74</v>
      </c>
      <c r="B141" s="32"/>
      <c r="C141" s="48"/>
      <c r="D141" s="817"/>
      <c r="E141" s="916"/>
      <c r="F141" s="917"/>
      <c r="G141" s="917"/>
      <c r="H141" s="705"/>
      <c r="I141" s="820"/>
      <c r="J141" s="918"/>
      <c r="K141" s="912"/>
      <c r="L141" s="823"/>
      <c r="M141" s="912"/>
      <c r="N141" s="908"/>
      <c r="O141" s="918"/>
      <c r="P141" s="912"/>
      <c r="Q141" s="912"/>
      <c r="R141" s="1023"/>
      <c r="S141" s="1153"/>
      <c r="T141" s="1154"/>
      <c r="U141" s="1154"/>
      <c r="V141" s="1154"/>
      <c r="W141" s="1155"/>
      <c r="X141" s="1049"/>
      <c r="Y141" s="912"/>
      <c r="Z141" s="912"/>
      <c r="AA141" s="912"/>
      <c r="AB141" s="828"/>
      <c r="AC141" s="826"/>
      <c r="AD141" s="909"/>
      <c r="AE141" s="912"/>
      <c r="AF141" s="912"/>
      <c r="AG141" s="912"/>
      <c r="AH141" s="829"/>
      <c r="AI141" s="909"/>
      <c r="AJ141" s="912"/>
      <c r="AK141" s="912"/>
      <c r="AL141" s="912"/>
      <c r="AM141" s="851"/>
      <c r="AN141" s="909"/>
      <c r="AO141" s="912"/>
      <c r="AP141" s="912"/>
      <c r="AQ141" s="912"/>
      <c r="AR141" s="1227"/>
      <c r="AS141" s="1300"/>
      <c r="AT141" s="1301"/>
      <c r="AU141" s="1301"/>
      <c r="AV141" s="1301"/>
      <c r="AW141" s="1334"/>
      <c r="AX141" s="1250"/>
      <c r="AY141" s="912"/>
      <c r="AZ141" s="912"/>
      <c r="BA141" s="912"/>
      <c r="BB141" s="829"/>
      <c r="BC141" s="934"/>
      <c r="BD141" s="909"/>
      <c r="BE141" s="912"/>
      <c r="BF141" s="912"/>
      <c r="BG141" s="912"/>
      <c r="BH141" s="828"/>
      <c r="BI141" s="919"/>
      <c r="BJ141" s="912"/>
      <c r="BK141" s="912"/>
      <c r="BL141" s="912"/>
      <c r="BM141" s="935"/>
    </row>
    <row r="142" spans="1:65" s="69" customFormat="1" outlineLevel="1">
      <c r="A142" s="156" t="s">
        <v>56</v>
      </c>
      <c r="B142" s="157"/>
      <c r="C142" s="48"/>
      <c r="D142" s="852" t="e">
        <f>SUM(D144:D147)</f>
        <v>#N/A</v>
      </c>
      <c r="E142" s="920"/>
      <c r="F142" s="921"/>
      <c r="G142" s="921" t="e">
        <f>SUM(G144:G147)</f>
        <v>#N/A</v>
      </c>
      <c r="H142" s="938"/>
      <c r="I142" s="856" t="e">
        <f>SUM(I144:I147)</f>
        <v>#N/A</v>
      </c>
      <c r="J142" s="920"/>
      <c r="K142" s="921"/>
      <c r="L142" s="857" t="e">
        <f>SUM(L144:L147)</f>
        <v>#N/A</v>
      </c>
      <c r="M142" s="938"/>
      <c r="N142" s="856" t="e">
        <f>SUM(N144:N147)</f>
        <v>#N/A</v>
      </c>
      <c r="O142" s="920"/>
      <c r="P142" s="921"/>
      <c r="Q142" s="921" t="e">
        <f>SUM(Q144:Q147)</f>
        <v>#N/A</v>
      </c>
      <c r="R142" s="1028"/>
      <c r="S142" s="1159" t="e">
        <f>SUM(S144:S147)</f>
        <v>#N/A</v>
      </c>
      <c r="T142" s="1160"/>
      <c r="U142" s="1161"/>
      <c r="V142" s="1161" t="e">
        <f>SUM(V144:V147)</f>
        <v>#N/A</v>
      </c>
      <c r="W142" s="1162"/>
      <c r="X142" s="1051" t="e">
        <f>SUM(X144:X147)</f>
        <v>#N/A</v>
      </c>
      <c r="Y142" s="920"/>
      <c r="Z142" s="921"/>
      <c r="AA142" s="921" t="e">
        <f>SUM(AA144:AA147)</f>
        <v>#N/A</v>
      </c>
      <c r="AB142" s="922"/>
      <c r="AC142" s="860"/>
      <c r="AD142" s="856" t="e">
        <f>SUM(AD144:AD147)</f>
        <v>#N/A</v>
      </c>
      <c r="AE142" s="920"/>
      <c r="AF142" s="921"/>
      <c r="AG142" s="921" t="e">
        <f>SUM(AG144:AG147)</f>
        <v>#N/A</v>
      </c>
      <c r="AH142" s="939"/>
      <c r="AI142" s="856" t="e">
        <f>SUM(AI144:AI147)</f>
        <v>#N/A</v>
      </c>
      <c r="AJ142" s="920"/>
      <c r="AK142" s="921"/>
      <c r="AL142" s="921" t="e">
        <f>SUM(AL144:AL147)</f>
        <v>#N/A</v>
      </c>
      <c r="AM142" s="861"/>
      <c r="AN142" s="856" t="e">
        <f>SUM(AN144:AN147)</f>
        <v>#N/A</v>
      </c>
      <c r="AO142" s="920"/>
      <c r="AP142" s="921"/>
      <c r="AQ142" s="921" t="e">
        <f>SUM(AQ144:AQ147)</f>
        <v>#N/A</v>
      </c>
      <c r="AR142" s="1229"/>
      <c r="AS142" s="1339" t="e">
        <f>SUM(AS144:AS147)</f>
        <v>#N/A</v>
      </c>
      <c r="AT142" s="1340"/>
      <c r="AU142" s="1341"/>
      <c r="AV142" s="1341" t="e">
        <f>SUM(AV144:AV147)</f>
        <v>#N/A</v>
      </c>
      <c r="AW142" s="1342"/>
      <c r="AX142" s="1252" t="e">
        <f>SUM(AX144:AX147)</f>
        <v>#N/A</v>
      </c>
      <c r="AY142" s="920"/>
      <c r="AZ142" s="921"/>
      <c r="BA142" s="921" t="e">
        <f>SUM(BA144:BA147)</f>
        <v>#N/A</v>
      </c>
      <c r="BB142" s="862"/>
      <c r="BC142" s="939"/>
      <c r="BD142" s="856" t="e">
        <f>SUM(BD144:BD147)</f>
        <v>#N/A</v>
      </c>
      <c r="BE142" s="920"/>
      <c r="BF142" s="921"/>
      <c r="BG142" s="921" t="e">
        <f>SUM(BG144:BG147)</f>
        <v>#N/A</v>
      </c>
      <c r="BH142" s="939"/>
      <c r="BI142" s="856" t="e">
        <f>SUM(BI144:BI147)</f>
        <v>#N/A</v>
      </c>
      <c r="BJ142" s="920"/>
      <c r="BK142" s="921"/>
      <c r="BL142" s="921" t="e">
        <f>SUM(BL144:BL147)</f>
        <v>#N/A</v>
      </c>
      <c r="BM142" s="940"/>
    </row>
    <row r="143" spans="1:65" s="69" customFormat="1" outlineLevel="1">
      <c r="A143" s="156" t="s">
        <v>57</v>
      </c>
      <c r="B143" s="157"/>
      <c r="C143" s="48"/>
      <c r="D143" s="852" t="e">
        <f>SUM(D148:D151)</f>
        <v>#N/A</v>
      </c>
      <c r="E143" s="920"/>
      <c r="F143" s="921"/>
      <c r="G143" s="921" t="e">
        <f>SUM(G148:G151)</f>
        <v>#N/A</v>
      </c>
      <c r="H143" s="938"/>
      <c r="I143" s="856" t="e">
        <f>SUM(I148:I151)</f>
        <v>#N/A</v>
      </c>
      <c r="J143" s="920"/>
      <c r="K143" s="921"/>
      <c r="L143" s="857" t="e">
        <f>SUM(L148:L151)</f>
        <v>#N/A</v>
      </c>
      <c r="M143" s="938"/>
      <c r="N143" s="856" t="e">
        <f>SUM(N148:N151)</f>
        <v>#N/A</v>
      </c>
      <c r="O143" s="920"/>
      <c r="P143" s="921"/>
      <c r="Q143" s="921" t="e">
        <f>SUM(Q148:Q151)</f>
        <v>#N/A</v>
      </c>
      <c r="R143" s="1028"/>
      <c r="S143" s="1159" t="e">
        <f>SUM(S148:S151)</f>
        <v>#N/A</v>
      </c>
      <c r="T143" s="1160"/>
      <c r="U143" s="1161"/>
      <c r="V143" s="1161" t="e">
        <f>SUM(V148:V151)</f>
        <v>#N/A</v>
      </c>
      <c r="W143" s="1162"/>
      <c r="X143" s="1051" t="e">
        <f>SUM(X148:X151)</f>
        <v>#N/A</v>
      </c>
      <c r="Y143" s="920"/>
      <c r="Z143" s="921"/>
      <c r="AA143" s="921" t="e">
        <f>SUM(AA148:AA151)</f>
        <v>#N/A</v>
      </c>
      <c r="AB143" s="922"/>
      <c r="AC143" s="860"/>
      <c r="AD143" s="856" t="e">
        <f>SUM(AD148:AD151)</f>
        <v>#N/A</v>
      </c>
      <c r="AE143" s="920"/>
      <c r="AF143" s="921"/>
      <c r="AG143" s="921" t="e">
        <f>SUM(AG148:AG151)</f>
        <v>#N/A</v>
      </c>
      <c r="AH143" s="939"/>
      <c r="AI143" s="856" t="e">
        <f>SUM(AI148:AI151)</f>
        <v>#N/A</v>
      </c>
      <c r="AJ143" s="920"/>
      <c r="AK143" s="921"/>
      <c r="AL143" s="921" t="e">
        <f>SUM(AL148:AL151)</f>
        <v>#N/A</v>
      </c>
      <c r="AM143" s="861"/>
      <c r="AN143" s="856" t="e">
        <f>SUM(AN148:AN151)</f>
        <v>#N/A</v>
      </c>
      <c r="AO143" s="920"/>
      <c r="AP143" s="921"/>
      <c r="AQ143" s="921" t="e">
        <f>SUM(AQ148:AQ151)</f>
        <v>#N/A</v>
      </c>
      <c r="AR143" s="1229"/>
      <c r="AS143" s="1339" t="e">
        <f>SUM(AS148:AS151)</f>
        <v>#N/A</v>
      </c>
      <c r="AT143" s="1340"/>
      <c r="AU143" s="1341"/>
      <c r="AV143" s="1341" t="e">
        <f>SUM(AV148:AV151)</f>
        <v>#N/A</v>
      </c>
      <c r="AW143" s="1342"/>
      <c r="AX143" s="1252" t="e">
        <f>SUM(AX148:AX151)</f>
        <v>#N/A</v>
      </c>
      <c r="AY143" s="920"/>
      <c r="AZ143" s="921"/>
      <c r="BA143" s="921" t="e">
        <f>SUM(BA148:BA151)</f>
        <v>#N/A</v>
      </c>
      <c r="BB143" s="862"/>
      <c r="BC143" s="939"/>
      <c r="BD143" s="856" t="e">
        <f>SUM(BD148:BD151)</f>
        <v>#N/A</v>
      </c>
      <c r="BE143" s="920"/>
      <c r="BF143" s="921"/>
      <c r="BG143" s="921" t="e">
        <f>SUM(BG148:BG151)</f>
        <v>#N/A</v>
      </c>
      <c r="BH143" s="939"/>
      <c r="BI143" s="856" t="e">
        <f>SUM(BI148:BI151)</f>
        <v>#N/A</v>
      </c>
      <c r="BJ143" s="920"/>
      <c r="BK143" s="921"/>
      <c r="BL143" s="921" t="e">
        <f>SUM(BL148:BL151)</f>
        <v>#N/A</v>
      </c>
      <c r="BM143" s="940"/>
    </row>
    <row r="144" spans="1:65" outlineLevel="1">
      <c r="A144" s="151" t="s">
        <v>60</v>
      </c>
      <c r="B144" s="32"/>
      <c r="C144" s="48"/>
      <c r="D144" s="817" t="e">
        <f>((D121*D$13*G131)+(F131*D121*D$14)+((1-(F131+G131))*D121*D$15))*VLOOKUP(D120,spot_lenght_index,2,FALSE)*E131</f>
        <v>#N/A</v>
      </c>
      <c r="E144" s="916"/>
      <c r="F144" s="917"/>
      <c r="G144" s="917" t="e">
        <f>D121*E131</f>
        <v>#N/A</v>
      </c>
      <c r="H144" s="941"/>
      <c r="I144" s="865" t="e">
        <f>((I121*I$13*L131)+(K131*I121*I$14)+((1-(K131+L131))*I121*I$15))*VLOOKUP(I120,spot_lenght_index,2,FALSE)*J131</f>
        <v>#N/A</v>
      </c>
      <c r="J144" s="916"/>
      <c r="K144" s="917"/>
      <c r="L144" s="866" t="e">
        <f>I121*J131</f>
        <v>#N/A</v>
      </c>
      <c r="M144" s="941"/>
      <c r="N144" s="865" t="e">
        <f>((N121*N$13*Q131)+(P131*N121*N$14)+((1-(P131+Q131))*N121*N$15))*VLOOKUP(N120,spot_lenght_index,2,FALSE)*O131</f>
        <v>#N/A</v>
      </c>
      <c r="O144" s="916"/>
      <c r="P144" s="917"/>
      <c r="Q144" s="917" t="e">
        <f>N121*O131</f>
        <v>#N/A</v>
      </c>
      <c r="R144" s="1029"/>
      <c r="S144" s="1163" t="e">
        <f>((S121*S$13*V131)+(U131*S121*S$14)+((1-(U131+V131))*S121*S$15))*VLOOKUP(S120,spot_lenght_index,2,FALSE)*T131</f>
        <v>#N/A</v>
      </c>
      <c r="T144" s="1164"/>
      <c r="U144" s="1165"/>
      <c r="V144" s="1165" t="e">
        <f>S121*T131</f>
        <v>#N/A</v>
      </c>
      <c r="W144" s="1166"/>
      <c r="X144" s="1052" t="e">
        <f>((X121*X$13*AA131)+(Z131*X121*X$14)+((1-(Z131+AA131))*X121*X$15))*VLOOKUP(X120,spot_lenght_index,2,FALSE)*Y131</f>
        <v>#N/A</v>
      </c>
      <c r="Y144" s="916"/>
      <c r="Z144" s="917"/>
      <c r="AA144" s="917" t="e">
        <f>X121*Y131</f>
        <v>#N/A</v>
      </c>
      <c r="AB144" s="923"/>
      <c r="AC144" s="826"/>
      <c r="AD144" s="865" t="e">
        <f>((AD121*AD$13*AG131)+(AF131*AD121*AD$14)+((1-(AF131+AG131))*AD121*AD$15))*VLOOKUP(AD120,spot_lenght_index,2,FALSE)*AE131</f>
        <v>#N/A</v>
      </c>
      <c r="AE144" s="916"/>
      <c r="AF144" s="917"/>
      <c r="AG144" s="917" t="e">
        <f>AD121*AE131</f>
        <v>#N/A</v>
      </c>
      <c r="AH144" s="934"/>
      <c r="AI144" s="865" t="e">
        <f>((AI121*AI$13*AL131)+(AK131*AI121*AI$14)+((1-(AK131+AL131))*AI121*AI$15))*VLOOKUP(AI120,spot_lenght_index,2,FALSE)*AJ131</f>
        <v>#N/A</v>
      </c>
      <c r="AJ144" s="916"/>
      <c r="AK144" s="917"/>
      <c r="AL144" s="917" t="e">
        <f>AI121*AJ131</f>
        <v>#N/A</v>
      </c>
      <c r="AM144" s="826"/>
      <c r="AN144" s="865" t="e">
        <f>((AN121*AN$13*AQ131)+(AP131*AN121*AN$14)+((1-(AP131+AQ131))*AN121*AN$15))*VLOOKUP(AN120,spot_lenght_index,2,FALSE)*AO131</f>
        <v>#N/A</v>
      </c>
      <c r="AO144" s="916"/>
      <c r="AP144" s="917"/>
      <c r="AQ144" s="917" t="e">
        <f>AN121*AO131</f>
        <v>#N/A</v>
      </c>
      <c r="AR144" s="1227"/>
      <c r="AS144" s="1343" t="e">
        <f>((AS121*AS$13*AV131)+(AU131*AS121*AS$14)+((1-(AU131+AV131))*AS121*AS$15))*VLOOKUP(AS120,spot_lenght_index,2,FALSE)*AT131</f>
        <v>#N/A</v>
      </c>
      <c r="AT144" s="1344"/>
      <c r="AU144" s="1345"/>
      <c r="AV144" s="1345" t="e">
        <f>AS121*AT131</f>
        <v>#N/A</v>
      </c>
      <c r="AW144" s="1334"/>
      <c r="AX144" s="1253" t="e">
        <f>((AX121*AX$13*BA131)+(AZ131*AX121*AX$14)+((1-(AZ131+BA131))*AX121*AX$15))*VLOOKUP(AX120,spot_lenght_index,2,FALSE)*AY131</f>
        <v>#N/A</v>
      </c>
      <c r="AY144" s="916"/>
      <c r="AZ144" s="917"/>
      <c r="BA144" s="917" t="e">
        <f>AX121*AY131</f>
        <v>#N/A</v>
      </c>
      <c r="BB144" s="829"/>
      <c r="BC144" s="934"/>
      <c r="BD144" s="865" t="e">
        <f>((BD121*BD$13*BG131)+(BF131*BD121*BD$14)+((1-(BF131+BG131))*BD121*BD$15))*VLOOKUP(BD120,spot_lenght_index,2,FALSE)*BE131</f>
        <v>#N/A</v>
      </c>
      <c r="BE144" s="916"/>
      <c r="BF144" s="917"/>
      <c r="BG144" s="917" t="e">
        <f>BD121*BE131</f>
        <v>#N/A</v>
      </c>
      <c r="BH144" s="934"/>
      <c r="BI144" s="865" t="e">
        <f>((BI121*BI$13*BL131)+(BK131*BI121*BI$14)+((1-(BK131+BL131))*BI121*BI$15))*VLOOKUP(BI120,spot_lenght_index,2,FALSE)*BJ131</f>
        <v>#N/A</v>
      </c>
      <c r="BJ144" s="916"/>
      <c r="BK144" s="917"/>
      <c r="BL144" s="917" t="e">
        <f>BI121*BJ131</f>
        <v>#N/A</v>
      </c>
      <c r="BM144" s="942"/>
    </row>
    <row r="145" spans="1:66" outlineLevel="1">
      <c r="A145" s="151" t="s">
        <v>61</v>
      </c>
      <c r="B145" s="32"/>
      <c r="C145" s="48"/>
      <c r="D145" s="817" t="e">
        <f>((D121*D$13*G132)+(F132*D121*D$14)+((1-(F132+G132))*D121*D$15))*VLOOKUP(D120,spot_lenght_index,2,FALSE)*E132</f>
        <v>#N/A</v>
      </c>
      <c r="E145" s="916"/>
      <c r="F145" s="917"/>
      <c r="G145" s="917" t="e">
        <f>D121*E132</f>
        <v>#N/A</v>
      </c>
      <c r="H145" s="941"/>
      <c r="I145" s="865" t="e">
        <f>((I121*I$13*L132)+(K132*I121*I$14)+((1-(K132+L132))*I121*I$15))*VLOOKUP(I120,spot_lenght_index,2,FALSE)*J132</f>
        <v>#N/A</v>
      </c>
      <c r="J145" s="916"/>
      <c r="K145" s="917"/>
      <c r="L145" s="866" t="e">
        <f>I121*J132</f>
        <v>#N/A</v>
      </c>
      <c r="M145" s="941"/>
      <c r="N145" s="865" t="e">
        <f>((N121*N$13*Q132)+(P132*N121*N$14)+((1-(P132+Q132))*N121*N$15))*VLOOKUP(N120,spot_lenght_index,2,FALSE)*O132</f>
        <v>#N/A</v>
      </c>
      <c r="O145" s="916"/>
      <c r="P145" s="917"/>
      <c r="Q145" s="917" t="e">
        <f>N121*O132</f>
        <v>#N/A</v>
      </c>
      <c r="R145" s="1029"/>
      <c r="S145" s="1163" t="e">
        <f>((S121*S$13*V132)+(U132*S121*S$14)+((1-(U132+V132))*S121*S$15))*VLOOKUP(S120,spot_lenght_index,2,FALSE)*T132</f>
        <v>#N/A</v>
      </c>
      <c r="T145" s="1164"/>
      <c r="U145" s="1165"/>
      <c r="V145" s="1165" t="e">
        <f>S121*T132</f>
        <v>#N/A</v>
      </c>
      <c r="W145" s="1166"/>
      <c r="X145" s="1052" t="e">
        <f>((X121*X$13*AA132)+(Z132*X121*X$14)+((1-(Z132+AA132))*X121*X$15))*VLOOKUP(X120,spot_lenght_index,2,FALSE)*Y132</f>
        <v>#N/A</v>
      </c>
      <c r="Y145" s="916"/>
      <c r="Z145" s="917"/>
      <c r="AA145" s="917" t="e">
        <f>X121*Y132</f>
        <v>#N/A</v>
      </c>
      <c r="AB145" s="923"/>
      <c r="AC145" s="826"/>
      <c r="AD145" s="865" t="e">
        <f>((AD121*AD$13*AG132)+(AF132*AD121*AD$14)+((1-(AF132+AG132))*AD121*AD$15))*VLOOKUP(AD120,spot_lenght_index,2,FALSE)*AE132</f>
        <v>#N/A</v>
      </c>
      <c r="AE145" s="916"/>
      <c r="AF145" s="917"/>
      <c r="AG145" s="917" t="e">
        <f>AD121*AE132</f>
        <v>#N/A</v>
      </c>
      <c r="AH145" s="934"/>
      <c r="AI145" s="865" t="e">
        <f>((AI121*AI$13*AL132)+(AK132*AI121*AI$14)+((1-(AK132+AL132))*AI121*AI$15))*VLOOKUP(AI120,spot_lenght_index,2,FALSE)*AJ132</f>
        <v>#N/A</v>
      </c>
      <c r="AJ145" s="916"/>
      <c r="AK145" s="917"/>
      <c r="AL145" s="917" t="e">
        <f>AI121*AJ132</f>
        <v>#N/A</v>
      </c>
      <c r="AM145" s="851"/>
      <c r="AN145" s="865" t="e">
        <f>((AN121*AN$13*AQ132)+(AP132*AN121*AN$14)+((1-(AP132+AQ132))*AN121*AN$15))*VLOOKUP(AN120,spot_lenght_index,2,FALSE)*AO132</f>
        <v>#N/A</v>
      </c>
      <c r="AO145" s="916"/>
      <c r="AP145" s="917"/>
      <c r="AQ145" s="917" t="e">
        <f>AN121*AO132</f>
        <v>#N/A</v>
      </c>
      <c r="AR145" s="1227"/>
      <c r="AS145" s="1343" t="e">
        <f>((AS121*AS$13*AV132)+(AU132*AS121*AS$14)+((1-(AU132+AV132))*AS121*AS$15))*VLOOKUP(AS120,spot_lenght_index,2,FALSE)*AT132</f>
        <v>#N/A</v>
      </c>
      <c r="AT145" s="1344"/>
      <c r="AU145" s="1345"/>
      <c r="AV145" s="1345" t="e">
        <f>AS121*AT132</f>
        <v>#N/A</v>
      </c>
      <c r="AW145" s="1334"/>
      <c r="AX145" s="1253" t="e">
        <f>((AX121*AX$13*BA132)+(AZ132*AX121*AX$14)+((1-(AZ132+BA132))*AX121*AX$15))*VLOOKUP(AX120,spot_lenght_index,2,FALSE)*AY132</f>
        <v>#N/A</v>
      </c>
      <c r="AY145" s="916"/>
      <c r="AZ145" s="917"/>
      <c r="BA145" s="917" t="e">
        <f>AX121*AY132</f>
        <v>#N/A</v>
      </c>
      <c r="BB145" s="829"/>
      <c r="BC145" s="934"/>
      <c r="BD145" s="865" t="e">
        <f>((BD121*BD$13*BG132)+(BF132*BD121*BD$14)+((1-(BF132+BG132))*BD121*BD$15))*VLOOKUP(BD120,spot_lenght_index,2,FALSE)*BE132</f>
        <v>#N/A</v>
      </c>
      <c r="BE145" s="916"/>
      <c r="BF145" s="917"/>
      <c r="BG145" s="917" t="e">
        <f>BD121*BE132</f>
        <v>#N/A</v>
      </c>
      <c r="BH145" s="934"/>
      <c r="BI145" s="865" t="e">
        <f>((BI121*BI$13*BL132)+(BK132*BI121*BI$14)+((1-(BK132+BL132))*BI121*BI$15))*VLOOKUP(BI120,spot_lenght_index,2,FALSE)*BJ132</f>
        <v>#N/A</v>
      </c>
      <c r="BJ145" s="916"/>
      <c r="BK145" s="917"/>
      <c r="BL145" s="917" t="e">
        <f>BI121*BJ132</f>
        <v>#N/A</v>
      </c>
      <c r="BM145" s="942"/>
    </row>
    <row r="146" spans="1:66" outlineLevel="1">
      <c r="A146" s="151" t="s">
        <v>62</v>
      </c>
      <c r="B146" s="32"/>
      <c r="C146" s="48"/>
      <c r="D146" s="817" t="e">
        <f>((D121*D$13*G133)+(F133*D121*D$14)+((1-(F133+G133))*D121*D$15))*VLOOKUP(D120,spot_lenght_index,2,FALSE)*E133</f>
        <v>#N/A</v>
      </c>
      <c r="E146" s="916"/>
      <c r="F146" s="917"/>
      <c r="G146" s="917" t="e">
        <f>D121*E133</f>
        <v>#N/A</v>
      </c>
      <c r="H146" s="941"/>
      <c r="I146" s="865" t="e">
        <f>((I121*I$13*L133)+(K133*I121*I$14)+((1-(K133+L133))*I121*I$15))*VLOOKUP(I120,spot_lenght_index,2,FALSE)*J133</f>
        <v>#N/A</v>
      </c>
      <c r="J146" s="916"/>
      <c r="K146" s="917"/>
      <c r="L146" s="866" t="e">
        <f>I121*J133</f>
        <v>#N/A</v>
      </c>
      <c r="M146" s="941"/>
      <c r="N146" s="865" t="e">
        <f>((N121*N$13*Q133)+(P133*N121*N$14)+((1-(P133+Q133))*N121*N$15))*VLOOKUP(N120,spot_lenght_index,2,FALSE)*O133</f>
        <v>#N/A</v>
      </c>
      <c r="O146" s="916"/>
      <c r="P146" s="917"/>
      <c r="Q146" s="917" t="e">
        <f>N121*O133</f>
        <v>#N/A</v>
      </c>
      <c r="R146" s="1029"/>
      <c r="S146" s="1163" t="e">
        <f>((S121*S$13*V133)+(U133*S121*S$14)+((1-(U133+V133))*S121*S$15))*VLOOKUP(S120,spot_lenght_index,2,FALSE)*T133</f>
        <v>#N/A</v>
      </c>
      <c r="T146" s="1164"/>
      <c r="U146" s="1165"/>
      <c r="V146" s="1165" t="e">
        <f>S121*T133</f>
        <v>#N/A</v>
      </c>
      <c r="W146" s="1166"/>
      <c r="X146" s="1052" t="e">
        <f>((X121*X$13*AA133)+(Z133*X121*X$14)+((1-(Z133+AA133))*X121*X$15))*VLOOKUP(X120,spot_lenght_index,2,FALSE)*Y133</f>
        <v>#N/A</v>
      </c>
      <c r="Y146" s="916"/>
      <c r="Z146" s="917"/>
      <c r="AA146" s="917" t="e">
        <f>X121*Y133</f>
        <v>#N/A</v>
      </c>
      <c r="AB146" s="923"/>
      <c r="AC146" s="826"/>
      <c r="AD146" s="865" t="e">
        <f>((AD121*AD$13*AG133)+(AF133*AD121*AD$14)+((1-(AF133+AG133))*AD121*AD$15))*VLOOKUP(AD120,spot_lenght_index,2,FALSE)*AE133</f>
        <v>#N/A</v>
      </c>
      <c r="AE146" s="916"/>
      <c r="AF146" s="917"/>
      <c r="AG146" s="917" t="e">
        <f>AD121*AE133</f>
        <v>#N/A</v>
      </c>
      <c r="AH146" s="934"/>
      <c r="AI146" s="865" t="e">
        <f>((AI121*AI$13*AL133)+(AK133*AI121*AI$14)+((1-(AK133+AL133))*AI121*AI$15))*VLOOKUP(AI120,spot_lenght_index,2,FALSE)*AJ133</f>
        <v>#N/A</v>
      </c>
      <c r="AJ146" s="916"/>
      <c r="AK146" s="917"/>
      <c r="AL146" s="917" t="e">
        <f>AI121*AJ133</f>
        <v>#N/A</v>
      </c>
      <c r="AM146" s="851"/>
      <c r="AN146" s="865" t="e">
        <f>((AN121*AN$13*AQ133)+(AP133*AN121*AN$14)+((1-(AP133+AQ133))*AN121*AN$15))*VLOOKUP(AN120,spot_lenght_index,2,FALSE)*AO133</f>
        <v>#N/A</v>
      </c>
      <c r="AO146" s="916"/>
      <c r="AP146" s="917"/>
      <c r="AQ146" s="917" t="e">
        <f>AN121*AO133</f>
        <v>#N/A</v>
      </c>
      <c r="AR146" s="1227"/>
      <c r="AS146" s="1343" t="e">
        <f>((AS121*AS$13*AV133)+(AU133*AS121*AS$14)+((1-(AU133+AV133))*AS121*AS$15))*VLOOKUP(AS120,spot_lenght_index,2,FALSE)*AT133</f>
        <v>#N/A</v>
      </c>
      <c r="AT146" s="1344"/>
      <c r="AU146" s="1345"/>
      <c r="AV146" s="1345" t="e">
        <f>AS121*AT133</f>
        <v>#N/A</v>
      </c>
      <c r="AW146" s="1334"/>
      <c r="AX146" s="1253" t="e">
        <f>((AX121*AX$13*BA133)+(AZ133*AX121*AX$14)+((1-(AZ133+BA133))*AX121*AX$15))*VLOOKUP(AX120,spot_lenght_index,2,FALSE)*AY133</f>
        <v>#N/A</v>
      </c>
      <c r="AY146" s="916"/>
      <c r="AZ146" s="917"/>
      <c r="BA146" s="917" t="e">
        <f>AX121*AY133</f>
        <v>#N/A</v>
      </c>
      <c r="BB146" s="829"/>
      <c r="BC146" s="934"/>
      <c r="BD146" s="865" t="e">
        <f>((BD121*BD$13*BG133)+(BF133*BD121*BD$14)+((1-(BF133+BG133))*BD121*BD$15))*VLOOKUP(BD120,spot_lenght_index,2,FALSE)*BE133</f>
        <v>#N/A</v>
      </c>
      <c r="BE146" s="916"/>
      <c r="BF146" s="917"/>
      <c r="BG146" s="917" t="e">
        <f>BD121*BE133</f>
        <v>#N/A</v>
      </c>
      <c r="BH146" s="934"/>
      <c r="BI146" s="865" t="e">
        <f>((BI121*BI$13*BL133)+(BK133*BI121*BI$14)+((1-(BK133+BL133))*BI121*BI$15))*VLOOKUP(BI120,spot_lenght_index,2,FALSE)*BJ133</f>
        <v>#N/A</v>
      </c>
      <c r="BJ146" s="916"/>
      <c r="BK146" s="917"/>
      <c r="BL146" s="917" t="e">
        <f>BI121*BJ133</f>
        <v>#N/A</v>
      </c>
      <c r="BM146" s="942"/>
    </row>
    <row r="147" spans="1:66" outlineLevel="1">
      <c r="A147" s="151" t="s">
        <v>106</v>
      </c>
      <c r="B147" s="32"/>
      <c r="C147" s="48"/>
      <c r="D147" s="817" t="e">
        <f>((D121*D$13*G134)+(F134*D121*D$14)+((1-(F134+G134))*D121*D$15))*VLOOKUP(D120,spot_lenght_index,2,FALSE)*E134</f>
        <v>#N/A</v>
      </c>
      <c r="E147" s="916"/>
      <c r="F147" s="917"/>
      <c r="G147" s="917" t="e">
        <f>D121*E134</f>
        <v>#N/A</v>
      </c>
      <c r="H147" s="941"/>
      <c r="I147" s="865" t="e">
        <f>((I121*I$13*L134)+(K134*I121*I$14)+((1-(K134+L134))*I121*I$15))*VLOOKUP(I120,spot_lenght_index,2,FALSE)*J134</f>
        <v>#N/A</v>
      </c>
      <c r="J147" s="916"/>
      <c r="K147" s="917"/>
      <c r="L147" s="866" t="e">
        <f>I121*J134</f>
        <v>#N/A</v>
      </c>
      <c r="M147" s="941"/>
      <c r="N147" s="865" t="e">
        <f>((N121*N$13*Q134)+(P134*N121*N$14)+((1-(P134+Q134))*N121*N$15))*VLOOKUP(N120,spot_lenght_index,2,FALSE)*O134</f>
        <v>#N/A</v>
      </c>
      <c r="O147" s="916"/>
      <c r="P147" s="917"/>
      <c r="Q147" s="917" t="e">
        <f>N121*O134</f>
        <v>#N/A</v>
      </c>
      <c r="R147" s="1029"/>
      <c r="S147" s="1163" t="e">
        <f>((S121*S$13*V134)+(U134*S121*S$14)+((1-(U134+V134))*S121*S$15))*VLOOKUP(S120,spot_lenght_index,2,FALSE)*T134</f>
        <v>#N/A</v>
      </c>
      <c r="T147" s="1164"/>
      <c r="U147" s="1165"/>
      <c r="V147" s="1165" t="e">
        <f>S121*T134</f>
        <v>#N/A</v>
      </c>
      <c r="W147" s="1166"/>
      <c r="X147" s="1052" t="e">
        <f>((X121*X$13*AA134)+(Z134*X121*X$14)+((1-(Z134+AA134))*X121*X$15))*VLOOKUP(X120,spot_lenght_index,2,FALSE)*Y134</f>
        <v>#N/A</v>
      </c>
      <c r="Y147" s="916"/>
      <c r="Z147" s="917"/>
      <c r="AA147" s="917" t="e">
        <f>X121*Y134</f>
        <v>#N/A</v>
      </c>
      <c r="AB147" s="923"/>
      <c r="AC147" s="826"/>
      <c r="AD147" s="865" t="e">
        <f>((AD121*AD$13*AG134)+(AF134*AD121*AD$14)+((1-(AF134+AG134))*AD121*AD$15))*VLOOKUP(AD120,spot_lenght_index,2,FALSE)*AE134</f>
        <v>#N/A</v>
      </c>
      <c r="AE147" s="916"/>
      <c r="AF147" s="917"/>
      <c r="AG147" s="917" t="e">
        <f>AD121*AE134</f>
        <v>#N/A</v>
      </c>
      <c r="AH147" s="934"/>
      <c r="AI147" s="865" t="e">
        <f>((AI121*AI$13*AL134)+(AK134*AI121*AI$14)+((1-(AK134+AL134))*AI121*AI$15))*VLOOKUP(AI120,spot_lenght_index,2,FALSE)*AJ134</f>
        <v>#N/A</v>
      </c>
      <c r="AJ147" s="916"/>
      <c r="AK147" s="917"/>
      <c r="AL147" s="917" t="e">
        <f>AI121*AJ134</f>
        <v>#N/A</v>
      </c>
      <c r="AM147" s="851"/>
      <c r="AN147" s="865" t="e">
        <f>((AN121*AN$13*AQ134)+(AP134*AN121*AN$14)+((1-(AP134+AQ134))*AN121*AN$15))*VLOOKUP(AN120,spot_lenght_index,2,FALSE)*AO134</f>
        <v>#N/A</v>
      </c>
      <c r="AO147" s="916"/>
      <c r="AP147" s="917"/>
      <c r="AQ147" s="917" t="e">
        <f>AN121*AO134</f>
        <v>#N/A</v>
      </c>
      <c r="AR147" s="1227"/>
      <c r="AS147" s="1343" t="e">
        <f>((AS121*AS$13*AV134)+(AU134*AS121*AS$14)+((1-(AU134+AV134))*AS121*AS$15))*VLOOKUP(AS120,spot_lenght_index,2,FALSE)*AT134</f>
        <v>#N/A</v>
      </c>
      <c r="AT147" s="1344"/>
      <c r="AU147" s="1345"/>
      <c r="AV147" s="1345" t="e">
        <f>AS121*AT134</f>
        <v>#N/A</v>
      </c>
      <c r="AW147" s="1334"/>
      <c r="AX147" s="1253" t="e">
        <f>((AX121*AX$13*BA134)+(AZ134*AX121*AX$14)+((1-(AZ134+BA134))*AX121*AX$15))*VLOOKUP(AX120,spot_lenght_index,2,FALSE)*AY134</f>
        <v>#N/A</v>
      </c>
      <c r="AY147" s="916"/>
      <c r="AZ147" s="917"/>
      <c r="BA147" s="917" t="e">
        <f>AX121*AY134</f>
        <v>#N/A</v>
      </c>
      <c r="BB147" s="829"/>
      <c r="BC147" s="934"/>
      <c r="BD147" s="865" t="e">
        <f>((BD121*BD$13*BG134)+(BF134*BD121*BD$14)+((1-(BF134+BG134))*BD121*BD$15))*VLOOKUP(BD120,spot_lenght_index,2,FALSE)*BE134</f>
        <v>#N/A</v>
      </c>
      <c r="BE147" s="916"/>
      <c r="BF147" s="917"/>
      <c r="BG147" s="917" t="e">
        <f>BD121*BE134</f>
        <v>#N/A</v>
      </c>
      <c r="BH147" s="934"/>
      <c r="BI147" s="865" t="e">
        <f>((BI121*BI$13*BL134)+(BK134*BI121*BI$14)+((1-(BK134+BL134))*BI121*BI$15))*VLOOKUP(BI120,spot_lenght_index,2,FALSE)*BJ134</f>
        <v>#N/A</v>
      </c>
      <c r="BJ147" s="916"/>
      <c r="BK147" s="917"/>
      <c r="BL147" s="917" t="e">
        <f>BI121*BJ134</f>
        <v>#N/A</v>
      </c>
      <c r="BM147" s="942"/>
    </row>
    <row r="148" spans="1:66" outlineLevel="1">
      <c r="A148" s="151" t="s">
        <v>63</v>
      </c>
      <c r="B148" s="32"/>
      <c r="C148" s="48"/>
      <c r="D148" s="817" t="e">
        <f>((D121*D$16*F135)+((1-F135)*D121*D$17))*VLOOKUP(D120,spot_lenght_index,3,FALSE)*E135</f>
        <v>#N/A</v>
      </c>
      <c r="E148" s="916"/>
      <c r="F148" s="924"/>
      <c r="G148" s="917" t="e">
        <f>D121*E135</f>
        <v>#N/A</v>
      </c>
      <c r="H148" s="941"/>
      <c r="I148" s="865" t="e">
        <f>((I121*I$16*K135)+((1-K135)*I121*I$17))*VLOOKUP(I120,spot_lenght_index,3,FALSE)*J135</f>
        <v>#N/A</v>
      </c>
      <c r="J148" s="916"/>
      <c r="K148" s="924"/>
      <c r="L148" s="866" t="e">
        <f>I121*J135</f>
        <v>#N/A</v>
      </c>
      <c r="M148" s="941"/>
      <c r="N148" s="865" t="e">
        <f>((N121*N$16*P135)+((1-P135)*N121*N$17))*VLOOKUP(N120,spot_lenght_index,3,FALSE)*O135</f>
        <v>#N/A</v>
      </c>
      <c r="O148" s="916"/>
      <c r="P148" s="924"/>
      <c r="Q148" s="917" t="e">
        <f>N121*O135</f>
        <v>#N/A</v>
      </c>
      <c r="R148" s="1029"/>
      <c r="S148" s="1163" t="e">
        <f>((S121*S$16*U135)+((1-U135)*S121*S$17))*VLOOKUP(S120,spot_lenght_index,3,FALSE)*T135</f>
        <v>#N/A</v>
      </c>
      <c r="T148" s="1164"/>
      <c r="U148" s="1167"/>
      <c r="V148" s="1165" t="e">
        <f>S121*T135</f>
        <v>#N/A</v>
      </c>
      <c r="W148" s="1166"/>
      <c r="X148" s="1052" t="e">
        <f>((X121*X$16*Z135)+((1-Z135)*X121*X$17))*VLOOKUP(X120,spot_lenght_index,3,FALSE)*Y135</f>
        <v>#N/A</v>
      </c>
      <c r="Y148" s="916"/>
      <c r="Z148" s="924"/>
      <c r="AA148" s="917" t="e">
        <f>X121*Y135</f>
        <v>#N/A</v>
      </c>
      <c r="AB148" s="923"/>
      <c r="AC148" s="826"/>
      <c r="AD148" s="865" t="e">
        <f>((AD121*AD$16*AF135)+((1-AF135)*AD121*AD$17))*VLOOKUP(AD120,spot_lenght_index,3,FALSE)*AE135</f>
        <v>#N/A</v>
      </c>
      <c r="AE148" s="916"/>
      <c r="AF148" s="924"/>
      <c r="AG148" s="917" t="e">
        <f>AD121*AE135</f>
        <v>#N/A</v>
      </c>
      <c r="AH148" s="934"/>
      <c r="AI148" s="865" t="e">
        <f>((AI121*AI$16*AK135)+((1-AK135)*AI121*AI$17))*VLOOKUP(AI120,spot_lenght_index,3,FALSE)*AJ135</f>
        <v>#N/A</v>
      </c>
      <c r="AJ148" s="916"/>
      <c r="AK148" s="924"/>
      <c r="AL148" s="917" t="e">
        <f>AI121*AJ135</f>
        <v>#N/A</v>
      </c>
      <c r="AM148" s="851"/>
      <c r="AN148" s="865" t="e">
        <f>((AN121*AN$16*AP135)+((1-AP135)*AN121*AN$17))*VLOOKUP(AN120,spot_lenght_index,3,FALSE)*AO135</f>
        <v>#N/A</v>
      </c>
      <c r="AO148" s="916"/>
      <c r="AP148" s="924"/>
      <c r="AQ148" s="917" t="e">
        <f>AN121*AO135</f>
        <v>#N/A</v>
      </c>
      <c r="AR148" s="1227"/>
      <c r="AS148" s="1343" t="e">
        <f>((AS121*AS$16*AU135)+((1-AU135)*AS121*AS$17))*VLOOKUP(AS120,spot_lenght_index,3,FALSE)*AT135</f>
        <v>#N/A</v>
      </c>
      <c r="AT148" s="1344"/>
      <c r="AU148" s="1346"/>
      <c r="AV148" s="1345" t="e">
        <f>AS121*AT135</f>
        <v>#N/A</v>
      </c>
      <c r="AW148" s="1334"/>
      <c r="AX148" s="1253" t="e">
        <f>((AX121*AX$16*AZ135)+((1-AZ135)*AX121*AX$17))*VLOOKUP(AX120,spot_lenght_index,3,FALSE)*AY135</f>
        <v>#N/A</v>
      </c>
      <c r="AY148" s="916"/>
      <c r="AZ148" s="924"/>
      <c r="BA148" s="917" t="e">
        <f>AX121*AY135</f>
        <v>#N/A</v>
      </c>
      <c r="BB148" s="829"/>
      <c r="BC148" s="934"/>
      <c r="BD148" s="865" t="e">
        <f>((BD121*BD$16*BF135)+((1-BF135)*BD121*BD$17))*VLOOKUP(BD120,spot_lenght_index,3,FALSE)*BE135</f>
        <v>#N/A</v>
      </c>
      <c r="BE148" s="916"/>
      <c r="BF148" s="924"/>
      <c r="BG148" s="917" t="e">
        <f>BD121*BE135</f>
        <v>#N/A</v>
      </c>
      <c r="BH148" s="934"/>
      <c r="BI148" s="865" t="e">
        <f>((BI121*BI$16*BK135)+((1-BK135)*BI121*BI$17))*VLOOKUP(BI120,spot_lenght_index,3,FALSE)*BJ135</f>
        <v>#N/A</v>
      </c>
      <c r="BJ148" s="916"/>
      <c r="BK148" s="924"/>
      <c r="BL148" s="917" t="e">
        <f>BI121*BJ135</f>
        <v>#N/A</v>
      </c>
      <c r="BM148" s="942"/>
    </row>
    <row r="149" spans="1:66" outlineLevel="1">
      <c r="A149" s="151" t="s">
        <v>72</v>
      </c>
      <c r="B149" s="32"/>
      <c r="C149" s="48"/>
      <c r="D149" s="817" t="e">
        <f>((D121*D$16*F136)+((1-F136)*D121*D$17))*VLOOKUP(D120,spot_lenght_index,3,FALSE)*E136</f>
        <v>#N/A</v>
      </c>
      <c r="E149" s="916"/>
      <c r="F149" s="917"/>
      <c r="G149" s="917" t="e">
        <f>D121*E136</f>
        <v>#N/A</v>
      </c>
      <c r="H149" s="941"/>
      <c r="I149" s="865" t="e">
        <f>((I121*I$16*K136)+((1-K136)*I121*I$17))*VLOOKUP(I120,spot_lenght_index,3,FALSE)*J136</f>
        <v>#N/A</v>
      </c>
      <c r="J149" s="916"/>
      <c r="K149" s="917"/>
      <c r="L149" s="866" t="e">
        <f>I121*J136</f>
        <v>#N/A</v>
      </c>
      <c r="M149" s="941"/>
      <c r="N149" s="865" t="e">
        <f>((N121*N$16*P136)+((1-P136)*N121*N$17))*VLOOKUP(N120,spot_lenght_index,3,FALSE)*O136</f>
        <v>#N/A</v>
      </c>
      <c r="O149" s="916"/>
      <c r="P149" s="917"/>
      <c r="Q149" s="917" t="e">
        <f>N121*O136</f>
        <v>#N/A</v>
      </c>
      <c r="R149" s="1029"/>
      <c r="S149" s="1163" t="e">
        <f>((S121*S$16*U136)+((1-U136)*S121*S$17))*VLOOKUP(S120,spot_lenght_index,3,FALSE)*T136</f>
        <v>#N/A</v>
      </c>
      <c r="T149" s="1164"/>
      <c r="U149" s="1165"/>
      <c r="V149" s="1165" t="e">
        <f>S121*T136</f>
        <v>#N/A</v>
      </c>
      <c r="W149" s="1166"/>
      <c r="X149" s="1052" t="e">
        <f>((X121*X$16*Z136)+((1-Z136)*X121*X$17))*VLOOKUP(X120,spot_lenght_index,3,FALSE)*Y136</f>
        <v>#N/A</v>
      </c>
      <c r="Y149" s="916"/>
      <c r="Z149" s="917"/>
      <c r="AA149" s="917" t="e">
        <f>X121*Y136</f>
        <v>#N/A</v>
      </c>
      <c r="AB149" s="923"/>
      <c r="AC149" s="826"/>
      <c r="AD149" s="865" t="e">
        <f>((AD121*AD$16*AF136)+((1-AF136)*AD121*AD$17))*VLOOKUP(AD120,spot_lenght_index,3,FALSE)*AE136</f>
        <v>#N/A</v>
      </c>
      <c r="AE149" s="916"/>
      <c r="AF149" s="917"/>
      <c r="AG149" s="917" t="e">
        <f>AD121*AE136</f>
        <v>#N/A</v>
      </c>
      <c r="AH149" s="934"/>
      <c r="AI149" s="865" t="e">
        <f>((AI121*AI$16*AK136)+((1-AK136)*AI121*AI$17))*VLOOKUP(AI120,spot_lenght_index,3,FALSE)*AJ136</f>
        <v>#N/A</v>
      </c>
      <c r="AJ149" s="916"/>
      <c r="AK149" s="917"/>
      <c r="AL149" s="917" t="e">
        <f>AI121*AJ136</f>
        <v>#N/A</v>
      </c>
      <c r="AM149" s="851"/>
      <c r="AN149" s="865" t="e">
        <f>((AN121*AN$16*AP136)+((1-AP136)*AN121*AN$17))*VLOOKUP(AN120,spot_lenght_index,3,FALSE)*AO136</f>
        <v>#N/A</v>
      </c>
      <c r="AO149" s="916"/>
      <c r="AP149" s="917"/>
      <c r="AQ149" s="917" t="e">
        <f>AN121*AO136</f>
        <v>#N/A</v>
      </c>
      <c r="AR149" s="1227"/>
      <c r="AS149" s="1343" t="e">
        <f>((AS121*AS$16*AU136)+((1-AU136)*AS121*AS$17))*VLOOKUP(AS120,spot_lenght_index,3,FALSE)*AT136</f>
        <v>#N/A</v>
      </c>
      <c r="AT149" s="1344"/>
      <c r="AU149" s="1345"/>
      <c r="AV149" s="1345" t="e">
        <f>AS121*AT136</f>
        <v>#N/A</v>
      </c>
      <c r="AW149" s="1334"/>
      <c r="AX149" s="1253" t="e">
        <f>((AX121*AX$16*AZ136)+((1-AZ136)*AX121*AX$17))*VLOOKUP(AX120,spot_lenght_index,3,FALSE)*AY136</f>
        <v>#N/A</v>
      </c>
      <c r="AY149" s="916"/>
      <c r="AZ149" s="917"/>
      <c r="BA149" s="917" t="e">
        <f>AX121*AY136</f>
        <v>#N/A</v>
      </c>
      <c r="BB149" s="829"/>
      <c r="BC149" s="934"/>
      <c r="BD149" s="865" t="e">
        <f>((BD121*BD$16*BF136)+((1-BF136)*BD121*BD$17))*VLOOKUP(BD120,spot_lenght_index,3,FALSE)*BE136</f>
        <v>#N/A</v>
      </c>
      <c r="BE149" s="916"/>
      <c r="BF149" s="917"/>
      <c r="BG149" s="917" t="e">
        <f>BD121*BE136</f>
        <v>#N/A</v>
      </c>
      <c r="BH149" s="934"/>
      <c r="BI149" s="865" t="e">
        <f>((BI121*BI$16*BK136)+((1-BK136)*BI121*BI$17))*VLOOKUP(BI120,spot_lenght_index,3,FALSE)*BJ136</f>
        <v>#N/A</v>
      </c>
      <c r="BJ149" s="916"/>
      <c r="BK149" s="917"/>
      <c r="BL149" s="917" t="e">
        <f>BI121*BJ136</f>
        <v>#N/A</v>
      </c>
      <c r="BM149" s="942"/>
    </row>
    <row r="150" spans="1:66" outlineLevel="1">
      <c r="A150" s="151" t="s">
        <v>80</v>
      </c>
      <c r="B150" s="32"/>
      <c r="C150" s="48"/>
      <c r="D150" s="817" t="e">
        <f>((D121*D$16*F137)+((1-F137)*D121*D$17))*VLOOKUP(D120,spot_lenght_index,3,FALSE)*E137</f>
        <v>#N/A</v>
      </c>
      <c r="E150" s="916"/>
      <c r="F150" s="917"/>
      <c r="G150" s="917" t="e">
        <f>D121*E137</f>
        <v>#N/A</v>
      </c>
      <c r="H150" s="941"/>
      <c r="I150" s="865" t="e">
        <f>((I121*I$16*K137)+((1-K137)*I121*I$17))*VLOOKUP(I120,spot_lenght_index,3,FALSE)*J137</f>
        <v>#N/A</v>
      </c>
      <c r="J150" s="916"/>
      <c r="K150" s="917"/>
      <c r="L150" s="866" t="e">
        <f>I121*J137</f>
        <v>#N/A</v>
      </c>
      <c r="M150" s="941"/>
      <c r="N150" s="865" t="e">
        <f>((N121*N$16*P137)+((1-P137)*N121*N$17))*VLOOKUP(N120,spot_lenght_index,3,FALSE)*O137</f>
        <v>#N/A</v>
      </c>
      <c r="O150" s="916"/>
      <c r="P150" s="917"/>
      <c r="Q150" s="917" t="e">
        <f>N121*O137</f>
        <v>#N/A</v>
      </c>
      <c r="R150" s="1029"/>
      <c r="S150" s="1163" t="e">
        <f>((S121*S$16*U137)+((1-U137)*S121*S$17))*VLOOKUP(S120,spot_lenght_index,3,FALSE)*T137</f>
        <v>#N/A</v>
      </c>
      <c r="T150" s="1164"/>
      <c r="U150" s="1165"/>
      <c r="V150" s="1165" t="e">
        <f>S121*T137</f>
        <v>#N/A</v>
      </c>
      <c r="W150" s="1166"/>
      <c r="X150" s="1052" t="e">
        <f>((X121*X$16*Z137)+((1-Z137)*X121*X$17))*VLOOKUP(X120,spot_lenght_index,3,FALSE)*Y137</f>
        <v>#N/A</v>
      </c>
      <c r="Y150" s="916"/>
      <c r="Z150" s="917"/>
      <c r="AA150" s="917" t="e">
        <f>X121*Y137</f>
        <v>#N/A</v>
      </c>
      <c r="AB150" s="923"/>
      <c r="AC150" s="826"/>
      <c r="AD150" s="865" t="e">
        <f>((AD121*AD$16*AF137)+((1-AF137)*AD121*AD$17))*VLOOKUP(AD120,spot_lenght_index,3,FALSE)*AE137</f>
        <v>#N/A</v>
      </c>
      <c r="AE150" s="916"/>
      <c r="AF150" s="917"/>
      <c r="AG150" s="917" t="e">
        <f>AD121*AE137</f>
        <v>#N/A</v>
      </c>
      <c r="AH150" s="934"/>
      <c r="AI150" s="865" t="e">
        <f>((AI121*AI$16*AK137)+((1-AK137)*AI121*AI$17))*VLOOKUP(AI120,spot_lenght_index,3,FALSE)*AJ137</f>
        <v>#N/A</v>
      </c>
      <c r="AJ150" s="916"/>
      <c r="AK150" s="917"/>
      <c r="AL150" s="917" t="e">
        <f>AI121*AJ137</f>
        <v>#N/A</v>
      </c>
      <c r="AM150" s="851"/>
      <c r="AN150" s="865" t="e">
        <f>((AN121*AN$16*AP137)+((1-AP137)*AN121*AN$17))*VLOOKUP(AN120,spot_lenght_index,3,FALSE)*AO137</f>
        <v>#N/A</v>
      </c>
      <c r="AO150" s="916"/>
      <c r="AP150" s="917"/>
      <c r="AQ150" s="917" t="e">
        <f>AN121*AO137</f>
        <v>#N/A</v>
      </c>
      <c r="AR150" s="1227"/>
      <c r="AS150" s="1343" t="e">
        <f>((AS121*AS$16*AU137)+((1-AU137)*AS121*AS$17))*VLOOKUP(AS120,spot_lenght_index,3,FALSE)*AT137</f>
        <v>#N/A</v>
      </c>
      <c r="AT150" s="1344"/>
      <c r="AU150" s="1345"/>
      <c r="AV150" s="1345" t="e">
        <f>AS121*AT137</f>
        <v>#N/A</v>
      </c>
      <c r="AW150" s="1334"/>
      <c r="AX150" s="1253" t="e">
        <f>((AX121*AX$16*AZ137)+((1-AZ137)*AX121*AX$17))*VLOOKUP(AX120,spot_lenght_index,3,FALSE)*AY137</f>
        <v>#N/A</v>
      </c>
      <c r="AY150" s="916"/>
      <c r="AZ150" s="917"/>
      <c r="BA150" s="917" t="e">
        <f>AX121*AY137</f>
        <v>#N/A</v>
      </c>
      <c r="BB150" s="829"/>
      <c r="BC150" s="934"/>
      <c r="BD150" s="865" t="e">
        <f>((BD121*BD$16*BF137)+((1-BF137)*BD121*BD$17))*VLOOKUP(BD120,spot_lenght_index,3,FALSE)*BE137</f>
        <v>#N/A</v>
      </c>
      <c r="BE150" s="916"/>
      <c r="BF150" s="917"/>
      <c r="BG150" s="917" t="e">
        <f>BD121*BE137</f>
        <v>#N/A</v>
      </c>
      <c r="BH150" s="934"/>
      <c r="BI150" s="865" t="e">
        <f>((BI121*BI$16*BK137)+((1-BK137)*BI121*BI$17))*VLOOKUP(BI120,spot_lenght_index,3,FALSE)*BJ137</f>
        <v>#N/A</v>
      </c>
      <c r="BJ150" s="916"/>
      <c r="BK150" s="917"/>
      <c r="BL150" s="917" t="e">
        <f>BI121*BJ137</f>
        <v>#N/A</v>
      </c>
      <c r="BM150" s="942"/>
    </row>
    <row r="151" spans="1:66" outlineLevel="1">
      <c r="A151" s="151" t="s">
        <v>95</v>
      </c>
      <c r="B151" s="32"/>
      <c r="C151" s="51"/>
      <c r="D151" s="817" t="e">
        <f>((D121*D$16*F138)+((1-F138)*D121*D$17))*VLOOKUP(D120,spot_lenght_index,3,FALSE)*E138</f>
        <v>#N/A</v>
      </c>
      <c r="E151" s="554"/>
      <c r="F151" s="870"/>
      <c r="G151" s="917" t="e">
        <f>D121*E138</f>
        <v>#N/A</v>
      </c>
      <c r="H151" s="941"/>
      <c r="I151" s="865" t="e">
        <f>((I121*I$16*K138)+((1-K138)*I121*I$17))*VLOOKUP(I120,spot_lenght_index,3,FALSE)*J138</f>
        <v>#N/A</v>
      </c>
      <c r="J151" s="554"/>
      <c r="K151" s="870"/>
      <c r="L151" s="866" t="e">
        <f>I121*J138</f>
        <v>#N/A</v>
      </c>
      <c r="M151" s="941"/>
      <c r="N151" s="865" t="e">
        <f>((N121*N$16*P138)+((1-P138)*N121*N$17))*VLOOKUP(N120,spot_lenght_index,3,FALSE)*O138</f>
        <v>#N/A</v>
      </c>
      <c r="O151" s="554"/>
      <c r="P151" s="870"/>
      <c r="Q151" s="917" t="e">
        <f>N121*O138</f>
        <v>#N/A</v>
      </c>
      <c r="R151" s="1029"/>
      <c r="S151" s="1163" t="e">
        <f>((S121*S$16*U138)+((1-U138)*S121*S$17))*VLOOKUP(S120,spot_lenght_index,3,FALSE)*T138</f>
        <v>#N/A</v>
      </c>
      <c r="T151" s="1168"/>
      <c r="U151" s="1169"/>
      <c r="V151" s="1165" t="e">
        <f>S121*T138</f>
        <v>#N/A</v>
      </c>
      <c r="W151" s="1166"/>
      <c r="X151" s="1052" t="e">
        <f>((X121*X$16*Z138)+((1-Z138)*X121*X$17))*VLOOKUP(X120,spot_lenght_index,3,FALSE)*Y138</f>
        <v>#N/A</v>
      </c>
      <c r="Y151" s="554"/>
      <c r="Z151" s="870"/>
      <c r="AA151" s="917" t="e">
        <f>X121*Y138</f>
        <v>#N/A</v>
      </c>
      <c r="AB151" s="923"/>
      <c r="AC151" s="826"/>
      <c r="AD151" s="865" t="e">
        <f>((AD121*AD$16*AF138)+((1-AF138)*AD121*AD$17))*VLOOKUP(AD120,spot_lenght_index,3,FALSE)*AE138</f>
        <v>#N/A</v>
      </c>
      <c r="AE151" s="554"/>
      <c r="AF151" s="870"/>
      <c r="AG151" s="917" t="e">
        <f>AD121*AE138</f>
        <v>#N/A</v>
      </c>
      <c r="AH151" s="321"/>
      <c r="AI151" s="865" t="e">
        <f>((AI121*AI$16*AK138)+((1-AK138)*AI121*AI$17))*VLOOKUP(AI120,spot_lenght_index,3,FALSE)*AJ138</f>
        <v>#N/A</v>
      </c>
      <c r="AJ151" s="554"/>
      <c r="AK151" s="870"/>
      <c r="AL151" s="917" t="e">
        <f>AI121*AJ138</f>
        <v>#N/A</v>
      </c>
      <c r="AM151" s="322"/>
      <c r="AN151" s="865" t="e">
        <f>((AN121*AN$16*AP138)+((1-AP138)*AN121*AN$17))*VLOOKUP(AN120,spot_lenght_index,3,FALSE)*AO138</f>
        <v>#N/A</v>
      </c>
      <c r="AO151" s="554"/>
      <c r="AP151" s="870"/>
      <c r="AQ151" s="917" t="e">
        <f>AN121*AO138</f>
        <v>#N/A</v>
      </c>
      <c r="AR151" s="473"/>
      <c r="AS151" s="1343" t="e">
        <f>((AS121*AS$16*AU138)+((1-AU138)*AS121*AS$17))*VLOOKUP(AS120,spot_lenght_index,3,FALSE)*AT138</f>
        <v>#N/A</v>
      </c>
      <c r="AT151" s="1347"/>
      <c r="AU151" s="1348"/>
      <c r="AV151" s="1345" t="e">
        <f>AS121*AT138</f>
        <v>#N/A</v>
      </c>
      <c r="AW151" s="1349"/>
      <c r="AX151" s="1253" t="e">
        <f>((AX121*AX$16*AZ138)+((1-AZ138)*AX121*AX$17))*VLOOKUP(AX120,spot_lenght_index,3,FALSE)*AY138</f>
        <v>#N/A</v>
      </c>
      <c r="AY151" s="554"/>
      <c r="AZ151" s="870"/>
      <c r="BA151" s="917" t="e">
        <f>AX121*AY138</f>
        <v>#N/A</v>
      </c>
      <c r="BB151" s="473"/>
      <c r="BC151" s="337"/>
      <c r="BD151" s="865" t="e">
        <f>((BD121*BD$16*BF138)+((1-BF138)*BD121*BD$17))*VLOOKUP(BD120,spot_lenght_index,3,FALSE)*BE138</f>
        <v>#N/A</v>
      </c>
      <c r="BE151" s="554"/>
      <c r="BF151" s="870"/>
      <c r="BG151" s="917" t="e">
        <f>BD121*BE138</f>
        <v>#N/A</v>
      </c>
      <c r="BH151" s="337"/>
      <c r="BI151" s="865" t="e">
        <f>((BI121*BI$16*BK138)+((1-BK138)*BI121*BI$17))*VLOOKUP(BI120,spot_lenght_index,3,FALSE)*BJ138</f>
        <v>#N/A</v>
      </c>
      <c r="BJ151" s="554"/>
      <c r="BK151" s="870"/>
      <c r="BL151" s="917" t="e">
        <f>BI121*BJ138</f>
        <v>#N/A</v>
      </c>
      <c r="BM151" s="942"/>
    </row>
    <row r="152" spans="1:66" outlineLevel="1">
      <c r="A152" s="151"/>
      <c r="B152" s="32"/>
      <c r="C152" s="48"/>
      <c r="D152" s="817"/>
      <c r="E152" s="916"/>
      <c r="F152" s="917"/>
      <c r="G152" s="917"/>
      <c r="H152" s="941"/>
      <c r="I152" s="828"/>
      <c r="J152" s="918"/>
      <c r="K152" s="912"/>
      <c r="L152" s="823"/>
      <c r="M152" s="943"/>
      <c r="N152" s="828"/>
      <c r="O152" s="918"/>
      <c r="P152" s="912"/>
      <c r="Q152" s="912"/>
      <c r="R152" s="1023"/>
      <c r="S152" s="1153"/>
      <c r="T152" s="1154"/>
      <c r="U152" s="1154"/>
      <c r="V152" s="1154"/>
      <c r="W152" s="1155"/>
      <c r="X152" s="1049"/>
      <c r="Y152" s="912"/>
      <c r="Z152" s="912"/>
      <c r="AA152" s="912"/>
      <c r="AB152" s="828"/>
      <c r="AC152" s="826"/>
      <c r="AD152" s="909"/>
      <c r="AE152" s="912"/>
      <c r="AF152" s="912"/>
      <c r="AG152" s="912"/>
      <c r="AH152" s="829"/>
      <c r="AI152" s="909"/>
      <c r="AJ152" s="912"/>
      <c r="AK152" s="912"/>
      <c r="AL152" s="912"/>
      <c r="AM152" s="872"/>
      <c r="AN152" s="919"/>
      <c r="AO152" s="912"/>
      <c r="AP152" s="912"/>
      <c r="AQ152" s="912"/>
      <c r="AR152" s="1227"/>
      <c r="AS152" s="1300"/>
      <c r="AT152" s="1301"/>
      <c r="AU152" s="1350"/>
      <c r="AV152" s="1350"/>
      <c r="AW152" s="1334"/>
      <c r="AX152" s="1250"/>
      <c r="AY152" s="912"/>
      <c r="AZ152" s="912"/>
      <c r="BA152" s="912"/>
      <c r="BB152" s="873"/>
      <c r="BC152" s="944"/>
      <c r="BD152" s="919"/>
      <c r="BE152" s="912"/>
      <c r="BF152" s="912"/>
      <c r="BG152" s="912"/>
      <c r="BH152" s="944"/>
      <c r="BI152" s="875"/>
      <c r="BJ152" s="912"/>
      <c r="BK152" s="912"/>
      <c r="BL152" s="912"/>
      <c r="BM152" s="935"/>
    </row>
    <row r="153" spans="1:66" outlineLevel="1">
      <c r="A153" s="151"/>
      <c r="B153" s="32"/>
      <c r="C153" s="48"/>
      <c r="D153" s="817"/>
      <c r="E153" s="916"/>
      <c r="F153" s="917"/>
      <c r="G153" s="917"/>
      <c r="H153" s="705"/>
      <c r="I153" s="820"/>
      <c r="J153" s="918"/>
      <c r="K153" s="912"/>
      <c r="L153" s="823"/>
      <c r="M153" s="943"/>
      <c r="N153" s="828"/>
      <c r="O153" s="918"/>
      <c r="P153" s="912"/>
      <c r="Q153" s="912"/>
      <c r="R153" s="1023"/>
      <c r="S153" s="1153"/>
      <c r="T153" s="1154"/>
      <c r="U153" s="1154"/>
      <c r="V153" s="1154"/>
      <c r="W153" s="1155"/>
      <c r="X153" s="1049"/>
      <c r="Y153" s="912"/>
      <c r="Z153" s="912"/>
      <c r="AA153" s="912"/>
      <c r="AB153" s="828"/>
      <c r="AC153" s="826"/>
      <c r="AD153" s="909"/>
      <c r="AE153" s="912"/>
      <c r="AF153" s="912"/>
      <c r="AG153" s="912"/>
      <c r="AH153" s="829"/>
      <c r="AI153" s="909"/>
      <c r="AJ153" s="912"/>
      <c r="AK153" s="912"/>
      <c r="AL153" s="912"/>
      <c r="AM153" s="872"/>
      <c r="AN153" s="919"/>
      <c r="AO153" s="912"/>
      <c r="AP153" s="912"/>
      <c r="AQ153" s="912"/>
      <c r="AR153" s="1227"/>
      <c r="AS153" s="1300"/>
      <c r="AT153" s="1301"/>
      <c r="AU153" s="1350"/>
      <c r="AV153" s="1350"/>
      <c r="AW153" s="1334"/>
      <c r="AX153" s="1250"/>
      <c r="AY153" s="912"/>
      <c r="AZ153" s="912"/>
      <c r="BA153" s="912"/>
      <c r="BB153" s="873"/>
      <c r="BC153" s="944"/>
      <c r="BD153" s="919"/>
      <c r="BE153" s="912"/>
      <c r="BF153" s="912"/>
      <c r="BG153" s="912"/>
      <c r="BH153" s="944"/>
      <c r="BI153" s="875"/>
      <c r="BJ153" s="912"/>
      <c r="BK153" s="912"/>
      <c r="BL153" s="912"/>
      <c r="BM153" s="935"/>
    </row>
    <row r="154" spans="1:66" ht="1.5" customHeight="1" outlineLevel="1" thickBot="1">
      <c r="A154" s="50"/>
      <c r="B154" s="52"/>
      <c r="C154" s="153"/>
      <c r="D154" s="876"/>
      <c r="E154" s="877"/>
      <c r="F154" s="878"/>
      <c r="G154" s="878"/>
      <c r="H154" s="879"/>
      <c r="I154" s="880"/>
      <c r="J154" s="881"/>
      <c r="K154" s="882"/>
      <c r="L154" s="883"/>
      <c r="M154" s="882"/>
      <c r="N154" s="884"/>
      <c r="O154" s="881"/>
      <c r="P154" s="882"/>
      <c r="Q154" s="882"/>
      <c r="R154" s="883"/>
      <c r="S154" s="1170"/>
      <c r="T154" s="1171"/>
      <c r="U154" s="1171"/>
      <c r="V154" s="1171"/>
      <c r="W154" s="1172"/>
      <c r="X154" s="1053"/>
      <c r="Y154" s="882"/>
      <c r="Z154" s="882"/>
      <c r="AA154" s="882"/>
      <c r="AB154" s="887"/>
      <c r="AC154" s="886"/>
      <c r="AD154" s="885"/>
      <c r="AE154" s="882"/>
      <c r="AF154" s="882"/>
      <c r="AG154" s="882"/>
      <c r="AH154" s="888"/>
      <c r="AI154" s="885"/>
      <c r="AJ154" s="882"/>
      <c r="AK154" s="882"/>
      <c r="AL154" s="882"/>
      <c r="AM154" s="889"/>
      <c r="AN154" s="890"/>
      <c r="AO154" s="882"/>
      <c r="AP154" s="882"/>
      <c r="AQ154" s="882"/>
      <c r="AR154" s="1230"/>
      <c r="AS154" s="1351"/>
      <c r="AT154" s="1352"/>
      <c r="AU154" s="1353"/>
      <c r="AV154" s="1353"/>
      <c r="AW154" s="1354"/>
      <c r="AX154" s="1053"/>
      <c r="AY154" s="882"/>
      <c r="AZ154" s="882"/>
      <c r="BA154" s="882"/>
      <c r="BB154" s="891"/>
      <c r="BC154" s="892"/>
      <c r="BD154" s="890"/>
      <c r="BE154" s="882"/>
      <c r="BF154" s="882"/>
      <c r="BG154" s="882"/>
      <c r="BH154" s="893"/>
      <c r="BI154" s="890"/>
      <c r="BJ154" s="882"/>
      <c r="BK154" s="882"/>
      <c r="BL154" s="882"/>
      <c r="BM154" s="894"/>
    </row>
    <row r="155" spans="1:66">
      <c r="A155" s="25" t="s">
        <v>98</v>
      </c>
      <c r="B155" s="29"/>
      <c r="C155" s="45"/>
      <c r="D155" s="342"/>
      <c r="E155" s="286"/>
      <c r="F155" s="286"/>
      <c r="G155" s="286"/>
      <c r="H155" s="298"/>
      <c r="I155" s="170"/>
      <c r="J155" s="168"/>
      <c r="K155" s="286"/>
      <c r="L155" s="468"/>
      <c r="M155" s="286"/>
      <c r="N155" s="462"/>
      <c r="O155" s="286"/>
      <c r="P155" s="286"/>
      <c r="Q155" s="168"/>
      <c r="R155" s="169"/>
      <c r="S155" s="1175"/>
      <c r="T155" s="286"/>
      <c r="U155" s="286"/>
      <c r="V155" s="296"/>
      <c r="W155" s="1176"/>
      <c r="X155" s="1054"/>
      <c r="Y155" s="372"/>
      <c r="Z155" s="411"/>
      <c r="AA155" s="372"/>
      <c r="AB155" s="284"/>
      <c r="AC155" s="334"/>
      <c r="AD155" s="228"/>
      <c r="AE155" s="331"/>
      <c r="AF155" s="373"/>
      <c r="AG155" s="331"/>
      <c r="AH155" s="298"/>
      <c r="AI155" s="287"/>
      <c r="AJ155" s="286"/>
      <c r="AK155" s="286"/>
      <c r="AL155" s="286"/>
      <c r="AM155" s="293"/>
      <c r="AN155" s="287"/>
      <c r="AO155" s="286"/>
      <c r="AP155" s="286"/>
      <c r="AQ155" s="286"/>
      <c r="AR155" s="218"/>
      <c r="AS155" s="1355"/>
      <c r="AT155" s="168"/>
      <c r="AU155" s="169"/>
      <c r="AV155" s="168"/>
      <c r="AW155" s="1356"/>
      <c r="AX155" s="314"/>
      <c r="AY155" s="286"/>
      <c r="AZ155" s="286"/>
      <c r="BA155" s="286"/>
      <c r="BB155" s="474"/>
      <c r="BC155" s="482"/>
      <c r="BD155" s="287"/>
      <c r="BE155" s="286"/>
      <c r="BF155" s="286"/>
      <c r="BG155" s="463"/>
      <c r="BH155" s="229"/>
      <c r="BI155" s="230"/>
      <c r="BJ155" s="168"/>
      <c r="BK155" s="168"/>
      <c r="BL155" s="168"/>
      <c r="BM155" s="945"/>
    </row>
    <row r="156" spans="1:66">
      <c r="A156" s="28" t="s">
        <v>5</v>
      </c>
      <c r="B156" s="29"/>
      <c r="C156" s="30"/>
      <c r="D156" s="946"/>
      <c r="E156" s="465"/>
      <c r="F156" s="465"/>
      <c r="G156" s="465"/>
      <c r="H156" s="475"/>
      <c r="I156" s="947"/>
      <c r="J156" s="465"/>
      <c r="K156" s="465"/>
      <c r="L156" s="375"/>
      <c r="M156" s="465"/>
      <c r="N156" s="948"/>
      <c r="O156" s="464"/>
      <c r="P156" s="464"/>
      <c r="Q156" s="465"/>
      <c r="R156" s="375"/>
      <c r="S156" s="1177"/>
      <c r="T156" s="1178"/>
      <c r="U156" s="1178"/>
      <c r="V156" s="1178"/>
      <c r="W156" s="1179"/>
      <c r="X156" s="1055"/>
      <c r="Y156" s="950"/>
      <c r="Z156" s="950"/>
      <c r="AA156" s="950"/>
      <c r="AB156" s="951"/>
      <c r="AC156" s="952"/>
      <c r="AD156" s="953"/>
      <c r="AE156" s="954"/>
      <c r="AF156" s="954"/>
      <c r="AG156" s="954"/>
      <c r="AH156" s="477"/>
      <c r="AI156" s="955"/>
      <c r="AJ156" s="465"/>
      <c r="AK156" s="465"/>
      <c r="AL156" s="465"/>
      <c r="AM156" s="374"/>
      <c r="AN156" s="949"/>
      <c r="AO156" s="464"/>
      <c r="AP156" s="464"/>
      <c r="AQ156" s="464"/>
      <c r="AR156" s="1231"/>
      <c r="AS156" s="170"/>
      <c r="AT156" s="1357"/>
      <c r="AU156" s="1358"/>
      <c r="AV156" s="1357"/>
      <c r="AW156" s="1359"/>
      <c r="AX156" s="1254"/>
      <c r="AY156" s="464"/>
      <c r="AZ156" s="464"/>
      <c r="BA156" s="464"/>
      <c r="BB156" s="475"/>
      <c r="BC156" s="483"/>
      <c r="BD156" s="955"/>
      <c r="BE156" s="464"/>
      <c r="BF156" s="464"/>
      <c r="BG156" s="464"/>
      <c r="BH156" s="377"/>
      <c r="BI156" s="956"/>
      <c r="BJ156" s="465"/>
      <c r="BK156" s="465"/>
      <c r="BL156" s="465"/>
      <c r="BM156" s="957"/>
    </row>
    <row r="157" spans="1:66">
      <c r="A157" s="28" t="s">
        <v>33</v>
      </c>
      <c r="B157" s="29"/>
      <c r="C157" s="30"/>
      <c r="D157" s="958"/>
      <c r="E157" s="464"/>
      <c r="F157" s="464"/>
      <c r="G157" s="464"/>
      <c r="H157" s="477"/>
      <c r="I157" s="947"/>
      <c r="J157" s="465"/>
      <c r="K157" s="464"/>
      <c r="L157" s="379"/>
      <c r="M157" s="464"/>
      <c r="N157" s="955"/>
      <c r="O157" s="464"/>
      <c r="P157" s="464"/>
      <c r="Q157" s="464"/>
      <c r="R157" s="379"/>
      <c r="S157" s="1180"/>
      <c r="T157" s="1178"/>
      <c r="U157" s="1178"/>
      <c r="V157" s="1178"/>
      <c r="W157" s="1181"/>
      <c r="X157" s="1056"/>
      <c r="Y157" s="954"/>
      <c r="Z157" s="954"/>
      <c r="AA157" s="954"/>
      <c r="AB157" s="951"/>
      <c r="AC157" s="952"/>
      <c r="AD157" s="953"/>
      <c r="AE157" s="954"/>
      <c r="AF157" s="954"/>
      <c r="AG157" s="954"/>
      <c r="AH157" s="477"/>
      <c r="AI157" s="955"/>
      <c r="AJ157" s="464"/>
      <c r="AK157" s="464"/>
      <c r="AL157" s="464"/>
      <c r="AM157" s="378"/>
      <c r="AN157" s="955"/>
      <c r="AO157" s="464"/>
      <c r="AP157" s="464"/>
      <c r="AQ157" s="464"/>
      <c r="AR157" s="1197"/>
      <c r="AS157" s="1360"/>
      <c r="AT157" s="1357"/>
      <c r="AU157" s="1358"/>
      <c r="AV157" s="1357"/>
      <c r="AW157" s="1359"/>
      <c r="AX157" s="1254"/>
      <c r="AY157" s="464"/>
      <c r="AZ157" s="464"/>
      <c r="BA157" s="464"/>
      <c r="BB157" s="475"/>
      <c r="BC157" s="483"/>
      <c r="BD157" s="955"/>
      <c r="BE157" s="464"/>
      <c r="BF157" s="464"/>
      <c r="BG157" s="464"/>
      <c r="BH157" s="377"/>
      <c r="BI157" s="956"/>
      <c r="BJ157" s="465"/>
      <c r="BK157" s="465"/>
      <c r="BL157" s="465"/>
      <c r="BM157" s="957"/>
    </row>
    <row r="158" spans="1:66" s="39" customFormat="1" ht="26.4" thickBot="1">
      <c r="A158" s="36" t="s">
        <v>51</v>
      </c>
      <c r="B158" s="37"/>
      <c r="C158" s="55">
        <f>SUM(D158:BM158)</f>
        <v>0</v>
      </c>
      <c r="D158" s="959"/>
      <c r="E158" s="960"/>
      <c r="F158" s="960"/>
      <c r="G158" s="960"/>
      <c r="H158" s="961"/>
      <c r="I158" s="1434"/>
      <c r="J158" s="1435"/>
      <c r="K158" s="1435"/>
      <c r="L158" s="1435"/>
      <c r="M158" s="1436"/>
      <c r="N158" s="964"/>
      <c r="O158" s="965"/>
      <c r="P158" s="965"/>
      <c r="Q158" s="965"/>
      <c r="R158" s="965"/>
      <c r="S158" s="1182"/>
      <c r="T158" s="1060"/>
      <c r="U158" s="1060"/>
      <c r="V158" s="1060"/>
      <c r="W158" s="1183"/>
      <c r="X158" s="1057"/>
      <c r="Y158" s="965"/>
      <c r="Z158" s="965"/>
      <c r="AA158" s="965"/>
      <c r="AB158" s="965"/>
      <c r="AC158" s="966"/>
      <c r="AD158" s="962"/>
      <c r="AE158" s="960"/>
      <c r="AF158" s="960"/>
      <c r="AG158" s="960"/>
      <c r="AH158" s="961"/>
      <c r="AI158" s="962"/>
      <c r="AJ158" s="960"/>
      <c r="AK158" s="960"/>
      <c r="AL158" s="960"/>
      <c r="AM158" s="967"/>
      <c r="AN158" s="968"/>
      <c r="AO158" s="960"/>
      <c r="AP158" s="960"/>
      <c r="AQ158" s="960"/>
      <c r="AR158" s="1060"/>
      <c r="AS158" s="1361"/>
      <c r="AT158" s="1362"/>
      <c r="AU158" s="1362"/>
      <c r="AV158" s="1362"/>
      <c r="AW158" s="1363"/>
      <c r="AX158" s="1060"/>
      <c r="AY158" s="960"/>
      <c r="AZ158" s="960"/>
      <c r="BA158" s="960"/>
      <c r="BB158" s="1362"/>
      <c r="BC158" s="1439"/>
      <c r="BD158" s="964"/>
      <c r="BE158" s="965"/>
      <c r="BF158" s="965"/>
      <c r="BG158" s="965"/>
      <c r="BH158" s="965"/>
      <c r="BI158" s="964"/>
      <c r="BJ158" s="965"/>
      <c r="BK158" s="965"/>
      <c r="BL158" s="965"/>
      <c r="BM158" s="970"/>
    </row>
    <row r="159" spans="1:66" s="39" customFormat="1" ht="19.5" hidden="1" customHeight="1" thickBot="1">
      <c r="A159" s="40" t="s">
        <v>88</v>
      </c>
      <c r="B159" s="41">
        <v>0</v>
      </c>
      <c r="C159" s="42">
        <f>C158*(1+B159)</f>
        <v>0</v>
      </c>
      <c r="D159" s="247"/>
      <c r="E159" s="248"/>
      <c r="F159" s="248"/>
      <c r="G159" s="248"/>
      <c r="H159" s="316"/>
      <c r="I159" s="255"/>
      <c r="J159" s="308"/>
      <c r="K159" s="308"/>
      <c r="L159" s="313"/>
      <c r="M159" s="308"/>
      <c r="N159" s="250"/>
      <c r="O159" s="248"/>
      <c r="P159" s="248"/>
      <c r="Q159" s="248"/>
      <c r="R159" s="249"/>
      <c r="S159" s="1184"/>
      <c r="T159" s="308"/>
      <c r="U159" s="308"/>
      <c r="V159" s="308"/>
      <c r="W159" s="1185"/>
      <c r="X159" s="252"/>
      <c r="Y159" s="248"/>
      <c r="Z159" s="248"/>
      <c r="AA159" s="308"/>
      <c r="AB159" s="254"/>
      <c r="AC159" s="313"/>
      <c r="AD159" s="255"/>
      <c r="AE159" s="308"/>
      <c r="AF159" s="308"/>
      <c r="AG159" s="308"/>
      <c r="AH159" s="316"/>
      <c r="AI159" s="255"/>
      <c r="AJ159" s="308"/>
      <c r="AK159" s="308"/>
      <c r="AL159" s="248"/>
      <c r="AM159" s="237"/>
      <c r="AN159" s="250"/>
      <c r="AO159" s="248"/>
      <c r="AP159" s="248"/>
      <c r="AQ159" s="308"/>
      <c r="AR159" s="316"/>
      <c r="AS159" s="324"/>
      <c r="AT159" s="308"/>
      <c r="AU159" s="251"/>
      <c r="AV159" s="248"/>
      <c r="AW159" s="1364"/>
      <c r="AX159" s="252"/>
      <c r="AY159" s="308"/>
      <c r="AZ159" s="308"/>
      <c r="BA159" s="248"/>
      <c r="BB159" s="476"/>
      <c r="BC159" s="251"/>
      <c r="BD159" s="250"/>
      <c r="BE159" s="248"/>
      <c r="BF159" s="248"/>
      <c r="BG159" s="248"/>
      <c r="BH159" s="252"/>
      <c r="BI159" s="250"/>
      <c r="BJ159" s="248"/>
      <c r="BK159" s="248"/>
      <c r="BL159" s="248"/>
      <c r="BM159" s="253"/>
    </row>
    <row r="160" spans="1:66" ht="18.600000000000001" hidden="1" thickBot="1">
      <c r="A160" s="25" t="s">
        <v>98</v>
      </c>
      <c r="B160" s="29"/>
      <c r="C160" s="45"/>
      <c r="D160" s="342"/>
      <c r="E160" s="286"/>
      <c r="F160" s="286"/>
      <c r="G160" s="286"/>
      <c r="H160" s="298"/>
      <c r="I160" s="170"/>
      <c r="J160" s="168"/>
      <c r="K160" s="286"/>
      <c r="L160" s="468"/>
      <c r="M160" s="286"/>
      <c r="N160" s="287"/>
      <c r="O160" s="286"/>
      <c r="P160" s="286"/>
      <c r="Q160" s="168"/>
      <c r="R160" s="169"/>
      <c r="S160" s="1175"/>
      <c r="T160" s="286"/>
      <c r="U160" s="286"/>
      <c r="V160" s="296"/>
      <c r="W160" s="1176"/>
      <c r="X160" s="314"/>
      <c r="Y160" s="286"/>
      <c r="Z160" s="286"/>
      <c r="AA160" s="286"/>
      <c r="AB160" s="284"/>
      <c r="AC160" s="227"/>
      <c r="AD160" s="228"/>
      <c r="AE160" s="331"/>
      <c r="AF160" s="373"/>
      <c r="AG160" s="331"/>
      <c r="AH160" s="298"/>
      <c r="AI160" s="287"/>
      <c r="AJ160" s="286"/>
      <c r="AK160" s="286"/>
      <c r="AL160" s="286"/>
      <c r="AM160" s="293"/>
      <c r="AN160" s="287"/>
      <c r="AO160" s="286"/>
      <c r="AP160" s="286"/>
      <c r="AQ160" s="286"/>
      <c r="AR160" s="218"/>
      <c r="AS160" s="1355"/>
      <c r="AT160" s="168"/>
      <c r="AU160" s="169"/>
      <c r="AV160" s="168"/>
      <c r="AW160" s="1356"/>
      <c r="AX160" s="314"/>
      <c r="AY160" s="286"/>
      <c r="AZ160" s="286"/>
      <c r="BA160" s="286"/>
      <c r="BB160" s="474"/>
      <c r="BC160" s="482"/>
      <c r="BD160" s="287"/>
      <c r="BE160" s="286"/>
      <c r="BF160" s="286"/>
      <c r="BG160" s="286"/>
      <c r="BH160" s="229"/>
      <c r="BI160" s="230"/>
      <c r="BJ160" s="168"/>
      <c r="BK160" s="168"/>
      <c r="BL160" s="168"/>
      <c r="BM160" s="945"/>
      <c r="BN160" s="231"/>
    </row>
    <row r="161" spans="1:66" ht="18.600000000000001" hidden="1" thickBot="1">
      <c r="A161" s="28" t="s">
        <v>5</v>
      </c>
      <c r="B161" s="29"/>
      <c r="C161" s="30"/>
      <c r="D161" s="946"/>
      <c r="E161" s="465"/>
      <c r="F161" s="465"/>
      <c r="G161" s="465"/>
      <c r="H161" s="475"/>
      <c r="I161" s="947"/>
      <c r="J161" s="465"/>
      <c r="K161" s="465"/>
      <c r="L161" s="375"/>
      <c r="M161" s="465"/>
      <c r="N161" s="948"/>
      <c r="O161" s="464"/>
      <c r="P161" s="464"/>
      <c r="Q161" s="465"/>
      <c r="R161" s="375"/>
      <c r="S161" s="1177"/>
      <c r="T161" s="1178"/>
      <c r="U161" s="1178"/>
      <c r="V161" s="1178"/>
      <c r="W161" s="1179"/>
      <c r="X161" s="1058"/>
      <c r="Y161" s="464"/>
      <c r="Z161" s="464"/>
      <c r="AA161" s="464"/>
      <c r="AB161" s="465"/>
      <c r="AC161" s="374"/>
      <c r="AD161" s="953"/>
      <c r="AE161" s="954"/>
      <c r="AF161" s="954"/>
      <c r="AG161" s="954"/>
      <c r="AH161" s="477"/>
      <c r="AI161" s="955"/>
      <c r="AJ161" s="465"/>
      <c r="AK161" s="465"/>
      <c r="AL161" s="465"/>
      <c r="AM161" s="374"/>
      <c r="AN161" s="949"/>
      <c r="AO161" s="464"/>
      <c r="AP161" s="464"/>
      <c r="AQ161" s="464"/>
      <c r="AR161" s="1231"/>
      <c r="AS161" s="170"/>
      <c r="AT161" s="1357"/>
      <c r="AU161" s="1358"/>
      <c r="AV161" s="1357"/>
      <c r="AW161" s="1359"/>
      <c r="AX161" s="1254"/>
      <c r="AY161" s="464"/>
      <c r="AZ161" s="464"/>
      <c r="BA161" s="464"/>
      <c r="BB161" s="475"/>
      <c r="BC161" s="483"/>
      <c r="BD161" s="955"/>
      <c r="BE161" s="464"/>
      <c r="BF161" s="464"/>
      <c r="BG161" s="464"/>
      <c r="BH161" s="377"/>
      <c r="BI161" s="956"/>
      <c r="BJ161" s="465"/>
      <c r="BK161" s="465"/>
      <c r="BL161" s="465"/>
      <c r="BM161" s="957"/>
      <c r="BN161" s="231"/>
    </row>
    <row r="162" spans="1:66" ht="18.600000000000001" hidden="1" thickBot="1">
      <c r="A162" s="28" t="s">
        <v>33</v>
      </c>
      <c r="B162" s="29"/>
      <c r="C162" s="30"/>
      <c r="D162" s="958"/>
      <c r="E162" s="464"/>
      <c r="F162" s="464"/>
      <c r="G162" s="464"/>
      <c r="H162" s="477"/>
      <c r="I162" s="947"/>
      <c r="J162" s="465"/>
      <c r="K162" s="464"/>
      <c r="L162" s="379"/>
      <c r="M162" s="464"/>
      <c r="N162" s="955"/>
      <c r="O162" s="464"/>
      <c r="P162" s="464"/>
      <c r="Q162" s="464"/>
      <c r="R162" s="379"/>
      <c r="S162" s="1180"/>
      <c r="T162" s="1178"/>
      <c r="U162" s="1178"/>
      <c r="V162" s="1178"/>
      <c r="W162" s="1181"/>
      <c r="X162" s="1059"/>
      <c r="Y162" s="464"/>
      <c r="Z162" s="464"/>
      <c r="AA162" s="464"/>
      <c r="AB162" s="464"/>
      <c r="AC162" s="971"/>
      <c r="AD162" s="953"/>
      <c r="AE162" s="954"/>
      <c r="AF162" s="954"/>
      <c r="AG162" s="954"/>
      <c r="AH162" s="477"/>
      <c r="AI162" s="955"/>
      <c r="AJ162" s="464"/>
      <c r="AK162" s="464"/>
      <c r="AL162" s="464"/>
      <c r="AM162" s="378"/>
      <c r="AN162" s="955"/>
      <c r="AO162" s="464"/>
      <c r="AP162" s="464"/>
      <c r="AQ162" s="464"/>
      <c r="AR162" s="1197"/>
      <c r="AS162" s="1360"/>
      <c r="AT162" s="1357"/>
      <c r="AU162" s="1358"/>
      <c r="AV162" s="1357"/>
      <c r="AW162" s="1359"/>
      <c r="AX162" s="1254"/>
      <c r="AY162" s="464"/>
      <c r="AZ162" s="464"/>
      <c r="BA162" s="464"/>
      <c r="BB162" s="475"/>
      <c r="BC162" s="483"/>
      <c r="BD162" s="955"/>
      <c r="BE162" s="464"/>
      <c r="BF162" s="464"/>
      <c r="BG162" s="464"/>
      <c r="BH162" s="377"/>
      <c r="BI162" s="956"/>
      <c r="BJ162" s="465"/>
      <c r="BK162" s="465"/>
      <c r="BL162" s="465"/>
      <c r="BM162" s="957"/>
      <c r="BN162" s="231"/>
    </row>
    <row r="163" spans="1:66" s="39" customFormat="1" ht="26.4" hidden="1" thickBot="1">
      <c r="A163" s="36" t="s">
        <v>51</v>
      </c>
      <c r="B163" s="37"/>
      <c r="C163" s="55">
        <f>SUM(D163:BM163)</f>
        <v>0</v>
      </c>
      <c r="D163" s="959"/>
      <c r="E163" s="960"/>
      <c r="F163" s="960"/>
      <c r="G163" s="960"/>
      <c r="H163" s="961"/>
      <c r="I163" s="962"/>
      <c r="J163" s="960"/>
      <c r="K163" s="960"/>
      <c r="L163" s="960"/>
      <c r="M163" s="963"/>
      <c r="N163" s="968"/>
      <c r="O163" s="960"/>
      <c r="P163" s="960"/>
      <c r="Q163" s="960"/>
      <c r="R163" s="960"/>
      <c r="S163" s="1182"/>
      <c r="T163" s="1060"/>
      <c r="U163" s="1060"/>
      <c r="V163" s="1060"/>
      <c r="W163" s="1183"/>
      <c r="X163" s="1060"/>
      <c r="Y163" s="960"/>
      <c r="Z163" s="960"/>
      <c r="AA163" s="960"/>
      <c r="AB163" s="960"/>
      <c r="AC163" s="967"/>
      <c r="AD163" s="962"/>
      <c r="AE163" s="960"/>
      <c r="AF163" s="960"/>
      <c r="AG163" s="960"/>
      <c r="AH163" s="961"/>
      <c r="AI163" s="962"/>
      <c r="AJ163" s="960"/>
      <c r="AK163" s="960"/>
      <c r="AL163" s="960"/>
      <c r="AM163" s="967"/>
      <c r="AN163" s="968"/>
      <c r="AO163" s="960"/>
      <c r="AP163" s="960"/>
      <c r="AQ163" s="960"/>
      <c r="AR163" s="1060"/>
      <c r="AS163" s="1361"/>
      <c r="AT163" s="1362"/>
      <c r="AU163" s="1362"/>
      <c r="AV163" s="1362"/>
      <c r="AW163" s="1363"/>
      <c r="AX163" s="1060"/>
      <c r="AY163" s="960"/>
      <c r="AZ163" s="960"/>
      <c r="BA163" s="960"/>
      <c r="BB163" s="960"/>
      <c r="BC163" s="969"/>
      <c r="BD163" s="968"/>
      <c r="BE163" s="960"/>
      <c r="BF163" s="960"/>
      <c r="BG163" s="960"/>
      <c r="BH163" s="960"/>
      <c r="BI163" s="968"/>
      <c r="BJ163" s="960"/>
      <c r="BK163" s="960"/>
      <c r="BL163" s="960"/>
      <c r="BM163" s="972"/>
      <c r="BN163" s="232"/>
    </row>
    <row r="164" spans="1:66" s="39" customFormat="1" ht="19.5" hidden="1" customHeight="1" thickBot="1">
      <c r="A164" s="40" t="s">
        <v>88</v>
      </c>
      <c r="B164" s="41">
        <v>0</v>
      </c>
      <c r="C164" s="42">
        <f>C163*(1+B164)</f>
        <v>0</v>
      </c>
      <c r="D164" s="247"/>
      <c r="E164" s="248"/>
      <c r="F164" s="248"/>
      <c r="G164" s="248"/>
      <c r="H164" s="316"/>
      <c r="I164" s="255"/>
      <c r="J164" s="308"/>
      <c r="K164" s="308"/>
      <c r="L164" s="313"/>
      <c r="M164" s="308"/>
      <c r="N164" s="250"/>
      <c r="O164" s="248"/>
      <c r="P164" s="248"/>
      <c r="Q164" s="248"/>
      <c r="R164" s="249"/>
      <c r="S164" s="1184"/>
      <c r="T164" s="308"/>
      <c r="U164" s="308"/>
      <c r="V164" s="308"/>
      <c r="W164" s="1185"/>
      <c r="X164" s="252"/>
      <c r="Y164" s="248"/>
      <c r="Z164" s="248"/>
      <c r="AA164" s="308"/>
      <c r="AB164" s="254"/>
      <c r="AC164" s="313"/>
      <c r="AD164" s="255"/>
      <c r="AE164" s="308"/>
      <c r="AF164" s="308"/>
      <c r="AG164" s="309"/>
      <c r="AH164" s="315"/>
      <c r="AI164" s="255"/>
      <c r="AJ164" s="308"/>
      <c r="AK164" s="308"/>
      <c r="AL164" s="248"/>
      <c r="AM164" s="237"/>
      <c r="AN164" s="250"/>
      <c r="AO164" s="248"/>
      <c r="AP164" s="248"/>
      <c r="AQ164" s="308"/>
      <c r="AR164" s="316"/>
      <c r="AS164" s="324"/>
      <c r="AT164" s="308"/>
      <c r="AU164" s="251"/>
      <c r="AV164" s="248"/>
      <c r="AW164" s="1364"/>
      <c r="AX164" s="252"/>
      <c r="AY164" s="308"/>
      <c r="AZ164" s="308"/>
      <c r="BA164" s="248"/>
      <c r="BB164" s="476"/>
      <c r="BC164" s="251"/>
      <c r="BD164" s="250"/>
      <c r="BE164" s="248"/>
      <c r="BF164" s="248"/>
      <c r="BG164" s="248"/>
      <c r="BH164" s="252"/>
      <c r="BI164" s="250"/>
      <c r="BJ164" s="248"/>
      <c r="BK164" s="248"/>
      <c r="BL164" s="248"/>
      <c r="BM164" s="253"/>
      <c r="BN164" s="232"/>
    </row>
    <row r="165" spans="1:66">
      <c r="A165" s="43" t="s">
        <v>132</v>
      </c>
      <c r="B165" s="29"/>
      <c r="C165" s="54"/>
      <c r="D165" s="342"/>
      <c r="E165" s="286"/>
      <c r="F165" s="286"/>
      <c r="G165" s="286"/>
      <c r="H165" s="298"/>
      <c r="I165" s="170"/>
      <c r="J165" s="168"/>
      <c r="K165" s="286"/>
      <c r="L165" s="468"/>
      <c r="M165" s="286"/>
      <c r="N165" s="462"/>
      <c r="O165" s="286"/>
      <c r="P165" s="286"/>
      <c r="Q165" s="168"/>
      <c r="R165" s="169"/>
      <c r="S165" s="1175"/>
      <c r="T165" s="286"/>
      <c r="U165" s="286"/>
      <c r="V165" s="296"/>
      <c r="W165" s="1176"/>
      <c r="X165" s="314"/>
      <c r="Y165" s="286"/>
      <c r="Z165" s="411"/>
      <c r="AA165" s="286"/>
      <c r="AB165" s="284"/>
      <c r="AC165" s="227"/>
      <c r="AD165" s="228"/>
      <c r="AE165" s="331"/>
      <c r="AF165" s="373"/>
      <c r="AG165" s="331"/>
      <c r="AH165" s="298"/>
      <c r="AI165" s="287"/>
      <c r="AJ165" s="286"/>
      <c r="AK165" s="286"/>
      <c r="AL165" s="286"/>
      <c r="AM165" s="293"/>
      <c r="AN165" s="287"/>
      <c r="AO165" s="474"/>
      <c r="AP165" s="411"/>
      <c r="AQ165" s="286"/>
      <c r="AR165" s="1232"/>
      <c r="AS165" s="1355"/>
      <c r="AT165" s="168"/>
      <c r="AU165" s="169"/>
      <c r="AV165" s="168"/>
      <c r="AW165" s="1356"/>
      <c r="AX165" s="314"/>
      <c r="AY165" s="286"/>
      <c r="AZ165" s="286"/>
      <c r="BA165" s="286"/>
      <c r="BB165" s="474"/>
      <c r="BC165" s="482"/>
      <c r="BD165" s="287"/>
      <c r="BE165" s="286"/>
      <c r="BF165" s="286"/>
      <c r="BG165" s="286"/>
      <c r="BH165" s="1437"/>
      <c r="BI165" s="1438"/>
      <c r="BJ165" s="168"/>
      <c r="BK165" s="168"/>
      <c r="BL165" s="168"/>
      <c r="BM165" s="945"/>
      <c r="BN165" s="231"/>
    </row>
    <row r="166" spans="1:66">
      <c r="A166" s="28" t="s">
        <v>5</v>
      </c>
      <c r="B166" s="29"/>
      <c r="C166" s="30"/>
      <c r="D166" s="946"/>
      <c r="E166" s="465"/>
      <c r="F166" s="465"/>
      <c r="G166" s="465"/>
      <c r="H166" s="475"/>
      <c r="I166" s="947"/>
      <c r="J166" s="465"/>
      <c r="K166" s="465"/>
      <c r="L166" s="375"/>
      <c r="M166" s="465"/>
      <c r="N166" s="948"/>
      <c r="O166" s="464"/>
      <c r="P166" s="464"/>
      <c r="Q166" s="465"/>
      <c r="R166" s="375"/>
      <c r="S166" s="1177"/>
      <c r="T166" s="1178"/>
      <c r="U166" s="1178"/>
      <c r="V166" s="1178"/>
      <c r="W166" s="1179"/>
      <c r="X166" s="1058"/>
      <c r="Y166" s="464"/>
      <c r="Z166" s="464"/>
      <c r="AA166" s="464"/>
      <c r="AB166" s="465"/>
      <c r="AC166" s="374"/>
      <c r="AD166" s="953"/>
      <c r="AE166" s="954"/>
      <c r="AF166" s="954"/>
      <c r="AG166" s="954"/>
      <c r="AH166" s="477"/>
      <c r="AI166" s="955"/>
      <c r="AJ166" s="465"/>
      <c r="AK166" s="465"/>
      <c r="AL166" s="465"/>
      <c r="AM166" s="374"/>
      <c r="AN166" s="949"/>
      <c r="AO166" s="464"/>
      <c r="AP166" s="464"/>
      <c r="AQ166" s="464"/>
      <c r="AR166" s="1231"/>
      <c r="AS166" s="170"/>
      <c r="AT166" s="1357"/>
      <c r="AU166" s="1358"/>
      <c r="AV166" s="1357"/>
      <c r="AW166" s="1359"/>
      <c r="AX166" s="1254"/>
      <c r="AY166" s="464"/>
      <c r="AZ166" s="464"/>
      <c r="BA166" s="464"/>
      <c r="BB166" s="475"/>
      <c r="BC166" s="483"/>
      <c r="BD166" s="955"/>
      <c r="BE166" s="464"/>
      <c r="BF166" s="464"/>
      <c r="BG166" s="464"/>
      <c r="BH166" s="377"/>
      <c r="BI166" s="956"/>
      <c r="BJ166" s="465"/>
      <c r="BK166" s="465"/>
      <c r="BL166" s="465"/>
      <c r="BM166" s="957"/>
      <c r="BN166" s="231"/>
    </row>
    <row r="167" spans="1:66">
      <c r="A167" s="28" t="s">
        <v>33</v>
      </c>
      <c r="B167" s="29"/>
      <c r="C167" s="30"/>
      <c r="D167" s="958"/>
      <c r="E167" s="464"/>
      <c r="F167" s="464"/>
      <c r="G167" s="464"/>
      <c r="H167" s="477"/>
      <c r="I167" s="947"/>
      <c r="J167" s="465"/>
      <c r="K167" s="464"/>
      <c r="L167" s="379"/>
      <c r="M167" s="464"/>
      <c r="N167" s="955"/>
      <c r="O167" s="464"/>
      <c r="P167" s="464"/>
      <c r="Q167" s="464"/>
      <c r="R167" s="379"/>
      <c r="S167" s="1180"/>
      <c r="T167" s="1178"/>
      <c r="U167" s="1178"/>
      <c r="V167" s="1178"/>
      <c r="W167" s="1181"/>
      <c r="X167" s="1059"/>
      <c r="Y167" s="464"/>
      <c r="Z167" s="464"/>
      <c r="AA167" s="464"/>
      <c r="AB167" s="464"/>
      <c r="AC167" s="971"/>
      <c r="AD167" s="953"/>
      <c r="AE167" s="954"/>
      <c r="AF167" s="954"/>
      <c r="AG167" s="954"/>
      <c r="AH167" s="477"/>
      <c r="AI167" s="955"/>
      <c r="AJ167" s="464"/>
      <c r="AK167" s="464"/>
      <c r="AL167" s="464"/>
      <c r="AM167" s="378"/>
      <c r="AN167" s="955"/>
      <c r="AO167" s="464"/>
      <c r="AP167" s="464"/>
      <c r="AQ167" s="464"/>
      <c r="AR167" s="1197"/>
      <c r="AS167" s="1360"/>
      <c r="AT167" s="1357"/>
      <c r="AU167" s="1358"/>
      <c r="AV167" s="1357"/>
      <c r="AW167" s="1359"/>
      <c r="AX167" s="1254"/>
      <c r="AY167" s="464"/>
      <c r="AZ167" s="464"/>
      <c r="BA167" s="464"/>
      <c r="BB167" s="475"/>
      <c r="BC167" s="483"/>
      <c r="BD167" s="955"/>
      <c r="BE167" s="464"/>
      <c r="BF167" s="464"/>
      <c r="BG167" s="464"/>
      <c r="BH167" s="377"/>
      <c r="BI167" s="956"/>
      <c r="BJ167" s="465"/>
      <c r="BK167" s="465"/>
      <c r="BL167" s="465"/>
      <c r="BM167" s="957"/>
      <c r="BN167" s="231"/>
    </row>
    <row r="168" spans="1:66" s="39" customFormat="1" ht="26.4" thickBot="1">
      <c r="A168" s="36" t="s">
        <v>51</v>
      </c>
      <c r="B168" s="37"/>
      <c r="C168" s="55">
        <f>SUM(D168:BM168)</f>
        <v>0</v>
      </c>
      <c r="D168" s="959"/>
      <c r="E168" s="960"/>
      <c r="F168" s="960"/>
      <c r="G168" s="960"/>
      <c r="H168" s="961"/>
      <c r="I168" s="962"/>
      <c r="J168" s="960"/>
      <c r="K168" s="960"/>
      <c r="L168" s="1362"/>
      <c r="M168" s="1362"/>
      <c r="N168" s="964"/>
      <c r="O168" s="965"/>
      <c r="P168" s="965"/>
      <c r="Q168" s="965"/>
      <c r="R168" s="965"/>
      <c r="S168" s="1186"/>
      <c r="T168" s="1057"/>
      <c r="U168" s="1057"/>
      <c r="V168" s="1057"/>
      <c r="W168" s="1187"/>
      <c r="X168" s="1057"/>
      <c r="Y168" s="965"/>
      <c r="Z168" s="965"/>
      <c r="AA168" s="965"/>
      <c r="AB168" s="965"/>
      <c r="AC168" s="966"/>
      <c r="AD168" s="962"/>
      <c r="AE168" s="960"/>
      <c r="AF168" s="960"/>
      <c r="AG168" s="960"/>
      <c r="AH168" s="961"/>
      <c r="AI168" s="962"/>
      <c r="AJ168" s="960"/>
      <c r="AK168" s="960"/>
      <c r="AL168" s="960"/>
      <c r="AM168" s="967"/>
      <c r="AN168" s="964"/>
      <c r="AO168" s="965"/>
      <c r="AP168" s="965"/>
      <c r="AQ168" s="965"/>
      <c r="AR168" s="1057"/>
      <c r="AS168" s="1365"/>
      <c r="AT168" s="1366"/>
      <c r="AU168" s="1366"/>
      <c r="AV168" s="1366"/>
      <c r="AW168" s="1367"/>
      <c r="AX168" s="1060"/>
      <c r="AY168" s="960"/>
      <c r="AZ168" s="960"/>
      <c r="BA168" s="960"/>
      <c r="BB168" s="960"/>
      <c r="BC168" s="1439"/>
      <c r="BD168" s="968"/>
      <c r="BE168" s="960"/>
      <c r="BF168" s="960"/>
      <c r="BG168" s="960"/>
      <c r="BH168" s="960"/>
      <c r="BI168" s="964"/>
      <c r="BJ168" s="965"/>
      <c r="BK168" s="965"/>
      <c r="BL168" s="965"/>
      <c r="BM168" s="970"/>
      <c r="BN168" s="232"/>
    </row>
    <row r="169" spans="1:66" s="39" customFormat="1" ht="19.5" hidden="1" customHeight="1" thickBot="1">
      <c r="A169" s="40" t="s">
        <v>88</v>
      </c>
      <c r="B169" s="41"/>
      <c r="C169" s="42">
        <f>C168*(1+B169)</f>
        <v>0</v>
      </c>
      <c r="D169" s="247"/>
      <c r="E169" s="248"/>
      <c r="F169" s="248"/>
      <c r="G169" s="248"/>
      <c r="H169" s="316"/>
      <c r="I169" s="255"/>
      <c r="J169" s="308"/>
      <c r="K169" s="308"/>
      <c r="L169" s="313"/>
      <c r="M169" s="308"/>
      <c r="N169" s="250"/>
      <c r="O169" s="248"/>
      <c r="P169" s="248"/>
      <c r="Q169" s="248"/>
      <c r="R169" s="249"/>
      <c r="S169" s="1184"/>
      <c r="T169" s="308"/>
      <c r="U169" s="308"/>
      <c r="V169" s="308"/>
      <c r="W169" s="1185"/>
      <c r="X169" s="252"/>
      <c r="Y169" s="248"/>
      <c r="Z169" s="248"/>
      <c r="AA169" s="308"/>
      <c r="AB169" s="254"/>
      <c r="AC169" s="313"/>
      <c r="AD169" s="255"/>
      <c r="AE169" s="308"/>
      <c r="AF169" s="308"/>
      <c r="AG169" s="308"/>
      <c r="AH169" s="316"/>
      <c r="AI169" s="255"/>
      <c r="AJ169" s="308"/>
      <c r="AK169" s="308"/>
      <c r="AL169" s="248"/>
      <c r="AM169" s="237"/>
      <c r="AN169" s="250"/>
      <c r="AO169" s="248"/>
      <c r="AP169" s="248"/>
      <c r="AQ169" s="308"/>
      <c r="AR169" s="316"/>
      <c r="AS169" s="324"/>
      <c r="AT169" s="308"/>
      <c r="AU169" s="309"/>
      <c r="AV169" s="308"/>
      <c r="AW169" s="1185"/>
      <c r="AX169" s="254"/>
      <c r="AY169" s="308"/>
      <c r="AZ169" s="308"/>
      <c r="BA169" s="248"/>
      <c r="BB169" s="476"/>
      <c r="BC169" s="251"/>
      <c r="BD169" s="250"/>
      <c r="BE169" s="248"/>
      <c r="BF169" s="248"/>
      <c r="BG169" s="248"/>
      <c r="BH169" s="252"/>
      <c r="BI169" s="250"/>
      <c r="BJ169" s="248"/>
      <c r="BK169" s="248"/>
      <c r="BL169" s="248"/>
      <c r="BM169" s="253"/>
      <c r="BN169" s="232"/>
    </row>
    <row r="170" spans="1:66">
      <c r="A170" s="43" t="s">
        <v>132</v>
      </c>
      <c r="B170" s="29"/>
      <c r="C170" s="54"/>
      <c r="D170" s="342"/>
      <c r="E170" s="286"/>
      <c r="F170" s="286"/>
      <c r="G170" s="286"/>
      <c r="H170" s="298"/>
      <c r="I170" s="170"/>
      <c r="J170" s="168"/>
      <c r="K170" s="286"/>
      <c r="L170" s="468"/>
      <c r="M170" s="286"/>
      <c r="N170" s="287"/>
      <c r="O170" s="286"/>
      <c r="P170" s="286"/>
      <c r="Q170" s="168"/>
      <c r="R170" s="169"/>
      <c r="S170" s="1175"/>
      <c r="T170" s="286"/>
      <c r="U170" s="286"/>
      <c r="V170" s="296"/>
      <c r="W170" s="1176"/>
      <c r="X170" s="314"/>
      <c r="Y170" s="286"/>
      <c r="Z170" s="286"/>
      <c r="AA170" s="286"/>
      <c r="AB170" s="284"/>
      <c r="AC170" s="227"/>
      <c r="AD170" s="228"/>
      <c r="AE170" s="331"/>
      <c r="AF170" s="373"/>
      <c r="AG170" s="331"/>
      <c r="AH170" s="298"/>
      <c r="AI170" s="287"/>
      <c r="AJ170" s="286"/>
      <c r="AK170" s="286"/>
      <c r="AL170" s="286"/>
      <c r="AM170" s="293"/>
      <c r="AN170" s="287"/>
      <c r="AO170" s="286"/>
      <c r="AP170" s="286"/>
      <c r="AQ170" s="286"/>
      <c r="AR170" s="218"/>
      <c r="AS170" s="1355"/>
      <c r="AT170" s="168"/>
      <c r="AU170" s="169"/>
      <c r="AV170" s="168"/>
      <c r="AW170" s="1356"/>
      <c r="AX170" s="314"/>
      <c r="AY170" s="286"/>
      <c r="AZ170" s="286"/>
      <c r="BA170" s="286"/>
      <c r="BB170" s="474"/>
      <c r="BC170" s="482"/>
      <c r="BD170" s="287"/>
      <c r="BE170" s="286"/>
      <c r="BF170" s="286"/>
      <c r="BG170" s="286"/>
      <c r="BH170" s="229"/>
      <c r="BI170" s="230"/>
      <c r="BJ170" s="168"/>
      <c r="BK170" s="168"/>
      <c r="BL170" s="168"/>
      <c r="BM170" s="945"/>
      <c r="BN170" s="231"/>
    </row>
    <row r="171" spans="1:66">
      <c r="A171" s="28" t="s">
        <v>5</v>
      </c>
      <c r="B171" s="29"/>
      <c r="C171" s="30"/>
      <c r="D171" s="946"/>
      <c r="E171" s="465"/>
      <c r="F171" s="465"/>
      <c r="G171" s="465"/>
      <c r="H171" s="475"/>
      <c r="I171" s="947"/>
      <c r="J171" s="465"/>
      <c r="K171" s="465"/>
      <c r="L171" s="375"/>
      <c r="M171" s="465"/>
      <c r="N171" s="948"/>
      <c r="O171" s="464"/>
      <c r="P171" s="464"/>
      <c r="Q171" s="465"/>
      <c r="R171" s="375"/>
      <c r="S171" s="1177"/>
      <c r="T171" s="1178"/>
      <c r="U171" s="1178"/>
      <c r="V171" s="1178"/>
      <c r="W171" s="1179"/>
      <c r="X171" s="1058"/>
      <c r="Y171" s="464"/>
      <c r="Z171" s="464"/>
      <c r="AA171" s="464"/>
      <c r="AB171" s="465"/>
      <c r="AC171" s="374"/>
      <c r="AD171" s="953"/>
      <c r="AE171" s="954"/>
      <c r="AF171" s="954"/>
      <c r="AG171" s="954"/>
      <c r="AH171" s="477"/>
      <c r="AI171" s="955"/>
      <c r="AJ171" s="465"/>
      <c r="AK171" s="465"/>
      <c r="AL171" s="465"/>
      <c r="AM171" s="374"/>
      <c r="AN171" s="949"/>
      <c r="AO171" s="464"/>
      <c r="AP171" s="464"/>
      <c r="AQ171" s="464"/>
      <c r="AR171" s="1231"/>
      <c r="AS171" s="170"/>
      <c r="AT171" s="1357"/>
      <c r="AU171" s="1358"/>
      <c r="AV171" s="1357"/>
      <c r="AW171" s="1359"/>
      <c r="AX171" s="1254"/>
      <c r="AY171" s="464"/>
      <c r="AZ171" s="464"/>
      <c r="BA171" s="464"/>
      <c r="BB171" s="475"/>
      <c r="BC171" s="483"/>
      <c r="BD171" s="955"/>
      <c r="BE171" s="464"/>
      <c r="BF171" s="464"/>
      <c r="BG171" s="464"/>
      <c r="BH171" s="377"/>
      <c r="BI171" s="956"/>
      <c r="BJ171" s="465"/>
      <c r="BK171" s="465"/>
      <c r="BL171" s="465"/>
      <c r="BM171" s="957"/>
      <c r="BN171" s="231"/>
    </row>
    <row r="172" spans="1:66">
      <c r="A172" s="28" t="s">
        <v>33</v>
      </c>
      <c r="B172" s="29"/>
      <c r="C172" s="30"/>
      <c r="D172" s="958"/>
      <c r="E172" s="464"/>
      <c r="F172" s="464"/>
      <c r="G172" s="464"/>
      <c r="H172" s="477"/>
      <c r="I172" s="947"/>
      <c r="J172" s="465"/>
      <c r="K172" s="464"/>
      <c r="L172" s="379"/>
      <c r="M172" s="464"/>
      <c r="N172" s="955"/>
      <c r="O172" s="464"/>
      <c r="P172" s="464"/>
      <c r="Q172" s="464"/>
      <c r="R172" s="379"/>
      <c r="S172" s="1180"/>
      <c r="T172" s="1178"/>
      <c r="U172" s="1178"/>
      <c r="V172" s="1178"/>
      <c r="W172" s="1181"/>
      <c r="X172" s="1059"/>
      <c r="Y172" s="464"/>
      <c r="Z172" s="464"/>
      <c r="AA172" s="464"/>
      <c r="AB172" s="464"/>
      <c r="AC172" s="971"/>
      <c r="AD172" s="953"/>
      <c r="AE172" s="954"/>
      <c r="AF172" s="954"/>
      <c r="AG172" s="954"/>
      <c r="AH172" s="477"/>
      <c r="AI172" s="955"/>
      <c r="AJ172" s="464"/>
      <c r="AK172" s="464"/>
      <c r="AL172" s="464"/>
      <c r="AM172" s="378"/>
      <c r="AN172" s="955"/>
      <c r="AO172" s="464"/>
      <c r="AP172" s="464"/>
      <c r="AQ172" s="464"/>
      <c r="AR172" s="1197"/>
      <c r="AS172" s="1360"/>
      <c r="AT172" s="1357"/>
      <c r="AU172" s="1358"/>
      <c r="AV172" s="1357"/>
      <c r="AW172" s="1359"/>
      <c r="AX172" s="1254"/>
      <c r="AY172" s="464"/>
      <c r="AZ172" s="464"/>
      <c r="BA172" s="464"/>
      <c r="BB172" s="475"/>
      <c r="BC172" s="483"/>
      <c r="BD172" s="955"/>
      <c r="BE172" s="464"/>
      <c r="BF172" s="464"/>
      <c r="BG172" s="464"/>
      <c r="BH172" s="377"/>
      <c r="BI172" s="956"/>
      <c r="BJ172" s="465"/>
      <c r="BK172" s="465"/>
      <c r="BL172" s="465"/>
      <c r="BM172" s="957"/>
      <c r="BN172" s="231"/>
    </row>
    <row r="173" spans="1:66" s="39" customFormat="1" ht="26.4" thickBot="1">
      <c r="A173" s="36" t="s">
        <v>51</v>
      </c>
      <c r="B173" s="37"/>
      <c r="C173" s="55">
        <f>SUM(D173:BM173)</f>
        <v>0</v>
      </c>
      <c r="D173" s="959"/>
      <c r="E173" s="960"/>
      <c r="F173" s="960"/>
      <c r="G173" s="960"/>
      <c r="H173" s="961"/>
      <c r="I173" s="962"/>
      <c r="J173" s="960"/>
      <c r="K173" s="960"/>
      <c r="L173" s="1362"/>
      <c r="M173" s="1362"/>
      <c r="N173" s="968"/>
      <c r="O173" s="960"/>
      <c r="P173" s="960"/>
      <c r="Q173" s="960"/>
      <c r="R173" s="960"/>
      <c r="S173" s="1182"/>
      <c r="T173" s="1060"/>
      <c r="U173" s="1060"/>
      <c r="V173" s="1060"/>
      <c r="W173" s="1183"/>
      <c r="X173" s="1060"/>
      <c r="Y173" s="960"/>
      <c r="Z173" s="960"/>
      <c r="AA173" s="960"/>
      <c r="AB173" s="960"/>
      <c r="AC173" s="967"/>
      <c r="AD173" s="962"/>
      <c r="AE173" s="960"/>
      <c r="AF173" s="960"/>
      <c r="AG173" s="960"/>
      <c r="AH173" s="961"/>
      <c r="AI173" s="962"/>
      <c r="AJ173" s="960"/>
      <c r="AK173" s="960"/>
      <c r="AL173" s="960"/>
      <c r="AM173" s="967"/>
      <c r="AN173" s="964"/>
      <c r="AO173" s="965"/>
      <c r="AP173" s="965"/>
      <c r="AQ173" s="965"/>
      <c r="AR173" s="1057"/>
      <c r="AS173" s="1361"/>
      <c r="AT173" s="1362"/>
      <c r="AU173" s="1362"/>
      <c r="AV173" s="1362"/>
      <c r="AW173" s="1363"/>
      <c r="AX173" s="1060"/>
      <c r="AY173" s="960"/>
      <c r="AZ173" s="960"/>
      <c r="BA173" s="960"/>
      <c r="BB173" s="960"/>
      <c r="BC173" s="1439"/>
      <c r="BD173" s="968"/>
      <c r="BE173" s="960"/>
      <c r="BF173" s="960"/>
      <c r="BG173" s="960"/>
      <c r="BH173" s="960"/>
      <c r="BI173" s="968"/>
      <c r="BJ173" s="960"/>
      <c r="BK173" s="960"/>
      <c r="BL173" s="960"/>
      <c r="BM173" s="972"/>
      <c r="BN173" s="232"/>
    </row>
    <row r="174" spans="1:66" s="39" customFormat="1" ht="19.5" hidden="1" customHeight="1" thickBot="1">
      <c r="A174" s="40" t="s">
        <v>88</v>
      </c>
      <c r="B174" s="41"/>
      <c r="C174" s="42">
        <f>C173*(1+B174)</f>
        <v>0</v>
      </c>
      <c r="D174" s="247"/>
      <c r="E174" s="248"/>
      <c r="F174" s="248"/>
      <c r="G174" s="248"/>
      <c r="H174" s="316"/>
      <c r="I174" s="255"/>
      <c r="J174" s="308"/>
      <c r="K174" s="308"/>
      <c r="L174" s="308"/>
      <c r="M174" s="308"/>
      <c r="N174" s="250"/>
      <c r="O174" s="248"/>
      <c r="P174" s="248"/>
      <c r="Q174" s="248"/>
      <c r="R174" s="249"/>
      <c r="S174" s="1184"/>
      <c r="T174" s="308"/>
      <c r="U174" s="308"/>
      <c r="V174" s="308"/>
      <c r="W174" s="1185"/>
      <c r="X174" s="252"/>
      <c r="Y174" s="248"/>
      <c r="Z174" s="248"/>
      <c r="AA174" s="308"/>
      <c r="AB174" s="254"/>
      <c r="AC174" s="313"/>
      <c r="AD174" s="255"/>
      <c r="AE174" s="308"/>
      <c r="AF174" s="308"/>
      <c r="AG174" s="310"/>
      <c r="AH174" s="311"/>
      <c r="AI174" s="255"/>
      <c r="AJ174" s="308"/>
      <c r="AK174" s="308"/>
      <c r="AL174" s="248"/>
      <c r="AM174" s="237"/>
      <c r="AN174" s="250"/>
      <c r="AO174" s="248"/>
      <c r="AP174" s="248"/>
      <c r="AQ174" s="308"/>
      <c r="AR174" s="316"/>
      <c r="AS174" s="324"/>
      <c r="AT174" s="308"/>
      <c r="AU174" s="309"/>
      <c r="AV174" s="308"/>
      <c r="AW174" s="1185"/>
      <c r="AX174" s="254"/>
      <c r="AY174" s="308"/>
      <c r="AZ174" s="308"/>
      <c r="BA174" s="248"/>
      <c r="BB174" s="476"/>
      <c r="BC174" s="251"/>
      <c r="BD174" s="250"/>
      <c r="BE174" s="248"/>
      <c r="BF174" s="248"/>
      <c r="BG174" s="248"/>
      <c r="BH174" s="252"/>
      <c r="BI174" s="250"/>
      <c r="BJ174" s="248"/>
      <c r="BK174" s="248"/>
      <c r="BL174" s="248"/>
      <c r="BM174" s="253"/>
      <c r="BN174" s="232"/>
    </row>
    <row r="175" spans="1:66" ht="18.600000000000001" hidden="1" thickBot="1">
      <c r="A175" s="43" t="s">
        <v>132</v>
      </c>
      <c r="B175" s="29"/>
      <c r="C175" s="54"/>
      <c r="D175" s="342"/>
      <c r="E175" s="286"/>
      <c r="F175" s="286"/>
      <c r="G175" s="286"/>
      <c r="H175" s="298"/>
      <c r="I175" s="170"/>
      <c r="J175" s="168"/>
      <c r="K175" s="286"/>
      <c r="L175" s="286"/>
      <c r="M175" s="286"/>
      <c r="N175" s="287"/>
      <c r="O175" s="286"/>
      <c r="P175" s="286"/>
      <c r="Q175" s="168"/>
      <c r="R175" s="169"/>
      <c r="S175" s="1175"/>
      <c r="T175" s="286"/>
      <c r="U175" s="286"/>
      <c r="V175" s="296"/>
      <c r="W175" s="1176"/>
      <c r="X175" s="314"/>
      <c r="Y175" s="286"/>
      <c r="Z175" s="286"/>
      <c r="AA175" s="286"/>
      <c r="AB175" s="284"/>
      <c r="AC175" s="227"/>
      <c r="AD175" s="228"/>
      <c r="AE175" s="331"/>
      <c r="AF175" s="373"/>
      <c r="AG175" s="331"/>
      <c r="AH175" s="298"/>
      <c r="AI175" s="287"/>
      <c r="AJ175" s="286"/>
      <c r="AK175" s="286"/>
      <c r="AL175" s="286"/>
      <c r="AM175" s="293"/>
      <c r="AN175" s="287"/>
      <c r="AO175" s="286"/>
      <c r="AP175" s="286"/>
      <c r="AQ175" s="286"/>
      <c r="AR175" s="218"/>
      <c r="AS175" s="1355"/>
      <c r="AT175" s="168"/>
      <c r="AU175" s="169"/>
      <c r="AV175" s="168"/>
      <c r="AW175" s="1356"/>
      <c r="AX175" s="314"/>
      <c r="AY175" s="286"/>
      <c r="AZ175" s="286"/>
      <c r="BA175" s="286"/>
      <c r="BB175" s="474"/>
      <c r="BC175" s="482"/>
      <c r="BD175" s="287"/>
      <c r="BE175" s="286"/>
      <c r="BF175" s="286"/>
      <c r="BG175" s="286"/>
      <c r="BH175" s="229"/>
      <c r="BI175" s="230"/>
      <c r="BJ175" s="168"/>
      <c r="BK175" s="168"/>
      <c r="BL175" s="168"/>
      <c r="BM175" s="945"/>
      <c r="BN175" s="231"/>
    </row>
    <row r="176" spans="1:66" ht="18.600000000000001" hidden="1" thickBot="1">
      <c r="A176" s="28" t="s">
        <v>5</v>
      </c>
      <c r="B176" s="29"/>
      <c r="C176" s="30"/>
      <c r="D176" s="946"/>
      <c r="E176" s="465"/>
      <c r="F176" s="465"/>
      <c r="G176" s="465"/>
      <c r="H176" s="475"/>
      <c r="I176" s="947"/>
      <c r="J176" s="465"/>
      <c r="K176" s="465"/>
      <c r="L176" s="465"/>
      <c r="M176" s="465"/>
      <c r="N176" s="948"/>
      <c r="O176" s="464"/>
      <c r="P176" s="464"/>
      <c r="Q176" s="465"/>
      <c r="R176" s="375"/>
      <c r="S176" s="1177"/>
      <c r="T176" s="1178"/>
      <c r="U176" s="1178"/>
      <c r="V176" s="1178"/>
      <c r="W176" s="1179"/>
      <c r="X176" s="1058"/>
      <c r="Y176" s="464"/>
      <c r="Z176" s="464"/>
      <c r="AA176" s="464"/>
      <c r="AB176" s="465"/>
      <c r="AC176" s="374"/>
      <c r="AD176" s="953"/>
      <c r="AE176" s="954"/>
      <c r="AF176" s="954"/>
      <c r="AG176" s="954"/>
      <c r="AH176" s="477"/>
      <c r="AI176" s="955"/>
      <c r="AJ176" s="465"/>
      <c r="AK176" s="465"/>
      <c r="AL176" s="465"/>
      <c r="AM176" s="374"/>
      <c r="AN176" s="949"/>
      <c r="AO176" s="464"/>
      <c r="AP176" s="464"/>
      <c r="AQ176" s="464"/>
      <c r="AR176" s="1231"/>
      <c r="AS176" s="170"/>
      <c r="AT176" s="1357"/>
      <c r="AU176" s="1358"/>
      <c r="AV176" s="1357"/>
      <c r="AW176" s="1359"/>
      <c r="AX176" s="1254"/>
      <c r="AY176" s="464"/>
      <c r="AZ176" s="464"/>
      <c r="BA176" s="464"/>
      <c r="BB176" s="475"/>
      <c r="BC176" s="483"/>
      <c r="BD176" s="955"/>
      <c r="BE176" s="464"/>
      <c r="BF176" s="464"/>
      <c r="BG176" s="464"/>
      <c r="BH176" s="377"/>
      <c r="BI176" s="956"/>
      <c r="BJ176" s="465"/>
      <c r="BK176" s="465"/>
      <c r="BL176" s="465"/>
      <c r="BM176" s="957"/>
      <c r="BN176" s="231"/>
    </row>
    <row r="177" spans="1:66" ht="18.600000000000001" hidden="1" thickBot="1">
      <c r="A177" s="28" t="s">
        <v>33</v>
      </c>
      <c r="B177" s="29"/>
      <c r="C177" s="30"/>
      <c r="D177" s="958"/>
      <c r="E177" s="464"/>
      <c r="F177" s="464"/>
      <c r="G177" s="464"/>
      <c r="H177" s="477"/>
      <c r="I177" s="947"/>
      <c r="J177" s="465"/>
      <c r="K177" s="464"/>
      <c r="L177" s="464"/>
      <c r="M177" s="464"/>
      <c r="N177" s="955"/>
      <c r="O177" s="464"/>
      <c r="P177" s="464"/>
      <c r="Q177" s="464"/>
      <c r="R177" s="379"/>
      <c r="S177" s="1180"/>
      <c r="T177" s="1178"/>
      <c r="U177" s="1178"/>
      <c r="V177" s="1178"/>
      <c r="W177" s="1181"/>
      <c r="X177" s="1059"/>
      <c r="Y177" s="464"/>
      <c r="Z177" s="464"/>
      <c r="AA177" s="464"/>
      <c r="AB177" s="464"/>
      <c r="AC177" s="971"/>
      <c r="AD177" s="953"/>
      <c r="AE177" s="954"/>
      <c r="AF177" s="954"/>
      <c r="AG177" s="954"/>
      <c r="AH177" s="477"/>
      <c r="AI177" s="955"/>
      <c r="AJ177" s="464"/>
      <c r="AK177" s="464"/>
      <c r="AL177" s="464"/>
      <c r="AM177" s="378"/>
      <c r="AN177" s="955"/>
      <c r="AO177" s="464"/>
      <c r="AP177" s="464"/>
      <c r="AQ177" s="464"/>
      <c r="AR177" s="1197"/>
      <c r="AS177" s="1360"/>
      <c r="AT177" s="1357"/>
      <c r="AU177" s="1358"/>
      <c r="AV177" s="1357"/>
      <c r="AW177" s="1359"/>
      <c r="AX177" s="1254"/>
      <c r="AY177" s="464"/>
      <c r="AZ177" s="464"/>
      <c r="BA177" s="464"/>
      <c r="BB177" s="475"/>
      <c r="BC177" s="483"/>
      <c r="BD177" s="955"/>
      <c r="BE177" s="464"/>
      <c r="BF177" s="464"/>
      <c r="BG177" s="464"/>
      <c r="BH177" s="377"/>
      <c r="BI177" s="956"/>
      <c r="BJ177" s="465"/>
      <c r="BK177" s="465"/>
      <c r="BL177" s="465"/>
      <c r="BM177" s="957"/>
      <c r="BN177" s="231"/>
    </row>
    <row r="178" spans="1:66" s="39" customFormat="1" ht="26.4" hidden="1" thickBot="1">
      <c r="A178" s="36" t="s">
        <v>51</v>
      </c>
      <c r="B178" s="37"/>
      <c r="C178" s="55">
        <f>SUM(D178:BM178)</f>
        <v>0</v>
      </c>
      <c r="D178" s="959"/>
      <c r="E178" s="960"/>
      <c r="F178" s="960"/>
      <c r="G178" s="960"/>
      <c r="H178" s="961"/>
      <c r="I178" s="962"/>
      <c r="J178" s="960"/>
      <c r="K178" s="960"/>
      <c r="L178" s="960"/>
      <c r="M178" s="960"/>
      <c r="N178" s="968"/>
      <c r="O178" s="960"/>
      <c r="P178" s="960"/>
      <c r="Q178" s="960"/>
      <c r="R178" s="960"/>
      <c r="S178" s="1182"/>
      <c r="T178" s="1060"/>
      <c r="U178" s="1060"/>
      <c r="V178" s="1060"/>
      <c r="W178" s="1183"/>
      <c r="X178" s="1060"/>
      <c r="Y178" s="960"/>
      <c r="Z178" s="960"/>
      <c r="AA178" s="960"/>
      <c r="AB178" s="960"/>
      <c r="AC178" s="967"/>
      <c r="AD178" s="962"/>
      <c r="AE178" s="960"/>
      <c r="AF178" s="960"/>
      <c r="AG178" s="960"/>
      <c r="AH178" s="961"/>
      <c r="AI178" s="962"/>
      <c r="AJ178" s="960"/>
      <c r="AK178" s="960"/>
      <c r="AL178" s="960"/>
      <c r="AM178" s="967"/>
      <c r="AN178" s="968"/>
      <c r="AO178" s="960"/>
      <c r="AP178" s="960"/>
      <c r="AQ178" s="960"/>
      <c r="AR178" s="1060"/>
      <c r="AS178" s="1361"/>
      <c r="AT178" s="1362"/>
      <c r="AU178" s="1362"/>
      <c r="AV178" s="1362"/>
      <c r="AW178" s="1363"/>
      <c r="AX178" s="1060"/>
      <c r="AY178" s="960"/>
      <c r="AZ178" s="960"/>
      <c r="BA178" s="960"/>
      <c r="BB178" s="960"/>
      <c r="BC178" s="969"/>
      <c r="BD178" s="968"/>
      <c r="BE178" s="960"/>
      <c r="BF178" s="960"/>
      <c r="BG178" s="960"/>
      <c r="BH178" s="960"/>
      <c r="BI178" s="968"/>
      <c r="BJ178" s="960"/>
      <c r="BK178" s="960"/>
      <c r="BL178" s="960"/>
      <c r="BM178" s="972"/>
      <c r="BN178" s="232"/>
    </row>
    <row r="179" spans="1:66" s="39" customFormat="1" ht="19.5" hidden="1" customHeight="1" thickBot="1">
      <c r="A179" s="40" t="s">
        <v>88</v>
      </c>
      <c r="B179" s="41"/>
      <c r="C179" s="42">
        <f>C178*(1+B179)</f>
        <v>0</v>
      </c>
      <c r="D179" s="247"/>
      <c r="E179" s="248"/>
      <c r="F179" s="248"/>
      <c r="G179" s="248"/>
      <c r="H179" s="316"/>
      <c r="I179" s="255"/>
      <c r="J179" s="308"/>
      <c r="K179" s="308"/>
      <c r="L179" s="308"/>
      <c r="M179" s="308"/>
      <c r="N179" s="250"/>
      <c r="O179" s="248"/>
      <c r="P179" s="248"/>
      <c r="Q179" s="248"/>
      <c r="R179" s="249"/>
      <c r="S179" s="1184"/>
      <c r="T179" s="308"/>
      <c r="U179" s="308"/>
      <c r="V179" s="308"/>
      <c r="W179" s="1185"/>
      <c r="X179" s="252"/>
      <c r="Y179" s="248"/>
      <c r="Z179" s="248"/>
      <c r="AA179" s="308"/>
      <c r="AB179" s="254"/>
      <c r="AC179" s="313"/>
      <c r="AD179" s="255"/>
      <c r="AE179" s="308"/>
      <c r="AF179" s="308"/>
      <c r="AG179" s="308"/>
      <c r="AH179" s="316"/>
      <c r="AI179" s="255"/>
      <c r="AJ179" s="308"/>
      <c r="AK179" s="308"/>
      <c r="AL179" s="248"/>
      <c r="AM179" s="237"/>
      <c r="AN179" s="250"/>
      <c r="AO179" s="248"/>
      <c r="AP179" s="248"/>
      <c r="AQ179" s="308"/>
      <c r="AR179" s="316"/>
      <c r="AS179" s="324"/>
      <c r="AT179" s="308"/>
      <c r="AU179" s="308"/>
      <c r="AV179" s="248"/>
      <c r="AW179" s="1364"/>
      <c r="AX179" s="252"/>
      <c r="AY179" s="308"/>
      <c r="AZ179" s="308"/>
      <c r="BA179" s="248"/>
      <c r="BB179" s="476"/>
      <c r="BC179" s="251"/>
      <c r="BD179" s="250"/>
      <c r="BE179" s="248"/>
      <c r="BF179" s="248"/>
      <c r="BG179" s="248"/>
      <c r="BH179" s="252"/>
      <c r="BI179" s="250"/>
      <c r="BJ179" s="248"/>
      <c r="BK179" s="248"/>
      <c r="BL179" s="248"/>
      <c r="BM179" s="253"/>
      <c r="BN179" s="232"/>
    </row>
    <row r="180" spans="1:66" ht="18.600000000000001" hidden="1" thickBot="1">
      <c r="A180" s="43" t="s">
        <v>132</v>
      </c>
      <c r="B180" s="29"/>
      <c r="C180" s="54"/>
      <c r="D180" s="342"/>
      <c r="E180" s="286"/>
      <c r="F180" s="286"/>
      <c r="G180" s="286"/>
      <c r="H180" s="298"/>
      <c r="I180" s="170"/>
      <c r="J180" s="168"/>
      <c r="K180" s="286"/>
      <c r="L180" s="286"/>
      <c r="M180" s="286"/>
      <c r="N180" s="287"/>
      <c r="O180" s="286"/>
      <c r="P180" s="286"/>
      <c r="Q180" s="168"/>
      <c r="R180" s="169"/>
      <c r="S180" s="1175"/>
      <c r="T180" s="286"/>
      <c r="U180" s="286"/>
      <c r="V180" s="296"/>
      <c r="W180" s="1176"/>
      <c r="X180" s="314"/>
      <c r="Y180" s="286"/>
      <c r="Z180" s="286"/>
      <c r="AA180" s="286"/>
      <c r="AB180" s="284"/>
      <c r="AC180" s="227"/>
      <c r="AD180" s="228"/>
      <c r="AE180" s="331"/>
      <c r="AF180" s="373"/>
      <c r="AG180" s="331"/>
      <c r="AH180" s="298"/>
      <c r="AI180" s="287"/>
      <c r="AJ180" s="286"/>
      <c r="AK180" s="286"/>
      <c r="AL180" s="286"/>
      <c r="AM180" s="293"/>
      <c r="AN180" s="287"/>
      <c r="AO180" s="286"/>
      <c r="AP180" s="286"/>
      <c r="AQ180" s="286"/>
      <c r="AR180" s="218"/>
      <c r="AS180" s="1355"/>
      <c r="AT180" s="168"/>
      <c r="AU180" s="169"/>
      <c r="AV180" s="168"/>
      <c r="AW180" s="1356"/>
      <c r="AX180" s="314"/>
      <c r="AY180" s="286"/>
      <c r="AZ180" s="286"/>
      <c r="BA180" s="286"/>
      <c r="BB180" s="474"/>
      <c r="BC180" s="482"/>
      <c r="BD180" s="287"/>
      <c r="BE180" s="286"/>
      <c r="BF180" s="286"/>
      <c r="BG180" s="286"/>
      <c r="BH180" s="229"/>
      <c r="BI180" s="230"/>
      <c r="BJ180" s="168"/>
      <c r="BK180" s="168"/>
      <c r="BL180" s="168"/>
      <c r="BM180" s="945"/>
      <c r="BN180" s="231"/>
    </row>
    <row r="181" spans="1:66" ht="18.600000000000001" hidden="1" thickBot="1">
      <c r="A181" s="28" t="s">
        <v>5</v>
      </c>
      <c r="B181" s="29"/>
      <c r="C181" s="30"/>
      <c r="D181" s="946"/>
      <c r="E181" s="465"/>
      <c r="F181" s="465"/>
      <c r="G181" s="465"/>
      <c r="H181" s="475"/>
      <c r="I181" s="947"/>
      <c r="J181" s="465"/>
      <c r="K181" s="465"/>
      <c r="L181" s="465"/>
      <c r="M181" s="465"/>
      <c r="N181" s="948"/>
      <c r="O181" s="464"/>
      <c r="P181" s="464"/>
      <c r="Q181" s="465"/>
      <c r="R181" s="375"/>
      <c r="S181" s="1177"/>
      <c r="T181" s="1178"/>
      <c r="U181" s="1178"/>
      <c r="V181" s="1178"/>
      <c r="W181" s="1179"/>
      <c r="X181" s="1058"/>
      <c r="Y181" s="464"/>
      <c r="Z181" s="464"/>
      <c r="AA181" s="464"/>
      <c r="AB181" s="465"/>
      <c r="AC181" s="374"/>
      <c r="AD181" s="953"/>
      <c r="AE181" s="954"/>
      <c r="AF181" s="954"/>
      <c r="AG181" s="954"/>
      <c r="AH181" s="477"/>
      <c r="AI181" s="955"/>
      <c r="AJ181" s="465"/>
      <c r="AK181" s="465"/>
      <c r="AL181" s="465"/>
      <c r="AM181" s="374"/>
      <c r="AN181" s="949"/>
      <c r="AO181" s="464"/>
      <c r="AP181" s="464"/>
      <c r="AQ181" s="464"/>
      <c r="AR181" s="1231"/>
      <c r="AS181" s="170"/>
      <c r="AT181" s="1357"/>
      <c r="AU181" s="1358"/>
      <c r="AV181" s="1357"/>
      <c r="AW181" s="1359"/>
      <c r="AX181" s="1254"/>
      <c r="AY181" s="464"/>
      <c r="AZ181" s="464"/>
      <c r="BA181" s="464"/>
      <c r="BB181" s="475"/>
      <c r="BC181" s="483"/>
      <c r="BD181" s="955"/>
      <c r="BE181" s="464"/>
      <c r="BF181" s="464"/>
      <c r="BG181" s="464"/>
      <c r="BH181" s="377"/>
      <c r="BI181" s="956"/>
      <c r="BJ181" s="465"/>
      <c r="BK181" s="465"/>
      <c r="BL181" s="465"/>
      <c r="BM181" s="957"/>
      <c r="BN181" s="231"/>
    </row>
    <row r="182" spans="1:66" ht="18.600000000000001" hidden="1" thickBot="1">
      <c r="A182" s="28" t="s">
        <v>33</v>
      </c>
      <c r="B182" s="29"/>
      <c r="C182" s="30"/>
      <c r="D182" s="958"/>
      <c r="E182" s="464"/>
      <c r="F182" s="464"/>
      <c r="G182" s="464"/>
      <c r="H182" s="477"/>
      <c r="I182" s="947"/>
      <c r="J182" s="465"/>
      <c r="K182" s="464"/>
      <c r="L182" s="464"/>
      <c r="M182" s="464"/>
      <c r="N182" s="955"/>
      <c r="O182" s="464"/>
      <c r="P182" s="464"/>
      <c r="Q182" s="464"/>
      <c r="R182" s="379"/>
      <c r="S182" s="1180"/>
      <c r="T182" s="1178"/>
      <c r="U182" s="1178"/>
      <c r="V182" s="1178"/>
      <c r="W182" s="1181"/>
      <c r="X182" s="1059"/>
      <c r="Y182" s="464"/>
      <c r="Z182" s="464"/>
      <c r="AA182" s="464"/>
      <c r="AB182" s="464"/>
      <c r="AC182" s="971"/>
      <c r="AD182" s="953"/>
      <c r="AE182" s="954"/>
      <c r="AF182" s="954"/>
      <c r="AG182" s="954"/>
      <c r="AH182" s="477"/>
      <c r="AI182" s="955"/>
      <c r="AJ182" s="464"/>
      <c r="AK182" s="464"/>
      <c r="AL182" s="464"/>
      <c r="AM182" s="378"/>
      <c r="AN182" s="955"/>
      <c r="AO182" s="464"/>
      <c r="AP182" s="464"/>
      <c r="AQ182" s="464"/>
      <c r="AR182" s="1197"/>
      <c r="AS182" s="1360"/>
      <c r="AT182" s="1357"/>
      <c r="AU182" s="1358"/>
      <c r="AV182" s="1357"/>
      <c r="AW182" s="1359"/>
      <c r="AX182" s="1254"/>
      <c r="AY182" s="464"/>
      <c r="AZ182" s="464"/>
      <c r="BA182" s="464"/>
      <c r="BB182" s="475"/>
      <c r="BC182" s="483"/>
      <c r="BD182" s="955"/>
      <c r="BE182" s="464"/>
      <c r="BF182" s="464"/>
      <c r="BG182" s="464"/>
      <c r="BH182" s="377"/>
      <c r="BI182" s="956"/>
      <c r="BJ182" s="465"/>
      <c r="BK182" s="465"/>
      <c r="BL182" s="465"/>
      <c r="BM182" s="957"/>
      <c r="BN182" s="231"/>
    </row>
    <row r="183" spans="1:66" s="39" customFormat="1" ht="26.4" hidden="1" thickBot="1">
      <c r="A183" s="36" t="s">
        <v>51</v>
      </c>
      <c r="B183" s="37"/>
      <c r="C183" s="38">
        <f>SUM(D183:BM183)</f>
        <v>0</v>
      </c>
      <c r="D183" s="959"/>
      <c r="E183" s="960"/>
      <c r="F183" s="960"/>
      <c r="G183" s="960"/>
      <c r="H183" s="961"/>
      <c r="I183" s="962"/>
      <c r="J183" s="960"/>
      <c r="K183" s="960"/>
      <c r="L183" s="960"/>
      <c r="M183" s="960"/>
      <c r="N183" s="968"/>
      <c r="O183" s="960"/>
      <c r="P183" s="960"/>
      <c r="Q183" s="960"/>
      <c r="R183" s="960"/>
      <c r="S183" s="1182"/>
      <c r="T183" s="1060"/>
      <c r="U183" s="1060"/>
      <c r="V183" s="1060"/>
      <c r="W183" s="1183"/>
      <c r="X183" s="1060"/>
      <c r="Y183" s="960"/>
      <c r="Z183" s="960"/>
      <c r="AA183" s="960"/>
      <c r="AB183" s="960"/>
      <c r="AC183" s="967"/>
      <c r="AD183" s="962"/>
      <c r="AE183" s="960"/>
      <c r="AF183" s="960"/>
      <c r="AG183" s="960"/>
      <c r="AH183" s="961"/>
      <c r="AI183" s="962"/>
      <c r="AJ183" s="960"/>
      <c r="AK183" s="960"/>
      <c r="AL183" s="960"/>
      <c r="AM183" s="967"/>
      <c r="AN183" s="968"/>
      <c r="AO183" s="960"/>
      <c r="AP183" s="960"/>
      <c r="AQ183" s="960"/>
      <c r="AR183" s="1060"/>
      <c r="AS183" s="1361"/>
      <c r="AT183" s="1362"/>
      <c r="AU183" s="1362"/>
      <c r="AV183" s="1362"/>
      <c r="AW183" s="1363"/>
      <c r="AX183" s="1060"/>
      <c r="AY183" s="960"/>
      <c r="AZ183" s="960"/>
      <c r="BA183" s="960"/>
      <c r="BB183" s="960"/>
      <c r="BC183" s="969"/>
      <c r="BD183" s="968"/>
      <c r="BE183" s="960"/>
      <c r="BF183" s="960"/>
      <c r="BG183" s="960"/>
      <c r="BH183" s="960"/>
      <c r="BI183" s="968"/>
      <c r="BJ183" s="960"/>
      <c r="BK183" s="960"/>
      <c r="BL183" s="960"/>
      <c r="BM183" s="972"/>
      <c r="BN183" s="232"/>
    </row>
    <row r="184" spans="1:66" s="39" customFormat="1" ht="19.5" hidden="1" customHeight="1" thickBot="1">
      <c r="A184" s="40" t="s">
        <v>88</v>
      </c>
      <c r="B184" s="41"/>
      <c r="C184" s="42">
        <f>C183*(1+B184)</f>
        <v>0</v>
      </c>
      <c r="D184" s="247"/>
      <c r="E184" s="248"/>
      <c r="F184" s="248"/>
      <c r="G184" s="248"/>
      <c r="H184" s="316"/>
      <c r="I184" s="255"/>
      <c r="J184" s="308"/>
      <c r="K184" s="308"/>
      <c r="L184" s="308"/>
      <c r="M184" s="308"/>
      <c r="N184" s="250"/>
      <c r="O184" s="248"/>
      <c r="P184" s="248"/>
      <c r="Q184" s="248"/>
      <c r="R184" s="249"/>
      <c r="S184" s="1184"/>
      <c r="T184" s="308"/>
      <c r="U184" s="308"/>
      <c r="V184" s="309"/>
      <c r="W184" s="1185"/>
      <c r="X184" s="252"/>
      <c r="Y184" s="248"/>
      <c r="Z184" s="248"/>
      <c r="AA184" s="308"/>
      <c r="AB184" s="254"/>
      <c r="AC184" s="313"/>
      <c r="AD184" s="255"/>
      <c r="AE184" s="308"/>
      <c r="AF184" s="308"/>
      <c r="AG184" s="308"/>
      <c r="AH184" s="316"/>
      <c r="AI184" s="255"/>
      <c r="AJ184" s="308"/>
      <c r="AK184" s="308"/>
      <c r="AL184" s="248"/>
      <c r="AM184" s="237"/>
      <c r="AN184" s="250"/>
      <c r="AO184" s="248"/>
      <c r="AP184" s="248"/>
      <c r="AQ184" s="308"/>
      <c r="AR184" s="316"/>
      <c r="AS184" s="324"/>
      <c r="AT184" s="308"/>
      <c r="AU184" s="308"/>
      <c r="AV184" s="248"/>
      <c r="AW184" s="1364"/>
      <c r="AX184" s="252"/>
      <c r="AY184" s="308"/>
      <c r="AZ184" s="308"/>
      <c r="BA184" s="248"/>
      <c r="BB184" s="476"/>
      <c r="BC184" s="251"/>
      <c r="BD184" s="250"/>
      <c r="BE184" s="248"/>
      <c r="BF184" s="248"/>
      <c r="BG184" s="248"/>
      <c r="BH184" s="252"/>
      <c r="BI184" s="250"/>
      <c r="BJ184" s="248"/>
      <c r="BK184" s="248"/>
      <c r="BL184" s="248"/>
      <c r="BM184" s="253"/>
      <c r="BN184" s="232"/>
    </row>
    <row r="185" spans="1:66">
      <c r="A185" s="25" t="s">
        <v>29</v>
      </c>
      <c r="B185" s="29"/>
      <c r="C185" s="57"/>
      <c r="D185" s="946"/>
      <c r="E185" s="465"/>
      <c r="F185" s="465"/>
      <c r="G185" s="465"/>
      <c r="H185" s="475"/>
      <c r="I185" s="947"/>
      <c r="J185" s="465"/>
      <c r="K185" s="465"/>
      <c r="L185" s="465"/>
      <c r="M185" s="465"/>
      <c r="N185" s="462"/>
      <c r="O185" s="465"/>
      <c r="P185" s="465"/>
      <c r="Q185" s="465"/>
      <c r="R185" s="375"/>
      <c r="S185" s="1180"/>
      <c r="T185" s="1178"/>
      <c r="U185" s="1178"/>
      <c r="V185" s="1178"/>
      <c r="W185" s="1188"/>
      <c r="X185" s="1058"/>
      <c r="Y185" s="465"/>
      <c r="Z185" s="465"/>
      <c r="AA185" s="465"/>
      <c r="AB185" s="951"/>
      <c r="AC185" s="375"/>
      <c r="AD185" s="949"/>
      <c r="AE185" s="382"/>
      <c r="AF185" s="465"/>
      <c r="AG185" s="385"/>
      <c r="AH185" s="475"/>
      <c r="AI185" s="955"/>
      <c r="AJ185" s="464"/>
      <c r="AK185" s="464"/>
      <c r="AL185" s="464"/>
      <c r="AM185" s="378"/>
      <c r="AN185" s="949"/>
      <c r="AO185" s="465"/>
      <c r="AP185" s="465"/>
      <c r="AQ185" s="465"/>
      <c r="AR185" s="1233"/>
      <c r="AS185" s="1360"/>
      <c r="AT185" s="1357"/>
      <c r="AU185" s="1357"/>
      <c r="AV185" s="1357"/>
      <c r="AW185" s="1192"/>
      <c r="AX185" s="1255"/>
      <c r="AY185" s="465"/>
      <c r="AZ185" s="465"/>
      <c r="BA185" s="465"/>
      <c r="BB185" s="475"/>
      <c r="BC185" s="483"/>
      <c r="BD185" s="949"/>
      <c r="BE185" s="465"/>
      <c r="BF185" s="465"/>
      <c r="BG185" s="465"/>
      <c r="BH185" s="951"/>
      <c r="BI185" s="949"/>
      <c r="BJ185" s="465"/>
      <c r="BK185" s="465"/>
      <c r="BL185" s="465"/>
      <c r="BM185" s="957"/>
      <c r="BN185" s="231"/>
    </row>
    <row r="186" spans="1:66">
      <c r="A186" s="28" t="s">
        <v>5</v>
      </c>
      <c r="B186" s="29"/>
      <c r="C186" s="58"/>
      <c r="D186" s="946"/>
      <c r="E186" s="465"/>
      <c r="F186" s="465"/>
      <c r="G186" s="465"/>
      <c r="H186" s="475"/>
      <c r="I186" s="947"/>
      <c r="J186" s="465"/>
      <c r="K186" s="465"/>
      <c r="L186" s="465"/>
      <c r="M186" s="465"/>
      <c r="N186" s="949"/>
      <c r="O186" s="465"/>
      <c r="P186" s="465"/>
      <c r="Q186" s="465"/>
      <c r="R186" s="375"/>
      <c r="S186" s="1177"/>
      <c r="T186" s="1189"/>
      <c r="U186" s="1189"/>
      <c r="V186" s="1189"/>
      <c r="W186" s="1181"/>
      <c r="X186" s="1058"/>
      <c r="Y186" s="465"/>
      <c r="Z186" s="465"/>
      <c r="AA186" s="465"/>
      <c r="AB186" s="951"/>
      <c r="AC186" s="375"/>
      <c r="AD186" s="953"/>
      <c r="AE186" s="382"/>
      <c r="AF186" s="465"/>
      <c r="AG186" s="465"/>
      <c r="AH186" s="973"/>
      <c r="AI186" s="974"/>
      <c r="AJ186" s="950"/>
      <c r="AK186" s="950"/>
      <c r="AL186" s="950"/>
      <c r="AM186" s="378"/>
      <c r="AN186" s="949"/>
      <c r="AO186" s="465"/>
      <c r="AP186" s="465"/>
      <c r="AQ186" s="465"/>
      <c r="AR186" s="1233"/>
      <c r="AS186" s="1360"/>
      <c r="AT186" s="1357"/>
      <c r="AU186" s="1357"/>
      <c r="AV186" s="1357"/>
      <c r="AW186" s="1192"/>
      <c r="AX186" s="1255"/>
      <c r="AY186" s="465"/>
      <c r="AZ186" s="465"/>
      <c r="BA186" s="465"/>
      <c r="BB186" s="475"/>
      <c r="BC186" s="483"/>
      <c r="BD186" s="949"/>
      <c r="BE186" s="465"/>
      <c r="BF186" s="465"/>
      <c r="BG186" s="465"/>
      <c r="BH186" s="951"/>
      <c r="BI186" s="949"/>
      <c r="BJ186" s="465"/>
      <c r="BK186" s="465"/>
      <c r="BL186" s="465"/>
      <c r="BM186" s="957"/>
      <c r="BN186" s="231"/>
    </row>
    <row r="187" spans="1:66">
      <c r="A187" s="28" t="s">
        <v>6</v>
      </c>
      <c r="B187" s="29"/>
      <c r="C187" s="58"/>
      <c r="D187" s="946"/>
      <c r="E187" s="465"/>
      <c r="F187" s="465"/>
      <c r="G187" s="465"/>
      <c r="H187" s="475"/>
      <c r="I187" s="947"/>
      <c r="J187" s="465"/>
      <c r="K187" s="465"/>
      <c r="L187" s="465"/>
      <c r="M187" s="465"/>
      <c r="N187" s="949"/>
      <c r="O187" s="465"/>
      <c r="P187" s="465"/>
      <c r="Q187" s="465"/>
      <c r="R187" s="375"/>
      <c r="S187" s="1177"/>
      <c r="T187" s="1189"/>
      <c r="U187" s="1189"/>
      <c r="V187" s="1189"/>
      <c r="W187" s="1188"/>
      <c r="X187" s="1058"/>
      <c r="Y187" s="465"/>
      <c r="Z187" s="465"/>
      <c r="AA187" s="465"/>
      <c r="AB187" s="951"/>
      <c r="AC187" s="975"/>
      <c r="AD187" s="949"/>
      <c r="AE187" s="465"/>
      <c r="AF187" s="465"/>
      <c r="AG187" s="465"/>
      <c r="AH187" s="976"/>
      <c r="AI187" s="977"/>
      <c r="AJ187" s="978"/>
      <c r="AK187" s="978"/>
      <c r="AL187" s="978"/>
      <c r="AM187" s="384"/>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s="39" customFormat="1" ht="26.4" thickBot="1">
      <c r="A188" s="36" t="s">
        <v>51</v>
      </c>
      <c r="B188" s="37"/>
      <c r="C188" s="55">
        <f>SUM(D188:BM188)</f>
        <v>0</v>
      </c>
      <c r="D188" s="959"/>
      <c r="E188" s="960"/>
      <c r="F188" s="960"/>
      <c r="G188" s="960"/>
      <c r="H188" s="961"/>
      <c r="I188" s="962"/>
      <c r="J188" s="960"/>
      <c r="K188" s="960"/>
      <c r="L188" s="960"/>
      <c r="M188" s="960"/>
      <c r="N188" s="964"/>
      <c r="O188" s="965"/>
      <c r="P188" s="965"/>
      <c r="Q188" s="965"/>
      <c r="R188" s="965"/>
      <c r="S188" s="1182"/>
      <c r="T188" s="1060"/>
      <c r="U188" s="1060"/>
      <c r="V188" s="1060"/>
      <c r="W188" s="1183"/>
      <c r="X188" s="1060"/>
      <c r="Y188" s="960"/>
      <c r="Z188" s="960"/>
      <c r="AA188" s="960"/>
      <c r="AB188" s="960"/>
      <c r="AC188" s="967"/>
      <c r="AD188" s="962"/>
      <c r="AE188" s="960"/>
      <c r="AF188" s="960"/>
      <c r="AG188" s="960"/>
      <c r="AH188" s="961"/>
      <c r="AI188" s="962"/>
      <c r="AJ188" s="960"/>
      <c r="AK188" s="960"/>
      <c r="AL188" s="960"/>
      <c r="AM188" s="967"/>
      <c r="AN188" s="964"/>
      <c r="AO188" s="965"/>
      <c r="AP188" s="965"/>
      <c r="AQ188" s="965"/>
      <c r="AR188" s="1057"/>
      <c r="AS188" s="1365"/>
      <c r="AT188" s="1366"/>
      <c r="AU188" s="1366"/>
      <c r="AV188" s="1366"/>
      <c r="AW188" s="1367"/>
      <c r="AX188" s="1060"/>
      <c r="AY188" s="960"/>
      <c r="AZ188" s="960"/>
      <c r="BA188" s="960"/>
      <c r="BB188" s="960"/>
      <c r="BC188" s="1439"/>
      <c r="BD188" s="968"/>
      <c r="BE188" s="960"/>
      <c r="BF188" s="960"/>
      <c r="BG188" s="960"/>
      <c r="BH188" s="960"/>
      <c r="BI188" s="964"/>
      <c r="BJ188" s="965"/>
      <c r="BK188" s="965"/>
      <c r="BL188" s="965"/>
      <c r="BM188" s="970"/>
      <c r="BN188" s="232"/>
    </row>
    <row r="189" spans="1:66" s="39" customFormat="1" ht="19.5" hidden="1" customHeight="1" thickBot="1">
      <c r="A189" s="40" t="s">
        <v>88</v>
      </c>
      <c r="B189" s="41"/>
      <c r="C189" s="42">
        <f>C188*(1+B189)</f>
        <v>0</v>
      </c>
      <c r="D189" s="247"/>
      <c r="E189" s="979"/>
      <c r="F189" s="979"/>
      <c r="G189" s="979"/>
      <c r="H189" s="980"/>
      <c r="I189" s="981"/>
      <c r="J189" s="982"/>
      <c r="K189" s="982"/>
      <c r="L189" s="982"/>
      <c r="M189" s="982"/>
      <c r="N189" s="981"/>
      <c r="O189" s="982"/>
      <c r="P189" s="982"/>
      <c r="Q189" s="982"/>
      <c r="R189" s="985"/>
      <c r="S189" s="1190"/>
      <c r="T189" s="1191"/>
      <c r="U189" s="1191"/>
      <c r="V189" s="1191"/>
      <c r="W189" s="1185"/>
      <c r="X189" s="1061"/>
      <c r="Y189" s="984"/>
      <c r="Z189" s="979"/>
      <c r="AA189" s="979"/>
      <c r="AB189" s="984"/>
      <c r="AC189" s="985"/>
      <c r="AD189" s="255"/>
      <c r="AE189" s="308"/>
      <c r="AF189" s="308"/>
      <c r="AG189" s="308"/>
      <c r="AH189" s="980"/>
      <c r="AI189" s="981"/>
      <c r="AJ189" s="982"/>
      <c r="AK189" s="982"/>
      <c r="AL189" s="982"/>
      <c r="AM189" s="986"/>
      <c r="AN189" s="1385"/>
      <c r="AO189" s="1386"/>
      <c r="AP189" s="979"/>
      <c r="AQ189" s="979"/>
      <c r="AR189" s="1234"/>
      <c r="AS189" s="1368"/>
      <c r="AT189" s="1369"/>
      <c r="AU189" s="1369"/>
      <c r="AV189" s="1369"/>
      <c r="AW189" s="1370"/>
      <c r="AX189" s="1062"/>
      <c r="AY189" s="979"/>
      <c r="AZ189" s="982"/>
      <c r="BA189" s="982"/>
      <c r="BB189" s="987"/>
      <c r="BC189" s="988"/>
      <c r="BD189" s="983"/>
      <c r="BE189" s="979"/>
      <c r="BF189" s="979"/>
      <c r="BG189" s="979"/>
      <c r="BH189" s="984"/>
      <c r="BI189" s="983"/>
      <c r="BJ189" s="979"/>
      <c r="BK189" s="979"/>
      <c r="BL189" s="979"/>
      <c r="BM189" s="989"/>
      <c r="BN189" s="232"/>
    </row>
    <row r="190" spans="1:66" ht="18.600000000000001" hidden="1" thickBot="1">
      <c r="A190" s="25" t="s">
        <v>29</v>
      </c>
      <c r="B190" s="26"/>
      <c r="C190" s="59"/>
      <c r="D190" s="946"/>
      <c r="E190" s="465"/>
      <c r="F190" s="465"/>
      <c r="G190" s="465"/>
      <c r="H190" s="475"/>
      <c r="I190" s="947"/>
      <c r="J190" s="465"/>
      <c r="K190" s="465"/>
      <c r="L190" s="465"/>
      <c r="M190" s="465"/>
      <c r="N190" s="949"/>
      <c r="O190" s="465"/>
      <c r="P190" s="465"/>
      <c r="Q190" s="465"/>
      <c r="R190" s="375"/>
      <c r="S190" s="1180"/>
      <c r="T190" s="1178"/>
      <c r="U190" s="1178"/>
      <c r="V190" s="1178"/>
      <c r="W190" s="1192"/>
      <c r="X190" s="1058"/>
      <c r="Y190" s="465"/>
      <c r="Z190" s="465"/>
      <c r="AA190" s="465"/>
      <c r="AB190" s="951"/>
      <c r="AC190" s="375"/>
      <c r="AD190" s="955"/>
      <c r="AE190" s="464"/>
      <c r="AF190" s="464"/>
      <c r="AG190" s="464"/>
      <c r="AH190" s="475"/>
      <c r="AI190" s="955"/>
      <c r="AJ190" s="464"/>
      <c r="AK190" s="464"/>
      <c r="AL190" s="464"/>
      <c r="AM190" s="378"/>
      <c r="AN190" s="949"/>
      <c r="AO190" s="465"/>
      <c r="AP190" s="465"/>
      <c r="AQ190" s="465"/>
      <c r="AR190" s="1233"/>
      <c r="AS190" s="1360"/>
      <c r="AT190" s="1357"/>
      <c r="AU190" s="1357"/>
      <c r="AV190" s="1357"/>
      <c r="AW190" s="1192"/>
      <c r="AX190" s="1255"/>
      <c r="AY190" s="465"/>
      <c r="AZ190" s="465"/>
      <c r="BA190" s="465"/>
      <c r="BB190" s="475"/>
      <c r="BC190" s="483"/>
      <c r="BD190" s="949"/>
      <c r="BE190" s="465"/>
      <c r="BF190" s="465"/>
      <c r="BG190" s="465"/>
      <c r="BH190" s="951"/>
      <c r="BI190" s="949"/>
      <c r="BJ190" s="465"/>
      <c r="BK190" s="465"/>
      <c r="BL190" s="465"/>
      <c r="BM190" s="957"/>
      <c r="BN190" s="231"/>
    </row>
    <row r="191" spans="1:66" ht="18.600000000000001" hidden="1" thickBot="1">
      <c r="A191" s="28" t="s">
        <v>5</v>
      </c>
      <c r="B191" s="29"/>
      <c r="C191" s="58"/>
      <c r="D191" s="946"/>
      <c r="E191" s="465"/>
      <c r="F191" s="465"/>
      <c r="G191" s="465"/>
      <c r="H191" s="475"/>
      <c r="I191" s="947"/>
      <c r="J191" s="465"/>
      <c r="K191" s="465"/>
      <c r="L191" s="465"/>
      <c r="M191" s="465"/>
      <c r="N191" s="949"/>
      <c r="O191" s="465"/>
      <c r="P191" s="465"/>
      <c r="Q191" s="465"/>
      <c r="R191" s="375"/>
      <c r="S191" s="1177"/>
      <c r="T191" s="1189"/>
      <c r="U191" s="1189"/>
      <c r="V191" s="1189"/>
      <c r="W191" s="1192"/>
      <c r="X191" s="1058"/>
      <c r="Y191" s="465"/>
      <c r="Z191" s="465"/>
      <c r="AA191" s="465"/>
      <c r="AB191" s="951"/>
      <c r="AC191" s="375"/>
      <c r="AD191" s="955"/>
      <c r="AE191" s="464"/>
      <c r="AF191" s="464"/>
      <c r="AG191" s="464"/>
      <c r="AH191" s="973"/>
      <c r="AI191" s="974"/>
      <c r="AJ191" s="950"/>
      <c r="AK191" s="950"/>
      <c r="AL191" s="950"/>
      <c r="AM191" s="378"/>
      <c r="AN191" s="949"/>
      <c r="AO191" s="465"/>
      <c r="AP191" s="465"/>
      <c r="AQ191" s="465"/>
      <c r="AR191" s="1233"/>
      <c r="AS191" s="1360"/>
      <c r="AT191" s="1357"/>
      <c r="AU191" s="1357"/>
      <c r="AV191" s="1357"/>
      <c r="AW191" s="1192"/>
      <c r="AX191" s="1255"/>
      <c r="AY191" s="465"/>
      <c r="AZ191" s="465"/>
      <c r="BA191" s="465"/>
      <c r="BB191" s="475"/>
      <c r="BC191" s="483"/>
      <c r="BD191" s="949"/>
      <c r="BE191" s="465"/>
      <c r="BF191" s="465"/>
      <c r="BG191" s="465"/>
      <c r="BH191" s="951"/>
      <c r="BI191" s="949"/>
      <c r="BJ191" s="465"/>
      <c r="BK191" s="465"/>
      <c r="BL191" s="465"/>
      <c r="BM191" s="957"/>
      <c r="BN191" s="231"/>
    </row>
    <row r="192" spans="1:66" ht="18.600000000000001" hidden="1" thickBot="1">
      <c r="A192" s="28" t="s">
        <v>6</v>
      </c>
      <c r="B192" s="29"/>
      <c r="C192" s="58"/>
      <c r="D192" s="946"/>
      <c r="E192" s="465"/>
      <c r="F192" s="465"/>
      <c r="G192" s="465"/>
      <c r="H192" s="475"/>
      <c r="I192" s="947"/>
      <c r="J192" s="465"/>
      <c r="K192" s="465"/>
      <c r="L192" s="465"/>
      <c r="M192" s="465"/>
      <c r="N192" s="949"/>
      <c r="O192" s="465"/>
      <c r="P192" s="465"/>
      <c r="Q192" s="465"/>
      <c r="R192" s="375"/>
      <c r="S192" s="1177"/>
      <c r="T192" s="1189"/>
      <c r="U192" s="1189"/>
      <c r="V192" s="1189"/>
      <c r="W192" s="1192"/>
      <c r="X192" s="1058"/>
      <c r="Y192" s="465"/>
      <c r="Z192" s="465"/>
      <c r="AA192" s="465"/>
      <c r="AB192" s="951"/>
      <c r="AC192" s="975"/>
      <c r="AD192" s="955"/>
      <c r="AE192" s="464"/>
      <c r="AF192" s="464"/>
      <c r="AG192" s="464"/>
      <c r="AH192" s="990"/>
      <c r="AI192" s="977"/>
      <c r="AJ192" s="978"/>
      <c r="AK192" s="978"/>
      <c r="AL192" s="978"/>
      <c r="AM192" s="384"/>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s="39" customFormat="1" ht="26.4" hidden="1" thickBot="1">
      <c r="A193" s="36" t="s">
        <v>51</v>
      </c>
      <c r="B193" s="37"/>
      <c r="C193" s="55">
        <f>SUM(D193:BM193)</f>
        <v>0</v>
      </c>
      <c r="D193" s="959"/>
      <c r="E193" s="960"/>
      <c r="F193" s="960"/>
      <c r="G193" s="960"/>
      <c r="H193" s="961"/>
      <c r="I193" s="962"/>
      <c r="J193" s="960"/>
      <c r="K193" s="960"/>
      <c r="L193" s="960"/>
      <c r="M193" s="960"/>
      <c r="N193" s="968"/>
      <c r="O193" s="960"/>
      <c r="P193" s="960"/>
      <c r="Q193" s="960"/>
      <c r="R193" s="960"/>
      <c r="S193" s="1182"/>
      <c r="T193" s="1060"/>
      <c r="U193" s="1060"/>
      <c r="V193" s="1060"/>
      <c r="W193" s="1183"/>
      <c r="X193" s="1060"/>
      <c r="Y193" s="960"/>
      <c r="Z193" s="960"/>
      <c r="AA193" s="960"/>
      <c r="AB193" s="960"/>
      <c r="AC193" s="967"/>
      <c r="AD193" s="962"/>
      <c r="AE193" s="960"/>
      <c r="AF193" s="960"/>
      <c r="AG193" s="960"/>
      <c r="AH193" s="961"/>
      <c r="AI193" s="962"/>
      <c r="AJ193" s="960"/>
      <c r="AK193" s="960"/>
      <c r="AL193" s="960"/>
      <c r="AM193" s="967"/>
      <c r="AN193" s="968"/>
      <c r="AO193" s="960"/>
      <c r="AP193" s="960"/>
      <c r="AQ193" s="960"/>
      <c r="AR193" s="1060"/>
      <c r="AS193" s="1361"/>
      <c r="AT193" s="1362"/>
      <c r="AU193" s="1362"/>
      <c r="AV193" s="1362"/>
      <c r="AW193" s="1363"/>
      <c r="AX193" s="1060"/>
      <c r="AY193" s="960"/>
      <c r="AZ193" s="960"/>
      <c r="BA193" s="960"/>
      <c r="BB193" s="960"/>
      <c r="BC193" s="969"/>
      <c r="BD193" s="968"/>
      <c r="BE193" s="960"/>
      <c r="BF193" s="960"/>
      <c r="BG193" s="960"/>
      <c r="BH193" s="960"/>
      <c r="BI193" s="968"/>
      <c r="BJ193" s="960"/>
      <c r="BK193" s="960"/>
      <c r="BL193" s="960"/>
      <c r="BM193" s="972"/>
      <c r="BN193" s="232"/>
    </row>
    <row r="194" spans="1:66" s="39" customFormat="1" ht="19.5" hidden="1" customHeight="1">
      <c r="A194" s="40" t="s">
        <v>88</v>
      </c>
      <c r="B194" s="41"/>
      <c r="C194" s="42">
        <f>C193*(1+B194)</f>
        <v>0</v>
      </c>
      <c r="D194" s="247"/>
      <c r="E194" s="248"/>
      <c r="F194" s="248"/>
      <c r="G194" s="248"/>
      <c r="H194" s="316"/>
      <c r="I194" s="255"/>
      <c r="J194" s="308"/>
      <c r="K194" s="308"/>
      <c r="L194" s="308"/>
      <c r="M194" s="308"/>
      <c r="N194" s="255"/>
      <c r="O194" s="308"/>
      <c r="P194" s="308"/>
      <c r="Q194" s="248"/>
      <c r="R194" s="249"/>
      <c r="S194" s="1184"/>
      <c r="T194" s="308"/>
      <c r="U194" s="308"/>
      <c r="V194" s="313"/>
      <c r="W194" s="1193"/>
      <c r="X194" s="237"/>
      <c r="Y194" s="252"/>
      <c r="Z194" s="248"/>
      <c r="AA194" s="248"/>
      <c r="AB194" s="252"/>
      <c r="AC194" s="313"/>
      <c r="AD194" s="255"/>
      <c r="AE194" s="308"/>
      <c r="AF194" s="308"/>
      <c r="AG194" s="308"/>
      <c r="AH194" s="316"/>
      <c r="AI194" s="255"/>
      <c r="AJ194" s="308"/>
      <c r="AK194" s="308"/>
      <c r="AL194" s="308"/>
      <c r="AM194" s="237"/>
      <c r="AN194" s="1387"/>
      <c r="AO194" s="1386"/>
      <c r="AP194" s="248"/>
      <c r="AQ194" s="248"/>
      <c r="AR194" s="476"/>
      <c r="AS194" s="324"/>
      <c r="AT194" s="308"/>
      <c r="AU194" s="308"/>
      <c r="AV194" s="308"/>
      <c r="AW194" s="1364"/>
      <c r="AX194" s="252"/>
      <c r="AY194" s="248"/>
      <c r="AZ194" s="308"/>
      <c r="BA194" s="308"/>
      <c r="BB194" s="476"/>
      <c r="BC194" s="251"/>
      <c r="BD194" s="250"/>
      <c r="BE194" s="248"/>
      <c r="BF194" s="248"/>
      <c r="BG194" s="248"/>
      <c r="BH194" s="252"/>
      <c r="BI194" s="250"/>
      <c r="BJ194" s="248"/>
      <c r="BK194" s="248"/>
      <c r="BL194" s="248"/>
      <c r="BM194" s="253"/>
      <c r="BN194" s="232"/>
    </row>
    <row r="195" spans="1:66" ht="18.600000000000001" hidden="1" thickBot="1">
      <c r="A195" s="43" t="s">
        <v>29</v>
      </c>
      <c r="B195" s="29"/>
      <c r="C195" s="58"/>
      <c r="D195" s="386"/>
      <c r="E195" s="465"/>
      <c r="F195" s="465"/>
      <c r="G195" s="465"/>
      <c r="H195" s="475"/>
      <c r="I195" s="947"/>
      <c r="J195" s="465"/>
      <c r="K195" s="465"/>
      <c r="L195" s="465"/>
      <c r="M195" s="465"/>
      <c r="N195" s="953"/>
      <c r="O195" s="950"/>
      <c r="P195" s="950"/>
      <c r="Q195" s="950"/>
      <c r="R195" s="1030"/>
      <c r="S195" s="1194"/>
      <c r="T195" s="1189"/>
      <c r="U195" s="1189"/>
      <c r="V195" s="385"/>
      <c r="W195" s="1192"/>
      <c r="X195" s="1058"/>
      <c r="Y195" s="465"/>
      <c r="Z195" s="465"/>
      <c r="AA195" s="465"/>
      <c r="AB195" s="951"/>
      <c r="AC195" s="375"/>
      <c r="AD195" s="949"/>
      <c r="AE195" s="465"/>
      <c r="AF195" s="465"/>
      <c r="AG195" s="172"/>
      <c r="AH195" s="475"/>
      <c r="AI195" s="955"/>
      <c r="AJ195" s="464"/>
      <c r="AK195" s="464"/>
      <c r="AL195" s="464"/>
      <c r="AM195" s="378"/>
      <c r="AN195" s="949"/>
      <c r="AO195" s="465"/>
      <c r="AP195" s="465"/>
      <c r="AQ195" s="465"/>
      <c r="AR195" s="1233"/>
      <c r="AS195" s="1360"/>
      <c r="AT195" s="1357"/>
      <c r="AU195" s="1357"/>
      <c r="AV195" s="1371"/>
      <c r="AW195" s="1192"/>
      <c r="AX195" s="1255"/>
      <c r="AY195" s="465"/>
      <c r="AZ195" s="465"/>
      <c r="BA195" s="465"/>
      <c r="BB195" s="475"/>
      <c r="BC195" s="483"/>
      <c r="BD195" s="949"/>
      <c r="BE195" s="465"/>
      <c r="BF195" s="465"/>
      <c r="BG195" s="465"/>
      <c r="BH195" s="951"/>
      <c r="BI195" s="949"/>
      <c r="BJ195" s="465"/>
      <c r="BK195" s="465"/>
      <c r="BL195" s="465"/>
      <c r="BM195" s="957"/>
      <c r="BN195" s="231"/>
    </row>
    <row r="196" spans="1:66" ht="18.600000000000001" hidden="1" thickBot="1">
      <c r="A196" s="28" t="s">
        <v>5</v>
      </c>
      <c r="B196" s="29"/>
      <c r="C196" s="58"/>
      <c r="D196" s="946"/>
      <c r="E196" s="465"/>
      <c r="F196" s="465"/>
      <c r="G196" s="465"/>
      <c r="H196" s="475"/>
      <c r="I196" s="947"/>
      <c r="J196" s="465"/>
      <c r="K196" s="465"/>
      <c r="L196" s="465"/>
      <c r="M196" s="465"/>
      <c r="N196" s="949"/>
      <c r="O196" s="465"/>
      <c r="P196" s="465"/>
      <c r="Q196" s="465"/>
      <c r="R196" s="375"/>
      <c r="S196" s="1177"/>
      <c r="T196" s="1189"/>
      <c r="U196" s="1189"/>
      <c r="V196" s="1195"/>
      <c r="W196" s="1192"/>
      <c r="X196" s="1058"/>
      <c r="Y196" s="465"/>
      <c r="Z196" s="465"/>
      <c r="AA196" s="465"/>
      <c r="AB196" s="951"/>
      <c r="AC196" s="975"/>
      <c r="AD196" s="949"/>
      <c r="AE196" s="465"/>
      <c r="AF196" s="465"/>
      <c r="AG196" s="465"/>
      <c r="AH196" s="973"/>
      <c r="AI196" s="974"/>
      <c r="AJ196" s="950"/>
      <c r="AK196" s="950"/>
      <c r="AL196" s="950"/>
      <c r="AM196" s="378"/>
      <c r="AN196" s="949"/>
      <c r="AO196" s="465"/>
      <c r="AP196" s="465"/>
      <c r="AQ196" s="465"/>
      <c r="AR196" s="1233"/>
      <c r="AS196" s="1360"/>
      <c r="AT196" s="1357"/>
      <c r="AU196" s="1357"/>
      <c r="AV196" s="1357"/>
      <c r="AW196" s="1192"/>
      <c r="AX196" s="1255"/>
      <c r="AY196" s="465"/>
      <c r="AZ196" s="465"/>
      <c r="BA196" s="465"/>
      <c r="BB196" s="475"/>
      <c r="BC196" s="483"/>
      <c r="BD196" s="949"/>
      <c r="BE196" s="465"/>
      <c r="BF196" s="465"/>
      <c r="BG196" s="465"/>
      <c r="BH196" s="951"/>
      <c r="BI196" s="949"/>
      <c r="BJ196" s="465"/>
      <c r="BK196" s="465"/>
      <c r="BL196" s="465"/>
      <c r="BM196" s="957"/>
      <c r="BN196" s="231"/>
    </row>
    <row r="197" spans="1:66" s="39" customFormat="1" ht="26.4" hidden="1" thickBot="1">
      <c r="A197" s="36" t="s">
        <v>51</v>
      </c>
      <c r="B197" s="37"/>
      <c r="C197" s="55">
        <f>SUM(D197:BM197)</f>
        <v>0</v>
      </c>
      <c r="D197" s="959"/>
      <c r="E197" s="960"/>
      <c r="F197" s="960"/>
      <c r="G197" s="960"/>
      <c r="H197" s="961"/>
      <c r="I197" s="962"/>
      <c r="J197" s="960"/>
      <c r="K197" s="960"/>
      <c r="L197" s="960"/>
      <c r="M197" s="960"/>
      <c r="N197" s="968"/>
      <c r="O197" s="960"/>
      <c r="P197" s="960"/>
      <c r="Q197" s="960"/>
      <c r="R197" s="960"/>
      <c r="S197" s="1182"/>
      <c r="T197" s="1060"/>
      <c r="U197" s="1060"/>
      <c r="V197" s="1060"/>
      <c r="W197" s="1183"/>
      <c r="X197" s="1060"/>
      <c r="Y197" s="960"/>
      <c r="Z197" s="960"/>
      <c r="AA197" s="960"/>
      <c r="AB197" s="960"/>
      <c r="AC197" s="967"/>
      <c r="AD197" s="962"/>
      <c r="AE197" s="960"/>
      <c r="AF197" s="960"/>
      <c r="AG197" s="960"/>
      <c r="AH197" s="961"/>
      <c r="AI197" s="962"/>
      <c r="AJ197" s="960"/>
      <c r="AK197" s="960"/>
      <c r="AL197" s="960"/>
      <c r="AM197" s="967"/>
      <c r="AN197" s="968"/>
      <c r="AO197" s="960"/>
      <c r="AP197" s="960"/>
      <c r="AQ197" s="960"/>
      <c r="AR197" s="1060"/>
      <c r="AS197" s="1361"/>
      <c r="AT197" s="1362"/>
      <c r="AU197" s="1362"/>
      <c r="AV197" s="1362"/>
      <c r="AW197" s="1363"/>
      <c r="AX197" s="1060"/>
      <c r="AY197" s="960"/>
      <c r="AZ197" s="960"/>
      <c r="BA197" s="960"/>
      <c r="BB197" s="960"/>
      <c r="BC197" s="969"/>
      <c r="BD197" s="968"/>
      <c r="BE197" s="960"/>
      <c r="BF197" s="960"/>
      <c r="BG197" s="960"/>
      <c r="BH197" s="960"/>
      <c r="BI197" s="968"/>
      <c r="BJ197" s="960"/>
      <c r="BK197" s="960"/>
      <c r="BL197" s="960"/>
      <c r="BM197" s="972"/>
      <c r="BN197" s="232"/>
    </row>
    <row r="198" spans="1:66" s="39" customFormat="1" ht="19.5" hidden="1" customHeight="1">
      <c r="A198" s="40" t="s">
        <v>88</v>
      </c>
      <c r="B198" s="41"/>
      <c r="C198" s="42">
        <f>C197*(1+B198)</f>
        <v>0</v>
      </c>
      <c r="D198" s="991"/>
      <c r="E198" s="979"/>
      <c r="F198" s="979"/>
      <c r="G198" s="979"/>
      <c r="H198" s="980"/>
      <c r="I198" s="981"/>
      <c r="J198" s="982"/>
      <c r="K198" s="982"/>
      <c r="L198" s="982"/>
      <c r="M198" s="982"/>
      <c r="N198" s="983"/>
      <c r="O198" s="979"/>
      <c r="P198" s="979"/>
      <c r="Q198" s="979"/>
      <c r="R198" s="1031"/>
      <c r="S198" s="1190"/>
      <c r="T198" s="1191"/>
      <c r="U198" s="1191"/>
      <c r="V198" s="1191"/>
      <c r="W198" s="1196"/>
      <c r="X198" s="1061"/>
      <c r="Y198" s="984"/>
      <c r="Z198" s="979"/>
      <c r="AA198" s="979"/>
      <c r="AB198" s="984"/>
      <c r="AC198" s="985"/>
      <c r="AD198" s="981"/>
      <c r="AE198" s="982"/>
      <c r="AF198" s="982"/>
      <c r="AG198" s="982"/>
      <c r="AH198" s="980"/>
      <c r="AI198" s="981"/>
      <c r="AJ198" s="982"/>
      <c r="AK198" s="982"/>
      <c r="AL198" s="982"/>
      <c r="AM198" s="986"/>
      <c r="AN198" s="1385"/>
      <c r="AO198" s="1386"/>
      <c r="AP198" s="979"/>
      <c r="AQ198" s="979"/>
      <c r="AR198" s="1234"/>
      <c r="AS198" s="1368"/>
      <c r="AT198" s="1369"/>
      <c r="AU198" s="1369"/>
      <c r="AV198" s="1369"/>
      <c r="AW198" s="1370"/>
      <c r="AX198" s="1062"/>
      <c r="AY198" s="979"/>
      <c r="AZ198" s="982"/>
      <c r="BA198" s="982"/>
      <c r="BB198" s="987"/>
      <c r="BC198" s="988"/>
      <c r="BD198" s="983"/>
      <c r="BE198" s="979"/>
      <c r="BF198" s="979"/>
      <c r="BG198" s="979"/>
      <c r="BH198" s="984"/>
      <c r="BI198" s="983"/>
      <c r="BJ198" s="979"/>
      <c r="BK198" s="979"/>
      <c r="BL198" s="979"/>
      <c r="BM198" s="989"/>
      <c r="BN198" s="232"/>
    </row>
    <row r="199" spans="1:66" ht="18.600000000000001" hidden="1" thickBot="1">
      <c r="A199" s="25" t="s">
        <v>134</v>
      </c>
      <c r="B199" s="29"/>
      <c r="C199" s="45"/>
      <c r="D199" s="958"/>
      <c r="E199" s="464"/>
      <c r="F199" s="464"/>
      <c r="G199" s="464"/>
      <c r="H199" s="477"/>
      <c r="I199" s="992"/>
      <c r="J199" s="464"/>
      <c r="K199" s="464"/>
      <c r="L199" s="464"/>
      <c r="M199" s="464"/>
      <c r="N199" s="955"/>
      <c r="O199" s="950"/>
      <c r="P199" s="286"/>
      <c r="Q199" s="464"/>
      <c r="R199" s="379"/>
      <c r="S199" s="1180"/>
      <c r="T199" s="1178"/>
      <c r="U199" s="1178"/>
      <c r="V199" s="1197"/>
      <c r="W199" s="1198"/>
      <c r="X199" s="1059"/>
      <c r="Y199" s="464"/>
      <c r="Z199" s="464"/>
      <c r="AA199" s="464"/>
      <c r="AB199" s="380"/>
      <c r="AC199" s="381"/>
      <c r="AD199" s="955"/>
      <c r="AE199" s="376"/>
      <c r="AF199" s="464"/>
      <c r="AG199" s="464"/>
      <c r="AH199" s="993"/>
      <c r="AI199" s="955"/>
      <c r="AJ199" s="994"/>
      <c r="AK199" s="464"/>
      <c r="AL199" s="464"/>
      <c r="AM199" s="378"/>
      <c r="AN199" s="955"/>
      <c r="AO199" s="464"/>
      <c r="AP199" s="464"/>
      <c r="AQ199" s="464"/>
      <c r="AR199" s="1235"/>
      <c r="AS199" s="1372"/>
      <c r="AT199" s="1373"/>
      <c r="AU199" s="1373"/>
      <c r="AV199" s="1373"/>
      <c r="AW199" s="1188"/>
      <c r="AX199" s="1254"/>
      <c r="AY199" s="464"/>
      <c r="AZ199" s="464"/>
      <c r="BA199" s="464"/>
      <c r="BB199" s="477"/>
      <c r="BC199" s="484"/>
      <c r="BD199" s="955"/>
      <c r="BE199" s="464"/>
      <c r="BF199" s="464"/>
      <c r="BG199" s="464"/>
      <c r="BH199" s="380"/>
      <c r="BI199" s="995"/>
      <c r="BJ199" s="464"/>
      <c r="BK199" s="464"/>
      <c r="BL199" s="464"/>
      <c r="BM199" s="996"/>
      <c r="BN199" s="231"/>
    </row>
    <row r="200" spans="1:66" ht="18.600000000000001" hidden="1" thickBot="1">
      <c r="A200" s="28" t="s">
        <v>5</v>
      </c>
      <c r="B200" s="29"/>
      <c r="C200" s="30"/>
      <c r="D200" s="946"/>
      <c r="E200" s="465"/>
      <c r="F200" s="465"/>
      <c r="G200" s="465"/>
      <c r="H200" s="475"/>
      <c r="I200" s="947"/>
      <c r="J200" s="465"/>
      <c r="K200" s="465"/>
      <c r="L200" s="465"/>
      <c r="M200" s="465"/>
      <c r="N200" s="949"/>
      <c r="O200" s="465"/>
      <c r="P200" s="465"/>
      <c r="Q200" s="465"/>
      <c r="R200" s="375"/>
      <c r="S200" s="1177"/>
      <c r="T200" s="1189"/>
      <c r="U200" s="1189"/>
      <c r="V200" s="1189"/>
      <c r="W200" s="1192"/>
      <c r="X200" s="1058"/>
      <c r="Y200" s="465"/>
      <c r="Z200" s="465"/>
      <c r="AA200" s="465"/>
      <c r="AB200" s="377"/>
      <c r="AC200" s="383"/>
      <c r="AD200" s="949"/>
      <c r="AE200" s="382"/>
      <c r="AF200" s="465"/>
      <c r="AG200" s="465"/>
      <c r="AH200" s="475"/>
      <c r="AI200" s="949"/>
      <c r="AJ200" s="465"/>
      <c r="AK200" s="465"/>
      <c r="AL200" s="465"/>
      <c r="AM200" s="374"/>
      <c r="AN200" s="949"/>
      <c r="AO200" s="465"/>
      <c r="AP200" s="465"/>
      <c r="AQ200" s="465"/>
      <c r="AR200" s="1236"/>
      <c r="AS200" s="1374"/>
      <c r="AT200" s="1357"/>
      <c r="AU200" s="1357"/>
      <c r="AV200" s="1357"/>
      <c r="AW200" s="1192"/>
      <c r="AX200" s="1255"/>
      <c r="AY200" s="465"/>
      <c r="AZ200" s="465"/>
      <c r="BA200" s="465"/>
      <c r="BB200" s="475"/>
      <c r="BC200" s="483"/>
      <c r="BD200" s="949"/>
      <c r="BE200" s="465"/>
      <c r="BF200" s="465"/>
      <c r="BG200" s="465"/>
      <c r="BH200" s="377"/>
      <c r="BI200" s="956"/>
      <c r="BJ200" s="465"/>
      <c r="BK200" s="465"/>
      <c r="BL200" s="465"/>
      <c r="BM200" s="957"/>
      <c r="BN200" s="231"/>
    </row>
    <row r="201" spans="1:66" ht="18.600000000000001" hidden="1" thickBot="1">
      <c r="A201" s="28" t="s">
        <v>33</v>
      </c>
      <c r="B201" s="29"/>
      <c r="C201" s="30"/>
      <c r="D201" s="946"/>
      <c r="E201" s="465"/>
      <c r="F201" s="465"/>
      <c r="G201" s="465"/>
      <c r="H201" s="475"/>
      <c r="I201" s="947"/>
      <c r="J201" s="465"/>
      <c r="K201" s="464"/>
      <c r="L201" s="465"/>
      <c r="M201" s="465"/>
      <c r="N201" s="949"/>
      <c r="O201" s="465"/>
      <c r="P201" s="465"/>
      <c r="Q201" s="465"/>
      <c r="R201" s="375"/>
      <c r="S201" s="1180"/>
      <c r="T201" s="1178"/>
      <c r="U201" s="1178"/>
      <c r="V201" s="1178"/>
      <c r="W201" s="1188"/>
      <c r="X201" s="1058"/>
      <c r="Y201" s="465"/>
      <c r="Z201" s="465"/>
      <c r="AA201" s="465"/>
      <c r="AB201" s="377"/>
      <c r="AC201" s="383"/>
      <c r="AD201" s="955"/>
      <c r="AE201" s="376"/>
      <c r="AF201" s="464"/>
      <c r="AG201" s="464"/>
      <c r="AH201" s="993"/>
      <c r="AI201" s="955"/>
      <c r="AJ201" s="994"/>
      <c r="AK201" s="464"/>
      <c r="AL201" s="465"/>
      <c r="AM201" s="374"/>
      <c r="AN201" s="949"/>
      <c r="AO201" s="465"/>
      <c r="AP201" s="465"/>
      <c r="AQ201" s="465"/>
      <c r="AR201" s="1236"/>
      <c r="AS201" s="1374"/>
      <c r="AT201" s="1357"/>
      <c r="AU201" s="1357"/>
      <c r="AV201" s="1357"/>
      <c r="AW201" s="1192"/>
      <c r="AX201" s="1255"/>
      <c r="AY201" s="465"/>
      <c r="AZ201" s="465"/>
      <c r="BA201" s="465"/>
      <c r="BB201" s="475"/>
      <c r="BC201" s="483"/>
      <c r="BD201" s="949"/>
      <c r="BE201" s="465"/>
      <c r="BF201" s="465"/>
      <c r="BG201" s="465"/>
      <c r="BH201" s="377"/>
      <c r="BI201" s="956"/>
      <c r="BJ201" s="465"/>
      <c r="BK201" s="465"/>
      <c r="BL201" s="465"/>
      <c r="BM201" s="957"/>
      <c r="BN201" s="231"/>
    </row>
    <row r="202" spans="1:66" ht="18.600000000000001" hidden="1" thickBot="1">
      <c r="A202" s="28" t="s">
        <v>91</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975"/>
      <c r="AD202" s="949"/>
      <c r="AE202" s="382"/>
      <c r="AF202" s="465"/>
      <c r="AG202" s="465"/>
      <c r="AH202" s="475"/>
      <c r="AI202" s="955"/>
      <c r="AJ202" s="464"/>
      <c r="AK202" s="464"/>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s="39" customFormat="1" ht="26.4" hidden="1" thickBot="1">
      <c r="A203" s="36" t="s">
        <v>51</v>
      </c>
      <c r="B203" s="37"/>
      <c r="C203" s="38">
        <f>SUM(D203:BM203)</f>
        <v>0</v>
      </c>
      <c r="D203" s="959"/>
      <c r="E203" s="960"/>
      <c r="F203" s="960"/>
      <c r="G203" s="960"/>
      <c r="H203" s="961"/>
      <c r="I203" s="962"/>
      <c r="J203" s="960"/>
      <c r="K203" s="960"/>
      <c r="L203" s="960"/>
      <c r="M203" s="960"/>
      <c r="N203" s="968"/>
      <c r="O203" s="960"/>
      <c r="P203" s="960"/>
      <c r="Q203" s="960"/>
      <c r="R203" s="960"/>
      <c r="S203" s="1182"/>
      <c r="T203" s="1060"/>
      <c r="U203" s="1060"/>
      <c r="V203" s="1060"/>
      <c r="W203" s="1183"/>
      <c r="X203" s="1060"/>
      <c r="Y203" s="960"/>
      <c r="Z203" s="960"/>
      <c r="AA203" s="960"/>
      <c r="AB203" s="960"/>
      <c r="AC203" s="967"/>
      <c r="AD203" s="962"/>
      <c r="AE203" s="960"/>
      <c r="AF203" s="960"/>
      <c r="AG203" s="960"/>
      <c r="AH203" s="961"/>
      <c r="AI203" s="962"/>
      <c r="AJ203" s="960"/>
      <c r="AK203" s="960"/>
      <c r="AL203" s="960"/>
      <c r="AM203" s="967"/>
      <c r="AN203" s="968"/>
      <c r="AO203" s="960"/>
      <c r="AP203" s="960"/>
      <c r="AQ203" s="960"/>
      <c r="AR203" s="1060"/>
      <c r="AS203" s="1361"/>
      <c r="AT203" s="1362"/>
      <c r="AU203" s="1362"/>
      <c r="AV203" s="1362"/>
      <c r="AW203" s="1363"/>
      <c r="AX203" s="1060"/>
      <c r="AY203" s="960"/>
      <c r="AZ203" s="960"/>
      <c r="BA203" s="960"/>
      <c r="BB203" s="960"/>
      <c r="BC203" s="969"/>
      <c r="BD203" s="968"/>
      <c r="BE203" s="960"/>
      <c r="BF203" s="960"/>
      <c r="BG203" s="960"/>
      <c r="BH203" s="960"/>
      <c r="BI203" s="968"/>
      <c r="BJ203" s="960"/>
      <c r="BK203" s="960"/>
      <c r="BL203" s="960"/>
      <c r="BM203" s="972"/>
      <c r="BN203" s="232"/>
    </row>
    <row r="204" spans="1:66" s="39" customFormat="1" ht="19.5" hidden="1" customHeight="1">
      <c r="A204" s="40" t="s">
        <v>88</v>
      </c>
      <c r="B204" s="41"/>
      <c r="C204" s="42">
        <f>C203*(1+B204)</f>
        <v>0</v>
      </c>
      <c r="D204" s="991"/>
      <c r="E204" s="979"/>
      <c r="F204" s="979"/>
      <c r="G204" s="979"/>
      <c r="H204" s="980"/>
      <c r="I204" s="981"/>
      <c r="J204" s="982"/>
      <c r="K204" s="982"/>
      <c r="L204" s="982"/>
      <c r="M204" s="982"/>
      <c r="N204" s="983"/>
      <c r="O204" s="979"/>
      <c r="P204" s="979"/>
      <c r="Q204" s="979"/>
      <c r="R204" s="1031"/>
      <c r="S204" s="1190"/>
      <c r="T204" s="1191"/>
      <c r="U204" s="1191"/>
      <c r="V204" s="1191"/>
      <c r="W204" s="1199"/>
      <c r="X204" s="1062"/>
      <c r="Y204" s="979"/>
      <c r="Z204" s="979"/>
      <c r="AA204" s="982"/>
      <c r="AB204" s="997"/>
      <c r="AC204" s="985"/>
      <c r="AD204" s="981"/>
      <c r="AE204" s="982"/>
      <c r="AF204" s="982"/>
      <c r="AG204" s="982"/>
      <c r="AH204" s="980"/>
      <c r="AI204" s="981"/>
      <c r="AJ204" s="982"/>
      <c r="AK204" s="982"/>
      <c r="AL204" s="979"/>
      <c r="AM204" s="986"/>
      <c r="AN204" s="983"/>
      <c r="AO204" s="979"/>
      <c r="AP204" s="979"/>
      <c r="AQ204" s="982"/>
      <c r="AR204" s="1237"/>
      <c r="AS204" s="1368"/>
      <c r="AT204" s="1369"/>
      <c r="AU204" s="1375"/>
      <c r="AV204" s="1376"/>
      <c r="AW204" s="1370"/>
      <c r="AX204" s="1062"/>
      <c r="AY204" s="982"/>
      <c r="AZ204" s="982"/>
      <c r="BA204" s="979"/>
      <c r="BB204" s="987"/>
      <c r="BC204" s="988"/>
      <c r="BD204" s="983"/>
      <c r="BE204" s="979"/>
      <c r="BF204" s="979"/>
      <c r="BG204" s="979"/>
      <c r="BH204" s="984"/>
      <c r="BI204" s="983"/>
      <c r="BJ204" s="979"/>
      <c r="BK204" s="979"/>
      <c r="BL204" s="979"/>
      <c r="BM204" s="989"/>
      <c r="BN204" s="232"/>
    </row>
    <row r="205" spans="1:66" ht="18.600000000000001" hidden="1" thickBot="1">
      <c r="A205" s="25" t="s">
        <v>134</v>
      </c>
      <c r="B205" s="29"/>
      <c r="C205" s="45"/>
      <c r="D205" s="958"/>
      <c r="E205" s="464"/>
      <c r="F205" s="464"/>
      <c r="G205" s="464"/>
      <c r="H205" s="477"/>
      <c r="I205" s="992"/>
      <c r="J205" s="464"/>
      <c r="K205" s="464"/>
      <c r="L205" s="464"/>
      <c r="M205" s="464"/>
      <c r="N205" s="955"/>
      <c r="O205" s="950"/>
      <c r="P205" s="286"/>
      <c r="Q205" s="464"/>
      <c r="R205" s="379"/>
      <c r="S205" s="1180"/>
      <c r="T205" s="1178"/>
      <c r="U205" s="1178"/>
      <c r="V205" s="1178"/>
      <c r="W205" s="1188"/>
      <c r="X205" s="1059"/>
      <c r="Y205" s="464"/>
      <c r="Z205" s="994"/>
      <c r="AA205" s="464"/>
      <c r="AB205" s="380"/>
      <c r="AC205" s="381"/>
      <c r="AD205" s="955"/>
      <c r="AE205" s="376"/>
      <c r="AF205" s="464"/>
      <c r="AG205" s="464"/>
      <c r="AH205" s="477"/>
      <c r="AI205" s="955"/>
      <c r="AJ205" s="464"/>
      <c r="AK205" s="464"/>
      <c r="AL205" s="464"/>
      <c r="AM205" s="378"/>
      <c r="AN205" s="955"/>
      <c r="AO205" s="464"/>
      <c r="AP205" s="994"/>
      <c r="AQ205" s="464"/>
      <c r="AR205" s="1235"/>
      <c r="AS205" s="1372"/>
      <c r="AT205" s="1373"/>
      <c r="AU205" s="1373"/>
      <c r="AV205" s="1373"/>
      <c r="AW205" s="1188"/>
      <c r="AX205" s="1254"/>
      <c r="AY205" s="464"/>
      <c r="AZ205" s="464"/>
      <c r="BA205" s="464"/>
      <c r="BB205" s="477"/>
      <c r="BC205" s="484"/>
      <c r="BD205" s="955"/>
      <c r="BE205" s="464"/>
      <c r="BF205" s="464"/>
      <c r="BG205" s="464"/>
      <c r="BH205" s="380"/>
      <c r="BI205" s="995"/>
      <c r="BJ205" s="464"/>
      <c r="BK205" s="464"/>
      <c r="BL205" s="464"/>
      <c r="BM205" s="996"/>
      <c r="BN205" s="231"/>
    </row>
    <row r="206" spans="1:66" ht="18.600000000000001" hidden="1" thickBot="1">
      <c r="A206" s="28" t="s">
        <v>5</v>
      </c>
      <c r="B206" s="29"/>
      <c r="C206" s="30"/>
      <c r="D206" s="946"/>
      <c r="E206" s="465"/>
      <c r="F206" s="465"/>
      <c r="G206" s="465"/>
      <c r="H206" s="475"/>
      <c r="I206" s="947"/>
      <c r="J206" s="465"/>
      <c r="K206" s="465"/>
      <c r="L206" s="465"/>
      <c r="M206" s="465"/>
      <c r="N206" s="949"/>
      <c r="O206" s="465"/>
      <c r="P206" s="465"/>
      <c r="Q206" s="465"/>
      <c r="R206" s="375"/>
      <c r="S206" s="1177"/>
      <c r="T206" s="1189"/>
      <c r="U206" s="1189"/>
      <c r="V206" s="1189"/>
      <c r="W206" s="1192"/>
      <c r="X206" s="1058"/>
      <c r="Y206" s="465"/>
      <c r="Z206" s="465"/>
      <c r="AA206" s="465"/>
      <c r="AB206" s="377"/>
      <c r="AC206" s="383"/>
      <c r="AD206" s="949"/>
      <c r="AE206" s="382"/>
      <c r="AF206" s="465"/>
      <c r="AG206" s="465"/>
      <c r="AH206" s="475"/>
      <c r="AI206" s="949"/>
      <c r="AJ206" s="465"/>
      <c r="AK206" s="465"/>
      <c r="AL206" s="465"/>
      <c r="AM206" s="374"/>
      <c r="AN206" s="949"/>
      <c r="AO206" s="465"/>
      <c r="AP206" s="465"/>
      <c r="AQ206" s="465"/>
      <c r="AR206" s="1236"/>
      <c r="AS206" s="1374"/>
      <c r="AT206" s="1357"/>
      <c r="AU206" s="1357"/>
      <c r="AV206" s="1357"/>
      <c r="AW206" s="1192"/>
      <c r="AX206" s="1255"/>
      <c r="AY206" s="465"/>
      <c r="AZ206" s="465"/>
      <c r="BA206" s="465"/>
      <c r="BB206" s="475"/>
      <c r="BC206" s="483"/>
      <c r="BD206" s="949"/>
      <c r="BE206" s="465"/>
      <c r="BF206" s="465"/>
      <c r="BG206" s="465"/>
      <c r="BH206" s="377"/>
      <c r="BI206" s="956"/>
      <c r="BJ206" s="465"/>
      <c r="BK206" s="465"/>
      <c r="BL206" s="465"/>
      <c r="BM206" s="957"/>
      <c r="BN206" s="231"/>
    </row>
    <row r="207" spans="1:66" ht="18.600000000000001" hidden="1" thickBot="1">
      <c r="A207" s="28" t="s">
        <v>33</v>
      </c>
      <c r="B207" s="29"/>
      <c r="C207" s="30"/>
      <c r="D207" s="946"/>
      <c r="E207" s="465"/>
      <c r="F207" s="465"/>
      <c r="G207" s="465"/>
      <c r="H207" s="475"/>
      <c r="I207" s="947"/>
      <c r="J207" s="465"/>
      <c r="K207" s="464"/>
      <c r="L207" s="465"/>
      <c r="M207" s="465"/>
      <c r="N207" s="949"/>
      <c r="O207" s="465"/>
      <c r="P207" s="465"/>
      <c r="Q207" s="465"/>
      <c r="R207" s="375"/>
      <c r="S207" s="1180"/>
      <c r="T207" s="1178"/>
      <c r="U207" s="1178"/>
      <c r="V207" s="1178"/>
      <c r="W207" s="1188"/>
      <c r="X207" s="1059"/>
      <c r="Y207" s="464"/>
      <c r="Z207" s="994"/>
      <c r="AA207" s="464"/>
      <c r="AB207" s="377"/>
      <c r="AC207" s="383"/>
      <c r="AD207" s="955"/>
      <c r="AE207" s="376"/>
      <c r="AF207" s="464"/>
      <c r="AG207" s="464"/>
      <c r="AH207" s="477"/>
      <c r="AI207" s="955"/>
      <c r="AJ207" s="464"/>
      <c r="AK207" s="464"/>
      <c r="AL207" s="464"/>
      <c r="AM207" s="378"/>
      <c r="AN207" s="955"/>
      <c r="AO207" s="464"/>
      <c r="AP207" s="994"/>
      <c r="AQ207" s="464"/>
      <c r="AR207" s="1236"/>
      <c r="AS207" s="1374"/>
      <c r="AT207" s="1357"/>
      <c r="AU207" s="1357"/>
      <c r="AV207" s="1357"/>
      <c r="AW207" s="1192"/>
      <c r="AX207" s="1255"/>
      <c r="AY207" s="465"/>
      <c r="AZ207" s="465"/>
      <c r="BA207" s="465"/>
      <c r="BB207" s="475"/>
      <c r="BC207" s="483"/>
      <c r="BD207" s="949"/>
      <c r="BE207" s="465"/>
      <c r="BF207" s="465"/>
      <c r="BG207" s="465"/>
      <c r="BH207" s="377"/>
      <c r="BI207" s="956"/>
      <c r="BJ207" s="465"/>
      <c r="BK207" s="465"/>
      <c r="BL207" s="465"/>
      <c r="BM207" s="957"/>
      <c r="BN207" s="231"/>
    </row>
    <row r="208" spans="1:66" ht="18.600000000000001" hidden="1" thickBot="1">
      <c r="A208" s="28" t="s">
        <v>91</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975"/>
      <c r="AD208" s="949"/>
      <c r="AE208" s="382"/>
      <c r="AF208" s="465"/>
      <c r="AG208" s="465"/>
      <c r="AH208" s="475"/>
      <c r="AI208" s="955"/>
      <c r="AJ208" s="464"/>
      <c r="AK208" s="464"/>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s="39" customFormat="1" ht="26.4" hidden="1" thickBot="1">
      <c r="A209" s="36" t="s">
        <v>51</v>
      </c>
      <c r="B209" s="37"/>
      <c r="C209" s="38">
        <f>SUM(D209:BM209)</f>
        <v>0</v>
      </c>
      <c r="D209" s="959"/>
      <c r="E209" s="960"/>
      <c r="F209" s="960"/>
      <c r="G209" s="960"/>
      <c r="H209" s="961"/>
      <c r="I209" s="962"/>
      <c r="J209" s="960"/>
      <c r="K209" s="960"/>
      <c r="L209" s="960"/>
      <c r="M209" s="960"/>
      <c r="N209" s="968"/>
      <c r="O209" s="960"/>
      <c r="P209" s="960"/>
      <c r="Q209" s="960"/>
      <c r="R209" s="960"/>
      <c r="S209" s="1182"/>
      <c r="T209" s="1060"/>
      <c r="U209" s="1060"/>
      <c r="V209" s="1060"/>
      <c r="W209" s="1183"/>
      <c r="X209" s="1060"/>
      <c r="Y209" s="960"/>
      <c r="Z209" s="960"/>
      <c r="AA209" s="960"/>
      <c r="AB209" s="960"/>
      <c r="AC209" s="967"/>
      <c r="AD209" s="962"/>
      <c r="AE209" s="960"/>
      <c r="AF209" s="960"/>
      <c r="AG209" s="960"/>
      <c r="AH209" s="961"/>
      <c r="AI209" s="962"/>
      <c r="AJ209" s="960"/>
      <c r="AK209" s="960"/>
      <c r="AL209" s="960"/>
      <c r="AM209" s="967"/>
      <c r="AN209" s="968"/>
      <c r="AO209" s="960"/>
      <c r="AP209" s="960"/>
      <c r="AQ209" s="960"/>
      <c r="AR209" s="1060"/>
      <c r="AS209" s="1361"/>
      <c r="AT209" s="1362"/>
      <c r="AU209" s="1362"/>
      <c r="AV209" s="1362"/>
      <c r="AW209" s="1363"/>
      <c r="AX209" s="1060"/>
      <c r="AY209" s="960"/>
      <c r="AZ209" s="960"/>
      <c r="BA209" s="960"/>
      <c r="BB209" s="960"/>
      <c r="BC209" s="969"/>
      <c r="BD209" s="968"/>
      <c r="BE209" s="960"/>
      <c r="BF209" s="960"/>
      <c r="BG209" s="960"/>
      <c r="BH209" s="960"/>
      <c r="BI209" s="968"/>
      <c r="BJ209" s="960"/>
      <c r="BK209" s="960"/>
      <c r="BL209" s="960"/>
      <c r="BM209" s="972"/>
      <c r="BN209" s="232"/>
    </row>
    <row r="210" spans="1:66" s="39" customFormat="1" ht="19.5" hidden="1" customHeight="1">
      <c r="A210" s="40" t="s">
        <v>88</v>
      </c>
      <c r="B210" s="41"/>
      <c r="C210" s="42">
        <f>C209*(1+B210)</f>
        <v>0</v>
      </c>
      <c r="D210" s="991"/>
      <c r="E210" s="979"/>
      <c r="F210" s="979"/>
      <c r="G210" s="979"/>
      <c r="H210" s="980"/>
      <c r="I210" s="981"/>
      <c r="J210" s="982"/>
      <c r="K210" s="982"/>
      <c r="L210" s="982"/>
      <c r="M210" s="982"/>
      <c r="N210" s="983"/>
      <c r="O210" s="979"/>
      <c r="P210" s="979"/>
      <c r="Q210" s="979"/>
      <c r="R210" s="1031"/>
      <c r="S210" s="1190"/>
      <c r="T210" s="1191"/>
      <c r="U210" s="1191"/>
      <c r="V210" s="1191"/>
      <c r="W210" s="1199"/>
      <c r="X210" s="1062"/>
      <c r="Y210" s="979"/>
      <c r="Z210" s="979"/>
      <c r="AA210" s="982"/>
      <c r="AB210" s="997"/>
      <c r="AC210" s="985"/>
      <c r="AD210" s="981"/>
      <c r="AE210" s="982"/>
      <c r="AF210" s="982"/>
      <c r="AG210" s="998"/>
      <c r="AH210" s="999"/>
      <c r="AI210" s="981"/>
      <c r="AJ210" s="982"/>
      <c r="AK210" s="982"/>
      <c r="AL210" s="979"/>
      <c r="AM210" s="986"/>
      <c r="AN210" s="983"/>
      <c r="AO210" s="979"/>
      <c r="AP210" s="979"/>
      <c r="AQ210" s="982"/>
      <c r="AR210" s="1237"/>
      <c r="AS210" s="1368"/>
      <c r="AT210" s="1369"/>
      <c r="AU210" s="1375"/>
      <c r="AV210" s="1376"/>
      <c r="AW210" s="1370"/>
      <c r="AX210" s="1062"/>
      <c r="AY210" s="982"/>
      <c r="AZ210" s="982"/>
      <c r="BA210" s="979"/>
      <c r="BB210" s="987"/>
      <c r="BC210" s="988"/>
      <c r="BD210" s="983"/>
      <c r="BE210" s="979"/>
      <c r="BF210" s="979"/>
      <c r="BG210" s="979"/>
      <c r="BH210" s="984"/>
      <c r="BI210" s="983"/>
      <c r="BJ210" s="979"/>
      <c r="BK210" s="979"/>
      <c r="BL210" s="979"/>
      <c r="BM210" s="989"/>
      <c r="BN210" s="232"/>
    </row>
    <row r="211" spans="1:66" ht="18.600000000000001" hidden="1" thickBot="1">
      <c r="A211" s="25" t="s">
        <v>52</v>
      </c>
      <c r="B211" s="26"/>
      <c r="C211" s="27"/>
      <c r="D211" s="958"/>
      <c r="E211" s="464"/>
      <c r="F211" s="464"/>
      <c r="G211" s="464"/>
      <c r="H211" s="477"/>
      <c r="I211" s="992"/>
      <c r="J211" s="464"/>
      <c r="K211" s="464"/>
      <c r="L211" s="464"/>
      <c r="M211" s="464"/>
      <c r="N211" s="955"/>
      <c r="O211" s="950"/>
      <c r="P211" s="286"/>
      <c r="Q211" s="464"/>
      <c r="R211" s="379"/>
      <c r="S211" s="1180"/>
      <c r="T211" s="1178"/>
      <c r="U211" s="1178"/>
      <c r="V211" s="1178"/>
      <c r="W211" s="1188"/>
      <c r="X211" s="1059"/>
      <c r="Y211" s="464"/>
      <c r="Z211" s="464"/>
      <c r="AA211" s="464"/>
      <c r="AB211" s="380"/>
      <c r="AC211" s="381"/>
      <c r="AD211" s="955"/>
      <c r="AE211" s="376"/>
      <c r="AF211" s="464"/>
      <c r="AG211" s="379"/>
      <c r="AH211" s="335"/>
      <c r="AI211" s="955"/>
      <c r="AJ211" s="464"/>
      <c r="AK211" s="464"/>
      <c r="AL211" s="464"/>
      <c r="AM211" s="378"/>
      <c r="AN211" s="955"/>
      <c r="AO211" s="464"/>
      <c r="AP211" s="464"/>
      <c r="AQ211" s="464"/>
      <c r="AR211" s="1235"/>
      <c r="AS211" s="1372"/>
      <c r="AT211" s="1373"/>
      <c r="AU211" s="1373"/>
      <c r="AV211" s="1377"/>
      <c r="AW211" s="1188"/>
      <c r="AX211" s="1254"/>
      <c r="AY211" s="464"/>
      <c r="AZ211" s="464"/>
      <c r="BA211" s="464"/>
      <c r="BB211" s="477"/>
      <c r="BC211" s="484"/>
      <c r="BD211" s="955"/>
      <c r="BE211" s="464"/>
      <c r="BF211" s="464"/>
      <c r="BG211" s="464"/>
      <c r="BH211" s="380"/>
      <c r="BI211" s="995"/>
      <c r="BJ211" s="464"/>
      <c r="BK211" s="464"/>
      <c r="BL211" s="464"/>
      <c r="BM211" s="996"/>
      <c r="BN211" s="231"/>
    </row>
    <row r="212" spans="1:66" ht="18.600000000000001" hidden="1" thickBot="1">
      <c r="A212" s="28" t="s">
        <v>5</v>
      </c>
      <c r="B212" s="29"/>
      <c r="C212" s="30"/>
      <c r="D212" s="946"/>
      <c r="E212" s="465"/>
      <c r="F212" s="465"/>
      <c r="G212" s="465"/>
      <c r="H212" s="475"/>
      <c r="I212" s="947"/>
      <c r="J212" s="465"/>
      <c r="K212" s="465"/>
      <c r="L212" s="465"/>
      <c r="M212" s="465"/>
      <c r="N212" s="949"/>
      <c r="O212" s="465"/>
      <c r="P212" s="465"/>
      <c r="Q212" s="465"/>
      <c r="R212" s="375"/>
      <c r="S212" s="1177"/>
      <c r="T212" s="1189"/>
      <c r="U212" s="1189"/>
      <c r="V212" s="1189"/>
      <c r="W212" s="1192"/>
      <c r="X212" s="1058"/>
      <c r="Y212" s="465"/>
      <c r="Z212" s="465"/>
      <c r="AA212" s="465"/>
      <c r="AB212" s="377"/>
      <c r="AC212" s="383"/>
      <c r="AD212" s="949"/>
      <c r="AE212" s="382"/>
      <c r="AF212" s="465"/>
      <c r="AG212" s="465"/>
      <c r="AH212" s="475"/>
      <c r="AI212" s="949"/>
      <c r="AJ212" s="465"/>
      <c r="AK212" s="465"/>
      <c r="AL212" s="465"/>
      <c r="AM212" s="374"/>
      <c r="AN212" s="949"/>
      <c r="AO212" s="465"/>
      <c r="AP212" s="465"/>
      <c r="AQ212" s="465"/>
      <c r="AR212" s="1236"/>
      <c r="AS212" s="1374"/>
      <c r="AT212" s="1357"/>
      <c r="AU212" s="1357"/>
      <c r="AV212" s="1357"/>
      <c r="AW212" s="1192"/>
      <c r="AX212" s="1255"/>
      <c r="AY212" s="465"/>
      <c r="AZ212" s="465"/>
      <c r="BA212" s="465"/>
      <c r="BB212" s="475"/>
      <c r="BC212" s="483"/>
      <c r="BD212" s="949"/>
      <c r="BE212" s="465"/>
      <c r="BF212" s="465"/>
      <c r="BG212" s="465"/>
      <c r="BH212" s="377"/>
      <c r="BI212" s="956"/>
      <c r="BJ212" s="465"/>
      <c r="BK212" s="465"/>
      <c r="BL212" s="465"/>
      <c r="BM212" s="957"/>
      <c r="BN212" s="231"/>
    </row>
    <row r="213" spans="1:66" ht="18.600000000000001" hidden="1" thickBot="1">
      <c r="A213" s="28" t="s">
        <v>33</v>
      </c>
      <c r="B213" s="29"/>
      <c r="C213" s="30"/>
      <c r="D213" s="958"/>
      <c r="E213" s="464"/>
      <c r="F213" s="464"/>
      <c r="G213" s="464"/>
      <c r="H213" s="477"/>
      <c r="I213" s="992"/>
      <c r="J213" s="464"/>
      <c r="K213" s="464"/>
      <c r="L213" s="464"/>
      <c r="M213" s="464"/>
      <c r="N213" s="955"/>
      <c r="O213" s="464"/>
      <c r="P213" s="464"/>
      <c r="Q213" s="464"/>
      <c r="R213" s="379"/>
      <c r="S213" s="1180"/>
      <c r="T213" s="1178"/>
      <c r="U213" s="1178"/>
      <c r="V213" s="1178"/>
      <c r="W213" s="1188"/>
      <c r="X213" s="1059"/>
      <c r="Y213" s="464"/>
      <c r="Z213" s="464"/>
      <c r="AA213" s="464"/>
      <c r="AB213" s="380"/>
      <c r="AC213" s="975"/>
      <c r="AD213" s="955"/>
      <c r="AE213" s="376"/>
      <c r="AF213" s="464"/>
      <c r="AG213" s="464"/>
      <c r="AH213" s="477"/>
      <c r="AI213" s="955"/>
      <c r="AJ213" s="464"/>
      <c r="AK213" s="464"/>
      <c r="AL213" s="464"/>
      <c r="AM213" s="378"/>
      <c r="AN213" s="955"/>
      <c r="AO213" s="464"/>
      <c r="AP213" s="464"/>
      <c r="AQ213" s="464"/>
      <c r="AR213" s="1235"/>
      <c r="AS213" s="1372"/>
      <c r="AT213" s="1373"/>
      <c r="AU213" s="1373"/>
      <c r="AV213" s="1373"/>
      <c r="AW213" s="1188"/>
      <c r="AX213" s="1254"/>
      <c r="AY213" s="464"/>
      <c r="AZ213" s="464"/>
      <c r="BA213" s="464"/>
      <c r="BB213" s="477"/>
      <c r="BC213" s="484"/>
      <c r="BD213" s="955"/>
      <c r="BE213" s="464"/>
      <c r="BF213" s="464"/>
      <c r="BG213" s="464"/>
      <c r="BH213" s="380"/>
      <c r="BI213" s="995"/>
      <c r="BJ213" s="464"/>
      <c r="BK213" s="464"/>
      <c r="BL213" s="464"/>
      <c r="BM213" s="996"/>
      <c r="BN213" s="231"/>
    </row>
    <row r="214" spans="1:66" s="39" customFormat="1" ht="26.4" hidden="1" thickBot="1">
      <c r="A214" s="36" t="s">
        <v>51</v>
      </c>
      <c r="B214" s="37"/>
      <c r="C214" s="164">
        <f>SUM(D214:BM214)</f>
        <v>0</v>
      </c>
      <c r="D214" s="959"/>
      <c r="E214" s="960"/>
      <c r="F214" s="960"/>
      <c r="G214" s="960"/>
      <c r="H214" s="961"/>
      <c r="I214" s="962"/>
      <c r="J214" s="960"/>
      <c r="K214" s="960"/>
      <c r="L214" s="960"/>
      <c r="M214" s="960"/>
      <c r="N214" s="968"/>
      <c r="O214" s="960"/>
      <c r="P214" s="960"/>
      <c r="Q214" s="960"/>
      <c r="R214" s="960"/>
      <c r="S214" s="1182"/>
      <c r="T214" s="1060"/>
      <c r="U214" s="1060"/>
      <c r="V214" s="1060"/>
      <c r="W214" s="1183"/>
      <c r="X214" s="1060"/>
      <c r="Y214" s="960"/>
      <c r="Z214" s="960"/>
      <c r="AA214" s="960"/>
      <c r="AB214" s="960"/>
      <c r="AC214" s="967"/>
      <c r="AD214" s="962"/>
      <c r="AE214" s="960"/>
      <c r="AF214" s="960"/>
      <c r="AG214" s="960"/>
      <c r="AH214" s="961"/>
      <c r="AI214" s="962"/>
      <c r="AJ214" s="960"/>
      <c r="AK214" s="960"/>
      <c r="AL214" s="960"/>
      <c r="AM214" s="967"/>
      <c r="AN214" s="968"/>
      <c r="AO214" s="960"/>
      <c r="AP214" s="960"/>
      <c r="AQ214" s="960"/>
      <c r="AR214" s="1060"/>
      <c r="AS214" s="1361"/>
      <c r="AT214" s="1362"/>
      <c r="AU214" s="1362"/>
      <c r="AV214" s="1362"/>
      <c r="AW214" s="1363"/>
      <c r="AX214" s="1060"/>
      <c r="AY214" s="960"/>
      <c r="AZ214" s="960"/>
      <c r="BA214" s="960"/>
      <c r="BB214" s="960"/>
      <c r="BC214" s="969"/>
      <c r="BD214" s="968"/>
      <c r="BE214" s="960"/>
      <c r="BF214" s="960"/>
      <c r="BG214" s="960"/>
      <c r="BH214" s="960"/>
      <c r="BI214" s="968"/>
      <c r="BJ214" s="960"/>
      <c r="BK214" s="960"/>
      <c r="BL214" s="960"/>
      <c r="BM214" s="972"/>
      <c r="BN214" s="232"/>
    </row>
    <row r="215" spans="1:66" s="39" customFormat="1" ht="19.5" hidden="1" customHeight="1" thickBot="1">
      <c r="A215" s="40" t="s">
        <v>88</v>
      </c>
      <c r="B215" s="41"/>
      <c r="C215" s="42">
        <f>C214*(1+B215)</f>
        <v>0</v>
      </c>
      <c r="D215" s="343"/>
      <c r="E215" s="308"/>
      <c r="F215" s="308"/>
      <c r="G215" s="308"/>
      <c r="H215" s="316"/>
      <c r="I215" s="324"/>
      <c r="J215" s="308"/>
      <c r="K215" s="308"/>
      <c r="L215" s="308"/>
      <c r="M215" s="308"/>
      <c r="N215" s="255"/>
      <c r="O215" s="308"/>
      <c r="P215" s="308"/>
      <c r="Q215" s="308"/>
      <c r="R215" s="313"/>
      <c r="S215" s="324"/>
      <c r="T215" s="308"/>
      <c r="U215" s="308"/>
      <c r="V215" s="308"/>
      <c r="W215" s="1185"/>
      <c r="X215" s="254"/>
      <c r="Y215" s="308"/>
      <c r="Z215" s="308"/>
      <c r="AA215" s="308"/>
      <c r="AB215" s="254"/>
      <c r="AC215" s="313"/>
      <c r="AD215" s="255"/>
      <c r="AE215" s="308"/>
      <c r="AF215" s="308"/>
      <c r="AG215" s="308"/>
      <c r="AH215" s="316"/>
      <c r="AI215" s="255"/>
      <c r="AJ215" s="308"/>
      <c r="AK215" s="308"/>
      <c r="AL215" s="308"/>
      <c r="AM215" s="317"/>
      <c r="AN215" s="255"/>
      <c r="AO215" s="308"/>
      <c r="AP215" s="308"/>
      <c r="AQ215" s="308"/>
      <c r="AR215" s="316"/>
      <c r="AS215" s="324"/>
      <c r="AT215" s="308"/>
      <c r="AU215" s="308"/>
      <c r="AV215" s="308"/>
      <c r="AW215" s="1185"/>
      <c r="AX215" s="254"/>
      <c r="AY215" s="308"/>
      <c r="AZ215" s="308"/>
      <c r="BA215" s="308"/>
      <c r="BB215" s="316"/>
      <c r="BC215" s="309"/>
      <c r="BD215" s="255"/>
      <c r="BE215" s="308"/>
      <c r="BF215" s="308"/>
      <c r="BG215" s="308"/>
      <c r="BH215" s="254"/>
      <c r="BI215" s="255"/>
      <c r="BJ215" s="308"/>
      <c r="BK215" s="308"/>
      <c r="BL215" s="308"/>
      <c r="BM215" s="1000"/>
      <c r="BN215" s="232"/>
    </row>
    <row r="216" spans="1:66" ht="18.600000000000001" hidden="1" thickBot="1">
      <c r="A216" s="43" t="s">
        <v>133</v>
      </c>
      <c r="B216" s="29"/>
      <c r="C216" s="57"/>
      <c r="D216" s="946"/>
      <c r="E216" s="465"/>
      <c r="F216" s="465"/>
      <c r="G216" s="465"/>
      <c r="H216" s="475"/>
      <c r="I216" s="947"/>
      <c r="J216" s="465"/>
      <c r="K216" s="465"/>
      <c r="L216" s="465"/>
      <c r="M216" s="465"/>
      <c r="N216" s="949"/>
      <c r="O216" s="465"/>
      <c r="P216" s="465"/>
      <c r="Q216" s="465"/>
      <c r="R216" s="375"/>
      <c r="S216" s="1177"/>
      <c r="T216" s="1189"/>
      <c r="U216" s="1189"/>
      <c r="V216" s="1189"/>
      <c r="W216" s="1188"/>
      <c r="X216" s="1059"/>
      <c r="Y216" s="464"/>
      <c r="Z216" s="465"/>
      <c r="AA216" s="465"/>
      <c r="AB216" s="376"/>
      <c r="AC216" s="379"/>
      <c r="AD216" s="949"/>
      <c r="AE216" s="382"/>
      <c r="AF216" s="464"/>
      <c r="AG216" s="950"/>
      <c r="AH216" s="477"/>
      <c r="AI216" s="1001"/>
      <c r="AJ216" s="994"/>
      <c r="AK216" s="464"/>
      <c r="AL216" s="464"/>
      <c r="AM216" s="378"/>
      <c r="AN216" s="955"/>
      <c r="AO216" s="464"/>
      <c r="AP216" s="465"/>
      <c r="AQ216" s="465"/>
      <c r="AR216" s="477"/>
      <c r="AS216" s="1378"/>
      <c r="AT216" s="1379"/>
      <c r="AU216" s="1379"/>
      <c r="AV216" s="1380"/>
      <c r="AW216" s="1192"/>
      <c r="AX216" s="1255"/>
      <c r="AY216" s="465"/>
      <c r="AZ216" s="465"/>
      <c r="BA216" s="465"/>
      <c r="BB216" s="475"/>
      <c r="BC216" s="483"/>
      <c r="BD216" s="949"/>
      <c r="BE216" s="465"/>
      <c r="BF216" s="465"/>
      <c r="BG216" s="465"/>
      <c r="BH216" s="377"/>
      <c r="BI216" s="956"/>
      <c r="BJ216" s="465"/>
      <c r="BK216" s="465"/>
      <c r="BL216" s="465"/>
      <c r="BM216" s="957"/>
      <c r="BN216" s="231"/>
    </row>
    <row r="217" spans="1:66" ht="18.600000000000001" hidden="1" thickBot="1">
      <c r="A217" s="28" t="s">
        <v>5</v>
      </c>
      <c r="B217" s="29"/>
      <c r="C217" s="58"/>
      <c r="D217" s="946"/>
      <c r="E217" s="465"/>
      <c r="F217" s="465"/>
      <c r="G217" s="465"/>
      <c r="H217" s="475"/>
      <c r="I217" s="947"/>
      <c r="J217" s="465"/>
      <c r="K217" s="465"/>
      <c r="L217" s="465"/>
      <c r="M217" s="465"/>
      <c r="N217" s="949"/>
      <c r="O217" s="465"/>
      <c r="P217" s="465"/>
      <c r="Q217" s="465"/>
      <c r="R217" s="375"/>
      <c r="S217" s="1177"/>
      <c r="T217" s="1189"/>
      <c r="U217" s="1189"/>
      <c r="V217" s="1189"/>
      <c r="W217" s="1181"/>
      <c r="X217" s="1058"/>
      <c r="Y217" s="465"/>
      <c r="Z217" s="465"/>
      <c r="AA217" s="465"/>
      <c r="AB217" s="951"/>
      <c r="AC217" s="975"/>
      <c r="AD217" s="953"/>
      <c r="AE217" s="382"/>
      <c r="AF217" s="975"/>
      <c r="AG217" s="975"/>
      <c r="AH217" s="975"/>
      <c r="AI217" s="949"/>
      <c r="AJ217" s="465"/>
      <c r="AK217" s="465"/>
      <c r="AL217" s="465"/>
      <c r="AM217" s="374"/>
      <c r="AN217" s="949"/>
      <c r="AO217" s="465"/>
      <c r="AP217" s="465"/>
      <c r="AQ217" s="465"/>
      <c r="AR217" s="1233"/>
      <c r="AS217" s="1360"/>
      <c r="AT217" s="1357"/>
      <c r="AU217" s="1357"/>
      <c r="AV217" s="1357"/>
      <c r="AW217" s="1192"/>
      <c r="AX217" s="1255"/>
      <c r="AY217" s="465"/>
      <c r="AZ217" s="465"/>
      <c r="BA217" s="465"/>
      <c r="BB217" s="475"/>
      <c r="BC217" s="483"/>
      <c r="BD217" s="949"/>
      <c r="BE217" s="465"/>
      <c r="BF217" s="465"/>
      <c r="BG217" s="465"/>
      <c r="BH217" s="377"/>
      <c r="BI217" s="956"/>
      <c r="BJ217" s="465"/>
      <c r="BK217" s="465"/>
      <c r="BL217" s="465"/>
      <c r="BM217" s="957"/>
      <c r="BN217" s="231"/>
    </row>
    <row r="218" spans="1:66" ht="18.600000000000001" hidden="1" thickBot="1">
      <c r="A218" s="28" t="s">
        <v>33</v>
      </c>
      <c r="B218" s="29"/>
      <c r="C218" s="58"/>
      <c r="D218" s="946"/>
      <c r="E218" s="465"/>
      <c r="F218" s="465"/>
      <c r="G218" s="465"/>
      <c r="H218" s="475"/>
      <c r="I218" s="947"/>
      <c r="J218" s="465"/>
      <c r="K218" s="465"/>
      <c r="L218" s="465"/>
      <c r="M218" s="465"/>
      <c r="N218" s="949"/>
      <c r="O218" s="465"/>
      <c r="P218" s="465"/>
      <c r="Q218" s="465"/>
      <c r="R218" s="375"/>
      <c r="S218" s="1177"/>
      <c r="T218" s="1189"/>
      <c r="U218" s="1189"/>
      <c r="V218" s="1189"/>
      <c r="W218" s="1188"/>
      <c r="X218" s="1058"/>
      <c r="Y218" s="465"/>
      <c r="Z218" s="465"/>
      <c r="AA218" s="465"/>
      <c r="AB218" s="376"/>
      <c r="AC218" s="379"/>
      <c r="AD218" s="949"/>
      <c r="AE218" s="465"/>
      <c r="AF218" s="465"/>
      <c r="AG218" s="465"/>
      <c r="AH218" s="475"/>
      <c r="AI218" s="949"/>
      <c r="AJ218" s="465"/>
      <c r="AK218" s="465"/>
      <c r="AL218" s="465"/>
      <c r="AM218" s="374"/>
      <c r="AN218" s="949"/>
      <c r="AO218" s="465"/>
      <c r="AP218" s="465"/>
      <c r="AQ218" s="465"/>
      <c r="AR218" s="477"/>
      <c r="AS218" s="1381"/>
      <c r="AT218" s="1373"/>
      <c r="AU218" s="1373"/>
      <c r="AV218" s="1373"/>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91</v>
      </c>
      <c r="B219" s="29"/>
      <c r="C219" s="58"/>
      <c r="D219" s="946"/>
      <c r="E219" s="465"/>
      <c r="F219" s="465"/>
      <c r="G219" s="465"/>
      <c r="H219" s="1002"/>
      <c r="I219" s="382"/>
      <c r="J219" s="465"/>
      <c r="K219" s="465"/>
      <c r="L219" s="465"/>
      <c r="M219" s="465"/>
      <c r="N219" s="949"/>
      <c r="O219" s="465"/>
      <c r="P219" s="465"/>
      <c r="Q219" s="465"/>
      <c r="R219" s="375"/>
      <c r="S219" s="1177"/>
      <c r="T219" s="1189"/>
      <c r="U219" s="1189"/>
      <c r="V219" s="1189"/>
      <c r="W219" s="1188"/>
      <c r="X219" s="1058"/>
      <c r="Y219" s="465"/>
      <c r="Z219" s="465"/>
      <c r="AA219" s="465"/>
      <c r="AB219" s="376"/>
      <c r="AC219" s="975"/>
      <c r="AD219" s="949"/>
      <c r="AE219" s="465"/>
      <c r="AF219" s="465"/>
      <c r="AG219" s="954"/>
      <c r="AH219" s="475"/>
      <c r="AI219" s="949"/>
      <c r="AJ219" s="465"/>
      <c r="AK219" s="465"/>
      <c r="AL219" s="954"/>
      <c r="AM219" s="374"/>
      <c r="AN219" s="949"/>
      <c r="AO219" s="465"/>
      <c r="AP219" s="465"/>
      <c r="AQ219" s="465"/>
      <c r="AR219" s="477"/>
      <c r="AS219" s="1381"/>
      <c r="AT219" s="1373"/>
      <c r="AU219" s="1373"/>
      <c r="AV219" s="1377"/>
      <c r="AW219" s="1192"/>
      <c r="AX219" s="1255"/>
      <c r="AY219" s="465"/>
      <c r="AZ219" s="465"/>
      <c r="BA219" s="954"/>
      <c r="BB219" s="475"/>
      <c r="BC219" s="483"/>
      <c r="BD219" s="949"/>
      <c r="BE219" s="465"/>
      <c r="BF219" s="465"/>
      <c r="BG219" s="465"/>
      <c r="BH219" s="377"/>
      <c r="BI219" s="956"/>
      <c r="BJ219" s="465"/>
      <c r="BK219" s="465"/>
      <c r="BL219" s="465"/>
      <c r="BM219" s="957"/>
      <c r="BN219" s="231"/>
    </row>
    <row r="220" spans="1:66" s="39" customFormat="1" ht="26.4" hidden="1" thickBot="1">
      <c r="A220" s="36" t="s">
        <v>51</v>
      </c>
      <c r="B220" s="37"/>
      <c r="C220" s="38">
        <f>SUM(D220:BM220)</f>
        <v>0</v>
      </c>
      <c r="D220" s="959"/>
      <c r="E220" s="960"/>
      <c r="F220" s="960"/>
      <c r="G220" s="960"/>
      <c r="H220" s="961"/>
      <c r="I220" s="962"/>
      <c r="J220" s="960"/>
      <c r="K220" s="960"/>
      <c r="L220" s="960"/>
      <c r="M220" s="960"/>
      <c r="N220" s="968"/>
      <c r="O220" s="960"/>
      <c r="P220" s="960"/>
      <c r="Q220" s="960"/>
      <c r="R220" s="960"/>
      <c r="S220" s="1182"/>
      <c r="T220" s="1060"/>
      <c r="U220" s="1060"/>
      <c r="V220" s="1060"/>
      <c r="W220" s="1183"/>
      <c r="X220" s="1060"/>
      <c r="Y220" s="960"/>
      <c r="Z220" s="960"/>
      <c r="AA220" s="960"/>
      <c r="AB220" s="960"/>
      <c r="AC220" s="967"/>
      <c r="AD220" s="962"/>
      <c r="AE220" s="960"/>
      <c r="AF220" s="960"/>
      <c r="AG220" s="960"/>
      <c r="AH220" s="961"/>
      <c r="AI220" s="962"/>
      <c r="AJ220" s="960"/>
      <c r="AK220" s="960"/>
      <c r="AL220" s="960"/>
      <c r="AM220" s="967"/>
      <c r="AN220" s="968"/>
      <c r="AO220" s="960"/>
      <c r="AP220" s="960"/>
      <c r="AQ220" s="960"/>
      <c r="AR220" s="1060"/>
      <c r="AS220" s="1361"/>
      <c r="AT220" s="1362"/>
      <c r="AU220" s="1362"/>
      <c r="AV220" s="1362"/>
      <c r="AW220" s="1363"/>
      <c r="AX220" s="1060"/>
      <c r="AY220" s="960"/>
      <c r="AZ220" s="960"/>
      <c r="BA220" s="960"/>
      <c r="BB220" s="960"/>
      <c r="BC220" s="969"/>
      <c r="BD220" s="968"/>
      <c r="BE220" s="960"/>
      <c r="BF220" s="960"/>
      <c r="BG220" s="960"/>
      <c r="BH220" s="960"/>
      <c r="BI220" s="968"/>
      <c r="BJ220" s="960"/>
      <c r="BK220" s="960"/>
      <c r="BL220" s="960"/>
      <c r="BM220" s="972"/>
      <c r="BN220" s="232"/>
    </row>
    <row r="221" spans="1:66" s="39" customFormat="1" ht="19.5" hidden="1" customHeight="1" thickBot="1">
      <c r="A221" s="40" t="s">
        <v>88</v>
      </c>
      <c r="B221" s="41"/>
      <c r="C221" s="42">
        <f>C220*(1+B221)</f>
        <v>0</v>
      </c>
      <c r="D221" s="991"/>
      <c r="E221" s="979"/>
      <c r="F221" s="979"/>
      <c r="G221" s="979"/>
      <c r="H221" s="980"/>
      <c r="I221" s="981"/>
      <c r="J221" s="982"/>
      <c r="K221" s="982"/>
      <c r="L221" s="982"/>
      <c r="M221" s="982"/>
      <c r="N221" s="983"/>
      <c r="O221" s="979"/>
      <c r="P221" s="979"/>
      <c r="Q221" s="979"/>
      <c r="R221" s="1031"/>
      <c r="S221" s="1190"/>
      <c r="T221" s="1191"/>
      <c r="U221" s="1191"/>
      <c r="V221" s="1191"/>
      <c r="W221" s="1199"/>
      <c r="X221" s="1062"/>
      <c r="Y221" s="979"/>
      <c r="Z221" s="979"/>
      <c r="AA221" s="982"/>
      <c r="AB221" s="997"/>
      <c r="AC221" s="985"/>
      <c r="AD221" s="981"/>
      <c r="AE221" s="982"/>
      <c r="AF221" s="982"/>
      <c r="AG221" s="982"/>
      <c r="AH221" s="980"/>
      <c r="AI221" s="981"/>
      <c r="AJ221" s="982"/>
      <c r="AK221" s="982"/>
      <c r="AL221" s="979"/>
      <c r="AM221" s="986"/>
      <c r="AN221" s="983"/>
      <c r="AO221" s="979"/>
      <c r="AP221" s="979"/>
      <c r="AQ221" s="982"/>
      <c r="AR221" s="1237"/>
      <c r="AS221" s="1368"/>
      <c r="AT221" s="1369"/>
      <c r="AU221" s="1369"/>
      <c r="AV221" s="1376"/>
      <c r="AW221" s="1370"/>
      <c r="AX221" s="1062"/>
      <c r="AY221" s="982"/>
      <c r="AZ221" s="982"/>
      <c r="BA221" s="979"/>
      <c r="BB221" s="987"/>
      <c r="BC221" s="988"/>
      <c r="BD221" s="983"/>
      <c r="BE221" s="979"/>
      <c r="BF221" s="979"/>
      <c r="BG221" s="979"/>
      <c r="BH221" s="984"/>
      <c r="BI221" s="983"/>
      <c r="BJ221" s="979"/>
      <c r="BK221" s="979"/>
      <c r="BL221" s="979"/>
      <c r="BM221" s="989"/>
      <c r="BN221" s="232"/>
    </row>
    <row r="222" spans="1:66" ht="18.600000000000001" hidden="1" thickBot="1">
      <c r="A222" s="25" t="s">
        <v>47</v>
      </c>
      <c r="B222" s="26"/>
      <c r="C222" s="59"/>
      <c r="D222" s="238"/>
      <c r="E222" s="172"/>
      <c r="F222" s="172"/>
      <c r="G222" s="172"/>
      <c r="H222" s="233"/>
      <c r="I222" s="239"/>
      <c r="J222" s="172"/>
      <c r="K222" s="172"/>
      <c r="L222" s="172"/>
      <c r="M222" s="172"/>
      <c r="N222" s="234"/>
      <c r="O222" s="172"/>
      <c r="P222" s="172"/>
      <c r="Q222" s="172"/>
      <c r="R222" s="235"/>
      <c r="S222" s="239"/>
      <c r="T222" s="172"/>
      <c r="U222" s="172"/>
      <c r="V222" s="172"/>
      <c r="W222" s="1200"/>
      <c r="X222" s="236"/>
      <c r="Y222" s="172"/>
      <c r="Z222" s="172"/>
      <c r="AA222" s="172"/>
      <c r="AB222" s="294"/>
      <c r="AC222" s="235"/>
      <c r="AD222" s="234"/>
      <c r="AE222" s="172"/>
      <c r="AF222" s="172"/>
      <c r="AG222" s="172"/>
      <c r="AH222" s="312"/>
      <c r="AI222" s="295"/>
      <c r="AJ222" s="296"/>
      <c r="AK222" s="296"/>
      <c r="AL222" s="296"/>
      <c r="AM222" s="297"/>
      <c r="AN222" s="234"/>
      <c r="AO222" s="172"/>
      <c r="AP222" s="172"/>
      <c r="AQ222" s="172"/>
      <c r="AR222" s="1238"/>
      <c r="AS222" s="239"/>
      <c r="AT222" s="172"/>
      <c r="AU222" s="172"/>
      <c r="AV222" s="172"/>
      <c r="AW222" s="1200"/>
      <c r="AX222" s="236"/>
      <c r="AY222" s="172"/>
      <c r="AZ222" s="172"/>
      <c r="BA222" s="172"/>
      <c r="BB222" s="233"/>
      <c r="BC222" s="485"/>
      <c r="BD222" s="234"/>
      <c r="BE222" s="172"/>
      <c r="BF222" s="172"/>
      <c r="BG222" s="172"/>
      <c r="BH222" s="294"/>
      <c r="BI222" s="234"/>
      <c r="BJ222" s="172"/>
      <c r="BK222" s="172"/>
      <c r="BL222" s="172"/>
      <c r="BM222" s="1003"/>
      <c r="BN222" s="231"/>
    </row>
    <row r="223" spans="1:66" ht="18.600000000000001" hidden="1" thickBot="1">
      <c r="A223" s="28" t="s">
        <v>5</v>
      </c>
      <c r="B223" s="29"/>
      <c r="C223" s="58"/>
      <c r="D223" s="946"/>
      <c r="E223" s="465"/>
      <c r="F223" s="465"/>
      <c r="G223" s="465"/>
      <c r="H223" s="475"/>
      <c r="I223" s="947"/>
      <c r="J223" s="465"/>
      <c r="K223" s="465"/>
      <c r="L223" s="465"/>
      <c r="M223" s="465"/>
      <c r="N223" s="949"/>
      <c r="O223" s="465"/>
      <c r="P223" s="465"/>
      <c r="Q223" s="465"/>
      <c r="R223" s="375"/>
      <c r="S223" s="1177"/>
      <c r="T223" s="1189"/>
      <c r="U223" s="1189"/>
      <c r="V223" s="1189"/>
      <c r="W223" s="1192"/>
      <c r="X223" s="1058"/>
      <c r="Y223" s="465"/>
      <c r="Z223" s="465"/>
      <c r="AA223" s="465"/>
      <c r="AB223" s="951"/>
      <c r="AC223" s="375"/>
      <c r="AD223" s="949"/>
      <c r="AE223" s="465"/>
      <c r="AF223" s="465"/>
      <c r="AG223" s="465"/>
      <c r="AH223" s="973"/>
      <c r="AI223" s="974"/>
      <c r="AJ223" s="950"/>
      <c r="AK223" s="950"/>
      <c r="AL223" s="950"/>
      <c r="AM223" s="378"/>
      <c r="AN223" s="949"/>
      <c r="AO223" s="465"/>
      <c r="AP223" s="465"/>
      <c r="AQ223" s="465"/>
      <c r="AR223" s="1233"/>
      <c r="AS223" s="1360"/>
      <c r="AT223" s="1357"/>
      <c r="AU223" s="1357"/>
      <c r="AV223" s="1357"/>
      <c r="AW223" s="1192"/>
      <c r="AX223" s="1255"/>
      <c r="AY223" s="465"/>
      <c r="AZ223" s="465"/>
      <c r="BA223" s="465"/>
      <c r="BB223" s="475"/>
      <c r="BC223" s="483"/>
      <c r="BD223" s="949"/>
      <c r="BE223" s="465"/>
      <c r="BF223" s="465"/>
      <c r="BG223" s="465"/>
      <c r="BH223" s="951"/>
      <c r="BI223" s="949"/>
      <c r="BJ223" s="465"/>
      <c r="BK223" s="465"/>
      <c r="BL223" s="465"/>
      <c r="BM223" s="957"/>
      <c r="BN223" s="231"/>
    </row>
    <row r="224" spans="1:66" ht="18.600000000000001" hidden="1" thickBot="1">
      <c r="A224" s="28" t="s">
        <v>6</v>
      </c>
      <c r="B224" s="29"/>
      <c r="C224" s="58"/>
      <c r="D224" s="946"/>
      <c r="E224" s="465"/>
      <c r="F224" s="465"/>
      <c r="G224" s="465"/>
      <c r="H224" s="475"/>
      <c r="I224" s="947"/>
      <c r="J224" s="465"/>
      <c r="K224" s="465"/>
      <c r="L224" s="465"/>
      <c r="M224" s="465"/>
      <c r="N224" s="949"/>
      <c r="O224" s="465"/>
      <c r="P224" s="465"/>
      <c r="Q224" s="465"/>
      <c r="R224" s="375"/>
      <c r="S224" s="1177"/>
      <c r="T224" s="1189"/>
      <c r="U224" s="1189"/>
      <c r="V224" s="1189"/>
      <c r="W224" s="1192"/>
      <c r="X224" s="1058"/>
      <c r="Y224" s="465"/>
      <c r="Z224" s="465"/>
      <c r="AA224" s="465"/>
      <c r="AB224" s="951"/>
      <c r="AC224" s="975"/>
      <c r="AD224" s="949"/>
      <c r="AE224" s="465"/>
      <c r="AF224" s="465"/>
      <c r="AG224" s="465"/>
      <c r="AH224" s="976"/>
      <c r="AI224" s="977"/>
      <c r="AJ224" s="978"/>
      <c r="AK224" s="978"/>
      <c r="AL224" s="978"/>
      <c r="AM224" s="384"/>
      <c r="AN224" s="949"/>
      <c r="AO224" s="465"/>
      <c r="AP224" s="465"/>
      <c r="AQ224" s="465"/>
      <c r="AR224" s="1233"/>
      <c r="AS224" s="1360"/>
      <c r="AT224" s="1357"/>
      <c r="AU224" s="1357"/>
      <c r="AV224" s="1357"/>
      <c r="AW224" s="1192"/>
      <c r="AX224" s="1255"/>
      <c r="AY224" s="465"/>
      <c r="AZ224" s="465"/>
      <c r="BA224" s="465"/>
      <c r="BB224" s="475"/>
      <c r="BC224" s="483"/>
      <c r="BD224" s="949"/>
      <c r="BE224" s="465"/>
      <c r="BF224" s="465"/>
      <c r="BG224" s="465"/>
      <c r="BH224" s="951"/>
      <c r="BI224" s="949"/>
      <c r="BJ224" s="465"/>
      <c r="BK224" s="465"/>
      <c r="BL224" s="465"/>
      <c r="BM224" s="957"/>
      <c r="BN224" s="231"/>
    </row>
    <row r="225" spans="1:66" s="39" customFormat="1" ht="26.4" hidden="1" thickBot="1">
      <c r="A225" s="36" t="s">
        <v>51</v>
      </c>
      <c r="B225" s="37"/>
      <c r="C225" s="55">
        <f>SUM(D225:BM225)</f>
        <v>0</v>
      </c>
      <c r="D225" s="959"/>
      <c r="E225" s="960"/>
      <c r="F225" s="960"/>
      <c r="G225" s="960"/>
      <c r="H225" s="961"/>
      <c r="I225" s="962"/>
      <c r="J225" s="960"/>
      <c r="K225" s="960"/>
      <c r="L225" s="960"/>
      <c r="M225" s="960"/>
      <c r="N225" s="968"/>
      <c r="O225" s="960"/>
      <c r="P225" s="960"/>
      <c r="Q225" s="960"/>
      <c r="R225" s="960"/>
      <c r="S225" s="1182"/>
      <c r="T225" s="1060"/>
      <c r="U225" s="1060"/>
      <c r="V225" s="1060"/>
      <c r="W225" s="1183"/>
      <c r="X225" s="1060"/>
      <c r="Y225" s="960"/>
      <c r="Z225" s="960"/>
      <c r="AA225" s="960"/>
      <c r="AB225" s="960"/>
      <c r="AC225" s="967"/>
      <c r="AD225" s="962"/>
      <c r="AE225" s="960"/>
      <c r="AF225" s="960"/>
      <c r="AG225" s="960"/>
      <c r="AH225" s="961"/>
      <c r="AI225" s="962"/>
      <c r="AJ225" s="960"/>
      <c r="AK225" s="960"/>
      <c r="AL225" s="960"/>
      <c r="AM225" s="967"/>
      <c r="AN225" s="968"/>
      <c r="AO225" s="960"/>
      <c r="AP225" s="960"/>
      <c r="AQ225" s="960"/>
      <c r="AR225" s="1060"/>
      <c r="AS225" s="1361"/>
      <c r="AT225" s="1362"/>
      <c r="AU225" s="1362"/>
      <c r="AV225" s="1362"/>
      <c r="AW225" s="1363"/>
      <c r="AX225" s="1060"/>
      <c r="AY225" s="960"/>
      <c r="AZ225" s="960"/>
      <c r="BA225" s="960"/>
      <c r="BB225" s="960"/>
      <c r="BC225" s="969"/>
      <c r="BD225" s="968"/>
      <c r="BE225" s="960"/>
      <c r="BF225" s="960"/>
      <c r="BG225" s="960"/>
      <c r="BH225" s="960"/>
      <c r="BI225" s="968"/>
      <c r="BJ225" s="960"/>
      <c r="BK225" s="960"/>
      <c r="BL225" s="960"/>
      <c r="BM225" s="972"/>
      <c r="BN225" s="232"/>
    </row>
    <row r="226" spans="1:66" s="39" customFormat="1" ht="19.5" hidden="1" customHeight="1" thickBot="1">
      <c r="A226" s="40" t="s">
        <v>88</v>
      </c>
      <c r="B226" s="41"/>
      <c r="C226" s="42">
        <f>C225*(1+B226)</f>
        <v>0</v>
      </c>
      <c r="D226" s="247"/>
      <c r="E226" s="248"/>
      <c r="F226" s="248"/>
      <c r="G226" s="248"/>
      <c r="H226" s="316"/>
      <c r="I226" s="255"/>
      <c r="J226" s="308"/>
      <c r="K226" s="308"/>
      <c r="L226" s="308"/>
      <c r="M226" s="308"/>
      <c r="N226" s="255"/>
      <c r="O226" s="308"/>
      <c r="P226" s="308"/>
      <c r="Q226" s="308"/>
      <c r="R226" s="313"/>
      <c r="S226" s="1184"/>
      <c r="T226" s="308"/>
      <c r="U226" s="308"/>
      <c r="V226" s="308"/>
      <c r="W226" s="1185"/>
      <c r="X226" s="252"/>
      <c r="Y226" s="248"/>
      <c r="Z226" s="248"/>
      <c r="AA226" s="308"/>
      <c r="AB226" s="254"/>
      <c r="AC226" s="313"/>
      <c r="AD226" s="255"/>
      <c r="AE226" s="308"/>
      <c r="AF226" s="308"/>
      <c r="AG226" s="308"/>
      <c r="AH226" s="316"/>
      <c r="AI226" s="255"/>
      <c r="AJ226" s="308"/>
      <c r="AK226" s="308"/>
      <c r="AL226" s="248"/>
      <c r="AM226" s="237"/>
      <c r="AN226" s="250"/>
      <c r="AO226" s="248"/>
      <c r="AP226" s="248"/>
      <c r="AQ226" s="308"/>
      <c r="AR226" s="316"/>
      <c r="AS226" s="324"/>
      <c r="AT226" s="308"/>
      <c r="AU226" s="308"/>
      <c r="AV226" s="248"/>
      <c r="AW226" s="1364"/>
      <c r="AX226" s="252"/>
      <c r="AY226" s="308"/>
      <c r="AZ226" s="308"/>
      <c r="BA226" s="248"/>
      <c r="BB226" s="476"/>
      <c r="BC226" s="251"/>
      <c r="BD226" s="250"/>
      <c r="BE226" s="248"/>
      <c r="BF226" s="248"/>
      <c r="BG226" s="248"/>
      <c r="BH226" s="252"/>
      <c r="BI226" s="250"/>
      <c r="BJ226" s="248"/>
      <c r="BK226" s="248"/>
      <c r="BL226" s="248"/>
      <c r="BM226" s="253"/>
      <c r="BN226" s="232"/>
    </row>
    <row r="227" spans="1:66" ht="18.600000000000001" hidden="1" thickBot="1">
      <c r="A227" s="43" t="s">
        <v>115</v>
      </c>
      <c r="B227" s="29"/>
      <c r="C227" s="58"/>
      <c r="D227" s="386"/>
      <c r="E227" s="465"/>
      <c r="F227" s="465"/>
      <c r="G227" s="465"/>
      <c r="H227" s="475"/>
      <c r="I227" s="947"/>
      <c r="J227" s="465"/>
      <c r="K227" s="465"/>
      <c r="L227" s="465"/>
      <c r="M227" s="465"/>
      <c r="N227" s="953"/>
      <c r="O227" s="950"/>
      <c r="P227" s="950"/>
      <c r="Q227" s="950"/>
      <c r="R227" s="1030"/>
      <c r="S227" s="1194"/>
      <c r="T227" s="1189"/>
      <c r="U227" s="1189"/>
      <c r="V227" s="385"/>
      <c r="W227" s="1176"/>
      <c r="X227" s="1058"/>
      <c r="Y227" s="465"/>
      <c r="Z227" s="465"/>
      <c r="AA227" s="465"/>
      <c r="AB227" s="951"/>
      <c r="AC227" s="375"/>
      <c r="AD227" s="949"/>
      <c r="AE227" s="465"/>
      <c r="AF227" s="465"/>
      <c r="AG227" s="172"/>
      <c r="AH227" s="475"/>
      <c r="AI227" s="955"/>
      <c r="AJ227" s="464"/>
      <c r="AK227" s="464"/>
      <c r="AL227" s="464"/>
      <c r="AM227" s="378"/>
      <c r="AN227" s="949"/>
      <c r="AO227" s="465"/>
      <c r="AP227" s="465"/>
      <c r="AQ227" s="465"/>
      <c r="AR227" s="1233"/>
      <c r="AS227" s="1360"/>
      <c r="AT227" s="1357"/>
      <c r="AU227" s="1357"/>
      <c r="AV227" s="1357"/>
      <c r="AW227" s="1192"/>
      <c r="AX227" s="1255"/>
      <c r="AY227" s="465"/>
      <c r="AZ227" s="465"/>
      <c r="BA227" s="465"/>
      <c r="BB227" s="475"/>
      <c r="BC227" s="483"/>
      <c r="BD227" s="949"/>
      <c r="BE227" s="465"/>
      <c r="BF227" s="465"/>
      <c r="BG227" s="465"/>
      <c r="BH227" s="951"/>
      <c r="BI227" s="949"/>
      <c r="BJ227" s="465"/>
      <c r="BK227" s="465"/>
      <c r="BL227" s="465"/>
      <c r="BM227" s="957"/>
      <c r="BN227" s="231"/>
    </row>
    <row r="228" spans="1:66" ht="18.600000000000001" hidden="1" thickBot="1">
      <c r="A228" s="28" t="s">
        <v>5</v>
      </c>
      <c r="B228" s="29"/>
      <c r="C228" s="58"/>
      <c r="D228" s="946"/>
      <c r="E228" s="465"/>
      <c r="F228" s="465"/>
      <c r="G228" s="465"/>
      <c r="H228" s="475"/>
      <c r="I228" s="947"/>
      <c r="J228" s="465"/>
      <c r="K228" s="465"/>
      <c r="L228" s="465"/>
      <c r="M228" s="465"/>
      <c r="N228" s="949"/>
      <c r="O228" s="465"/>
      <c r="P228" s="465"/>
      <c r="Q228" s="465"/>
      <c r="R228" s="375"/>
      <c r="S228" s="1177"/>
      <c r="T228" s="1189"/>
      <c r="U228" s="1189"/>
      <c r="V228" s="1195"/>
      <c r="W228" s="1201"/>
      <c r="X228" s="1058"/>
      <c r="Y228" s="465"/>
      <c r="Z228" s="465"/>
      <c r="AA228" s="465"/>
      <c r="AB228" s="951"/>
      <c r="AC228" s="975"/>
      <c r="AD228" s="949"/>
      <c r="AE228" s="465"/>
      <c r="AF228" s="465"/>
      <c r="AG228" s="465"/>
      <c r="AH228" s="973"/>
      <c r="AI228" s="974"/>
      <c r="AJ228" s="950"/>
      <c r="AK228" s="950"/>
      <c r="AL228" s="950"/>
      <c r="AM228" s="378"/>
      <c r="AN228" s="949"/>
      <c r="AO228" s="465"/>
      <c r="AP228" s="465"/>
      <c r="AQ228" s="465"/>
      <c r="AR228" s="1233"/>
      <c r="AS228" s="1360"/>
      <c r="AT228" s="1357"/>
      <c r="AU228" s="1357"/>
      <c r="AV228" s="1357"/>
      <c r="AW228" s="1192"/>
      <c r="AX228" s="1255"/>
      <c r="AY228" s="465"/>
      <c r="AZ228" s="465"/>
      <c r="BA228" s="465"/>
      <c r="BB228" s="475"/>
      <c r="BC228" s="483"/>
      <c r="BD228" s="949"/>
      <c r="BE228" s="465"/>
      <c r="BF228" s="465"/>
      <c r="BG228" s="465"/>
      <c r="BH228" s="951"/>
      <c r="BI228" s="949"/>
      <c r="BJ228" s="465"/>
      <c r="BK228" s="465"/>
      <c r="BL228" s="465"/>
      <c r="BM228" s="957"/>
      <c r="BN228" s="231"/>
    </row>
    <row r="229" spans="1:66" s="39" customFormat="1" ht="26.4" hidden="1" thickBot="1">
      <c r="A229" s="36" t="s">
        <v>51</v>
      </c>
      <c r="B229" s="37"/>
      <c r="C229" s="55">
        <f>SUM(D229:BM229)</f>
        <v>0</v>
      </c>
      <c r="D229" s="959"/>
      <c r="E229" s="960"/>
      <c r="F229" s="960"/>
      <c r="G229" s="960"/>
      <c r="H229" s="961"/>
      <c r="I229" s="962"/>
      <c r="J229" s="960"/>
      <c r="K229" s="960"/>
      <c r="L229" s="960"/>
      <c r="M229" s="960"/>
      <c r="N229" s="968"/>
      <c r="O229" s="960"/>
      <c r="P229" s="960"/>
      <c r="Q229" s="960"/>
      <c r="R229" s="960"/>
      <c r="S229" s="1182"/>
      <c r="T229" s="1060"/>
      <c r="U229" s="1060"/>
      <c r="V229" s="1060"/>
      <c r="W229" s="1183"/>
      <c r="X229" s="1060"/>
      <c r="Y229" s="960"/>
      <c r="Z229" s="960"/>
      <c r="AA229" s="960"/>
      <c r="AB229" s="960"/>
      <c r="AC229" s="967"/>
      <c r="AD229" s="962"/>
      <c r="AE229" s="960"/>
      <c r="AF229" s="960"/>
      <c r="AG229" s="960"/>
      <c r="AH229" s="961"/>
      <c r="AI229" s="962"/>
      <c r="AJ229" s="960"/>
      <c r="AK229" s="960"/>
      <c r="AL229" s="960"/>
      <c r="AM229" s="967"/>
      <c r="AN229" s="968"/>
      <c r="AO229" s="960"/>
      <c r="AP229" s="960"/>
      <c r="AQ229" s="960"/>
      <c r="AR229" s="1060"/>
      <c r="AS229" s="1361"/>
      <c r="AT229" s="1362"/>
      <c r="AU229" s="1362"/>
      <c r="AV229" s="1362"/>
      <c r="AW229" s="1363"/>
      <c r="AX229" s="1060"/>
      <c r="AY229" s="960"/>
      <c r="AZ229" s="960"/>
      <c r="BA229" s="960"/>
      <c r="BB229" s="960"/>
      <c r="BC229" s="969"/>
      <c r="BD229" s="968"/>
      <c r="BE229" s="960"/>
      <c r="BF229" s="960"/>
      <c r="BG229" s="960"/>
      <c r="BH229" s="960"/>
      <c r="BI229" s="968"/>
      <c r="BJ229" s="960"/>
      <c r="BK229" s="960"/>
      <c r="BL229" s="960"/>
      <c r="BM229" s="972"/>
      <c r="BN229" s="232"/>
    </row>
    <row r="230" spans="1:66" s="39" customFormat="1" ht="19.5" hidden="1" customHeight="1" thickBot="1">
      <c r="A230" s="40" t="s">
        <v>88</v>
      </c>
      <c r="B230" s="41"/>
      <c r="C230" s="42">
        <f>C229*(1+B230)</f>
        <v>0</v>
      </c>
      <c r="D230" s="991"/>
      <c r="E230" s="979"/>
      <c r="F230" s="979"/>
      <c r="G230" s="979"/>
      <c r="H230" s="980"/>
      <c r="I230" s="981"/>
      <c r="J230" s="982"/>
      <c r="K230" s="982"/>
      <c r="L230" s="982"/>
      <c r="M230" s="982"/>
      <c r="N230" s="983"/>
      <c r="O230" s="979"/>
      <c r="P230" s="979"/>
      <c r="Q230" s="979"/>
      <c r="R230" s="1031"/>
      <c r="S230" s="1190"/>
      <c r="T230" s="1191"/>
      <c r="U230" s="1191"/>
      <c r="V230" s="1191"/>
      <c r="W230" s="1199"/>
      <c r="X230" s="1061"/>
      <c r="Y230" s="984"/>
      <c r="Z230" s="979"/>
      <c r="AA230" s="979"/>
      <c r="AB230" s="984"/>
      <c r="AC230" s="985"/>
      <c r="AD230" s="981"/>
      <c r="AE230" s="982"/>
      <c r="AF230" s="982"/>
      <c r="AG230" s="982"/>
      <c r="AH230" s="980"/>
      <c r="AI230" s="981"/>
      <c r="AJ230" s="982"/>
      <c r="AK230" s="982"/>
      <c r="AL230" s="982"/>
      <c r="AM230" s="986"/>
      <c r="AN230" s="1385"/>
      <c r="AO230" s="1386"/>
      <c r="AP230" s="979"/>
      <c r="AQ230" s="979"/>
      <c r="AR230" s="1234"/>
      <c r="AS230" s="1368"/>
      <c r="AT230" s="1369"/>
      <c r="AU230" s="1369"/>
      <c r="AV230" s="1369"/>
      <c r="AW230" s="1370"/>
      <c r="AX230" s="1062"/>
      <c r="AY230" s="979"/>
      <c r="AZ230" s="982"/>
      <c r="BA230" s="982"/>
      <c r="BB230" s="987"/>
      <c r="BC230" s="988"/>
      <c r="BD230" s="983"/>
      <c r="BE230" s="979"/>
      <c r="BF230" s="979"/>
      <c r="BG230" s="979"/>
      <c r="BH230" s="984"/>
      <c r="BI230" s="983"/>
      <c r="BJ230" s="979"/>
      <c r="BK230" s="979"/>
      <c r="BL230" s="979"/>
      <c r="BM230" s="989"/>
      <c r="BN230" s="232"/>
    </row>
    <row r="231" spans="1:66" ht="18.600000000000001" hidden="1" thickBot="1">
      <c r="A231" s="43" t="s">
        <v>115</v>
      </c>
      <c r="B231" s="29"/>
      <c r="C231" s="58"/>
      <c r="D231" s="386"/>
      <c r="E231" s="465"/>
      <c r="F231" s="465"/>
      <c r="G231" s="465"/>
      <c r="H231" s="475"/>
      <c r="I231" s="947"/>
      <c r="J231" s="465"/>
      <c r="K231" s="465"/>
      <c r="L231" s="465"/>
      <c r="M231" s="465"/>
      <c r="N231" s="953"/>
      <c r="O231" s="950"/>
      <c r="P231" s="950"/>
      <c r="Q231" s="950"/>
      <c r="R231" s="1030"/>
      <c r="S231" s="1194"/>
      <c r="T231" s="1189"/>
      <c r="U231" s="1189"/>
      <c r="V231" s="385"/>
      <c r="W231" s="1176"/>
      <c r="X231" s="1058"/>
      <c r="Y231" s="465"/>
      <c r="Z231" s="465"/>
      <c r="AA231" s="465"/>
      <c r="AB231" s="951"/>
      <c r="AC231" s="375"/>
      <c r="AD231" s="949"/>
      <c r="AE231" s="465"/>
      <c r="AF231" s="465"/>
      <c r="AG231" s="385"/>
      <c r="AH231" s="475"/>
      <c r="AI231" s="955"/>
      <c r="AJ231" s="464"/>
      <c r="AK231" s="464"/>
      <c r="AL231" s="464"/>
      <c r="AM231" s="378"/>
      <c r="AN231" s="949"/>
      <c r="AO231" s="465"/>
      <c r="AP231" s="465"/>
      <c r="AQ231" s="465"/>
      <c r="AR231" s="1233"/>
      <c r="AS231" s="1360"/>
      <c r="AT231" s="1357"/>
      <c r="AU231" s="1357"/>
      <c r="AV231" s="1357"/>
      <c r="AW231" s="1192"/>
      <c r="AX231" s="1255"/>
      <c r="AY231" s="465"/>
      <c r="AZ231" s="465"/>
      <c r="BA231" s="465"/>
      <c r="BB231" s="475"/>
      <c r="BC231" s="483"/>
      <c r="BD231" s="949"/>
      <c r="BE231" s="465"/>
      <c r="BF231" s="465"/>
      <c r="BG231" s="465"/>
      <c r="BH231" s="951"/>
      <c r="BI231" s="949"/>
      <c r="BJ231" s="465"/>
      <c r="BK231" s="465"/>
      <c r="BL231" s="465"/>
      <c r="BM231" s="957"/>
      <c r="BN231" s="231"/>
    </row>
    <row r="232" spans="1:66" ht="18.600000000000001" hidden="1" thickBot="1">
      <c r="A232" s="28" t="s">
        <v>5</v>
      </c>
      <c r="B232" s="29"/>
      <c r="C232" s="58"/>
      <c r="D232" s="946"/>
      <c r="E232" s="465"/>
      <c r="F232" s="465"/>
      <c r="G232" s="465"/>
      <c r="H232" s="475"/>
      <c r="I232" s="947"/>
      <c r="J232" s="465"/>
      <c r="K232" s="465"/>
      <c r="L232" s="465"/>
      <c r="M232" s="465"/>
      <c r="N232" s="949"/>
      <c r="O232" s="465"/>
      <c r="P232" s="465"/>
      <c r="Q232" s="465"/>
      <c r="R232" s="375"/>
      <c r="S232" s="1177"/>
      <c r="T232" s="1189"/>
      <c r="U232" s="1189"/>
      <c r="V232" s="1195"/>
      <c r="W232" s="1202"/>
      <c r="X232" s="1058"/>
      <c r="Y232" s="465"/>
      <c r="Z232" s="465"/>
      <c r="AA232" s="465"/>
      <c r="AB232" s="951"/>
      <c r="AC232" s="975"/>
      <c r="AD232" s="949"/>
      <c r="AE232" s="465"/>
      <c r="AF232" s="465"/>
      <c r="AG232" s="465"/>
      <c r="AH232" s="973"/>
      <c r="AI232" s="974"/>
      <c r="AJ232" s="950"/>
      <c r="AK232" s="950"/>
      <c r="AL232" s="950"/>
      <c r="AM232" s="378"/>
      <c r="AN232" s="949"/>
      <c r="AO232" s="465"/>
      <c r="AP232" s="465"/>
      <c r="AQ232" s="465"/>
      <c r="AR232" s="1233"/>
      <c r="AS232" s="1360"/>
      <c r="AT232" s="1357"/>
      <c r="AU232" s="1357"/>
      <c r="AV232" s="1357"/>
      <c r="AW232" s="1192"/>
      <c r="AX232" s="1255"/>
      <c r="AY232" s="465"/>
      <c r="AZ232" s="465"/>
      <c r="BA232" s="465"/>
      <c r="BB232" s="475"/>
      <c r="BC232" s="483"/>
      <c r="BD232" s="949"/>
      <c r="BE232" s="465"/>
      <c r="BF232" s="465"/>
      <c r="BG232" s="465"/>
      <c r="BH232" s="951"/>
      <c r="BI232" s="949"/>
      <c r="BJ232" s="465"/>
      <c r="BK232" s="465"/>
      <c r="BL232" s="465"/>
      <c r="BM232" s="957"/>
      <c r="BN232" s="231"/>
    </row>
    <row r="233" spans="1:66" s="39" customFormat="1" ht="26.4" hidden="1" thickBot="1">
      <c r="A233" s="36" t="s">
        <v>51</v>
      </c>
      <c r="B233" s="37"/>
      <c r="C233" s="55">
        <f>SUM(D233:BM233)</f>
        <v>0</v>
      </c>
      <c r="D233" s="959"/>
      <c r="E233" s="960"/>
      <c r="F233" s="960"/>
      <c r="G233" s="960"/>
      <c r="H233" s="961"/>
      <c r="I233" s="962"/>
      <c r="J233" s="960"/>
      <c r="K233" s="960"/>
      <c r="L233" s="960"/>
      <c r="M233" s="960"/>
      <c r="N233" s="968"/>
      <c r="O233" s="960"/>
      <c r="P233" s="960"/>
      <c r="Q233" s="960"/>
      <c r="R233" s="960"/>
      <c r="S233" s="1182"/>
      <c r="T233" s="1060"/>
      <c r="U233" s="1060"/>
      <c r="V233" s="1060"/>
      <c r="W233" s="1183"/>
      <c r="X233" s="1060"/>
      <c r="Y233" s="960"/>
      <c r="Z233" s="960"/>
      <c r="AA233" s="960"/>
      <c r="AB233" s="960"/>
      <c r="AC233" s="967"/>
      <c r="AD233" s="962"/>
      <c r="AE233" s="960"/>
      <c r="AF233" s="960"/>
      <c r="AG233" s="960"/>
      <c r="AH233" s="961"/>
      <c r="AI233" s="962"/>
      <c r="AJ233" s="960"/>
      <c r="AK233" s="960"/>
      <c r="AL233" s="960"/>
      <c r="AM233" s="967"/>
      <c r="AN233" s="968"/>
      <c r="AO233" s="960"/>
      <c r="AP233" s="960"/>
      <c r="AQ233" s="960"/>
      <c r="AR233" s="1060"/>
      <c r="AS233" s="1361"/>
      <c r="AT233" s="1362"/>
      <c r="AU233" s="1362"/>
      <c r="AV233" s="1362"/>
      <c r="AW233" s="1363"/>
      <c r="AX233" s="1060"/>
      <c r="AY233" s="960"/>
      <c r="AZ233" s="960"/>
      <c r="BA233" s="960"/>
      <c r="BB233" s="960"/>
      <c r="BC233" s="969"/>
      <c r="BD233" s="968"/>
      <c r="BE233" s="960"/>
      <c r="BF233" s="960"/>
      <c r="BG233" s="960"/>
      <c r="BH233" s="960"/>
      <c r="BI233" s="968"/>
      <c r="BJ233" s="960"/>
      <c r="BK233" s="960"/>
      <c r="BL233" s="960"/>
      <c r="BM233" s="972"/>
      <c r="BN233" s="232"/>
    </row>
    <row r="234" spans="1:66" s="39" customFormat="1" ht="19.5" hidden="1" customHeight="1" thickBot="1">
      <c r="A234" s="40" t="s">
        <v>88</v>
      </c>
      <c r="B234" s="41"/>
      <c r="C234" s="42">
        <f>C233*(1+B234)</f>
        <v>0</v>
      </c>
      <c r="D234" s="991"/>
      <c r="E234" s="979"/>
      <c r="F234" s="979"/>
      <c r="G234" s="979"/>
      <c r="H234" s="980"/>
      <c r="I234" s="981"/>
      <c r="J234" s="982"/>
      <c r="K234" s="982"/>
      <c r="L234" s="982"/>
      <c r="M234" s="982"/>
      <c r="N234" s="983"/>
      <c r="O234" s="979"/>
      <c r="P234" s="979"/>
      <c r="Q234" s="979"/>
      <c r="R234" s="1031"/>
      <c r="S234" s="1190"/>
      <c r="T234" s="1191"/>
      <c r="U234" s="1191"/>
      <c r="V234" s="1191"/>
      <c r="W234" s="1199"/>
      <c r="X234" s="1061"/>
      <c r="Y234" s="984"/>
      <c r="Z234" s="979"/>
      <c r="AA234" s="979"/>
      <c r="AB234" s="984"/>
      <c r="AC234" s="985"/>
      <c r="AD234" s="981"/>
      <c r="AE234" s="982"/>
      <c r="AF234" s="982"/>
      <c r="AG234" s="982"/>
      <c r="AH234" s="980"/>
      <c r="AI234" s="981"/>
      <c r="AJ234" s="982"/>
      <c r="AK234" s="982"/>
      <c r="AL234" s="982"/>
      <c r="AM234" s="986"/>
      <c r="AN234" s="1385"/>
      <c r="AO234" s="1386"/>
      <c r="AP234" s="979"/>
      <c r="AQ234" s="979"/>
      <c r="AR234" s="1234"/>
      <c r="AS234" s="1368"/>
      <c r="AT234" s="1369"/>
      <c r="AU234" s="1369"/>
      <c r="AV234" s="1369"/>
      <c r="AW234" s="1370"/>
      <c r="AX234" s="1062"/>
      <c r="AY234" s="979"/>
      <c r="AZ234" s="982"/>
      <c r="BA234" s="982"/>
      <c r="BB234" s="987"/>
      <c r="BC234" s="988"/>
      <c r="BD234" s="983"/>
      <c r="BE234" s="979"/>
      <c r="BF234" s="979"/>
      <c r="BG234" s="979"/>
      <c r="BH234" s="984"/>
      <c r="BI234" s="983"/>
      <c r="BJ234" s="979"/>
      <c r="BK234" s="979"/>
      <c r="BL234" s="979"/>
      <c r="BM234" s="989"/>
      <c r="BN234" s="232"/>
    </row>
    <row r="235" spans="1:66" ht="18.600000000000001" hidden="1" thickBot="1">
      <c r="A235" s="43" t="s">
        <v>115</v>
      </c>
      <c r="B235" s="29"/>
      <c r="C235" s="58"/>
      <c r="D235" s="386"/>
      <c r="E235" s="465"/>
      <c r="F235" s="465"/>
      <c r="G235" s="465"/>
      <c r="H235" s="475"/>
      <c r="I235" s="947"/>
      <c r="J235" s="465"/>
      <c r="K235" s="465"/>
      <c r="L235" s="465"/>
      <c r="M235" s="465"/>
      <c r="N235" s="953"/>
      <c r="O235" s="950"/>
      <c r="P235" s="950"/>
      <c r="Q235" s="950"/>
      <c r="R235" s="1030"/>
      <c r="S235" s="1194"/>
      <c r="T235" s="1189"/>
      <c r="U235" s="1189"/>
      <c r="V235" s="385"/>
      <c r="W235" s="1200"/>
      <c r="X235" s="1058"/>
      <c r="Y235" s="465"/>
      <c r="Z235" s="465"/>
      <c r="AA235" s="465"/>
      <c r="AB235" s="951"/>
      <c r="AC235" s="375"/>
      <c r="AD235" s="949"/>
      <c r="AE235" s="465"/>
      <c r="AF235" s="465"/>
      <c r="AG235" s="172"/>
      <c r="AH235" s="475"/>
      <c r="AI235" s="955"/>
      <c r="AJ235" s="464"/>
      <c r="AK235" s="464"/>
      <c r="AL235" s="464"/>
      <c r="AM235" s="378"/>
      <c r="AN235" s="949"/>
      <c r="AO235" s="465"/>
      <c r="AP235" s="465"/>
      <c r="AQ235" s="465"/>
      <c r="AR235" s="1233"/>
      <c r="AS235" s="1360"/>
      <c r="AT235" s="1357"/>
      <c r="AU235" s="1357"/>
      <c r="AV235" s="1357"/>
      <c r="AW235" s="1192"/>
      <c r="AX235" s="1255"/>
      <c r="AY235" s="465"/>
      <c r="AZ235" s="465"/>
      <c r="BA235" s="465"/>
      <c r="BB235" s="475"/>
      <c r="BC235" s="483"/>
      <c r="BD235" s="949"/>
      <c r="BE235" s="465"/>
      <c r="BF235" s="465"/>
      <c r="BG235" s="465"/>
      <c r="BH235" s="951"/>
      <c r="BI235" s="949"/>
      <c r="BJ235" s="465"/>
      <c r="BK235" s="465"/>
      <c r="BL235" s="465"/>
      <c r="BM235" s="957"/>
      <c r="BN235" s="231"/>
    </row>
    <row r="236" spans="1:66" ht="18.600000000000001" hidden="1" thickBot="1">
      <c r="A236" s="28" t="s">
        <v>5</v>
      </c>
      <c r="B236" s="29"/>
      <c r="C236" s="58">
        <f>SUM(D236:BM236)</f>
        <v>0</v>
      </c>
      <c r="D236" s="946"/>
      <c r="E236" s="465"/>
      <c r="F236" s="465"/>
      <c r="G236" s="465"/>
      <c r="H236" s="475"/>
      <c r="I236" s="947"/>
      <c r="J236" s="465"/>
      <c r="K236" s="465"/>
      <c r="L236" s="465"/>
      <c r="M236" s="465"/>
      <c r="N236" s="949"/>
      <c r="O236" s="465"/>
      <c r="P236" s="465"/>
      <c r="Q236" s="465"/>
      <c r="R236" s="375"/>
      <c r="S236" s="1177"/>
      <c r="T236" s="1189"/>
      <c r="U236" s="1189"/>
      <c r="V236" s="1195"/>
      <c r="W236" s="1192"/>
      <c r="X236" s="1058"/>
      <c r="Y236" s="465"/>
      <c r="Z236" s="465"/>
      <c r="AA236" s="465"/>
      <c r="AB236" s="951"/>
      <c r="AC236" s="975"/>
      <c r="AD236" s="949"/>
      <c r="AE236" s="465"/>
      <c r="AF236" s="465"/>
      <c r="AG236" s="465"/>
      <c r="AH236" s="973"/>
      <c r="AI236" s="974"/>
      <c r="AJ236" s="950"/>
      <c r="AK236" s="950"/>
      <c r="AL236" s="950"/>
      <c r="AM236" s="378"/>
      <c r="AN236" s="949"/>
      <c r="AO236" s="465"/>
      <c r="AP236" s="465"/>
      <c r="AQ236" s="465"/>
      <c r="AR236" s="1233"/>
      <c r="AS236" s="1360"/>
      <c r="AT236" s="1357"/>
      <c r="AU236" s="1357"/>
      <c r="AV236" s="1357"/>
      <c r="AW236" s="1192"/>
      <c r="AX236" s="1255"/>
      <c r="AY236" s="465"/>
      <c r="AZ236" s="465"/>
      <c r="BA236" s="465"/>
      <c r="BB236" s="475"/>
      <c r="BC236" s="483"/>
      <c r="BD236" s="949"/>
      <c r="BE236" s="465"/>
      <c r="BF236" s="465"/>
      <c r="BG236" s="465"/>
      <c r="BH236" s="951"/>
      <c r="BI236" s="949"/>
      <c r="BJ236" s="465"/>
      <c r="BK236" s="465"/>
      <c r="BL236" s="954"/>
      <c r="BM236" s="1004"/>
      <c r="BN236" s="231"/>
    </row>
    <row r="237" spans="1:66" s="39" customFormat="1" ht="26.4" hidden="1" thickBot="1">
      <c r="A237" s="36" t="s">
        <v>51</v>
      </c>
      <c r="B237" s="37"/>
      <c r="C237" s="38">
        <f>SUM(D237:BM237)</f>
        <v>0</v>
      </c>
      <c r="D237" s="959"/>
      <c r="E237" s="960"/>
      <c r="F237" s="960"/>
      <c r="G237" s="960"/>
      <c r="H237" s="961"/>
      <c r="I237" s="962"/>
      <c r="J237" s="960"/>
      <c r="K237" s="960"/>
      <c r="L237" s="960"/>
      <c r="M237" s="960"/>
      <c r="N237" s="968"/>
      <c r="O237" s="960"/>
      <c r="P237" s="960"/>
      <c r="Q237" s="960"/>
      <c r="R237" s="960"/>
      <c r="S237" s="1182"/>
      <c r="T237" s="1060"/>
      <c r="U237" s="1060"/>
      <c r="V237" s="1060"/>
      <c r="W237" s="1183"/>
      <c r="X237" s="1060"/>
      <c r="Y237" s="960"/>
      <c r="Z237" s="960"/>
      <c r="AA237" s="960"/>
      <c r="AB237" s="960"/>
      <c r="AC237" s="967"/>
      <c r="AD237" s="962"/>
      <c r="AE237" s="960"/>
      <c r="AF237" s="960"/>
      <c r="AG237" s="960"/>
      <c r="AH237" s="961"/>
      <c r="AI237" s="962"/>
      <c r="AJ237" s="960"/>
      <c r="AK237" s="960"/>
      <c r="AL237" s="960"/>
      <c r="AM237" s="967"/>
      <c r="AN237" s="968"/>
      <c r="AO237" s="960"/>
      <c r="AP237" s="960"/>
      <c r="AQ237" s="960"/>
      <c r="AR237" s="1060"/>
      <c r="AS237" s="1361"/>
      <c r="AT237" s="1362"/>
      <c r="AU237" s="1362"/>
      <c r="AV237" s="1362"/>
      <c r="AW237" s="1363"/>
      <c r="AX237" s="1060"/>
      <c r="AY237" s="960"/>
      <c r="AZ237" s="960"/>
      <c r="BA237" s="960"/>
      <c r="BB237" s="960"/>
      <c r="BC237" s="969"/>
      <c r="BD237" s="968"/>
      <c r="BE237" s="960"/>
      <c r="BF237" s="960"/>
      <c r="BG237" s="960"/>
      <c r="BH237" s="960"/>
      <c r="BI237" s="968"/>
      <c r="BJ237" s="960"/>
      <c r="BK237" s="960"/>
      <c r="BL237" s="960"/>
      <c r="BM237" s="972"/>
      <c r="BN237" s="232"/>
    </row>
    <row r="238" spans="1:66" s="39" customFormat="1" ht="19.5" hidden="1" customHeight="1" thickBot="1">
      <c r="A238" s="40" t="s">
        <v>88</v>
      </c>
      <c r="B238" s="41"/>
      <c r="C238" s="42">
        <f>C237*(1+B238)</f>
        <v>0</v>
      </c>
      <c r="D238" s="1005"/>
      <c r="E238" s="1006"/>
      <c r="F238" s="1006"/>
      <c r="G238" s="1006"/>
      <c r="H238" s="1007"/>
      <c r="I238" s="1008"/>
      <c r="J238" s="1009"/>
      <c r="K238" s="1009"/>
      <c r="L238" s="1009"/>
      <c r="M238" s="1009"/>
      <c r="N238" s="1010"/>
      <c r="O238" s="1006"/>
      <c r="P238" s="1006"/>
      <c r="Q238" s="1006"/>
      <c r="R238" s="1015"/>
      <c r="S238" s="1203"/>
      <c r="T238" s="1082"/>
      <c r="U238" s="1082"/>
      <c r="V238" s="1011"/>
      <c r="W238" s="1204"/>
      <c r="X238" s="1063"/>
      <c r="Y238" s="325"/>
      <c r="Z238" s="325"/>
      <c r="AA238" s="325"/>
      <c r="AB238" s="326"/>
      <c r="AC238" s="326"/>
      <c r="AD238" s="56"/>
      <c r="AE238" s="1009"/>
      <c r="AF238" s="1009"/>
      <c r="AG238" s="1009"/>
      <c r="AH238" s="1012"/>
      <c r="AI238" s="1008"/>
      <c r="AJ238" s="1009"/>
      <c r="AK238" s="1009"/>
      <c r="AL238" s="1009"/>
      <c r="AM238" s="1006"/>
      <c r="AN238" s="1384"/>
      <c r="AO238" s="1014"/>
      <c r="AP238" s="1006"/>
      <c r="AQ238" s="1006"/>
      <c r="AR238" s="1015"/>
      <c r="AS238" s="1270"/>
      <c r="AT238" s="1382"/>
      <c r="AU238" s="1382"/>
      <c r="AV238" s="1382"/>
      <c r="AW238" s="1383"/>
      <c r="AX238" s="1256"/>
      <c r="AY238" s="1006"/>
      <c r="AZ238" s="1009"/>
      <c r="BA238" s="1009"/>
      <c r="BB238" s="1015"/>
      <c r="BC238" s="1013"/>
      <c r="BD238" s="1010"/>
      <c r="BE238" s="1006"/>
      <c r="BF238" s="1006"/>
      <c r="BG238" s="1006"/>
      <c r="BH238" s="1006"/>
      <c r="BI238" s="1006"/>
      <c r="BJ238" s="1006"/>
      <c r="BK238" s="1006"/>
      <c r="BL238" s="1006"/>
      <c r="BM238" s="1016"/>
    </row>
    <row r="239" spans="1:66" ht="18.600000000000001" thickBot="1">
      <c r="A239" s="60" t="s">
        <v>89</v>
      </c>
      <c r="B239" s="61"/>
      <c r="C239" s="240"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7"/>
      <c r="J241" s="327"/>
      <c r="K241" s="3"/>
      <c r="L241" s="328"/>
      <c r="M241" s="328"/>
      <c r="N241" s="327"/>
      <c r="O241" s="327"/>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8"/>
      <c r="J243" s="65"/>
      <c r="K243" s="70"/>
      <c r="L243" s="328"/>
      <c r="M243" s="328"/>
      <c r="N243" s="328"/>
      <c r="O243" s="328"/>
      <c r="P243" s="66"/>
      <c r="Q243" s="66"/>
      <c r="R243" s="66"/>
    </row>
    <row r="244" spans="1:65">
      <c r="C244" s="22"/>
      <c r="D244" s="71"/>
      <c r="E244" s="72"/>
      <c r="F244" s="68"/>
      <c r="G244" s="73"/>
      <c r="H244" s="67"/>
      <c r="I244" s="328"/>
      <c r="J244" s="3"/>
      <c r="K244" s="327"/>
      <c r="L244" s="327"/>
      <c r="M244" s="327"/>
      <c r="N244" s="327"/>
      <c r="O244" s="327"/>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42" t="s">
        <v>48</v>
      </c>
      <c r="B246" s="242" t="s">
        <v>59</v>
      </c>
      <c r="C246" s="243" t="s">
        <v>59</v>
      </c>
      <c r="D246" s="1423">
        <v>44562</v>
      </c>
      <c r="E246" s="487"/>
      <c r="F246" s="487"/>
      <c r="G246" s="1208"/>
      <c r="H246" s="1210"/>
      <c r="I246" s="486">
        <v>44593</v>
      </c>
      <c r="J246" s="487"/>
      <c r="K246" s="487"/>
      <c r="L246" s="487"/>
      <c r="M246" s="487"/>
      <c r="N246" s="486">
        <v>44621</v>
      </c>
      <c r="O246" s="487"/>
      <c r="P246" s="487"/>
      <c r="Q246" s="487"/>
      <c r="R246" s="487"/>
      <c r="S246" s="486">
        <v>44652</v>
      </c>
      <c r="T246" s="487"/>
      <c r="U246" s="487"/>
      <c r="V246" s="487"/>
      <c r="W246" s="487"/>
      <c r="X246" s="486">
        <v>44682</v>
      </c>
      <c r="Y246" s="487"/>
      <c r="Z246" s="487"/>
      <c r="AA246" s="487"/>
      <c r="AB246" s="1209"/>
      <c r="AC246" s="1210"/>
      <c r="AD246" s="486">
        <v>44713</v>
      </c>
      <c r="AE246" s="487"/>
      <c r="AF246" s="487"/>
      <c r="AG246" s="487"/>
      <c r="AH246" s="1209"/>
      <c r="AI246" s="486">
        <v>44743</v>
      </c>
      <c r="AJ246" s="487"/>
      <c r="AK246" s="487"/>
      <c r="AL246" s="487"/>
      <c r="AM246" s="487"/>
      <c r="AN246" s="486">
        <v>44774</v>
      </c>
      <c r="AO246" s="487"/>
      <c r="AP246" s="487"/>
      <c r="AQ246" s="487"/>
      <c r="AR246" s="487"/>
      <c r="AS246" s="486">
        <v>44805</v>
      </c>
      <c r="AT246" s="487"/>
      <c r="AU246" s="487"/>
      <c r="AV246" s="1208"/>
      <c r="AW246" s="1209"/>
      <c r="AX246" s="486">
        <v>44835</v>
      </c>
      <c r="AY246" s="487"/>
      <c r="AZ246" s="487"/>
      <c r="BA246" s="487"/>
      <c r="BB246" s="1209"/>
      <c r="BC246" s="1209"/>
      <c r="BD246" s="486">
        <v>44866</v>
      </c>
      <c r="BE246" s="487"/>
      <c r="BF246" s="487"/>
      <c r="BG246" s="487"/>
      <c r="BH246" s="1208"/>
      <c r="BI246" s="1423">
        <v>44896</v>
      </c>
      <c r="BJ246" s="487"/>
      <c r="BK246" s="487"/>
      <c r="BL246" s="1208"/>
      <c r="BM246" s="1433"/>
    </row>
    <row r="247" spans="1:65">
      <c r="A247" s="74" t="s">
        <v>56</v>
      </c>
      <c r="B247" s="75" t="e">
        <f>SUM(D247:BL247)</f>
        <v>#N/A</v>
      </c>
      <c r="C247" s="264" t="e">
        <f>SUM(D247:BM247)</f>
        <v>#N/A</v>
      </c>
      <c r="D247" s="1424" t="e">
        <f>D66+D104+D142</f>
        <v>#N/A</v>
      </c>
      <c r="E247" s="1425"/>
      <c r="F247" s="1425"/>
      <c r="G247" s="1425"/>
      <c r="H247" s="1426"/>
      <c r="I247" s="1424" t="e">
        <f>I66+I104+I142</f>
        <v>#N/A</v>
      </c>
      <c r="J247" s="1425"/>
      <c r="K247" s="1425"/>
      <c r="L247" s="1425"/>
      <c r="M247" s="1425"/>
      <c r="N247" s="1424" t="e">
        <f>N66+N104+N142</f>
        <v>#N/A</v>
      </c>
      <c r="O247" s="1425"/>
      <c r="P247" s="1425"/>
      <c r="Q247" s="1425"/>
      <c r="R247" s="1425"/>
      <c r="S247" s="1424" t="e">
        <f>S66+S104+S142</f>
        <v>#N/A</v>
      </c>
      <c r="T247" s="1425"/>
      <c r="U247" s="1425"/>
      <c r="V247" s="1425"/>
      <c r="W247" s="1426"/>
      <c r="X247" s="1424" t="e">
        <f>X66+X104+X142</f>
        <v>#N/A</v>
      </c>
      <c r="Y247" s="1425"/>
      <c r="Z247" s="1425"/>
      <c r="AA247" s="1425"/>
      <c r="AB247" s="1425"/>
      <c r="AC247" s="1426"/>
      <c r="AD247" s="1424" t="e">
        <f>AD66+AD104+AD142</f>
        <v>#N/A</v>
      </c>
      <c r="AE247" s="1425"/>
      <c r="AF247" s="1425"/>
      <c r="AG247" s="1425"/>
      <c r="AH247" s="1426"/>
      <c r="AI247" s="1424" t="e">
        <f>AI66+AI104+AI142</f>
        <v>#N/A</v>
      </c>
      <c r="AJ247" s="1425"/>
      <c r="AK247" s="1425"/>
      <c r="AL247" s="1425"/>
      <c r="AM247" s="1426"/>
      <c r="AN247" s="1424" t="e">
        <f>AN66+AN104+AN142</f>
        <v>#N/A</v>
      </c>
      <c r="AO247" s="1425"/>
      <c r="AP247" s="1425"/>
      <c r="AQ247" s="1425"/>
      <c r="AR247" s="1425"/>
      <c r="AS247" s="1424" t="e">
        <f>AS66+AS104+AS142</f>
        <v>#N/A</v>
      </c>
      <c r="AT247" s="1425"/>
      <c r="AU247" s="1425"/>
      <c r="AV247" s="1425"/>
      <c r="AW247" s="1426"/>
      <c r="AX247" s="1425" t="e">
        <f>AX66+AX104+AX142</f>
        <v>#N/A</v>
      </c>
      <c r="AY247" s="1425"/>
      <c r="AZ247" s="1425"/>
      <c r="BA247" s="1425"/>
      <c r="BB247" s="1425"/>
      <c r="BC247" s="1425"/>
      <c r="BD247" s="1424" t="e">
        <f>BD66+BD104+BD142</f>
        <v>#N/A</v>
      </c>
      <c r="BE247" s="1425"/>
      <c r="BF247" s="1425"/>
      <c r="BG247" s="1425"/>
      <c r="BH247" s="1425"/>
      <c r="BI247" s="1424" t="e">
        <f>BI66+BI104+BI142</f>
        <v>#N/A</v>
      </c>
      <c r="BJ247" s="1425"/>
      <c r="BK247" s="1425"/>
      <c r="BL247" s="1425"/>
      <c r="BM247" s="1426"/>
    </row>
    <row r="248" spans="1:65" ht="18.600000000000001" thickBot="1">
      <c r="A248" s="74" t="s">
        <v>57</v>
      </c>
      <c r="B248" s="75" t="e">
        <f>SUM(D248:BL248)</f>
        <v>#N/A</v>
      </c>
      <c r="C248" s="241" t="e">
        <f>SUM(D248:BM248)</f>
        <v>#N/A</v>
      </c>
      <c r="D248" s="1427" t="e">
        <f>D67+D105+D143</f>
        <v>#N/A</v>
      </c>
      <c r="E248" s="1428"/>
      <c r="F248" s="1428"/>
      <c r="G248" s="1428"/>
      <c r="H248" s="1429"/>
      <c r="I248" s="1427" t="e">
        <f>I67+I105+I143</f>
        <v>#N/A</v>
      </c>
      <c r="J248" s="1428"/>
      <c r="K248" s="1428"/>
      <c r="L248" s="1428"/>
      <c r="M248" s="1428"/>
      <c r="N248" s="1427" t="e">
        <f>N67+N105+N143</f>
        <v>#N/A</v>
      </c>
      <c r="O248" s="1428"/>
      <c r="P248" s="1428"/>
      <c r="Q248" s="1428"/>
      <c r="R248" s="1428"/>
      <c r="S248" s="1427" t="e">
        <f>S67+S105+S143</f>
        <v>#N/A</v>
      </c>
      <c r="T248" s="1428"/>
      <c r="U248" s="1428"/>
      <c r="V248" s="1428"/>
      <c r="W248" s="1429"/>
      <c r="X248" s="1427" t="e">
        <f>X67+X105+X143</f>
        <v>#N/A</v>
      </c>
      <c r="Y248" s="1428"/>
      <c r="Z248" s="1428"/>
      <c r="AA248" s="1428"/>
      <c r="AB248" s="1428"/>
      <c r="AC248" s="1429"/>
      <c r="AD248" s="1427" t="e">
        <f>AD67+AD105+AD143</f>
        <v>#N/A</v>
      </c>
      <c r="AE248" s="1428"/>
      <c r="AF248" s="1428"/>
      <c r="AG248" s="1428"/>
      <c r="AH248" s="1429"/>
      <c r="AI248" s="1427" t="e">
        <f>AI67+AI105+AI143</f>
        <v>#N/A</v>
      </c>
      <c r="AJ248" s="1428"/>
      <c r="AK248" s="1428"/>
      <c r="AL248" s="1428"/>
      <c r="AM248" s="1429"/>
      <c r="AN248" s="1427" t="e">
        <f>AN67+AN105+AN143</f>
        <v>#N/A</v>
      </c>
      <c r="AO248" s="1428"/>
      <c r="AP248" s="1428"/>
      <c r="AQ248" s="1428"/>
      <c r="AR248" s="1428"/>
      <c r="AS248" s="1427" t="e">
        <f>AS67+AS105+AS143</f>
        <v>#N/A</v>
      </c>
      <c r="AT248" s="1428"/>
      <c r="AU248" s="1428"/>
      <c r="AV248" s="1428"/>
      <c r="AW248" s="1429"/>
      <c r="AX248" s="1428" t="e">
        <f>AX67+AX105+AX143</f>
        <v>#N/A</v>
      </c>
      <c r="AY248" s="1428"/>
      <c r="AZ248" s="1428"/>
      <c r="BA248" s="1428"/>
      <c r="BB248" s="1428"/>
      <c r="BC248" s="1428"/>
      <c r="BD248" s="1427" t="e">
        <f>BD67+BD105+BD143</f>
        <v>#N/A</v>
      </c>
      <c r="BE248" s="1428"/>
      <c r="BF248" s="1428"/>
      <c r="BG248" s="1428"/>
      <c r="BH248" s="1428"/>
      <c r="BI248" s="1427" t="e">
        <f>BI67+BI105+BI143</f>
        <v>#N/A</v>
      </c>
      <c r="BJ248" s="1428"/>
      <c r="BK248" s="1428"/>
      <c r="BL248" s="1428"/>
      <c r="BM248" s="1429"/>
    </row>
    <row r="249" spans="1:65" ht="18.600000000000001" thickBot="1">
      <c r="B249" s="244" t="e">
        <f>SUM(B247:B248)</f>
        <v>#N/A</v>
      </c>
      <c r="C249" s="245" t="e">
        <f>SUM(C247:C248)</f>
        <v>#N/A</v>
      </c>
      <c r="D249" s="1430" t="e">
        <f>D247+D248</f>
        <v>#N/A</v>
      </c>
      <c r="E249" s="1431"/>
      <c r="F249" s="1431"/>
      <c r="G249" s="1431"/>
      <c r="H249" s="1432"/>
      <c r="I249" s="1430" t="e">
        <f>I247+I248</f>
        <v>#N/A</v>
      </c>
      <c r="J249" s="1431"/>
      <c r="K249" s="1431"/>
      <c r="L249" s="1431"/>
      <c r="M249" s="1431"/>
      <c r="N249" s="1430" t="e">
        <f>N247+N248</f>
        <v>#N/A</v>
      </c>
      <c r="O249" s="1431"/>
      <c r="P249" s="1431"/>
      <c r="Q249" s="1431"/>
      <c r="R249" s="1431"/>
      <c r="S249" s="1430" t="e">
        <f>S247+S248</f>
        <v>#N/A</v>
      </c>
      <c r="T249" s="1431"/>
      <c r="U249" s="1431"/>
      <c r="V249" s="1431"/>
      <c r="W249" s="1432"/>
      <c r="X249" s="1430" t="e">
        <f>X247+X248</f>
        <v>#N/A</v>
      </c>
      <c r="Y249" s="1431"/>
      <c r="Z249" s="1431"/>
      <c r="AA249" s="1431"/>
      <c r="AB249" s="1431"/>
      <c r="AC249" s="1432"/>
      <c r="AD249" s="1430" t="e">
        <f>AD247+AD248</f>
        <v>#N/A</v>
      </c>
      <c r="AE249" s="1431"/>
      <c r="AF249" s="1431"/>
      <c r="AG249" s="1431"/>
      <c r="AH249" s="1432"/>
      <c r="AI249" s="1430" t="e">
        <f>AI247+AI248</f>
        <v>#N/A</v>
      </c>
      <c r="AJ249" s="1431"/>
      <c r="AK249" s="1431"/>
      <c r="AL249" s="1431"/>
      <c r="AM249" s="1432"/>
      <c r="AN249" s="1430" t="e">
        <f>AN247+AN248</f>
        <v>#N/A</v>
      </c>
      <c r="AO249" s="1431"/>
      <c r="AP249" s="1431"/>
      <c r="AQ249" s="1431"/>
      <c r="AR249" s="1431"/>
      <c r="AS249" s="1430" t="e">
        <f>AS247+AS248</f>
        <v>#N/A</v>
      </c>
      <c r="AT249" s="1431"/>
      <c r="AU249" s="1431"/>
      <c r="AV249" s="1431"/>
      <c r="AW249" s="1432"/>
      <c r="AX249" s="1431" t="e">
        <f>AX247+AX248</f>
        <v>#N/A</v>
      </c>
      <c r="AY249" s="1431"/>
      <c r="AZ249" s="1431"/>
      <c r="BA249" s="1431"/>
      <c r="BB249" s="1431"/>
      <c r="BC249" s="1431"/>
      <c r="BD249" s="1430" t="e">
        <f>BD247+BD248</f>
        <v>#N/A</v>
      </c>
      <c r="BE249" s="1431"/>
      <c r="BF249" s="1431"/>
      <c r="BG249" s="1431"/>
      <c r="BH249" s="1431"/>
      <c r="BI249" s="1430" t="e">
        <f>BI247+BI248</f>
        <v>#N/A</v>
      </c>
      <c r="BJ249" s="1431"/>
      <c r="BK249" s="1431"/>
      <c r="BL249" s="1431"/>
      <c r="BM249" s="1432"/>
    </row>
    <row r="251" spans="1:65" ht="25.8">
      <c r="D251" s="76"/>
    </row>
  </sheetData>
  <mergeCells count="38">
    <mergeCell ref="E8:F8"/>
    <mergeCell ref="J8:K8"/>
    <mergeCell ref="D41:H41"/>
    <mergeCell ref="I41:M41"/>
    <mergeCell ref="N41:R41"/>
    <mergeCell ref="S41:W41"/>
    <mergeCell ref="X41:AC41"/>
    <mergeCell ref="AD41:AH41"/>
    <mergeCell ref="AI41:AM41"/>
    <mergeCell ref="AN41:AR41"/>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D117:H117"/>
    <mergeCell ref="I117:M117"/>
    <mergeCell ref="N117:R117"/>
    <mergeCell ref="S117:W117"/>
    <mergeCell ref="X117:AC117"/>
    <mergeCell ref="BD117:BH117"/>
    <mergeCell ref="BI117:BM117"/>
    <mergeCell ref="AD117:AH117"/>
    <mergeCell ref="AI117:AM117"/>
    <mergeCell ref="AN117:AR117"/>
    <mergeCell ref="AS117:AW117"/>
    <mergeCell ref="AX117:BC117"/>
  </mergeCells>
  <conditionalFormatting sqref="D24:L24 S24:AC24">
    <cfRule type="cellIs" dxfId="200" priority="67" operator="between">
      <formula>0.1</formula>
      <formula>100000</formula>
    </cfRule>
  </conditionalFormatting>
  <conditionalFormatting sqref="AI24:AM24">
    <cfRule type="cellIs" dxfId="199" priority="63" operator="between">
      <formula>0.1</formula>
      <formula>100000</formula>
    </cfRule>
  </conditionalFormatting>
  <conditionalFormatting sqref="D47:L47 D85:H85 D123:H123 AE47:BB47 AD85:AW85 BD85:BF85 AD123:AW123 BD47:BM47 BD123:BM123 N123:O123 S123:W123 S85:W85 S47:AB47">
    <cfRule type="cellIs" dxfId="198" priority="66" operator="greaterThan">
      <formula>0</formula>
    </cfRule>
  </conditionalFormatting>
  <conditionalFormatting sqref="AC47">
    <cfRule type="cellIs" dxfId="197" priority="65" operator="greaterThan">
      <formula>0</formula>
    </cfRule>
  </conditionalFormatting>
  <conditionalFormatting sqref="AD24:AH24">
    <cfRule type="cellIs" dxfId="196" priority="64" operator="between">
      <formula>0.1</formula>
      <formula>100000</formula>
    </cfRule>
  </conditionalFormatting>
  <conditionalFormatting sqref="BI24:BL24">
    <cfRule type="cellIs" dxfId="195" priority="59" operator="between">
      <formula>0.1</formula>
      <formula>100000</formula>
    </cfRule>
  </conditionalFormatting>
  <conditionalFormatting sqref="AS24:AW24">
    <cfRule type="cellIs" dxfId="194" priority="62" operator="between">
      <formula>0.1</formula>
      <formula>100000</formula>
    </cfRule>
  </conditionalFormatting>
  <conditionalFormatting sqref="AX24:BB24">
    <cfRule type="cellIs" dxfId="193" priority="61" operator="between">
      <formula>0.1</formula>
      <formula>100000</formula>
    </cfRule>
  </conditionalFormatting>
  <conditionalFormatting sqref="BD24:BH24">
    <cfRule type="cellIs" dxfId="192" priority="60" operator="between">
      <formula>0.1</formula>
      <formula>100000</formula>
    </cfRule>
  </conditionalFormatting>
  <conditionalFormatting sqref="BM85">
    <cfRule type="cellIs" dxfId="191" priority="58" operator="greaterThan">
      <formula>0</formula>
    </cfRule>
  </conditionalFormatting>
  <conditionalFormatting sqref="BG85:BL85">
    <cfRule type="cellIs" dxfId="190" priority="57" operator="greaterThan">
      <formula>0</formula>
    </cfRule>
  </conditionalFormatting>
  <conditionalFormatting sqref="AD47">
    <cfRule type="cellIs" dxfId="189" priority="56" operator="greaterThan">
      <formula>0</formula>
    </cfRule>
  </conditionalFormatting>
  <conditionalFormatting sqref="M47">
    <cfRule type="cellIs" dxfId="188" priority="54" operator="greaterThan">
      <formula>0</formula>
    </cfRule>
  </conditionalFormatting>
  <conditionalFormatting sqref="M24">
    <cfRule type="cellIs" dxfId="187" priority="55" operator="between">
      <formula>0.1</formula>
      <formula>100000</formula>
    </cfRule>
  </conditionalFormatting>
  <conditionalFormatting sqref="BC47">
    <cfRule type="cellIs" dxfId="186" priority="53" operator="greaterThan">
      <formula>0</formula>
    </cfRule>
  </conditionalFormatting>
  <conditionalFormatting sqref="BC24">
    <cfRule type="cellIs" dxfId="185" priority="52" operator="between">
      <formula>0.1</formula>
      <formula>100000</formula>
    </cfRule>
  </conditionalFormatting>
  <conditionalFormatting sqref="BM24">
    <cfRule type="cellIs" dxfId="184" priority="51" operator="between">
      <formula>0.1</formula>
      <formula>100000</formula>
    </cfRule>
  </conditionalFormatting>
  <conditionalFormatting sqref="BM85">
    <cfRule type="cellIs" dxfId="183" priority="50" operator="greaterThan">
      <formula>0</formula>
    </cfRule>
  </conditionalFormatting>
  <conditionalFormatting sqref="I85:L85">
    <cfRule type="cellIs" dxfId="182" priority="49" operator="greaterThan">
      <formula>0</formula>
    </cfRule>
  </conditionalFormatting>
  <conditionalFormatting sqref="M85">
    <cfRule type="cellIs" dxfId="181" priority="48" operator="greaterThan">
      <formula>0</formula>
    </cfRule>
  </conditionalFormatting>
  <conditionalFormatting sqref="I123:L123">
    <cfRule type="cellIs" dxfId="180" priority="47" operator="greaterThan">
      <formula>0</formula>
    </cfRule>
  </conditionalFormatting>
  <conditionalFormatting sqref="M123">
    <cfRule type="cellIs" dxfId="179" priority="46" operator="greaterThan">
      <formula>0</formula>
    </cfRule>
  </conditionalFormatting>
  <conditionalFormatting sqref="P123:Q123">
    <cfRule type="cellIs" dxfId="178" priority="45" operator="greaterThan">
      <formula>0</formula>
    </cfRule>
  </conditionalFormatting>
  <conditionalFormatting sqref="R123">
    <cfRule type="cellIs" dxfId="177" priority="44" operator="greaterThan">
      <formula>0</formula>
    </cfRule>
  </conditionalFormatting>
  <conditionalFormatting sqref="N85:O85">
    <cfRule type="cellIs" dxfId="176" priority="43" operator="greaterThan">
      <formula>0</formula>
    </cfRule>
  </conditionalFormatting>
  <conditionalFormatting sqref="P85:Q85">
    <cfRule type="cellIs" dxfId="175" priority="42" operator="greaterThan">
      <formula>0</formula>
    </cfRule>
  </conditionalFormatting>
  <conditionalFormatting sqref="R85">
    <cfRule type="cellIs" dxfId="174" priority="41" operator="greaterThan">
      <formula>0</formula>
    </cfRule>
  </conditionalFormatting>
  <conditionalFormatting sqref="N47:O47">
    <cfRule type="cellIs" dxfId="173" priority="40" operator="greaterThan">
      <formula>0</formula>
    </cfRule>
  </conditionalFormatting>
  <conditionalFormatting sqref="P47:Q47">
    <cfRule type="cellIs" dxfId="172" priority="39" operator="greaterThan">
      <formula>0</formula>
    </cfRule>
  </conditionalFormatting>
  <conditionalFormatting sqref="R47">
    <cfRule type="cellIs" dxfId="171" priority="38" operator="greaterThan">
      <formula>0</formula>
    </cfRule>
  </conditionalFormatting>
  <conditionalFormatting sqref="X85:AB85">
    <cfRule type="cellIs" dxfId="170" priority="37" operator="greaterThan">
      <formula>0</formula>
    </cfRule>
  </conditionalFormatting>
  <conditionalFormatting sqref="AC85">
    <cfRule type="cellIs" dxfId="169" priority="36" operator="greaterThan">
      <formula>0</formula>
    </cfRule>
  </conditionalFormatting>
  <conditionalFormatting sqref="X123:AB123">
    <cfRule type="cellIs" dxfId="168" priority="35" operator="greaterThan">
      <formula>0</formula>
    </cfRule>
  </conditionalFormatting>
  <conditionalFormatting sqref="AC123">
    <cfRule type="cellIs" dxfId="167" priority="34" operator="greaterThan">
      <formula>0</formula>
    </cfRule>
  </conditionalFormatting>
  <conditionalFormatting sqref="AX85:BB85">
    <cfRule type="cellIs" dxfId="166" priority="33" operator="greaterThan">
      <formula>0</formula>
    </cfRule>
  </conditionalFormatting>
  <conditionalFormatting sqref="BC85">
    <cfRule type="cellIs" dxfId="165" priority="32" operator="greaterThan">
      <formula>0</formula>
    </cfRule>
  </conditionalFormatting>
  <conditionalFormatting sqref="AX123:BB123">
    <cfRule type="cellIs" dxfId="164" priority="31" operator="greaterThan">
      <formula>0</formula>
    </cfRule>
  </conditionalFormatting>
  <conditionalFormatting sqref="BC123">
    <cfRule type="cellIs" dxfId="163" priority="30" operator="greaterThan">
      <formula>0</formula>
    </cfRule>
  </conditionalFormatting>
  <conditionalFormatting sqref="N24:Q24">
    <cfRule type="cellIs" dxfId="162" priority="29" operator="between">
      <formula>0.1</formula>
      <formula>100000</formula>
    </cfRule>
  </conditionalFormatting>
  <conditionalFormatting sqref="R24">
    <cfRule type="cellIs" dxfId="161" priority="28" operator="between">
      <formula>0.1</formula>
      <formula>100000</formula>
    </cfRule>
  </conditionalFormatting>
  <conditionalFormatting sqref="AN24:AR24">
    <cfRule type="cellIs" dxfId="160" priority="27" operator="between">
      <formula>0.1</formula>
      <formula>100000</formula>
    </cfRule>
  </conditionalFormatting>
  <conditionalFormatting sqref="D31:L31 S31:AC31">
    <cfRule type="cellIs" dxfId="159" priority="26" operator="between">
      <formula>0.1</formula>
      <formula>100000</formula>
    </cfRule>
  </conditionalFormatting>
  <conditionalFormatting sqref="AI31:AM31">
    <cfRule type="cellIs" dxfId="158" priority="24" operator="between">
      <formula>0.1</formula>
      <formula>100000</formula>
    </cfRule>
  </conditionalFormatting>
  <conditionalFormatting sqref="AD31:AH31">
    <cfRule type="cellIs" dxfId="157" priority="25" operator="between">
      <formula>0.1</formula>
      <formula>100000</formula>
    </cfRule>
  </conditionalFormatting>
  <conditionalFormatting sqref="BI31:BL31">
    <cfRule type="cellIs" dxfId="156" priority="20" operator="between">
      <formula>0.1</formula>
      <formula>100000</formula>
    </cfRule>
  </conditionalFormatting>
  <conditionalFormatting sqref="AS31:AW31">
    <cfRule type="cellIs" dxfId="155" priority="23" operator="between">
      <formula>0.1</formula>
      <formula>100000</formula>
    </cfRule>
  </conditionalFormatting>
  <conditionalFormatting sqref="AX31:BB31">
    <cfRule type="cellIs" dxfId="154" priority="22" operator="between">
      <formula>0.1</formula>
      <formula>100000</formula>
    </cfRule>
  </conditionalFormatting>
  <conditionalFormatting sqref="BD31:BH31">
    <cfRule type="cellIs" dxfId="153" priority="21" operator="between">
      <formula>0.1</formula>
      <formula>100000</formula>
    </cfRule>
  </conditionalFormatting>
  <conditionalFormatting sqref="M31">
    <cfRule type="cellIs" dxfId="152" priority="19" operator="between">
      <formula>0.1</formula>
      <formula>100000</formula>
    </cfRule>
  </conditionalFormatting>
  <conditionalFormatting sqref="BC31">
    <cfRule type="cellIs" dxfId="151" priority="18" operator="between">
      <formula>0.1</formula>
      <formula>100000</formula>
    </cfRule>
  </conditionalFormatting>
  <conditionalFormatting sqref="BM31">
    <cfRule type="cellIs" dxfId="150" priority="17" operator="between">
      <formula>0.1</formula>
      <formula>100000</formula>
    </cfRule>
  </conditionalFormatting>
  <conditionalFormatting sqref="N31:Q31">
    <cfRule type="cellIs" dxfId="149" priority="16" operator="between">
      <formula>0.1</formula>
      <formula>100000</formula>
    </cfRule>
  </conditionalFormatting>
  <conditionalFormatting sqref="R31">
    <cfRule type="cellIs" dxfId="148" priority="15" operator="between">
      <formula>0.1</formula>
      <formula>100000</formula>
    </cfRule>
  </conditionalFormatting>
  <conditionalFormatting sqref="AN31:AR31">
    <cfRule type="cellIs" dxfId="147" priority="14" operator="between">
      <formula>0.1</formula>
      <formula>100000</formula>
    </cfRule>
  </conditionalFormatting>
  <conditionalFormatting sqref="D37:L37 S37:AC37">
    <cfRule type="cellIs" dxfId="146" priority="13" operator="between">
      <formula>0.1</formula>
      <formula>100000</formula>
    </cfRule>
  </conditionalFormatting>
  <conditionalFormatting sqref="AI37:AM37">
    <cfRule type="cellIs" dxfId="145" priority="11" operator="between">
      <formula>0.1</formula>
      <formula>100000</formula>
    </cfRule>
  </conditionalFormatting>
  <conditionalFormatting sqref="AD37:AH37">
    <cfRule type="cellIs" dxfId="144" priority="12" operator="between">
      <formula>0.1</formula>
      <formula>100000</formula>
    </cfRule>
  </conditionalFormatting>
  <conditionalFormatting sqref="BI37:BL37">
    <cfRule type="cellIs" dxfId="143" priority="7" operator="between">
      <formula>0.1</formula>
      <formula>100000</formula>
    </cfRule>
  </conditionalFormatting>
  <conditionalFormatting sqref="AS37:AW37">
    <cfRule type="cellIs" dxfId="142" priority="10" operator="between">
      <formula>0.1</formula>
      <formula>100000</formula>
    </cfRule>
  </conditionalFormatting>
  <conditionalFormatting sqref="AX37:BB37">
    <cfRule type="cellIs" dxfId="141" priority="9" operator="between">
      <formula>0.1</formula>
      <formula>100000</formula>
    </cfRule>
  </conditionalFormatting>
  <conditionalFormatting sqref="BD37:BH37">
    <cfRule type="cellIs" dxfId="140" priority="8" operator="between">
      <formula>0.1</formula>
      <formula>100000</formula>
    </cfRule>
  </conditionalFormatting>
  <conditionalFormatting sqref="M37">
    <cfRule type="cellIs" dxfId="139" priority="6" operator="between">
      <formula>0.1</formula>
      <formula>100000</formula>
    </cfRule>
  </conditionalFormatting>
  <conditionalFormatting sqref="BC37">
    <cfRule type="cellIs" dxfId="138" priority="5" operator="between">
      <formula>0.1</formula>
      <formula>100000</formula>
    </cfRule>
  </conditionalFormatting>
  <conditionalFormatting sqref="BM37">
    <cfRule type="cellIs" dxfId="137" priority="4" operator="between">
      <formula>0.1</formula>
      <formula>100000</formula>
    </cfRule>
  </conditionalFormatting>
  <conditionalFormatting sqref="N37:Q37">
    <cfRule type="cellIs" dxfId="136" priority="3" operator="between">
      <formula>0.1</formula>
      <formula>100000</formula>
    </cfRule>
  </conditionalFormatting>
  <conditionalFormatting sqref="R37">
    <cfRule type="cellIs" dxfId="135" priority="2" operator="between">
      <formula>0.1</formula>
      <formula>100000</formula>
    </cfRule>
  </conditionalFormatting>
  <conditionalFormatting sqref="AN37:AR37">
    <cfRule type="cellIs" dxfId="134" priority="1" operator="between">
      <formula>0.1</formula>
      <formula>100000</formula>
    </cfRule>
  </conditionalFormatting>
  <dataValidations count="5">
    <dataValidation type="list" allowBlank="1" showErrorMessage="1" sqref="F72 K72 P72 F148 K148 P148 F110 K110 P110 U72 Z72 AF72 AK72 AP72 AU72 AZ72 BF72 BK72 U110 Z110 AF110 AK110 AP110 AU110 AZ110 BF110 BK110 U148 Z148 AF148 AK148 AP148 AU148 AZ148 BF148 BK148" xr:uid="{54DDB6ED-6879-418F-ABA2-5270F07FBF3E}">
      <formula1>Groupm</formula1>
    </dataValidation>
    <dataValidation type="list" showInputMessage="1" showErrorMessage="1" sqref="B72" xr:uid="{01870BC1-F5D4-421A-A9CF-6697665CD42C}">
      <formula1>GroupM_deal</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8BD257C9-C876-40DD-8735-2769A937A7DF}">
      <formula1>spot_lenght</formula1>
    </dataValidation>
    <dataValidation type="list" allowBlank="1" showInputMessage="1" showErrorMessage="1" sqref="D41 AD79 AX41 X41 AI79 S41 I41 N41 AS79 BI79 BD79 AD41 AI41 AS41 BI41 BD41 AN41 AN79 D79 AX79 X79 S79 I79 N79 AD117 AI117 AS117 BI117 BD117 AN117 D117 AX117 X117 S117 I117 N117" xr:uid="{B106AF74-0F06-4EEB-A848-FBAD332A872E}">
      <formula1>TG</formula1>
    </dataValidation>
    <dataValidation type="list" allowBlank="1" showInputMessage="1" showErrorMessage="1" promptTitle="POZOR!" prompt="PREPISE CS VO VSETKYCH MESIACOCH!" sqref="C42 C80 C118" xr:uid="{C8FADF13-B540-4FC1-8771-6E4C13D9F36F}">
      <formula1>TG</formula1>
    </dataValidation>
  </dataValidations>
  <pageMargins left="0.23622047244094491" right="0.23622047244094491" top="0.74803149606299213" bottom="0.74803149606299213" header="0.31496062992125984" footer="0.31496062992125984"/>
  <pageSetup paperSize="9" scale="11" orientation="landscape" cellComments="asDisplayed"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C00"/>
    <pageSetUpPr fitToPage="1"/>
  </sheetPr>
  <dimension ref="A1:CC251"/>
  <sheetViews>
    <sheetView showGridLines="0" showZeros="0" zoomScale="55" zoomScaleNormal="55" zoomScaleSheetLayoutView="40" workbookViewId="0">
      <pane xSplit="3" ySplit="21" topLeftCell="D22" activePane="bottomRight" state="frozen"/>
      <selection activeCell="D22" sqref="D22"/>
      <selection pane="topRight" activeCell="D22" sqref="D22"/>
      <selection pane="bottomLeft" activeCell="D22" sqref="D22"/>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150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155</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brand 2 -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113</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D44</f>
        <v>30"</v>
      </c>
      <c r="E23" s="548"/>
      <c r="F23" s="549"/>
      <c r="G23" s="548"/>
      <c r="H23" s="548"/>
      <c r="I23" s="550" t="str">
        <f>I44</f>
        <v>30"</v>
      </c>
      <c r="J23" s="548"/>
      <c r="K23" s="549"/>
      <c r="L23" s="548"/>
      <c r="M23" s="548"/>
      <c r="N23" s="551" t="str">
        <f>N44</f>
        <v>30"</v>
      </c>
      <c r="O23" s="548"/>
      <c r="P23" s="549"/>
      <c r="Q23" s="548"/>
      <c r="R23" s="1018"/>
      <c r="S23" s="1066" t="str">
        <f>S44</f>
        <v>30"</v>
      </c>
      <c r="T23" s="1067"/>
      <c r="U23" s="1018"/>
      <c r="V23" s="1067"/>
      <c r="W23" s="1068"/>
      <c r="X23" s="1033" t="str">
        <f>X44</f>
        <v>30"</v>
      </c>
      <c r="Y23" s="548"/>
      <c r="Z23" s="549"/>
      <c r="AA23" s="548"/>
      <c r="AB23" s="548"/>
      <c r="AC23" s="552"/>
      <c r="AD23" s="550" t="str">
        <f>AD44</f>
        <v>30"</v>
      </c>
      <c r="AE23" s="548"/>
      <c r="AF23" s="549"/>
      <c r="AG23" s="548"/>
      <c r="AH23" s="549"/>
      <c r="AI23" s="550" t="str">
        <f>AI44</f>
        <v>30"</v>
      </c>
      <c r="AJ23" s="548"/>
      <c r="AK23" s="549"/>
      <c r="AL23" s="548"/>
      <c r="AM23" s="549"/>
      <c r="AN23" s="550" t="str">
        <f>AN44</f>
        <v>30"</v>
      </c>
      <c r="AO23" s="548"/>
      <c r="AP23" s="549"/>
      <c r="AQ23" s="548"/>
      <c r="AR23" s="1214"/>
      <c r="AS23" s="1257" t="str">
        <f>AS44</f>
        <v>30"</v>
      </c>
      <c r="AT23" s="1117"/>
      <c r="AU23" s="1214"/>
      <c r="AV23" s="1117"/>
      <c r="AW23" s="1258"/>
      <c r="AX23" s="1239" t="str">
        <f>AX44</f>
        <v>30"</v>
      </c>
      <c r="AY23" s="548"/>
      <c r="AZ23" s="549"/>
      <c r="BA23" s="548"/>
      <c r="BB23" s="549"/>
      <c r="BC23" s="549"/>
      <c r="BD23" s="550" t="str">
        <f>BD44</f>
        <v>30"</v>
      </c>
      <c r="BE23" s="548"/>
      <c r="BF23" s="549"/>
      <c r="BG23" s="548"/>
      <c r="BH23" s="549"/>
      <c r="BI23" s="550" t="str">
        <f>BI44</f>
        <v>30"</v>
      </c>
      <c r="BJ23" s="548"/>
      <c r="BK23" s="549"/>
      <c r="BL23" s="548"/>
      <c r="BM23" s="553"/>
    </row>
    <row r="24" spans="1:66" s="12" customFormat="1">
      <c r="A24" s="31" t="s">
        <v>49</v>
      </c>
      <c r="B24" s="32"/>
      <c r="C24" s="33">
        <f>SUM(D24:BM24)</f>
        <v>0</v>
      </c>
      <c r="D24" s="1393">
        <f t="shared" ref="D24:BM24" si="0">D47</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18" t="e">
        <f>SUM(D27:BM27)</f>
        <v>#N/A</v>
      </c>
      <c r="D27" s="586" t="e">
        <f>D64</f>
        <v>#N/A</v>
      </c>
      <c r="E27" s="587"/>
      <c r="F27" s="587"/>
      <c r="G27" s="587"/>
      <c r="H27" s="588"/>
      <c r="I27" s="589" t="e">
        <f>I64</f>
        <v>#N/A</v>
      </c>
      <c r="J27" s="587"/>
      <c r="K27" s="587"/>
      <c r="L27" s="587"/>
      <c r="M27" s="587"/>
      <c r="N27" s="589" t="e">
        <f>N64</f>
        <v>#N/A</v>
      </c>
      <c r="O27" s="587"/>
      <c r="P27" s="587"/>
      <c r="Q27" s="587"/>
      <c r="R27" s="651"/>
      <c r="S27" s="1078" t="e">
        <f>S64</f>
        <v>#N/A</v>
      </c>
      <c r="T27" s="1079"/>
      <c r="U27" s="1079"/>
      <c r="V27" s="1079"/>
      <c r="W27" s="1080"/>
      <c r="X27" s="1036" t="e">
        <f>X64</f>
        <v>#N/A</v>
      </c>
      <c r="Y27" s="587"/>
      <c r="Z27" s="587"/>
      <c r="AA27" s="587"/>
      <c r="AB27" s="587"/>
      <c r="AC27" s="591"/>
      <c r="AD27" s="589" t="e">
        <f>AD64</f>
        <v>#N/A</v>
      </c>
      <c r="AE27" s="587"/>
      <c r="AF27" s="587"/>
      <c r="AG27" s="587"/>
      <c r="AH27" s="590"/>
      <c r="AI27" s="589" t="e">
        <f>AI64</f>
        <v>#N/A</v>
      </c>
      <c r="AJ27" s="587"/>
      <c r="AK27" s="587"/>
      <c r="AL27" s="587"/>
      <c r="AM27" s="590"/>
      <c r="AN27" s="589" t="e">
        <f>AN64</f>
        <v>#N/A</v>
      </c>
      <c r="AO27" s="587"/>
      <c r="AP27" s="587"/>
      <c r="AQ27" s="587"/>
      <c r="AR27" s="651"/>
      <c r="AS27" s="1267" t="e">
        <f>AS64</f>
        <v>#N/A</v>
      </c>
      <c r="AT27" s="1268"/>
      <c r="AU27" s="1268"/>
      <c r="AV27" s="1268"/>
      <c r="AW27" s="1269"/>
      <c r="AX27" s="1242" t="e">
        <f>AX64</f>
        <v>#N/A</v>
      </c>
      <c r="AY27" s="587"/>
      <c r="AZ27" s="587"/>
      <c r="BA27" s="587"/>
      <c r="BB27" s="592"/>
      <c r="BC27" s="590"/>
      <c r="BD27" s="589" t="e">
        <f>BD64</f>
        <v>#N/A</v>
      </c>
      <c r="BE27" s="587"/>
      <c r="BF27" s="587"/>
      <c r="BG27" s="587"/>
      <c r="BH27" s="590"/>
      <c r="BI27" s="589" t="e">
        <f>BI64</f>
        <v>#N/A</v>
      </c>
      <c r="BJ27" s="587"/>
      <c r="BK27" s="587"/>
      <c r="BL27" s="587"/>
      <c r="BM27" s="593"/>
    </row>
    <row r="28" spans="1:66" s="39" customFormat="1" ht="19.5" hidden="1" customHeight="1" thickBot="1">
      <c r="A28" s="40" t="s">
        <v>88</v>
      </c>
      <c r="B28" s="41"/>
      <c r="C28" s="42"/>
      <c r="D28" s="285"/>
      <c r="E28" s="594"/>
      <c r="F28" s="594"/>
      <c r="G28" s="594"/>
      <c r="H28" s="595"/>
      <c r="I28" s="596"/>
      <c r="J28" s="594"/>
      <c r="K28" s="594"/>
      <c r="L28" s="594"/>
      <c r="M28" s="594"/>
      <c r="N28" s="597"/>
      <c r="O28" s="598"/>
      <c r="P28" s="598"/>
      <c r="Q28" s="598"/>
      <c r="R28" s="1021"/>
      <c r="S28" s="1081"/>
      <c r="T28" s="1082"/>
      <c r="U28" s="1082"/>
      <c r="V28" s="1082"/>
      <c r="W28" s="1083"/>
      <c r="X28" s="1037"/>
      <c r="Y28" s="600"/>
      <c r="Z28" s="600"/>
      <c r="AA28" s="600"/>
      <c r="AB28" s="603"/>
      <c r="AC28" s="603"/>
      <c r="AD28" s="599"/>
      <c r="AE28" s="600"/>
      <c r="AF28" s="600"/>
      <c r="AG28" s="600"/>
      <c r="AH28" s="598"/>
      <c r="AI28" s="599"/>
      <c r="AJ28" s="600"/>
      <c r="AK28" s="600"/>
      <c r="AL28" s="600"/>
      <c r="AM28" s="603"/>
      <c r="AN28" s="599"/>
      <c r="AO28" s="600"/>
      <c r="AP28" s="600"/>
      <c r="AQ28" s="600"/>
      <c r="AR28" s="1217"/>
      <c r="AS28" s="1270"/>
      <c r="AT28" s="1271"/>
      <c r="AU28" s="1271"/>
      <c r="AV28" s="1272"/>
      <c r="AW28" s="1273"/>
      <c r="AX28" s="1243"/>
      <c r="AY28" s="600"/>
      <c r="AZ28" s="600"/>
      <c r="BA28" s="600"/>
      <c r="BB28" s="598"/>
      <c r="BC28" s="601"/>
      <c r="BD28" s="599"/>
      <c r="BE28" s="600"/>
      <c r="BF28" s="600"/>
      <c r="BG28" s="600"/>
      <c r="BH28" s="602"/>
      <c r="BI28" s="599"/>
      <c r="BJ28" s="600"/>
      <c r="BK28" s="600"/>
      <c r="BL28" s="600"/>
      <c r="BM28" s="604"/>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D82</f>
        <v>30"</v>
      </c>
      <c r="E30" s="609"/>
      <c r="F30" s="610"/>
      <c r="G30" s="609"/>
      <c r="H30" s="609"/>
      <c r="I30" s="611" t="str">
        <f>I82</f>
        <v>30"</v>
      </c>
      <c r="J30" s="609"/>
      <c r="K30" s="610"/>
      <c r="L30" s="609"/>
      <c r="M30" s="609"/>
      <c r="N30" s="612" t="str">
        <f>N82</f>
        <v>30"</v>
      </c>
      <c r="O30" s="609"/>
      <c r="P30" s="610"/>
      <c r="Q30" s="609"/>
      <c r="R30" s="1018"/>
      <c r="S30" s="1086" t="str">
        <f>S82</f>
        <v>30"</v>
      </c>
      <c r="T30" s="1087"/>
      <c r="U30" s="1088"/>
      <c r="V30" s="1087"/>
      <c r="W30" s="1089"/>
      <c r="X30" s="1033" t="str">
        <f>X82</f>
        <v>30"</v>
      </c>
      <c r="Y30" s="609"/>
      <c r="Z30" s="610"/>
      <c r="AA30" s="609"/>
      <c r="AB30" s="609"/>
      <c r="AC30" s="470"/>
      <c r="AD30" s="611" t="str">
        <f>AD82</f>
        <v>30"</v>
      </c>
      <c r="AE30" s="609"/>
      <c r="AF30" s="610"/>
      <c r="AG30" s="609"/>
      <c r="AH30" s="610"/>
      <c r="AI30" s="611" t="str">
        <f>AI82</f>
        <v>30"</v>
      </c>
      <c r="AJ30" s="609"/>
      <c r="AK30" s="610"/>
      <c r="AL30" s="609"/>
      <c r="AM30" s="610"/>
      <c r="AN30" s="611" t="str">
        <f>AN82</f>
        <v>30"</v>
      </c>
      <c r="AO30" s="609"/>
      <c r="AP30" s="610"/>
      <c r="AQ30" s="609"/>
      <c r="AR30" s="1214"/>
      <c r="AS30" s="1274" t="str">
        <f>AS82</f>
        <v>30"</v>
      </c>
      <c r="AT30" s="1275"/>
      <c r="AU30" s="1276"/>
      <c r="AV30" s="1275"/>
      <c r="AW30" s="1277"/>
      <c r="AX30" s="1239" t="str">
        <f>AX82</f>
        <v>30"</v>
      </c>
      <c r="AY30" s="609"/>
      <c r="AZ30" s="610"/>
      <c r="BA30" s="609"/>
      <c r="BB30" s="610"/>
      <c r="BC30" s="610"/>
      <c r="BD30" s="611" t="str">
        <f>BD82</f>
        <v>30"</v>
      </c>
      <c r="BE30" s="609"/>
      <c r="BF30" s="610"/>
      <c r="BG30" s="609"/>
      <c r="BH30" s="610"/>
      <c r="BI30" s="611" t="str">
        <f>BI82</f>
        <v>30"</v>
      </c>
      <c r="BJ30" s="609"/>
      <c r="BK30" s="610"/>
      <c r="BL30" s="609"/>
      <c r="BM30" s="613"/>
    </row>
    <row r="31" spans="1:66">
      <c r="A31" s="28" t="s">
        <v>49</v>
      </c>
      <c r="B31" s="29"/>
      <c r="C31" s="33">
        <f>SUM(D31:BM31)</f>
        <v>0</v>
      </c>
      <c r="D31" s="1393">
        <f t="shared" ref="D31:BM31" si="1">D85</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80"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80" s="119" customFormat="1" ht="21.9" customHeight="1" thickBot="1">
      <c r="A34" s="116" t="s">
        <v>51</v>
      </c>
      <c r="B34" s="117"/>
      <c r="C34" s="118" t="e">
        <f>SUM(D34:BM34)</f>
        <v>#N/A</v>
      </c>
      <c r="D34" s="645" t="e">
        <f>D102</f>
        <v>#N/A</v>
      </c>
      <c r="E34" s="646"/>
      <c r="F34" s="646"/>
      <c r="G34" s="646"/>
      <c r="H34" s="647"/>
      <c r="I34" s="648" t="e">
        <f>I102</f>
        <v>#N/A</v>
      </c>
      <c r="J34" s="646"/>
      <c r="K34" s="646"/>
      <c r="L34" s="646"/>
      <c r="M34" s="646"/>
      <c r="N34" s="648" t="e">
        <f>N102</f>
        <v>#N/A</v>
      </c>
      <c r="O34" s="646"/>
      <c r="P34" s="646"/>
      <c r="Q34" s="646"/>
      <c r="R34" s="651"/>
      <c r="S34" s="1098" t="e">
        <f>S102</f>
        <v>#N/A</v>
      </c>
      <c r="T34" s="1099"/>
      <c r="U34" s="1099"/>
      <c r="V34" s="1099"/>
      <c r="W34" s="1100"/>
      <c r="X34" s="1041" t="e">
        <f>X102</f>
        <v>#N/A</v>
      </c>
      <c r="Y34" s="646"/>
      <c r="Z34" s="646"/>
      <c r="AA34" s="646"/>
      <c r="AB34" s="646"/>
      <c r="AC34" s="650"/>
      <c r="AD34" s="648" t="e">
        <f>AD102</f>
        <v>#N/A</v>
      </c>
      <c r="AE34" s="646"/>
      <c r="AF34" s="646"/>
      <c r="AG34" s="646"/>
      <c r="AH34" s="649"/>
      <c r="AI34" s="648" t="e">
        <f>AI102</f>
        <v>#N/A</v>
      </c>
      <c r="AJ34" s="646"/>
      <c r="AK34" s="646"/>
      <c r="AL34" s="646"/>
      <c r="AM34" s="649"/>
      <c r="AN34" s="648" t="e">
        <f>AN102</f>
        <v>#N/A</v>
      </c>
      <c r="AO34" s="646"/>
      <c r="AP34" s="646"/>
      <c r="AQ34" s="646"/>
      <c r="AR34" s="651"/>
      <c r="AS34" s="1286" t="e">
        <f>AS102</f>
        <v>#N/A</v>
      </c>
      <c r="AT34" s="1287"/>
      <c r="AU34" s="1287"/>
      <c r="AV34" s="1287"/>
      <c r="AW34" s="1288"/>
      <c r="AX34" s="1242" t="e">
        <f>AX102</f>
        <v>#N/A</v>
      </c>
      <c r="AY34" s="646"/>
      <c r="AZ34" s="646"/>
      <c r="BA34" s="646"/>
      <c r="BB34" s="651"/>
      <c r="BC34" s="649"/>
      <c r="BD34" s="648" t="e">
        <f>BD102</f>
        <v>#N/A</v>
      </c>
      <c r="BE34" s="646"/>
      <c r="BF34" s="646"/>
      <c r="BG34" s="646"/>
      <c r="BH34" s="649"/>
      <c r="BI34" s="648" t="e">
        <f>BI102</f>
        <v>#N/A</v>
      </c>
      <c r="BJ34" s="646"/>
      <c r="BK34" s="646"/>
      <c r="BL34" s="646"/>
      <c r="BM34" s="652"/>
    </row>
    <row r="35" spans="1:80">
      <c r="A35" s="43" t="s">
        <v>128</v>
      </c>
      <c r="B35" s="26"/>
      <c r="C35" s="27"/>
      <c r="D35" s="341"/>
      <c r="E35" s="144"/>
      <c r="F35" s="145"/>
      <c r="G35" s="145"/>
      <c r="H35" s="289"/>
      <c r="I35" s="44"/>
      <c r="J35" s="290"/>
      <c r="K35" s="291"/>
      <c r="L35" s="290"/>
      <c r="M35" s="290"/>
      <c r="N35" s="210"/>
      <c r="O35" s="605"/>
      <c r="P35" s="606"/>
      <c r="Q35" s="605"/>
      <c r="R35" s="1022"/>
      <c r="S35" s="1084"/>
      <c r="T35" s="162"/>
      <c r="U35" s="162"/>
      <c r="V35" s="299"/>
      <c r="W35" s="1085"/>
      <c r="X35" s="1038"/>
      <c r="Y35" s="162"/>
      <c r="Z35" s="163"/>
      <c r="AA35" s="200"/>
      <c r="AB35" s="330"/>
      <c r="AC35" s="201"/>
      <c r="AD35" s="352"/>
      <c r="AE35" s="162"/>
      <c r="AF35" s="162"/>
      <c r="AG35" s="299"/>
      <c r="AH35" s="292"/>
      <c r="AI35" s="352"/>
      <c r="AJ35" s="162"/>
      <c r="AK35" s="162"/>
      <c r="AL35" s="299"/>
      <c r="AM35" s="292"/>
      <c r="AN35" s="352"/>
      <c r="AO35" s="162"/>
      <c r="AP35" s="163"/>
      <c r="AQ35" s="200"/>
      <c r="AR35" s="1218"/>
      <c r="AS35" s="1084"/>
      <c r="AT35" s="162"/>
      <c r="AU35" s="162"/>
      <c r="AV35" s="299"/>
      <c r="AW35" s="1085"/>
      <c r="AX35" s="1038"/>
      <c r="AY35" s="162"/>
      <c r="AZ35" s="162"/>
      <c r="BA35" s="299"/>
      <c r="BB35" s="469"/>
      <c r="BC35" s="479"/>
      <c r="BD35" s="352"/>
      <c r="BE35" s="162"/>
      <c r="BF35" s="162"/>
      <c r="BG35" s="299"/>
      <c r="BH35" s="292"/>
      <c r="BI35" s="352"/>
      <c r="BJ35" s="162"/>
      <c r="BK35" s="163"/>
      <c r="BL35" s="200"/>
      <c r="BM35" s="607"/>
    </row>
    <row r="36" spans="1:80">
      <c r="A36" s="28" t="s">
        <v>6</v>
      </c>
      <c r="B36" s="29"/>
      <c r="C36" s="30"/>
      <c r="D36" s="653" t="str">
        <f>D120</f>
        <v>30"</v>
      </c>
      <c r="E36" s="654"/>
      <c r="F36" s="655"/>
      <c r="G36" s="654"/>
      <c r="H36" s="654"/>
      <c r="I36" s="656" t="str">
        <f>I120</f>
        <v>30"</v>
      </c>
      <c r="J36" s="654"/>
      <c r="K36" s="655"/>
      <c r="L36" s="654"/>
      <c r="M36" s="654"/>
      <c r="N36" s="657" t="str">
        <f>N120</f>
        <v>30"</v>
      </c>
      <c r="O36" s="654"/>
      <c r="P36" s="655"/>
      <c r="Q36" s="654"/>
      <c r="R36" s="1018"/>
      <c r="S36" s="1086" t="str">
        <f>S120</f>
        <v>30"</v>
      </c>
      <c r="T36" s="1087"/>
      <c r="U36" s="1088"/>
      <c r="V36" s="1087"/>
      <c r="W36" s="1089"/>
      <c r="X36" s="1033" t="str">
        <f>X120</f>
        <v>30"</v>
      </c>
      <c r="Y36" s="654"/>
      <c r="Z36" s="655"/>
      <c r="AA36" s="654"/>
      <c r="AB36" s="654"/>
      <c r="AC36" s="658"/>
      <c r="AD36" s="656" t="str">
        <f>AD120</f>
        <v>30"</v>
      </c>
      <c r="AE36" s="654"/>
      <c r="AF36" s="655"/>
      <c r="AG36" s="654"/>
      <c r="AH36" s="655"/>
      <c r="AI36" s="656" t="str">
        <f>AI120</f>
        <v>30"</v>
      </c>
      <c r="AJ36" s="654"/>
      <c r="AK36" s="655"/>
      <c r="AL36" s="654"/>
      <c r="AM36" s="655"/>
      <c r="AN36" s="656" t="str">
        <f>AN120</f>
        <v>30"</v>
      </c>
      <c r="AO36" s="654"/>
      <c r="AP36" s="655"/>
      <c r="AQ36" s="654"/>
      <c r="AR36" s="1214"/>
      <c r="AS36" s="1274" t="str">
        <f>AS120</f>
        <v>30"</v>
      </c>
      <c r="AT36" s="1275"/>
      <c r="AU36" s="1276"/>
      <c r="AV36" s="1275"/>
      <c r="AW36" s="1277"/>
      <c r="AX36" s="1239" t="str">
        <f>AX120</f>
        <v>30"</v>
      </c>
      <c r="AY36" s="654"/>
      <c r="AZ36" s="655"/>
      <c r="BA36" s="654"/>
      <c r="BB36" s="655"/>
      <c r="BC36" s="655"/>
      <c r="BD36" s="656" t="str">
        <f>BD120</f>
        <v>30"</v>
      </c>
      <c r="BE36" s="654"/>
      <c r="BF36" s="655"/>
      <c r="BG36" s="654"/>
      <c r="BH36" s="655"/>
      <c r="BI36" s="656" t="str">
        <f>BI120</f>
        <v>30"</v>
      </c>
      <c r="BJ36" s="654"/>
      <c r="BK36" s="655"/>
      <c r="BL36" s="654"/>
      <c r="BM36" s="659"/>
    </row>
    <row r="37" spans="1:80">
      <c r="A37" s="28" t="s">
        <v>49</v>
      </c>
      <c r="B37" s="29"/>
      <c r="C37" s="33">
        <f>SUM(D37:BM37)</f>
        <v>0</v>
      </c>
      <c r="D37" s="1393">
        <f t="shared" ref="D37:BM37" si="2">D123</f>
        <v>0</v>
      </c>
      <c r="E37" s="1394">
        <f t="shared" si="2"/>
        <v>0</v>
      </c>
      <c r="F37" s="1395">
        <f t="shared" si="2"/>
        <v>0</v>
      </c>
      <c r="G37" s="1395">
        <f t="shared" si="2"/>
        <v>0</v>
      </c>
      <c r="H37" s="1396">
        <f t="shared" si="2"/>
        <v>0</v>
      </c>
      <c r="I37" s="1397">
        <f t="shared" si="2"/>
        <v>0</v>
      </c>
      <c r="J37" s="1394">
        <f t="shared" si="2"/>
        <v>0</v>
      </c>
      <c r="K37" s="1395">
        <f t="shared" si="2"/>
        <v>0</v>
      </c>
      <c r="L37" s="1394">
        <f t="shared" si="2"/>
        <v>0</v>
      </c>
      <c r="M37" s="1394">
        <f t="shared" si="2"/>
        <v>0</v>
      </c>
      <c r="N37" s="1397">
        <f t="shared" si="2"/>
        <v>0</v>
      </c>
      <c r="O37" s="1394">
        <f t="shared" si="2"/>
        <v>0</v>
      </c>
      <c r="P37" s="1395">
        <f t="shared" si="2"/>
        <v>0</v>
      </c>
      <c r="Q37" s="1394">
        <f t="shared" si="2"/>
        <v>0</v>
      </c>
      <c r="R37" s="1394">
        <f t="shared" si="2"/>
        <v>0</v>
      </c>
      <c r="S37" s="1398">
        <f t="shared" si="2"/>
        <v>0</v>
      </c>
      <c r="T37" s="1399">
        <f t="shared" si="2"/>
        <v>0</v>
      </c>
      <c r="U37" s="1399">
        <f t="shared" si="2"/>
        <v>0</v>
      </c>
      <c r="V37" s="1400">
        <f t="shared" si="2"/>
        <v>0</v>
      </c>
      <c r="W37" s="1401">
        <f t="shared" si="2"/>
        <v>0</v>
      </c>
      <c r="X37" s="1402">
        <f t="shared" si="2"/>
        <v>0</v>
      </c>
      <c r="Y37" s="1403">
        <f t="shared" si="2"/>
        <v>0</v>
      </c>
      <c r="Z37" s="1403">
        <f t="shared" si="2"/>
        <v>0</v>
      </c>
      <c r="AA37" s="1403">
        <f t="shared" si="2"/>
        <v>0</v>
      </c>
      <c r="AB37" s="1403">
        <f t="shared" si="2"/>
        <v>0</v>
      </c>
      <c r="AC37" s="1403">
        <f t="shared" si="2"/>
        <v>0</v>
      </c>
      <c r="AD37" s="1404">
        <f t="shared" si="2"/>
        <v>0</v>
      </c>
      <c r="AE37" s="1403">
        <f t="shared" si="2"/>
        <v>0</v>
      </c>
      <c r="AF37" s="1403">
        <f t="shared" si="2"/>
        <v>0</v>
      </c>
      <c r="AG37" s="1405">
        <f t="shared" si="2"/>
        <v>0</v>
      </c>
      <c r="AH37" s="1406">
        <f t="shared" si="2"/>
        <v>0</v>
      </c>
      <c r="AI37" s="1407">
        <f t="shared" si="2"/>
        <v>0</v>
      </c>
      <c r="AJ37" s="1408">
        <f t="shared" si="2"/>
        <v>0</v>
      </c>
      <c r="AK37" s="1408">
        <f t="shared" si="2"/>
        <v>0</v>
      </c>
      <c r="AL37" s="1409">
        <f t="shared" si="2"/>
        <v>0</v>
      </c>
      <c r="AM37" s="1406">
        <f t="shared" si="2"/>
        <v>0</v>
      </c>
      <c r="AN37" s="1407">
        <f t="shared" si="2"/>
        <v>0</v>
      </c>
      <c r="AO37" s="1408">
        <f t="shared" si="2"/>
        <v>0</v>
      </c>
      <c r="AP37" s="1408">
        <f t="shared" si="2"/>
        <v>0</v>
      </c>
      <c r="AQ37" s="1409">
        <f t="shared" si="2"/>
        <v>0</v>
      </c>
      <c r="AR37" s="1406">
        <f t="shared" si="2"/>
        <v>0</v>
      </c>
      <c r="AS37" s="1410">
        <f t="shared" si="2"/>
        <v>0</v>
      </c>
      <c r="AT37" s="1411">
        <f t="shared" si="2"/>
        <v>0</v>
      </c>
      <c r="AU37" s="1411">
        <f t="shared" si="2"/>
        <v>0</v>
      </c>
      <c r="AV37" s="1412">
        <f t="shared" si="2"/>
        <v>0</v>
      </c>
      <c r="AW37" s="1413">
        <f t="shared" si="2"/>
        <v>0</v>
      </c>
      <c r="AX37" s="1414">
        <f t="shared" si="2"/>
        <v>0</v>
      </c>
      <c r="AY37" s="1415">
        <f t="shared" si="2"/>
        <v>0</v>
      </c>
      <c r="AZ37" s="1415">
        <f t="shared" si="2"/>
        <v>0</v>
      </c>
      <c r="BA37" s="1416">
        <f t="shared" si="2"/>
        <v>0</v>
      </c>
      <c r="BB37" s="1417">
        <f t="shared" si="2"/>
        <v>0</v>
      </c>
      <c r="BC37" s="1418">
        <f t="shared" si="2"/>
        <v>0</v>
      </c>
      <c r="BD37" s="1407">
        <f t="shared" si="2"/>
        <v>0</v>
      </c>
      <c r="BE37" s="1408">
        <f t="shared" si="2"/>
        <v>0</v>
      </c>
      <c r="BF37" s="1408">
        <f t="shared" si="2"/>
        <v>0</v>
      </c>
      <c r="BG37" s="1409">
        <f t="shared" si="2"/>
        <v>0</v>
      </c>
      <c r="BH37" s="1406">
        <f t="shared" si="2"/>
        <v>0</v>
      </c>
      <c r="BI37" s="1419">
        <f t="shared" si="2"/>
        <v>0</v>
      </c>
      <c r="BJ37" s="1415">
        <f t="shared" si="2"/>
        <v>0</v>
      </c>
      <c r="BK37" s="1415">
        <f t="shared" si="2"/>
        <v>0</v>
      </c>
      <c r="BL37" s="1415">
        <f t="shared" si="2"/>
        <v>0</v>
      </c>
      <c r="BM37" s="1420">
        <f t="shared" si="2"/>
        <v>0</v>
      </c>
    </row>
    <row r="38" spans="1:80">
      <c r="A38" s="28" t="s">
        <v>50</v>
      </c>
      <c r="B38" s="29"/>
      <c r="C38" s="34">
        <f>SUM(D38:BM38)</f>
        <v>0</v>
      </c>
      <c r="D38" s="660">
        <f>SUM(D37:H37)</f>
        <v>0</v>
      </c>
      <c r="E38" s="661"/>
      <c r="F38" s="662"/>
      <c r="G38" s="662"/>
      <c r="H38" s="663"/>
      <c r="I38" s="557">
        <f>SUM(I37:M37)</f>
        <v>0</v>
      </c>
      <c r="J38" s="661"/>
      <c r="K38" s="662"/>
      <c r="L38" s="661"/>
      <c r="M38" s="661"/>
      <c r="N38" s="558">
        <f>SUM(N37:R37)</f>
        <v>0</v>
      </c>
      <c r="O38" s="664"/>
      <c r="P38" s="664"/>
      <c r="Q38" s="665"/>
      <c r="R38" s="1019"/>
      <c r="S38" s="1101">
        <f>SUM(S37:W37)</f>
        <v>0</v>
      </c>
      <c r="T38" s="1102"/>
      <c r="U38" s="1103"/>
      <c r="V38" s="1104"/>
      <c r="W38" s="1073"/>
      <c r="X38" s="1039">
        <f>SUM(X37:AC37)</f>
        <v>0</v>
      </c>
      <c r="Y38" s="666"/>
      <c r="Z38" s="667"/>
      <c r="AA38" s="668"/>
      <c r="AB38" s="664"/>
      <c r="AC38" s="669"/>
      <c r="AD38" s="670">
        <f>SUM(AD37:AH37)</f>
        <v>0</v>
      </c>
      <c r="AE38" s="671"/>
      <c r="AF38" s="672"/>
      <c r="AG38" s="673"/>
      <c r="AH38" s="191"/>
      <c r="AI38" s="670">
        <f>SUM(AI37:AM37)</f>
        <v>0</v>
      </c>
      <c r="AJ38" s="671"/>
      <c r="AK38" s="672"/>
      <c r="AL38" s="673"/>
      <c r="AM38" s="191"/>
      <c r="AN38" s="674">
        <f>SUM(AN37:AR37)</f>
        <v>0</v>
      </c>
      <c r="AO38" s="675"/>
      <c r="AP38" s="676"/>
      <c r="AQ38" s="677"/>
      <c r="AR38" s="1215"/>
      <c r="AS38" s="1259">
        <f>SUM(AS37:AW37)</f>
        <v>0</v>
      </c>
      <c r="AT38" s="1289"/>
      <c r="AU38" s="1290"/>
      <c r="AV38" s="1291"/>
      <c r="AW38" s="1073"/>
      <c r="AX38" s="1240">
        <f>SUM(AX37:BC37)</f>
        <v>0</v>
      </c>
      <c r="AY38" s="671"/>
      <c r="AZ38" s="672"/>
      <c r="BA38" s="673"/>
      <c r="BB38" s="194"/>
      <c r="BC38" s="480"/>
      <c r="BD38" s="670">
        <f>SUM(BD37:BH37)</f>
        <v>0</v>
      </c>
      <c r="BE38" s="671"/>
      <c r="BF38" s="672"/>
      <c r="BG38" s="673"/>
      <c r="BH38" s="191"/>
      <c r="BI38" s="674">
        <f>SUM(BI37:BM37)</f>
        <v>0</v>
      </c>
      <c r="BJ38" s="675"/>
      <c r="BK38" s="676"/>
      <c r="BL38" s="677"/>
      <c r="BM38" s="678"/>
    </row>
    <row r="39" spans="1:80" ht="25.8">
      <c r="A39" s="28" t="s">
        <v>9</v>
      </c>
      <c r="B39" s="35"/>
      <c r="C39" s="34"/>
      <c r="D39" s="679"/>
      <c r="E39" s="680"/>
      <c r="F39" s="681"/>
      <c r="G39" s="681"/>
      <c r="H39" s="682"/>
      <c r="I39" s="683"/>
      <c r="J39" s="680"/>
      <c r="K39" s="681"/>
      <c r="L39" s="680"/>
      <c r="M39" s="680"/>
      <c r="N39" s="684"/>
      <c r="O39" s="680"/>
      <c r="P39" s="681"/>
      <c r="Q39" s="680"/>
      <c r="R39" s="1020"/>
      <c r="S39" s="1105"/>
      <c r="T39" s="1106"/>
      <c r="U39" s="1106"/>
      <c r="V39" s="1107"/>
      <c r="W39" s="1108"/>
      <c r="X39" s="1040"/>
      <c r="Y39" s="686"/>
      <c r="Z39" s="686"/>
      <c r="AA39" s="689"/>
      <c r="AB39" s="680"/>
      <c r="AC39" s="690"/>
      <c r="AD39" s="685"/>
      <c r="AE39" s="686"/>
      <c r="AF39" s="686"/>
      <c r="AG39" s="687"/>
      <c r="AH39" s="688"/>
      <c r="AI39" s="685"/>
      <c r="AJ39" s="686"/>
      <c r="AK39" s="686"/>
      <c r="AL39" s="687"/>
      <c r="AM39" s="688"/>
      <c r="AN39" s="685"/>
      <c r="AO39" s="686"/>
      <c r="AP39" s="686"/>
      <c r="AQ39" s="689"/>
      <c r="AR39" s="1216"/>
      <c r="AS39" s="1292"/>
      <c r="AT39" s="1293"/>
      <c r="AU39" s="1293"/>
      <c r="AV39" s="1294"/>
      <c r="AW39" s="1295"/>
      <c r="AX39" s="1241"/>
      <c r="AY39" s="686"/>
      <c r="AZ39" s="686"/>
      <c r="BA39" s="687"/>
      <c r="BB39" s="691"/>
      <c r="BC39" s="692"/>
      <c r="BD39" s="685"/>
      <c r="BE39" s="686"/>
      <c r="BF39" s="686"/>
      <c r="BG39" s="687"/>
      <c r="BH39" s="688"/>
      <c r="BI39" s="685"/>
      <c r="BJ39" s="686"/>
      <c r="BK39" s="686"/>
      <c r="BL39" s="689"/>
      <c r="BM39" s="693"/>
    </row>
    <row r="40" spans="1:80" s="119" customFormat="1" ht="21.9" customHeight="1" thickBot="1">
      <c r="A40" s="116" t="s">
        <v>51</v>
      </c>
      <c r="B40" s="117"/>
      <c r="C40" s="146" t="e">
        <f>SUM(D40:BM40)</f>
        <v>#N/A</v>
      </c>
      <c r="D40" s="694" t="e">
        <f>D140</f>
        <v>#N/A</v>
      </c>
      <c r="E40" s="695"/>
      <c r="F40" s="695"/>
      <c r="G40" s="695"/>
      <c r="H40" s="696"/>
      <c r="I40" s="697" t="e">
        <f>I140</f>
        <v>#N/A</v>
      </c>
      <c r="J40" s="695"/>
      <c r="K40" s="695"/>
      <c r="L40" s="695"/>
      <c r="M40" s="695"/>
      <c r="N40" s="697" t="e">
        <f>N140</f>
        <v>#N/A</v>
      </c>
      <c r="O40" s="695"/>
      <c r="P40" s="695"/>
      <c r="Q40" s="695"/>
      <c r="R40" s="651"/>
      <c r="S40" s="1109" t="e">
        <f>S140</f>
        <v>#N/A</v>
      </c>
      <c r="T40" s="1110"/>
      <c r="U40" s="1110"/>
      <c r="V40" s="1110"/>
      <c r="W40" s="1111"/>
      <c r="X40" s="1042" t="e">
        <f>X140</f>
        <v>#N/A</v>
      </c>
      <c r="Y40" s="695"/>
      <c r="Z40" s="695"/>
      <c r="AA40" s="695"/>
      <c r="AB40" s="695"/>
      <c r="AC40" s="699"/>
      <c r="AD40" s="697" t="e">
        <f>AD140</f>
        <v>#N/A</v>
      </c>
      <c r="AE40" s="695"/>
      <c r="AF40" s="695"/>
      <c r="AG40" s="695"/>
      <c r="AH40" s="698"/>
      <c r="AI40" s="697" t="e">
        <f>AI140</f>
        <v>#N/A</v>
      </c>
      <c r="AJ40" s="695"/>
      <c r="AK40" s="695"/>
      <c r="AL40" s="695"/>
      <c r="AM40" s="698"/>
      <c r="AN40" s="697" t="e">
        <f>AN140</f>
        <v>#N/A</v>
      </c>
      <c r="AO40" s="695"/>
      <c r="AP40" s="695"/>
      <c r="AQ40" s="695"/>
      <c r="AR40" s="651"/>
      <c r="AS40" s="1296" t="e">
        <f>AS140</f>
        <v>#N/A</v>
      </c>
      <c r="AT40" s="1297"/>
      <c r="AU40" s="1297"/>
      <c r="AV40" s="1297"/>
      <c r="AW40" s="1298"/>
      <c r="AX40" s="1042" t="e">
        <f>AX140</f>
        <v>#N/A</v>
      </c>
      <c r="AY40" s="695"/>
      <c r="AZ40" s="695"/>
      <c r="BA40" s="695"/>
      <c r="BB40" s="700"/>
      <c r="BC40" s="698"/>
      <c r="BD40" s="697" t="e">
        <f>BD140</f>
        <v>#N/A</v>
      </c>
      <c r="BE40" s="695"/>
      <c r="BF40" s="695"/>
      <c r="BG40" s="695"/>
      <c r="BH40" s="698"/>
      <c r="BI40" s="697" t="e">
        <f>BI140</f>
        <v>#N/A</v>
      </c>
      <c r="BJ40" s="695"/>
      <c r="BK40" s="695"/>
      <c r="BL40" s="695"/>
      <c r="BM40" s="701"/>
    </row>
    <row r="41" spans="1:80" s="39" customFormat="1" ht="18.600000000000001" outlineLevel="1" thickBot="1">
      <c r="A41" s="211" t="s">
        <v>124</v>
      </c>
      <c r="B41" s="212">
        <v>0</v>
      </c>
      <c r="C41" s="213"/>
      <c r="D41" s="1584" t="str">
        <f>C42</f>
        <v>W 25/54</v>
      </c>
      <c r="E41" s="1585"/>
      <c r="F41" s="1585"/>
      <c r="G41" s="1585"/>
      <c r="H41" s="1586"/>
      <c r="I41" s="1584" t="str">
        <f>C42</f>
        <v>W 25/54</v>
      </c>
      <c r="J41" s="1585"/>
      <c r="K41" s="1585"/>
      <c r="L41" s="1585"/>
      <c r="M41" s="1586"/>
      <c r="N41" s="1579" t="str">
        <f>C42</f>
        <v>W 25/54</v>
      </c>
      <c r="O41" s="1580"/>
      <c r="P41" s="1580"/>
      <c r="Q41" s="1580"/>
      <c r="R41" s="1580"/>
      <c r="S41" s="1582" t="str">
        <f>C42</f>
        <v>W 25/54</v>
      </c>
      <c r="T41" s="1580"/>
      <c r="U41" s="1580"/>
      <c r="V41" s="1580"/>
      <c r="W41" s="1583"/>
      <c r="X41" s="1580" t="str">
        <f>C42</f>
        <v>W 25/54</v>
      </c>
      <c r="Y41" s="1580"/>
      <c r="Z41" s="1580"/>
      <c r="AA41" s="1580"/>
      <c r="AB41" s="1580"/>
      <c r="AC41" s="1581"/>
      <c r="AD41" s="1579" t="str">
        <f>C42</f>
        <v>W 25/54</v>
      </c>
      <c r="AE41" s="1580"/>
      <c r="AF41" s="1580"/>
      <c r="AG41" s="1580"/>
      <c r="AH41" s="1581"/>
      <c r="AI41" s="1579" t="str">
        <f>C42</f>
        <v>W 25/54</v>
      </c>
      <c r="AJ41" s="1580"/>
      <c r="AK41" s="1580"/>
      <c r="AL41" s="1580"/>
      <c r="AM41" s="1581"/>
      <c r="AN41" s="1579" t="str">
        <f>C42</f>
        <v>W 25/54</v>
      </c>
      <c r="AO41" s="1580"/>
      <c r="AP41" s="1580"/>
      <c r="AQ41" s="1580"/>
      <c r="AR41" s="1580"/>
      <c r="AS41" s="1582" t="str">
        <f>C42</f>
        <v>W 25/54</v>
      </c>
      <c r="AT41" s="1580"/>
      <c r="AU41" s="1580"/>
      <c r="AV41" s="1580"/>
      <c r="AW41" s="1583"/>
      <c r="AX41" s="1580" t="str">
        <f>C42</f>
        <v>W 25/54</v>
      </c>
      <c r="AY41" s="1580"/>
      <c r="AZ41" s="1580"/>
      <c r="BA41" s="1580"/>
      <c r="BB41" s="1580"/>
      <c r="BC41" s="1581"/>
      <c r="BD41" s="1579" t="str">
        <f>C42</f>
        <v>W 25/54</v>
      </c>
      <c r="BE41" s="1580"/>
      <c r="BF41" s="1580"/>
      <c r="BG41" s="1580"/>
      <c r="BH41" s="1581"/>
      <c r="BI41" s="1579" t="str">
        <f>C42</f>
        <v>W 25/54</v>
      </c>
      <c r="BJ41" s="1580"/>
      <c r="BK41" s="1580"/>
      <c r="BL41" s="1580"/>
      <c r="BM41" s="1581"/>
    </row>
    <row r="42" spans="1:80" ht="18.600000000000001" outlineLevel="1" thickBot="1">
      <c r="A42" s="43" t="s">
        <v>120</v>
      </c>
      <c r="C42" s="407" t="s">
        <v>144</v>
      </c>
      <c r="D42" s="354" t="e">
        <f>HLOOKUP(D41,TV_affinity,2,0)</f>
        <v>#N/A</v>
      </c>
      <c r="E42" s="371"/>
      <c r="F42" s="702"/>
      <c r="G42" s="702"/>
      <c r="H42" s="204"/>
      <c r="I42" s="355" t="e">
        <f>HLOOKUP(I41,TV_affinity,2,0)</f>
        <v>#N/A</v>
      </c>
      <c r="J42" s="371"/>
      <c r="K42" s="371"/>
      <c r="L42" s="371"/>
      <c r="M42" s="371"/>
      <c r="N42" s="355" t="e">
        <f>HLOOKUP(N41,TV_affinity,2,0)</f>
        <v>#N/A</v>
      </c>
      <c r="O42" s="371"/>
      <c r="P42" s="371"/>
      <c r="Q42" s="371"/>
      <c r="R42" s="467"/>
      <c r="S42" s="1112" t="e">
        <f>HLOOKUP(S41,TV_affinity,2,0)</f>
        <v>#N/A</v>
      </c>
      <c r="T42" s="371"/>
      <c r="U42" s="371"/>
      <c r="V42" s="371"/>
      <c r="W42" s="1073"/>
      <c r="X42" s="510" t="e">
        <f>HLOOKUP(X41,TV_affinity,2,0)</f>
        <v>#N/A</v>
      </c>
      <c r="Y42" s="371"/>
      <c r="Z42" s="371"/>
      <c r="AA42" s="371"/>
      <c r="AB42" s="371"/>
      <c r="AC42" s="356"/>
      <c r="AD42" s="355" t="e">
        <f>HLOOKUP(AD41,TV_affinity,2,0)</f>
        <v>#N/A</v>
      </c>
      <c r="AE42" s="371"/>
      <c r="AF42" s="371"/>
      <c r="AG42" s="371"/>
      <c r="AH42" s="205"/>
      <c r="AI42" s="355" t="e">
        <f>HLOOKUP(AI41,TV_affinity,2,0)</f>
        <v>#N/A</v>
      </c>
      <c r="AJ42" s="371"/>
      <c r="AK42" s="371"/>
      <c r="AL42" s="371"/>
      <c r="AM42" s="356"/>
      <c r="AN42" s="355" t="e">
        <f>HLOOKUP(AN41,TV_affinity,2,0)</f>
        <v>#N/A</v>
      </c>
      <c r="AO42" s="371"/>
      <c r="AP42" s="371"/>
      <c r="AQ42" s="371"/>
      <c r="AR42" s="467"/>
      <c r="AS42" s="1112" t="e">
        <f>HLOOKUP(AS41,TV_affinity,2,0)</f>
        <v>#N/A</v>
      </c>
      <c r="AT42" s="371"/>
      <c r="AU42" s="371"/>
      <c r="AV42" s="371"/>
      <c r="AW42" s="1299"/>
      <c r="AX42" s="510" t="e">
        <f>HLOOKUP(AX41,TV_affinity,2,0)</f>
        <v>#N/A</v>
      </c>
      <c r="AY42" s="371"/>
      <c r="AZ42" s="371"/>
      <c r="BA42" s="371"/>
      <c r="BB42" s="205"/>
      <c r="BC42" s="481"/>
      <c r="BD42" s="355" t="e">
        <f>HLOOKUP(BD41,TV_affinity,2,0)</f>
        <v>#N/A</v>
      </c>
      <c r="BE42" s="371"/>
      <c r="BF42" s="371"/>
      <c r="BG42" s="371"/>
      <c r="BH42" s="371"/>
      <c r="BI42" s="355" t="e">
        <f>HLOOKUP(BI41,TV_affinity,2,0)</f>
        <v>#N/A</v>
      </c>
      <c r="BJ42" s="371"/>
      <c r="BK42" s="371"/>
      <c r="BL42" s="371"/>
      <c r="BM42" s="357"/>
    </row>
    <row r="43" spans="1:80" outlineLevel="1">
      <c r="A43" s="28" t="s">
        <v>5</v>
      </c>
      <c r="B43" s="29"/>
      <c r="C43" s="30"/>
      <c r="D43" s="703"/>
      <c r="E43" s="704"/>
      <c r="F43" s="704"/>
      <c r="G43" s="704"/>
      <c r="H43" s="705"/>
      <c r="I43" s="706"/>
      <c r="J43" s="707"/>
      <c r="K43" s="707"/>
      <c r="L43" s="708"/>
      <c r="M43" s="707"/>
      <c r="N43" s="709"/>
      <c r="O43" s="707"/>
      <c r="P43" s="707"/>
      <c r="Q43" s="707"/>
      <c r="R43" s="1023"/>
      <c r="S43" s="1113"/>
      <c r="T43" s="1114"/>
      <c r="U43" s="1114"/>
      <c r="V43" s="1114"/>
      <c r="W43" s="1115"/>
      <c r="X43" s="1043"/>
      <c r="Y43" s="707"/>
      <c r="Z43" s="707"/>
      <c r="AA43" s="707"/>
      <c r="AB43" s="707"/>
      <c r="AC43" s="710"/>
      <c r="AD43" s="709"/>
      <c r="AE43" s="707"/>
      <c r="AF43" s="707"/>
      <c r="AG43" s="707"/>
      <c r="AH43" s="710"/>
      <c r="AI43" s="709"/>
      <c r="AJ43" s="707"/>
      <c r="AK43" s="707"/>
      <c r="AL43" s="707"/>
      <c r="AM43" s="710"/>
      <c r="AN43" s="709"/>
      <c r="AO43" s="707"/>
      <c r="AP43" s="707"/>
      <c r="AQ43" s="707"/>
      <c r="AR43" s="1219"/>
      <c r="AS43" s="1300"/>
      <c r="AT43" s="1301"/>
      <c r="AU43" s="1301"/>
      <c r="AV43" s="1301"/>
      <c r="AW43" s="1302"/>
      <c r="AX43" s="1244"/>
      <c r="AY43" s="707"/>
      <c r="AZ43" s="707"/>
      <c r="BA43" s="707"/>
      <c r="BB43" s="711"/>
      <c r="BC43" s="712"/>
      <c r="BD43" s="709"/>
      <c r="BE43" s="707"/>
      <c r="BF43" s="707"/>
      <c r="BG43" s="707"/>
      <c r="BH43" s="707"/>
      <c r="BI43" s="709"/>
      <c r="BJ43" s="707"/>
      <c r="BK43" s="707"/>
      <c r="BL43" s="707"/>
      <c r="BM43" s="713"/>
    </row>
    <row r="44" spans="1:80" outlineLevel="1">
      <c r="A44" s="28" t="s">
        <v>6</v>
      </c>
      <c r="B44" s="29"/>
      <c r="C44" s="30"/>
      <c r="D44" s="714" t="s">
        <v>19</v>
      </c>
      <c r="E44" s="665"/>
      <c r="F44" s="665"/>
      <c r="G44" s="665"/>
      <c r="H44" s="715"/>
      <c r="I44" s="716" t="s">
        <v>19</v>
      </c>
      <c r="J44" s="717"/>
      <c r="K44" s="717"/>
      <c r="L44" s="718"/>
      <c r="M44" s="717"/>
      <c r="N44" s="719" t="s">
        <v>19</v>
      </c>
      <c r="O44" s="717"/>
      <c r="P44" s="718"/>
      <c r="Q44" s="717"/>
      <c r="R44" s="1018"/>
      <c r="S44" s="1116" t="s">
        <v>19</v>
      </c>
      <c r="T44" s="1117"/>
      <c r="U44" s="1117"/>
      <c r="V44" s="1117"/>
      <c r="W44" s="1118"/>
      <c r="X44" s="720" t="s">
        <v>19</v>
      </c>
      <c r="Y44" s="717"/>
      <c r="Z44" s="717"/>
      <c r="AA44" s="717"/>
      <c r="AB44" s="717"/>
      <c r="AC44" s="720"/>
      <c r="AD44" s="720" t="s">
        <v>19</v>
      </c>
      <c r="AE44" s="717"/>
      <c r="AF44" s="717"/>
      <c r="AG44" s="717"/>
      <c r="AH44" s="720"/>
      <c r="AI44" s="720" t="s">
        <v>19</v>
      </c>
      <c r="AJ44" s="717"/>
      <c r="AK44" s="717"/>
      <c r="AL44" s="717"/>
      <c r="AM44" s="720"/>
      <c r="AN44" s="719" t="s">
        <v>19</v>
      </c>
      <c r="AO44" s="717"/>
      <c r="AP44" s="721"/>
      <c r="AQ44" s="717"/>
      <c r="AR44" s="1214"/>
      <c r="AS44" s="1303" t="s">
        <v>19</v>
      </c>
      <c r="AT44" s="1275"/>
      <c r="AU44" s="1275"/>
      <c r="AV44" s="1275"/>
      <c r="AW44" s="1304"/>
      <c r="AX44" s="1245" t="s">
        <v>19</v>
      </c>
      <c r="AY44" s="717"/>
      <c r="AZ44" s="717"/>
      <c r="BA44" s="717"/>
      <c r="BB44" s="722"/>
      <c r="BC44" s="723"/>
      <c r="BD44" s="719" t="s">
        <v>19</v>
      </c>
      <c r="BE44" s="717"/>
      <c r="BF44" s="721"/>
      <c r="BG44" s="717"/>
      <c r="BH44" s="723"/>
      <c r="BI44" s="720" t="s">
        <v>19</v>
      </c>
      <c r="BJ44" s="717"/>
      <c r="BK44" s="717"/>
      <c r="BL44" s="717"/>
      <c r="BM44" s="724"/>
    </row>
    <row r="45" spans="1:80" outlineLevel="1">
      <c r="A45" s="28" t="s">
        <v>32</v>
      </c>
      <c r="B45" s="29"/>
      <c r="C45" s="34" t="e">
        <f>SUM(D45:BM45)</f>
        <v>#N/A</v>
      </c>
      <c r="D45" s="725" t="e">
        <f>IF(D42=0,0,D46/D42)</f>
        <v>#N/A</v>
      </c>
      <c r="E45" s="664"/>
      <c r="F45" s="664"/>
      <c r="G45" s="664"/>
      <c r="H45" s="726"/>
      <c r="I45" s="727" t="e">
        <f>IF(I42=0,0,I46/I42)</f>
        <v>#N/A</v>
      </c>
      <c r="J45" s="728"/>
      <c r="K45" s="728"/>
      <c r="L45" s="729"/>
      <c r="M45" s="728"/>
      <c r="N45" s="730" t="e">
        <f>IF(N42=0,0,N46/N42)</f>
        <v>#N/A</v>
      </c>
      <c r="O45" s="728"/>
      <c r="P45" s="728"/>
      <c r="Q45" s="728"/>
      <c r="R45" s="1024"/>
      <c r="S45" s="1119" t="e">
        <f>IF(S42=0,0,S46/S42)</f>
        <v>#N/A</v>
      </c>
      <c r="T45" s="1120"/>
      <c r="U45" s="1121"/>
      <c r="V45" s="1121"/>
      <c r="W45" s="1122"/>
      <c r="X45" s="1044" t="e">
        <f>IF(X42=0,0,X46/X42)</f>
        <v>#N/A</v>
      </c>
      <c r="Y45" s="731"/>
      <c r="Z45" s="728"/>
      <c r="AA45" s="728"/>
      <c r="AB45" s="728"/>
      <c r="AC45" s="732"/>
      <c r="AD45" s="730" t="e">
        <f>IF(AD42=0,0,AD46/AD42)</f>
        <v>#N/A</v>
      </c>
      <c r="AE45" s="731"/>
      <c r="AF45" s="728"/>
      <c r="AG45" s="728"/>
      <c r="AH45" s="732"/>
      <c r="AI45" s="730" t="e">
        <f>IF(AI42=0,0,AI46/AI42)</f>
        <v>#N/A</v>
      </c>
      <c r="AJ45" s="731"/>
      <c r="AK45" s="728"/>
      <c r="AL45" s="728"/>
      <c r="AM45" s="732"/>
      <c r="AN45" s="730" t="e">
        <f>IF(AN42=0,0,AN46/AN42)</f>
        <v>#N/A</v>
      </c>
      <c r="AO45" s="728"/>
      <c r="AP45" s="728"/>
      <c r="AQ45" s="728"/>
      <c r="AR45" s="1220"/>
      <c r="AS45" s="1305" t="e">
        <f>IF(AS42=0,0,AS46/AS42)</f>
        <v>#N/A</v>
      </c>
      <c r="AT45" s="1306"/>
      <c r="AU45" s="1306"/>
      <c r="AV45" s="1306"/>
      <c r="AW45" s="1307"/>
      <c r="AX45" s="1120" t="e">
        <f>IF(AX42=0,0,AX46/AX42)</f>
        <v>#N/A</v>
      </c>
      <c r="AY45" s="731"/>
      <c r="AZ45" s="728"/>
      <c r="BA45" s="728"/>
      <c r="BB45" s="733"/>
      <c r="BC45" s="734"/>
      <c r="BD45" s="730" t="e">
        <f>IF(BD42=0,0,BD46/BD42)</f>
        <v>#N/A</v>
      </c>
      <c r="BE45" s="728"/>
      <c r="BF45" s="728"/>
      <c r="BG45" s="728"/>
      <c r="BH45" s="734"/>
      <c r="BI45" s="731" t="e">
        <f>IF(BI42=0,0,BI46/BI42)</f>
        <v>#N/A</v>
      </c>
      <c r="BJ45" s="731"/>
      <c r="BK45" s="728"/>
      <c r="BL45" s="728"/>
      <c r="BM45" s="735"/>
    </row>
    <row r="46" spans="1:80" outlineLevel="1">
      <c r="A46" s="28" t="s">
        <v>7</v>
      </c>
      <c r="B46" s="29"/>
      <c r="C46" s="34">
        <f>SUM(D46:BM46)</f>
        <v>0</v>
      </c>
      <c r="D46" s="725">
        <f>SUM(D47:H47)</f>
        <v>0</v>
      </c>
      <c r="E46" s="664"/>
      <c r="F46" s="664"/>
      <c r="G46" s="664"/>
      <c r="H46" s="726"/>
      <c r="I46" s="727">
        <f>SUM(I47:M47)</f>
        <v>0</v>
      </c>
      <c r="J46" s="928"/>
      <c r="K46" s="928"/>
      <c r="L46" s="898"/>
      <c r="M46" s="928"/>
      <c r="N46" s="929">
        <f>SUM(N47:R47)</f>
        <v>0</v>
      </c>
      <c r="O46" s="728"/>
      <c r="P46" s="728"/>
      <c r="Q46" s="728"/>
      <c r="R46" s="1024"/>
      <c r="S46" s="1119">
        <f>SUM(S47:W47)</f>
        <v>0</v>
      </c>
      <c r="T46" s="1120"/>
      <c r="U46" s="1121"/>
      <c r="V46" s="1121"/>
      <c r="W46" s="1122"/>
      <c r="X46" s="1044">
        <f>SUM(X47:AC47)</f>
        <v>0</v>
      </c>
      <c r="Y46" s="731"/>
      <c r="Z46" s="728"/>
      <c r="AA46" s="728"/>
      <c r="AB46" s="728"/>
      <c r="AC46" s="732"/>
      <c r="AD46" s="730">
        <f>SUM(AD47:AH47)</f>
        <v>0</v>
      </c>
      <c r="AE46" s="731"/>
      <c r="AF46" s="728"/>
      <c r="AG46" s="728"/>
      <c r="AH46" s="732"/>
      <c r="AI46" s="730">
        <f>SUM(AI47:AM47)</f>
        <v>0</v>
      </c>
      <c r="AJ46" s="731"/>
      <c r="AK46" s="728"/>
      <c r="AL46" s="728"/>
      <c r="AM46" s="732"/>
      <c r="AN46" s="730">
        <f>SUM(AN47:AR47)</f>
        <v>0</v>
      </c>
      <c r="AO46" s="728"/>
      <c r="AP46" s="728"/>
      <c r="AQ46" s="728"/>
      <c r="AR46" s="1220"/>
      <c r="AS46" s="1305">
        <f>SUM(AS47:AW47)</f>
        <v>0</v>
      </c>
      <c r="AT46" s="1306"/>
      <c r="AU46" s="1306"/>
      <c r="AV46" s="1306"/>
      <c r="AW46" s="1307"/>
      <c r="AX46" s="1120">
        <f>SUM(AX47:BC47)</f>
        <v>0</v>
      </c>
      <c r="AY46" s="731"/>
      <c r="AZ46" s="728"/>
      <c r="BA46" s="728"/>
      <c r="BB46" s="733"/>
      <c r="BC46" s="734"/>
      <c r="BD46" s="730">
        <f>SUM(BD47:BH47)</f>
        <v>0</v>
      </c>
      <c r="BE46" s="728"/>
      <c r="BF46" s="728"/>
      <c r="BG46" s="728"/>
      <c r="BH46" s="734"/>
      <c r="BI46" s="731">
        <f>SUM(BI47:BM47)</f>
        <v>0</v>
      </c>
      <c r="BJ46" s="731"/>
      <c r="BK46" s="728"/>
      <c r="BL46" s="728"/>
      <c r="BM46" s="735"/>
    </row>
    <row r="47" spans="1:80" outlineLevel="1">
      <c r="A47" s="28" t="s">
        <v>8</v>
      </c>
      <c r="B47" s="29"/>
      <c r="C47" s="34"/>
      <c r="D47" s="736"/>
      <c r="E47" s="737"/>
      <c r="F47" s="737"/>
      <c r="G47" s="737"/>
      <c r="H47" s="738"/>
      <c r="I47" s="739"/>
      <c r="J47" s="737"/>
      <c r="K47" s="737"/>
      <c r="L47" s="740"/>
      <c r="M47" s="740"/>
      <c r="N47" s="931"/>
      <c r="O47" s="930"/>
      <c r="P47" s="737"/>
      <c r="Q47" s="740"/>
      <c r="R47" s="740"/>
      <c r="S47" s="1123"/>
      <c r="T47" s="1124"/>
      <c r="U47" s="1125"/>
      <c r="V47" s="1126"/>
      <c r="W47" s="1127"/>
      <c r="X47" s="1045"/>
      <c r="Y47" s="737"/>
      <c r="Z47" s="737"/>
      <c r="AA47" s="737"/>
      <c r="AB47" s="737"/>
      <c r="AC47" s="745"/>
      <c r="AD47" s="1213"/>
      <c r="AE47" s="1126"/>
      <c r="AF47" s="737"/>
      <c r="AG47" s="737"/>
      <c r="AH47" s="738"/>
      <c r="AI47" s="739"/>
      <c r="AJ47" s="742"/>
      <c r="AK47" s="737"/>
      <c r="AL47" s="743"/>
      <c r="AM47" s="746"/>
      <c r="AN47" s="744"/>
      <c r="AO47" s="747"/>
      <c r="AP47" s="737"/>
      <c r="AQ47" s="748"/>
      <c r="AR47" s="1213"/>
      <c r="AS47" s="1308"/>
      <c r="AT47" s="1309"/>
      <c r="AU47" s="1309"/>
      <c r="AV47" s="1309"/>
      <c r="AW47" s="1310"/>
      <c r="AX47" s="1246"/>
      <c r="AY47" s="737"/>
      <c r="AZ47" s="737"/>
      <c r="BA47" s="749"/>
      <c r="BB47" s="740"/>
      <c r="BC47" s="738"/>
      <c r="BD47" s="739"/>
      <c r="BE47" s="737"/>
      <c r="BF47" s="737"/>
      <c r="BG47" s="737"/>
      <c r="BH47" s="738"/>
      <c r="BI47" s="739"/>
      <c r="BJ47" s="737"/>
      <c r="BK47" s="737"/>
      <c r="BL47" s="737"/>
      <c r="BM47" s="750"/>
    </row>
    <row r="48" spans="1:80" s="389" customFormat="1" ht="23.25" customHeight="1" outlineLevel="1" thickBot="1">
      <c r="A48" s="154" t="s">
        <v>112</v>
      </c>
      <c r="B48" s="128"/>
      <c r="C48" s="129"/>
      <c r="D48" s="751" t="e">
        <f>D47/D42</f>
        <v>#N/A</v>
      </c>
      <c r="E48" s="752" t="e">
        <f>E47/D42</f>
        <v>#N/A</v>
      </c>
      <c r="F48" s="752" t="e">
        <f>F47/D42</f>
        <v>#N/A</v>
      </c>
      <c r="G48" s="752" t="e">
        <f>G47/D42</f>
        <v>#N/A</v>
      </c>
      <c r="H48" s="753" t="e">
        <f>H47/D42</f>
        <v>#N/A</v>
      </c>
      <c r="I48" s="754" t="e">
        <f>I47/I42</f>
        <v>#N/A</v>
      </c>
      <c r="J48" s="752" t="e">
        <f>J47/I42</f>
        <v>#N/A</v>
      </c>
      <c r="K48" s="752" t="e">
        <f>K47/I42</f>
        <v>#N/A</v>
      </c>
      <c r="L48" s="752" t="e">
        <f>L47/I42</f>
        <v>#N/A</v>
      </c>
      <c r="M48" s="752" t="e">
        <f>M47/I42</f>
        <v>#N/A</v>
      </c>
      <c r="N48" s="755" t="e">
        <f>N47/N42</f>
        <v>#N/A</v>
      </c>
      <c r="O48" s="752" t="e">
        <f>O47/N42</f>
        <v>#N/A</v>
      </c>
      <c r="P48" s="752" t="e">
        <f>P47/N42</f>
        <v>#N/A</v>
      </c>
      <c r="Q48" s="752" t="e">
        <f>Q47/N42</f>
        <v>#N/A</v>
      </c>
      <c r="R48" s="752" t="e">
        <f>R47/N42</f>
        <v>#N/A</v>
      </c>
      <c r="S48" s="1128" t="e">
        <f>S47/S42</f>
        <v>#N/A</v>
      </c>
      <c r="T48" s="1129" t="e">
        <f>T47/S42</f>
        <v>#N/A</v>
      </c>
      <c r="U48" s="1129" t="e">
        <f>U47/S42</f>
        <v>#N/A</v>
      </c>
      <c r="V48" s="1130" t="e">
        <f>V47/S42</f>
        <v>#N/A</v>
      </c>
      <c r="W48" s="1131" t="e">
        <f>W47/S42</f>
        <v>#N/A</v>
      </c>
      <c r="X48" s="754" t="e">
        <f>X47/X42</f>
        <v>#N/A</v>
      </c>
      <c r="Y48" s="752" t="e">
        <f>Y47/X42</f>
        <v>#N/A</v>
      </c>
      <c r="Z48" s="752" t="e">
        <f>Z47/X42</f>
        <v>#N/A</v>
      </c>
      <c r="AA48" s="756" t="e">
        <f>AA47/X42</f>
        <v>#N/A</v>
      </c>
      <c r="AB48" s="756" t="e">
        <f>AB47/X42</f>
        <v>#N/A</v>
      </c>
      <c r="AC48" s="757" t="e">
        <f>AC47/X42</f>
        <v>#N/A</v>
      </c>
      <c r="AD48" s="755" t="e">
        <f>AD47/AD42</f>
        <v>#N/A</v>
      </c>
      <c r="AE48" s="752" t="e">
        <f>AE47/AD42</f>
        <v>#N/A</v>
      </c>
      <c r="AF48" s="752" t="e">
        <f>AF47/AD42</f>
        <v>#N/A</v>
      </c>
      <c r="AG48" s="756" t="e">
        <f>AG47/AD42</f>
        <v>#N/A</v>
      </c>
      <c r="AH48" s="757" t="e">
        <f>AH47/AD42</f>
        <v>#N/A</v>
      </c>
      <c r="AI48" s="755" t="e">
        <f>AI47/AI42</f>
        <v>#N/A</v>
      </c>
      <c r="AJ48" s="752" t="e">
        <f>AJ47/AI42</f>
        <v>#N/A</v>
      </c>
      <c r="AK48" s="752" t="e">
        <f>AK47/AI42</f>
        <v>#N/A</v>
      </c>
      <c r="AL48" s="756" t="e">
        <f>AL47/AI42</f>
        <v>#N/A</v>
      </c>
      <c r="AM48" s="757" t="e">
        <f>AM47/AN42</f>
        <v>#N/A</v>
      </c>
      <c r="AN48" s="755" t="e">
        <f>AN47/AN42</f>
        <v>#N/A</v>
      </c>
      <c r="AO48" s="752" t="e">
        <f>AO47/AN42</f>
        <v>#N/A</v>
      </c>
      <c r="AP48" s="752" t="e">
        <f>AP47/AN42</f>
        <v>#N/A</v>
      </c>
      <c r="AQ48" s="756" t="e">
        <f>AQ47/AN42</f>
        <v>#N/A</v>
      </c>
      <c r="AR48" s="1221" t="e">
        <f>AR47/AN42</f>
        <v>#N/A</v>
      </c>
      <c r="AS48" s="1311" t="e">
        <f>AS47/AS42</f>
        <v>#N/A</v>
      </c>
      <c r="AT48" s="1312" t="e">
        <f>AT47/AS42</f>
        <v>#N/A</v>
      </c>
      <c r="AU48" s="1312" t="e">
        <f>AU47/AS42</f>
        <v>#N/A</v>
      </c>
      <c r="AV48" s="1313" t="e">
        <f>AV47/AS42</f>
        <v>#N/A</v>
      </c>
      <c r="AW48" s="1314" t="e">
        <f>AW47/AX42</f>
        <v>#N/A</v>
      </c>
      <c r="AX48" s="1221" t="e">
        <f>AX47/AX42</f>
        <v>#N/A</v>
      </c>
      <c r="AY48" s="752" t="e">
        <f>AY47/AX42</f>
        <v>#N/A</v>
      </c>
      <c r="AZ48" s="752" t="e">
        <f>AZ47/AX42</f>
        <v>#N/A</v>
      </c>
      <c r="BA48" s="756" t="e">
        <f>BA47/AX42</f>
        <v>#N/A</v>
      </c>
      <c r="BB48" s="754" t="e">
        <f>BB47/AX42</f>
        <v>#N/A</v>
      </c>
      <c r="BC48" s="753" t="e">
        <f>BC47/AX42</f>
        <v>#N/A</v>
      </c>
      <c r="BD48" s="755" t="e">
        <f>BD47/BD42</f>
        <v>#N/A</v>
      </c>
      <c r="BE48" s="752" t="e">
        <f>BE47/BD42</f>
        <v>#N/A</v>
      </c>
      <c r="BF48" s="752" t="e">
        <f>BF47/BD42</f>
        <v>#N/A</v>
      </c>
      <c r="BG48" s="756" t="e">
        <f>BG47/BD42</f>
        <v>#N/A</v>
      </c>
      <c r="BH48" s="753" t="e">
        <f>BH47/BD42</f>
        <v>#N/A</v>
      </c>
      <c r="BI48" s="754" t="e">
        <f>BI47/BI42</f>
        <v>#N/A</v>
      </c>
      <c r="BJ48" s="752" t="e">
        <f>BJ47/BI42</f>
        <v>#N/A</v>
      </c>
      <c r="BK48" s="752" t="e">
        <f>BK47/BI42</f>
        <v>#N/A</v>
      </c>
      <c r="BL48" s="756" t="e">
        <f>BL47/BI42</f>
        <v>#N/A</v>
      </c>
      <c r="BM48" s="758" t="e">
        <f>BM47/BI42</f>
        <v>#N/A</v>
      </c>
      <c r="BN48" s="78"/>
      <c r="BO48" s="78"/>
      <c r="BP48" s="78"/>
      <c r="BQ48" s="78"/>
      <c r="BR48" s="78"/>
      <c r="BS48" s="78"/>
      <c r="BT48" s="78"/>
      <c r="BU48" s="78"/>
      <c r="BV48" s="78"/>
      <c r="BW48" s="78"/>
      <c r="BX48" s="78"/>
      <c r="BY48" s="78"/>
      <c r="BZ48" s="78"/>
      <c r="CA48" s="78"/>
      <c r="CB48" s="78"/>
    </row>
    <row r="49" spans="1:80" s="389" customFormat="1" ht="23.25" customHeight="1" outlineLevel="1" thickTop="1">
      <c r="A49" s="124" t="s">
        <v>110</v>
      </c>
      <c r="B49" s="123"/>
      <c r="C49" s="132" t="s">
        <v>107</v>
      </c>
      <c r="D49" s="358"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132" t="e">
        <f>(V66/1.01/1.07)*S48/S45</f>
        <v>#N/A</v>
      </c>
      <c r="T49" s="130" t="e">
        <f>(V66/1.01/1.07)*T48/S45</f>
        <v>#N/A</v>
      </c>
      <c r="U49" s="130" t="e">
        <f>(V66/1.01/1.07)*U48/S45</f>
        <v>#N/A</v>
      </c>
      <c r="V49" s="130" t="e">
        <f>(V66/1.01/1.07)*V48/S45</f>
        <v>#N/A</v>
      </c>
      <c r="W49" s="1133" t="e">
        <f>(V66/1.01/1.07)*W48/S45</f>
        <v>#N/A</v>
      </c>
      <c r="X49" s="133" t="e">
        <f>(AA66/1.01/1.07)*X48/X45</f>
        <v>#N/A</v>
      </c>
      <c r="Y49" s="130" t="e">
        <f>(AA66/1.01/1.07)*Y48/X45</f>
        <v>#N/A</v>
      </c>
      <c r="Z49" s="130" t="e">
        <f>(AA66/1.01/1.07)*Z48/X45</f>
        <v>#N/A</v>
      </c>
      <c r="AA49" s="130" t="e">
        <f>(AA66/1.01/1.07)*AA48/X45</f>
        <v>#N/A</v>
      </c>
      <c r="AB49" s="130" t="e">
        <f>(AA66/1.01/1.07)*AB48/X45</f>
        <v>#N/A</v>
      </c>
      <c r="AC49" s="197" t="e">
        <f>(AA66/1.01/1.07)*AC48/X45</f>
        <v>#N/A</v>
      </c>
      <c r="AD49" s="192" t="e">
        <f>(AG66/1.01/1.07)*AD48/AD45</f>
        <v>#N/A</v>
      </c>
      <c r="AE49" s="130" t="e">
        <f>(AG66/1.01/1.07)*AE48/AD45</f>
        <v>#N/A</v>
      </c>
      <c r="AF49" s="130" t="e">
        <f>(AG66/1.01/1.07)*AF48/AD45</f>
        <v>#N/A</v>
      </c>
      <c r="AG49" s="130" t="e">
        <f>(AG66/1.01/1.07)*AG48/AD45</f>
        <v>#N/A</v>
      </c>
      <c r="AH49" s="206" t="e">
        <f>(AG66/1.01/1.07)*AH48/AD45</f>
        <v>#N/A</v>
      </c>
      <c r="AI49" s="192" t="e">
        <f>(AL66/1.01/1.07)*AI48/AI45</f>
        <v>#N/A</v>
      </c>
      <c r="AJ49" s="130" t="e">
        <f>(AL66/1.01/1.07)*AJ48/AI45</f>
        <v>#N/A</v>
      </c>
      <c r="AK49" s="130" t="e">
        <f>(AL66/1.01/1.07)*AK48/AI45</f>
        <v>#N/A</v>
      </c>
      <c r="AL49" s="130" t="e">
        <f>(AL66/1.01/1.07)*AL48/AI45</f>
        <v>#N/A</v>
      </c>
      <c r="AM49" s="197" t="e">
        <f>(AL66/1.01/1.07)*AM48/AI45</f>
        <v>#N/A</v>
      </c>
      <c r="AN49" s="192" t="e">
        <f>(AQ66/1.01/1.07)*AN48/AN45</f>
        <v>#N/A</v>
      </c>
      <c r="AO49" s="130" t="e">
        <f>(AQ66/1.01/1.07)*AO48/AN45</f>
        <v>#N/A</v>
      </c>
      <c r="AP49" s="130" t="e">
        <f>(AQ66/1.01/1.07)*AP48/AN45</f>
        <v>#N/A</v>
      </c>
      <c r="AQ49" s="130" t="e">
        <f>(AQ66/1.01/1.07)*AQ48/AN45</f>
        <v>#N/A</v>
      </c>
      <c r="AR49" s="206" t="e">
        <f>(AQ66/1.01/1.07)*AR48/AN45</f>
        <v>#N/A</v>
      </c>
      <c r="AS49" s="1132" t="e">
        <f>(AV66/1.01/1.07)*AS48/AS45</f>
        <v>#N/A</v>
      </c>
      <c r="AT49" s="130" t="e">
        <f>(AV66/1.01/1.07)*AT48/AS45</f>
        <v>#N/A</v>
      </c>
      <c r="AU49" s="130" t="e">
        <f>(AV66/1.01/1.07)*AU48/AS45</f>
        <v>#N/A</v>
      </c>
      <c r="AV49" s="130" t="e">
        <f>(AV66/1.01/1.07)*AV48/AS45</f>
        <v>#N/A</v>
      </c>
      <c r="AW49" s="1133" t="e">
        <f>(AV66/1.01/1.07)*AW48/AS45</f>
        <v>#N/A</v>
      </c>
      <c r="AX49" s="133" t="e">
        <f>(BA66/1.01/1.07)*AX48/AX45</f>
        <v>#N/A</v>
      </c>
      <c r="AY49" s="130" t="e">
        <f>(BA66/1.01/1.07)*AY48/AX45</f>
        <v>#N/A</v>
      </c>
      <c r="AZ49" s="130" t="e">
        <f>(BA66/1.01/1.07)*AZ48/AX45</f>
        <v>#N/A</v>
      </c>
      <c r="BA49" s="130" t="e">
        <f>(BA66/1.01/1.07)*BA48/AX45</f>
        <v>#N/A</v>
      </c>
      <c r="BB49" s="206"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9" t="e">
        <f>(BL66/1.01/1.07)*BM48/BI45</f>
        <v>#N/A</v>
      </c>
      <c r="BN49" s="78"/>
      <c r="BO49" s="78"/>
      <c r="BP49" s="78"/>
      <c r="BQ49" s="78"/>
      <c r="BR49" s="78"/>
      <c r="BS49" s="78"/>
      <c r="BT49" s="78"/>
      <c r="BU49" s="78"/>
      <c r="BV49" s="78"/>
      <c r="BW49" s="78"/>
      <c r="BX49" s="78"/>
      <c r="BY49" s="78"/>
      <c r="BZ49" s="78"/>
      <c r="CA49" s="78"/>
      <c r="CB49" s="78"/>
    </row>
    <row r="50" spans="1:80" s="389" customFormat="1" ht="23.25" customHeight="1" outlineLevel="1" thickBot="1">
      <c r="A50" s="125" t="s">
        <v>108</v>
      </c>
      <c r="B50" s="120"/>
      <c r="C50" s="165"/>
      <c r="D50" s="759"/>
      <c r="E50" s="760"/>
      <c r="F50" s="760"/>
      <c r="G50" s="760"/>
      <c r="H50" s="761"/>
      <c r="I50" s="762"/>
      <c r="J50" s="760"/>
      <c r="K50" s="760"/>
      <c r="L50" s="763"/>
      <c r="M50" s="760"/>
      <c r="N50" s="764"/>
      <c r="O50" s="760"/>
      <c r="P50" s="760"/>
      <c r="Q50" s="763"/>
      <c r="R50" s="760"/>
      <c r="S50" s="1134"/>
      <c r="T50" s="1135"/>
      <c r="U50" s="1135"/>
      <c r="V50" s="1135"/>
      <c r="W50" s="1136"/>
      <c r="X50" s="762"/>
      <c r="Y50" s="760"/>
      <c r="Z50" s="760"/>
      <c r="AA50" s="760"/>
      <c r="AB50" s="760"/>
      <c r="AC50" s="765"/>
      <c r="AD50" s="764"/>
      <c r="AE50" s="760"/>
      <c r="AF50" s="760"/>
      <c r="AG50" s="760"/>
      <c r="AH50" s="766"/>
      <c r="AI50" s="764"/>
      <c r="AJ50" s="760"/>
      <c r="AK50" s="760"/>
      <c r="AL50" s="760"/>
      <c r="AM50" s="765"/>
      <c r="AN50" s="764"/>
      <c r="AO50" s="760"/>
      <c r="AP50" s="760"/>
      <c r="AQ50" s="760"/>
      <c r="AR50" s="1222"/>
      <c r="AS50" s="1315"/>
      <c r="AT50" s="1316"/>
      <c r="AU50" s="1316"/>
      <c r="AV50" s="1316"/>
      <c r="AW50" s="1317"/>
      <c r="AX50" s="1247"/>
      <c r="AY50" s="760"/>
      <c r="AZ50" s="760"/>
      <c r="BA50" s="760"/>
      <c r="BB50" s="766"/>
      <c r="BC50" s="761"/>
      <c r="BD50" s="764"/>
      <c r="BE50" s="760"/>
      <c r="BF50" s="760"/>
      <c r="BG50" s="760"/>
      <c r="BH50" s="761"/>
      <c r="BI50" s="762"/>
      <c r="BJ50" s="760"/>
      <c r="BK50" s="760"/>
      <c r="BL50" s="760"/>
      <c r="BM50" s="767"/>
      <c r="BN50" s="78"/>
      <c r="BO50" s="78"/>
      <c r="BP50" s="78"/>
      <c r="BQ50" s="78"/>
      <c r="BR50" s="78"/>
      <c r="BS50" s="78"/>
      <c r="BT50" s="78"/>
      <c r="BU50" s="78"/>
      <c r="BV50" s="78"/>
      <c r="BW50" s="78"/>
      <c r="BX50" s="78"/>
      <c r="BY50" s="78"/>
      <c r="BZ50" s="78"/>
      <c r="CA50" s="78"/>
      <c r="CB50" s="78"/>
    </row>
    <row r="51" spans="1:80" s="389" customFormat="1" ht="23.25" customHeight="1" outlineLevel="1" thickTop="1">
      <c r="A51" s="126" t="s">
        <v>111</v>
      </c>
      <c r="B51" s="123"/>
      <c r="C51" s="132" t="s">
        <v>107</v>
      </c>
      <c r="D51" s="360"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37" t="e">
        <f>(V67/1.005/1.08)*S48/S45</f>
        <v>#N/A</v>
      </c>
      <c r="T51" s="131" t="e">
        <f>(V67/1.005/1.08)*T48/S45</f>
        <v>#N/A</v>
      </c>
      <c r="U51" s="131" t="e">
        <f>(V67/1.005/1.08)*U48/S45</f>
        <v>#N/A</v>
      </c>
      <c r="V51" s="131" t="e">
        <f>(V67/1.005/1.08)*V48/S45</f>
        <v>#N/A</v>
      </c>
      <c r="W51" s="1138" t="e">
        <f>(V67/1.005/1.08)*W48/S45</f>
        <v>#N/A</v>
      </c>
      <c r="X51" s="136" t="e">
        <f>(AA67/1.005/1.08)*X48/X45</f>
        <v>#N/A</v>
      </c>
      <c r="Y51" s="131" t="e">
        <f>(AA67/1.005/1.08)*Y48/X45</f>
        <v>#N/A</v>
      </c>
      <c r="Z51" s="131" t="e">
        <f>(AA67/1.005/1.08)*Z48/X45</f>
        <v>#N/A</v>
      </c>
      <c r="AA51" s="131" t="e">
        <f>(AA67/1.005/1.08)*AA48/X45</f>
        <v>#N/A</v>
      </c>
      <c r="AB51" s="131" t="e">
        <f>(AA67/1.005/1.08)*AB48/X45</f>
        <v>#N/A</v>
      </c>
      <c r="AC51" s="198" t="e">
        <f>(AA67/1.005/1.08)*AC48/X45</f>
        <v>#N/A</v>
      </c>
      <c r="AD51" s="193" t="e">
        <f>(AG67/1.005/1.08)*AD48/AD45</f>
        <v>#N/A</v>
      </c>
      <c r="AE51" s="131" t="e">
        <f>(AG67/1.005/1.08)*AE48/AD45</f>
        <v>#N/A</v>
      </c>
      <c r="AF51" s="131" t="e">
        <f>(AG67/1.005/1.08)*AF48/AD45</f>
        <v>#N/A</v>
      </c>
      <c r="AG51" s="131" t="e">
        <f>(AG67/1.005/1.08)*AG48/AD45</f>
        <v>#N/A</v>
      </c>
      <c r="AH51" s="207" t="e">
        <f>(AG67/1.005/1.08)*AH48/AD45</f>
        <v>#N/A</v>
      </c>
      <c r="AI51" s="193" t="e">
        <f>(AL67/1.005/1.08)*AI48/AI45</f>
        <v>#N/A</v>
      </c>
      <c r="AJ51" s="131" t="e">
        <f>(AL67/1.005/1.08)*AJ48/AI45</f>
        <v>#N/A</v>
      </c>
      <c r="AK51" s="131" t="e">
        <f>(AL67/1.005/1.08)*AK48/AI45</f>
        <v>#N/A</v>
      </c>
      <c r="AL51" s="131" t="e">
        <f>(AL67/1.005/1.08)*AL48/AI45</f>
        <v>#N/A</v>
      </c>
      <c r="AM51" s="198" t="e">
        <f>(AL67/1.005/1.08)*AM48/AI45</f>
        <v>#N/A</v>
      </c>
      <c r="AN51" s="193" t="e">
        <f>(AQ67/1.005/1.08)*AN48/AN45</f>
        <v>#N/A</v>
      </c>
      <c r="AO51" s="131" t="e">
        <f>(AQ67/1.005/1.08)*AO48/AN45</f>
        <v>#N/A</v>
      </c>
      <c r="AP51" s="131" t="e">
        <f>(AQ67/1.005/1.08)*AP48/AN45</f>
        <v>#N/A</v>
      </c>
      <c r="AQ51" s="131" t="e">
        <f>(AQ67/1.005/1.08)*AQ48/AN45</f>
        <v>#N/A</v>
      </c>
      <c r="AR51" s="207" t="e">
        <f>(AQ67/1.005/1.08)*AR48/AN45</f>
        <v>#N/A</v>
      </c>
      <c r="AS51" s="1137" t="e">
        <f>(AV67/1.005/1.08)*AS48/AS45</f>
        <v>#N/A</v>
      </c>
      <c r="AT51" s="131" t="e">
        <f>(AV67/1.005/1.08)*AT48/AS45</f>
        <v>#N/A</v>
      </c>
      <c r="AU51" s="131" t="e">
        <f>(AV67/1.005/1.08)*AU48/AS45</f>
        <v>#N/A</v>
      </c>
      <c r="AV51" s="338" t="e">
        <f>(AV67/1.005/1.08)*AV48/AS45</f>
        <v>#N/A</v>
      </c>
      <c r="AW51" s="1138" t="e">
        <f>(AV67/1.005/1.08)*AW48/AS45</f>
        <v>#N/A</v>
      </c>
      <c r="AX51" s="136" t="e">
        <f>(BA67/1.005/1.08)*AX48/AX45</f>
        <v>#N/A</v>
      </c>
      <c r="AY51" s="131" t="e">
        <f>(BA67/1.005/1.08)*AY48/AX45</f>
        <v>#N/A</v>
      </c>
      <c r="AZ51" s="131" t="e">
        <f>(BA67/1.005/1.08)*AZ48/AX45</f>
        <v>#N/A</v>
      </c>
      <c r="BA51" s="131" t="e">
        <f>(BA67/1.005/1.08)*BA48/AX45</f>
        <v>#N/A</v>
      </c>
      <c r="BB51" s="207"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8" t="e">
        <f>(BL67/1.005/1.08)*BL48/BI45</f>
        <v>#N/A</v>
      </c>
      <c r="BM51" s="768" t="e">
        <f>(BL67/1.005/1.08)*BM48/BI45</f>
        <v>#N/A</v>
      </c>
      <c r="BN51" s="78"/>
      <c r="BO51" s="78"/>
      <c r="BP51" s="78"/>
      <c r="BQ51" s="78"/>
      <c r="BR51" s="78"/>
      <c r="BS51" s="78"/>
      <c r="BT51" s="78"/>
      <c r="BU51" s="78"/>
      <c r="BV51" s="78"/>
      <c r="BW51" s="78"/>
      <c r="BX51" s="78"/>
      <c r="BY51" s="78"/>
      <c r="BZ51" s="78"/>
      <c r="CA51" s="78"/>
      <c r="CB51" s="78"/>
    </row>
    <row r="52" spans="1:80" s="389" customFormat="1" ht="18.600000000000001" outlineLevel="1" thickBot="1">
      <c r="A52" s="127" t="s">
        <v>109</v>
      </c>
      <c r="B52" s="120"/>
      <c r="C52" s="165"/>
      <c r="D52" s="759"/>
      <c r="E52" s="760"/>
      <c r="F52" s="760"/>
      <c r="G52" s="760"/>
      <c r="H52" s="761"/>
      <c r="I52" s="762"/>
      <c r="J52" s="760"/>
      <c r="K52" s="760"/>
      <c r="L52" s="763"/>
      <c r="M52" s="760"/>
      <c r="N52" s="764"/>
      <c r="O52" s="760"/>
      <c r="P52" s="760"/>
      <c r="Q52" s="760"/>
      <c r="R52" s="763"/>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195" customFormat="1" ht="26.4" outlineLevel="1" thickTop="1">
      <c r="A53" s="28" t="s">
        <v>9</v>
      </c>
      <c r="B53" s="35" t="s">
        <v>46</v>
      </c>
      <c r="C53" s="46"/>
      <c r="D53" s="288"/>
      <c r="E53" s="361"/>
      <c r="F53" s="361"/>
      <c r="G53" s="361"/>
      <c r="H53" s="362"/>
      <c r="I53" s="336"/>
      <c r="J53" s="363"/>
      <c r="K53" s="363"/>
      <c r="L53" s="364"/>
      <c r="M53" s="363"/>
      <c r="N53" s="215"/>
      <c r="O53" s="363"/>
      <c r="P53" s="363"/>
      <c r="Q53" s="363"/>
      <c r="R53" s="364"/>
      <c r="S53" s="1139"/>
      <c r="T53" s="363"/>
      <c r="U53" s="363"/>
      <c r="V53" s="363"/>
      <c r="W53" s="1140"/>
      <c r="X53" s="511"/>
      <c r="Y53" s="363"/>
      <c r="Z53" s="363"/>
      <c r="AA53" s="365"/>
      <c r="AB53" s="331"/>
      <c r="AC53" s="334"/>
      <c r="AD53" s="366"/>
      <c r="AE53" s="365"/>
      <c r="AF53" s="365"/>
      <c r="AG53" s="365"/>
      <c r="AH53" s="218"/>
      <c r="AI53" s="366"/>
      <c r="AJ53" s="365"/>
      <c r="AK53" s="365"/>
      <c r="AL53" s="365"/>
      <c r="AM53" s="334"/>
      <c r="AN53" s="219"/>
      <c r="AO53" s="220"/>
      <c r="AP53" s="220"/>
      <c r="AQ53" s="221"/>
      <c r="AR53" s="471"/>
      <c r="AS53" s="1318"/>
      <c r="AT53" s="339"/>
      <c r="AU53" s="214"/>
      <c r="AV53" s="217"/>
      <c r="AW53" s="1319"/>
      <c r="AX53" s="320"/>
      <c r="AY53" s="367"/>
      <c r="AZ53" s="367"/>
      <c r="BA53" s="367"/>
      <c r="BB53" s="471"/>
      <c r="BC53" s="323"/>
      <c r="BD53" s="368"/>
      <c r="BE53" s="367"/>
      <c r="BF53" s="367"/>
      <c r="BG53" s="367"/>
      <c r="BH53" s="323"/>
      <c r="BI53" s="336"/>
      <c r="BJ53" s="216"/>
      <c r="BK53" s="216"/>
      <c r="BL53" s="216"/>
      <c r="BM53" s="769"/>
      <c r="BN53" s="6"/>
      <c r="BO53" s="6"/>
      <c r="BP53" s="6"/>
      <c r="BQ53" s="6"/>
      <c r="BR53" s="6"/>
      <c r="BS53" s="6"/>
      <c r="BT53" s="6"/>
      <c r="BU53" s="6"/>
      <c r="BV53" s="6"/>
      <c r="BW53" s="6"/>
      <c r="BX53" s="6"/>
      <c r="BY53" s="6"/>
      <c r="BZ53" s="6"/>
      <c r="CA53" s="6"/>
      <c r="CB53" s="6"/>
    </row>
    <row r="54" spans="1:80" ht="54" outlineLevel="1">
      <c r="A54" s="28"/>
      <c r="B54" s="29"/>
      <c r="C54" s="46"/>
      <c r="D54" s="770" t="s">
        <v>21</v>
      </c>
      <c r="E54" s="771" t="s">
        <v>22</v>
      </c>
      <c r="F54" s="771" t="s">
        <v>20</v>
      </c>
      <c r="G54" s="772" t="s">
        <v>81</v>
      </c>
      <c r="H54" s="773"/>
      <c r="I54" s="774" t="s">
        <v>21</v>
      </c>
      <c r="J54" s="775" t="s">
        <v>22</v>
      </c>
      <c r="K54" s="775" t="s">
        <v>20</v>
      </c>
      <c r="L54" s="776" t="s">
        <v>81</v>
      </c>
      <c r="M54" s="777"/>
      <c r="N54" s="778" t="s">
        <v>21</v>
      </c>
      <c r="O54" s="775" t="s">
        <v>22</v>
      </c>
      <c r="P54" s="775" t="s">
        <v>20</v>
      </c>
      <c r="Q54" s="777" t="s">
        <v>81</v>
      </c>
      <c r="R54" s="1025"/>
      <c r="S54" s="1141" t="s">
        <v>21</v>
      </c>
      <c r="T54" s="1142" t="s">
        <v>22</v>
      </c>
      <c r="U54" s="1143" t="s">
        <v>20</v>
      </c>
      <c r="V54" s="1143" t="s">
        <v>81</v>
      </c>
      <c r="W54" s="1144"/>
      <c r="X54" s="1046" t="s">
        <v>21</v>
      </c>
      <c r="Y54" s="775" t="s">
        <v>22</v>
      </c>
      <c r="Z54" s="777" t="s">
        <v>20</v>
      </c>
      <c r="AA54" s="777" t="s">
        <v>81</v>
      </c>
      <c r="AB54" s="775"/>
      <c r="AC54" s="779"/>
      <c r="AD54" s="778" t="s">
        <v>21</v>
      </c>
      <c r="AE54" s="775" t="s">
        <v>22</v>
      </c>
      <c r="AF54" s="777" t="s">
        <v>20</v>
      </c>
      <c r="AG54" s="780" t="s">
        <v>81</v>
      </c>
      <c r="AH54" s="781"/>
      <c r="AI54" s="778" t="s">
        <v>21</v>
      </c>
      <c r="AJ54" s="775" t="s">
        <v>22</v>
      </c>
      <c r="AK54" s="777" t="s">
        <v>20</v>
      </c>
      <c r="AL54" s="780" t="s">
        <v>81</v>
      </c>
      <c r="AM54" s="779"/>
      <c r="AN54" s="782" t="s">
        <v>21</v>
      </c>
      <c r="AO54" s="783" t="s">
        <v>22</v>
      </c>
      <c r="AP54" s="784" t="s">
        <v>20</v>
      </c>
      <c r="AQ54" s="785" t="s">
        <v>81</v>
      </c>
      <c r="AR54" s="1223"/>
      <c r="AS54" s="1320" t="s">
        <v>21</v>
      </c>
      <c r="AT54" s="1321" t="s">
        <v>22</v>
      </c>
      <c r="AU54" s="1322" t="s">
        <v>20</v>
      </c>
      <c r="AV54" s="1323" t="s">
        <v>81</v>
      </c>
      <c r="AW54" s="1324"/>
      <c r="AX54" s="1248" t="s">
        <v>21</v>
      </c>
      <c r="AY54" s="788" t="s">
        <v>22</v>
      </c>
      <c r="AZ54" s="789" t="s">
        <v>20</v>
      </c>
      <c r="BA54" s="790" t="s">
        <v>81</v>
      </c>
      <c r="BB54" s="781"/>
      <c r="BC54" s="791"/>
      <c r="BD54" s="778" t="s">
        <v>21</v>
      </c>
      <c r="BE54" s="788" t="s">
        <v>22</v>
      </c>
      <c r="BF54" s="789" t="s">
        <v>20</v>
      </c>
      <c r="BG54" s="790" t="s">
        <v>81</v>
      </c>
      <c r="BH54" s="791"/>
      <c r="BI54" s="786" t="s">
        <v>21</v>
      </c>
      <c r="BJ54" s="789" t="s">
        <v>22</v>
      </c>
      <c r="BK54" s="789" t="s">
        <v>20</v>
      </c>
      <c r="BL54" s="789" t="s">
        <v>81</v>
      </c>
      <c r="BM54" s="792"/>
    </row>
    <row r="55" spans="1:80" s="47" customFormat="1" outlineLevel="1">
      <c r="A55" s="158" t="s">
        <v>84</v>
      </c>
      <c r="B55" s="158"/>
      <c r="C55" s="159"/>
      <c r="D55" s="793" t="e">
        <f>HLOOKUP(D41,TV_affinity,3,0)</f>
        <v>#N/A</v>
      </c>
      <c r="E55" s="794" t="e">
        <f>HLOOKUP(D41,Channel_split2,2,0)</f>
        <v>#N/A</v>
      </c>
      <c r="F55" s="794" t="e">
        <f>HLOOKUP(D41,PT_Share,2,0)</f>
        <v>#N/A</v>
      </c>
      <c r="G55" s="794"/>
      <c r="H55" s="795"/>
      <c r="I55" s="796" t="e">
        <f>HLOOKUP(I41,TV_affinity,3,0)</f>
        <v>#N/A</v>
      </c>
      <c r="J55" s="794" t="e">
        <f>HLOOKUP(I41,Channel_split2,2,0)</f>
        <v>#N/A</v>
      </c>
      <c r="K55" s="794" t="e">
        <f>HLOOKUP(I41,PT_Share,2,0)</f>
        <v>#N/A</v>
      </c>
      <c r="L55" s="797"/>
      <c r="M55" s="795"/>
      <c r="N55" s="796" t="e">
        <f>HLOOKUP(N41,TV_affinity,3,0)</f>
        <v>#N/A</v>
      </c>
      <c r="O55" s="794" t="e">
        <f>HLOOKUP(N41,Channel_split2,2,0)</f>
        <v>#N/A</v>
      </c>
      <c r="P55" s="794" t="e">
        <f>HLOOKUP(N41,PT_Share,2,0)</f>
        <v>#N/A</v>
      </c>
      <c r="Q55" s="794"/>
      <c r="R55" s="1026"/>
      <c r="S55" s="1145" t="e">
        <f>HLOOKUP(S41,TV_affinity,3,0)</f>
        <v>#N/A</v>
      </c>
      <c r="T55" s="1146" t="e">
        <f>HLOOKUP(S41,Channel_split2,2,0)</f>
        <v>#N/A</v>
      </c>
      <c r="U55" s="1146" t="e">
        <f>HLOOKUP(S41,PT_Share,2,0)</f>
        <v>#N/A</v>
      </c>
      <c r="V55" s="1146"/>
      <c r="W55" s="1147"/>
      <c r="X55" s="1047" t="e">
        <f>HLOOKUP(X41,TV_affinity,3,0)</f>
        <v>#N/A</v>
      </c>
      <c r="Y55" s="794" t="e">
        <f>HLOOKUP(X41,Channel_split2,2,0)</f>
        <v>#N/A</v>
      </c>
      <c r="Z55" s="794" t="e">
        <f>HLOOKUP(X41,PT_Share,2,0)</f>
        <v>#N/A</v>
      </c>
      <c r="AA55" s="794"/>
      <c r="AB55" s="799"/>
      <c r="AC55" s="800"/>
      <c r="AD55" s="796" t="e">
        <f>HLOOKUP(AD41,TV_affinity,3,0)</f>
        <v>#N/A</v>
      </c>
      <c r="AE55" s="794" t="e">
        <f>HLOOKUP(AD41,Channel_split2,2,0)</f>
        <v>#N/A</v>
      </c>
      <c r="AF55" s="794" t="e">
        <f>HLOOKUP(AD41,PT_Share,2,0)</f>
        <v>#N/A</v>
      </c>
      <c r="AG55" s="794"/>
      <c r="AH55" s="798"/>
      <c r="AI55" s="796" t="e">
        <f>HLOOKUP(AI41,TV_affinity,3,0)</f>
        <v>#N/A</v>
      </c>
      <c r="AJ55" s="794" t="e">
        <f>HLOOKUP(AI41,Channel_split2,2,0)</f>
        <v>#N/A</v>
      </c>
      <c r="AK55" s="794" t="e">
        <f>HLOOKUP(AI41,PT_Share,2,0)</f>
        <v>#N/A</v>
      </c>
      <c r="AL55" s="794"/>
      <c r="AM55" s="798"/>
      <c r="AN55" s="796" t="e">
        <f>HLOOKUP(AN41,TV_affinity,3,0)</f>
        <v>#N/A</v>
      </c>
      <c r="AO55" s="794" t="e">
        <f>HLOOKUP(AN41,Channel_split2,2,0)</f>
        <v>#N/A</v>
      </c>
      <c r="AP55" s="794" t="e">
        <f>HLOOKUP(AN41,PT_Share,2,0)</f>
        <v>#N/A</v>
      </c>
      <c r="AQ55" s="801"/>
      <c r="AR55" s="1224"/>
      <c r="AS55" s="1325" t="e">
        <f>HLOOKUP(AS41,TV_affinity,3,0)</f>
        <v>#N/A</v>
      </c>
      <c r="AT55" s="1326" t="e">
        <f>HLOOKUP(AS41,Channel_split2,2,0)</f>
        <v>#N/A</v>
      </c>
      <c r="AU55" s="1326" t="e">
        <f>HLOOKUP(AS41,PT_Share,2,0)</f>
        <v>#N/A</v>
      </c>
      <c r="AV55" s="1327"/>
      <c r="AW55" s="1328"/>
      <c r="AX55" s="1249" t="e">
        <f>HLOOKUP(AX41,TV_affinity,3,0)</f>
        <v>#N/A</v>
      </c>
      <c r="AY55" s="794" t="e">
        <f>HLOOKUP(AX41,Channel_split2,2,0)</f>
        <v>#N/A</v>
      </c>
      <c r="AZ55" s="794" t="e">
        <f>HLOOKUP(AX41,PT_Share,2,0)</f>
        <v>#N/A</v>
      </c>
      <c r="BA55" s="794"/>
      <c r="BB55" s="802"/>
      <c r="BC55" s="798"/>
      <c r="BD55" s="796" t="e">
        <f>HLOOKUP(BD41,TV_affinity,3,0)</f>
        <v>#N/A</v>
      </c>
      <c r="BE55" s="794" t="e">
        <f>HLOOKUP(BD41,Channel_split2,2,0)</f>
        <v>#N/A</v>
      </c>
      <c r="BF55" s="794" t="e">
        <f>HLOOKUP(BD41,PT_Share,2,0)</f>
        <v>#N/A</v>
      </c>
      <c r="BG55" s="794"/>
      <c r="BH55" s="798"/>
      <c r="BI55" s="796" t="e">
        <f>HLOOKUP(BI41,TV_affinity,3,0)</f>
        <v>#N/A</v>
      </c>
      <c r="BJ55" s="794" t="e">
        <f>HLOOKUP(BI41,Channel_split2,2,0)</f>
        <v>#N/A</v>
      </c>
      <c r="BK55" s="794" t="e">
        <f>HLOOKUP(BI41,PT_Share,2,0)</f>
        <v>#N/A</v>
      </c>
      <c r="BL55" s="794"/>
      <c r="BM55" s="803"/>
    </row>
    <row r="56" spans="1:80" s="47" customFormat="1" outlineLevel="1">
      <c r="A56" s="158" t="s">
        <v>69</v>
      </c>
      <c r="B56" s="158"/>
      <c r="C56" s="159"/>
      <c r="D56" s="793" t="e">
        <f>HLOOKUP(D41,TV_affinity,4,0)</f>
        <v>#N/A</v>
      </c>
      <c r="E56" s="794" t="e">
        <f>HLOOKUP(D41,Channel_split2,3,0)</f>
        <v>#N/A</v>
      </c>
      <c r="F56" s="794" t="e">
        <f>HLOOKUP(D41,PT_Share,3,0)</f>
        <v>#N/A</v>
      </c>
      <c r="G56" s="794"/>
      <c r="H56" s="795"/>
      <c r="I56" s="796" t="e">
        <f>HLOOKUP(I41,TV_affinity,4,0)</f>
        <v>#N/A</v>
      </c>
      <c r="J56" s="794" t="e">
        <f>HLOOKUP(I41,Channel_split2,3,0)</f>
        <v>#N/A</v>
      </c>
      <c r="K56" s="794" t="e">
        <f>HLOOKUP(I41,PT_Share,3,0)</f>
        <v>#N/A</v>
      </c>
      <c r="L56" s="797"/>
      <c r="M56" s="795"/>
      <c r="N56" s="796" t="e">
        <f>HLOOKUP(N41,TV_affinity,4,0)</f>
        <v>#N/A</v>
      </c>
      <c r="O56" s="794" t="e">
        <f>HLOOKUP(N41,Channel_split2,3,0)</f>
        <v>#N/A</v>
      </c>
      <c r="P56" s="794" t="e">
        <f>HLOOKUP(N41,PT_Share,3,0)</f>
        <v>#N/A</v>
      </c>
      <c r="Q56" s="794"/>
      <c r="R56" s="1026"/>
      <c r="S56" s="1145" t="e">
        <f>HLOOKUP(S41,TV_affinity,4,0)</f>
        <v>#N/A</v>
      </c>
      <c r="T56" s="1146" t="e">
        <f>HLOOKUP(S41,Channel_split2,3,0)</f>
        <v>#N/A</v>
      </c>
      <c r="U56" s="1146" t="e">
        <f>HLOOKUP(S41,PT_Share,3,0)</f>
        <v>#N/A</v>
      </c>
      <c r="V56" s="1146"/>
      <c r="W56" s="1147"/>
      <c r="X56" s="1047" t="e">
        <f>HLOOKUP(X41,TV_affinity,4,0)</f>
        <v>#N/A</v>
      </c>
      <c r="Y56" s="794" t="e">
        <f>HLOOKUP(X41,Channel_split2,3,0)</f>
        <v>#N/A</v>
      </c>
      <c r="Z56" s="794" t="e">
        <f>HLOOKUP(X41,PT_Share,3,0)</f>
        <v>#N/A</v>
      </c>
      <c r="AA56" s="794"/>
      <c r="AB56" s="799"/>
      <c r="AC56" s="800"/>
      <c r="AD56" s="796" t="e">
        <f>HLOOKUP(AD41,TV_affinity,4,0)</f>
        <v>#N/A</v>
      </c>
      <c r="AE56" s="794" t="e">
        <f>HLOOKUP(AD41,Channel_split2,3,0)</f>
        <v>#N/A</v>
      </c>
      <c r="AF56" s="794" t="e">
        <f>HLOOKUP(AD41,PT_Share,3,0)</f>
        <v>#N/A</v>
      </c>
      <c r="AG56" s="794"/>
      <c r="AH56" s="798"/>
      <c r="AI56" s="796" t="e">
        <f>HLOOKUP(AI41,TV_affinity,4,0)</f>
        <v>#N/A</v>
      </c>
      <c r="AJ56" s="794" t="e">
        <f>HLOOKUP(AI41,Channel_split2,3,0)</f>
        <v>#N/A</v>
      </c>
      <c r="AK56" s="794" t="e">
        <f>HLOOKUP(AI41,PT_Share,3,0)</f>
        <v>#N/A</v>
      </c>
      <c r="AL56" s="794"/>
      <c r="AM56" s="798"/>
      <c r="AN56" s="796" t="e">
        <f>HLOOKUP(AN41,TV_affinity,4,0)</f>
        <v>#N/A</v>
      </c>
      <c r="AO56" s="794" t="e">
        <f>HLOOKUP(AN41,Channel_split2,3,0)</f>
        <v>#N/A</v>
      </c>
      <c r="AP56" s="794" t="e">
        <f>HLOOKUP(AN41,PT_Share,3,0)</f>
        <v>#N/A</v>
      </c>
      <c r="AQ56" s="801"/>
      <c r="AR56" s="1224"/>
      <c r="AS56" s="1325" t="e">
        <f>HLOOKUP(AS41,TV_affinity,4,0)</f>
        <v>#N/A</v>
      </c>
      <c r="AT56" s="1326" t="e">
        <f>HLOOKUP(AS41,Channel_split2,3,0)</f>
        <v>#N/A</v>
      </c>
      <c r="AU56" s="1326" t="e">
        <f>HLOOKUP(AS41,PT_Share,3,0)</f>
        <v>#N/A</v>
      </c>
      <c r="AV56" s="1327"/>
      <c r="AW56" s="1328"/>
      <c r="AX56" s="1249" t="e">
        <f>HLOOKUP(AX41,TV_affinity,4,0)</f>
        <v>#N/A</v>
      </c>
      <c r="AY56" s="794" t="e">
        <f>HLOOKUP(AX41,Channel_split2,3,0)</f>
        <v>#N/A</v>
      </c>
      <c r="AZ56" s="794" t="e">
        <f>HLOOKUP(AX41,PT_Share,3,0)</f>
        <v>#N/A</v>
      </c>
      <c r="BA56" s="794"/>
      <c r="BB56" s="802"/>
      <c r="BC56" s="798"/>
      <c r="BD56" s="796" t="e">
        <f>HLOOKUP(BD41,TV_affinity,4,0)</f>
        <v>#N/A</v>
      </c>
      <c r="BE56" s="794" t="e">
        <f>HLOOKUP(BD41,Channel_split2,3,0)</f>
        <v>#N/A</v>
      </c>
      <c r="BF56" s="794" t="e">
        <f>HLOOKUP(BD41,PT_Share,3,0)</f>
        <v>#N/A</v>
      </c>
      <c r="BG56" s="794"/>
      <c r="BH56" s="798"/>
      <c r="BI56" s="796" t="e">
        <f>HLOOKUP(BI41,TV_affinity,4,0)</f>
        <v>#N/A</v>
      </c>
      <c r="BJ56" s="794" t="e">
        <f>HLOOKUP(BI41,Channel_split2,3,0)</f>
        <v>#N/A</v>
      </c>
      <c r="BK56" s="794" t="e">
        <f>HLOOKUP(BI41,PT_Share,3,0)</f>
        <v>#N/A</v>
      </c>
      <c r="BL56" s="794"/>
      <c r="BM56" s="803"/>
    </row>
    <row r="57" spans="1:80" s="47" customFormat="1" outlineLevel="1">
      <c r="A57" s="158" t="s">
        <v>70</v>
      </c>
      <c r="B57" s="158"/>
      <c r="C57" s="159"/>
      <c r="D57" s="793" t="e">
        <f>HLOOKUP(D41,TV_affinity,5,0)</f>
        <v>#N/A</v>
      </c>
      <c r="E57" s="794" t="e">
        <f>HLOOKUP(D41,Channel_split2,4,0)</f>
        <v>#N/A</v>
      </c>
      <c r="F57" s="794" t="e">
        <f>HLOOKUP(D41,PT_Share,4,0)</f>
        <v>#N/A</v>
      </c>
      <c r="G57" s="794"/>
      <c r="H57" s="795"/>
      <c r="I57" s="796" t="e">
        <f>HLOOKUP(I41,TV_affinity,5,0)</f>
        <v>#N/A</v>
      </c>
      <c r="J57" s="794" t="e">
        <f>HLOOKUP(I41,Channel_split2,4,0)</f>
        <v>#N/A</v>
      </c>
      <c r="K57" s="794" t="e">
        <f>HLOOKUP(I41,PT_Share,4,0)</f>
        <v>#N/A</v>
      </c>
      <c r="L57" s="797"/>
      <c r="M57" s="795"/>
      <c r="N57" s="796" t="e">
        <f>HLOOKUP(N41,TV_affinity,5,0)</f>
        <v>#N/A</v>
      </c>
      <c r="O57" s="794" t="e">
        <f>HLOOKUP(N41,Channel_split2,4,0)</f>
        <v>#N/A</v>
      </c>
      <c r="P57" s="794" t="e">
        <f>HLOOKUP(N41,PT_Share,4,0)</f>
        <v>#N/A</v>
      </c>
      <c r="Q57" s="794"/>
      <c r="R57" s="1026"/>
      <c r="S57" s="1145" t="e">
        <f>HLOOKUP(S41,TV_affinity,5,0)</f>
        <v>#N/A</v>
      </c>
      <c r="T57" s="1146" t="e">
        <f>HLOOKUP(S41,Channel_split2,4,0)</f>
        <v>#N/A</v>
      </c>
      <c r="U57" s="1146" t="e">
        <f>HLOOKUP(S41,PT_Share,4,0)</f>
        <v>#N/A</v>
      </c>
      <c r="V57" s="1146"/>
      <c r="W57" s="1147"/>
      <c r="X57" s="1047" t="e">
        <f>HLOOKUP(X41,TV_affinity,5,0)</f>
        <v>#N/A</v>
      </c>
      <c r="Y57" s="794" t="e">
        <f>HLOOKUP(X41,Channel_split2,4,0)</f>
        <v>#N/A</v>
      </c>
      <c r="Z57" s="794" t="e">
        <f>HLOOKUP(X41,PT_Share,4,0)</f>
        <v>#N/A</v>
      </c>
      <c r="AA57" s="794"/>
      <c r="AB57" s="799"/>
      <c r="AC57" s="800"/>
      <c r="AD57" s="796" t="e">
        <f>HLOOKUP(AD41,TV_affinity,5,0)</f>
        <v>#N/A</v>
      </c>
      <c r="AE57" s="794" t="e">
        <f>HLOOKUP(AD41,Channel_split2,4,0)</f>
        <v>#N/A</v>
      </c>
      <c r="AF57" s="794" t="e">
        <f>HLOOKUP(AD41,PT_Share,4,0)</f>
        <v>#N/A</v>
      </c>
      <c r="AG57" s="794"/>
      <c r="AH57" s="798"/>
      <c r="AI57" s="796" t="e">
        <f>HLOOKUP(AI41,TV_affinity,5,0)</f>
        <v>#N/A</v>
      </c>
      <c r="AJ57" s="794" t="e">
        <f>HLOOKUP(AI41,Channel_split2,4,0)</f>
        <v>#N/A</v>
      </c>
      <c r="AK57" s="794" t="e">
        <f>HLOOKUP(AI41,PT_Share,4,0)</f>
        <v>#N/A</v>
      </c>
      <c r="AL57" s="794"/>
      <c r="AM57" s="798"/>
      <c r="AN57" s="796" t="e">
        <f>HLOOKUP(AN41,TV_affinity,5,0)</f>
        <v>#N/A</v>
      </c>
      <c r="AO57" s="794" t="e">
        <f>HLOOKUP(AN41,Channel_split2,4,0)</f>
        <v>#N/A</v>
      </c>
      <c r="AP57" s="794" t="e">
        <f>HLOOKUP(AN41,PT_Share,4,0)</f>
        <v>#N/A</v>
      </c>
      <c r="AQ57" s="801"/>
      <c r="AR57" s="1224"/>
      <c r="AS57" s="1325" t="e">
        <f>HLOOKUP(AS41,TV_affinity,5,0)</f>
        <v>#N/A</v>
      </c>
      <c r="AT57" s="1326" t="e">
        <f>HLOOKUP(AS41,Channel_split2,4,0)</f>
        <v>#N/A</v>
      </c>
      <c r="AU57" s="1326" t="e">
        <f>HLOOKUP(AS41,PT_Share,4,0)</f>
        <v>#N/A</v>
      </c>
      <c r="AV57" s="1327"/>
      <c r="AW57" s="1328"/>
      <c r="AX57" s="1249" t="e">
        <f>HLOOKUP(AX41,TV_affinity,5,0)</f>
        <v>#N/A</v>
      </c>
      <c r="AY57" s="794" t="e">
        <f>HLOOKUP(AX41,Channel_split2,4,0)</f>
        <v>#N/A</v>
      </c>
      <c r="AZ57" s="794" t="e">
        <f>HLOOKUP(AX41,PT_Share,4,0)</f>
        <v>#N/A</v>
      </c>
      <c r="BA57" s="794"/>
      <c r="BB57" s="802"/>
      <c r="BC57" s="798"/>
      <c r="BD57" s="796" t="e">
        <f>HLOOKUP(BD41,TV_affinity,5,0)</f>
        <v>#N/A</v>
      </c>
      <c r="BE57" s="794" t="e">
        <f>HLOOKUP(BD41,Channel_split2,4,0)</f>
        <v>#N/A</v>
      </c>
      <c r="BF57" s="794" t="e">
        <f>HLOOKUP(BD41,PT_Share,4,0)</f>
        <v>#N/A</v>
      </c>
      <c r="BG57" s="794"/>
      <c r="BH57" s="798"/>
      <c r="BI57" s="796" t="e">
        <f>HLOOKUP(BI41,TV_affinity,5,0)</f>
        <v>#N/A</v>
      </c>
      <c r="BJ57" s="794" t="e">
        <f>HLOOKUP(BI41,Channel_split2,4,0)</f>
        <v>#N/A</v>
      </c>
      <c r="BK57" s="794" t="e">
        <f>HLOOKUP(BI41,PT_Share,4,0)</f>
        <v>#N/A</v>
      </c>
      <c r="BL57" s="794"/>
      <c r="BM57" s="803"/>
    </row>
    <row r="58" spans="1:80" s="47" customFormat="1" outlineLevel="1">
      <c r="A58" s="262" t="s">
        <v>105</v>
      </c>
      <c r="B58" s="262"/>
      <c r="C58" s="263"/>
      <c r="D58" s="804" t="e">
        <f>HLOOKUP(D41,TV_affinity,6,0)</f>
        <v>#N/A</v>
      </c>
      <c r="E58" s="805" t="e">
        <f>HLOOKUP(D41,Channel_split2,5,0)</f>
        <v>#N/A</v>
      </c>
      <c r="F58" s="805" t="e">
        <f>HLOOKUP(D41,PT_Share,5,0)</f>
        <v>#N/A</v>
      </c>
      <c r="G58" s="805"/>
      <c r="H58" s="806"/>
      <c r="I58" s="807" t="e">
        <f>HLOOKUP(I41,TV_affinity,6,0)</f>
        <v>#N/A</v>
      </c>
      <c r="J58" s="805" t="e">
        <f>HLOOKUP(I41,Channel_split2,5,0)</f>
        <v>#N/A</v>
      </c>
      <c r="K58" s="805" t="e">
        <f>HLOOKUP(I41,PT_Share,5,0)</f>
        <v>#N/A</v>
      </c>
      <c r="L58" s="808"/>
      <c r="M58" s="806"/>
      <c r="N58" s="807" t="e">
        <f>HLOOKUP(N41,TV_affinity,6,0)</f>
        <v>#N/A</v>
      </c>
      <c r="O58" s="805" t="e">
        <f>HLOOKUP(N41,Channel_split2,5,0)</f>
        <v>#N/A</v>
      </c>
      <c r="P58" s="805" t="e">
        <f>HLOOKUP(N41,PT_Share,5,0)</f>
        <v>#N/A</v>
      </c>
      <c r="Q58" s="805"/>
      <c r="R58" s="808"/>
      <c r="S58" s="1148" t="e">
        <f>HLOOKUP(S41,TV_affinity,6,0)</f>
        <v>#N/A</v>
      </c>
      <c r="T58" s="1149" t="e">
        <f>HLOOKUP(S41,Channel_split2,5,0)</f>
        <v>#N/A</v>
      </c>
      <c r="U58" s="1149" t="e">
        <f>HLOOKUP(S41,PT_Share,5,0)</f>
        <v>#N/A</v>
      </c>
      <c r="V58" s="1149"/>
      <c r="W58" s="1150"/>
      <c r="X58" s="1048" t="e">
        <f>HLOOKUP(X41,TV_affinity,6,0)</f>
        <v>#N/A</v>
      </c>
      <c r="Y58" s="805" t="e">
        <f>HLOOKUP(X41,Channel_split2,5,0)</f>
        <v>#N/A</v>
      </c>
      <c r="Z58" s="805" t="e">
        <f>HLOOKUP(X41,PT_Share,5,0)</f>
        <v>#N/A</v>
      </c>
      <c r="AA58" s="805"/>
      <c r="AB58" s="810"/>
      <c r="AC58" s="811"/>
      <c r="AD58" s="807" t="e">
        <f>HLOOKUP(AD41,TV_affinity,6,0)</f>
        <v>#N/A</v>
      </c>
      <c r="AE58" s="805" t="e">
        <f>HLOOKUP(AD41,Channel_split2,5,0)</f>
        <v>#N/A</v>
      </c>
      <c r="AF58" s="805" t="e">
        <f>HLOOKUP(AD41,PT_Share,5,0)</f>
        <v>#N/A</v>
      </c>
      <c r="AG58" s="805"/>
      <c r="AH58" s="809"/>
      <c r="AI58" s="807" t="e">
        <f>HLOOKUP(AI41,TV_affinity,6,0)</f>
        <v>#N/A</v>
      </c>
      <c r="AJ58" s="805" t="e">
        <f>HLOOKUP(AI41,Channel_split2,5,0)</f>
        <v>#N/A</v>
      </c>
      <c r="AK58" s="805" t="e">
        <f>HLOOKUP(AI41,PT_Share,5,0)</f>
        <v>#N/A</v>
      </c>
      <c r="AL58" s="805"/>
      <c r="AM58" s="809"/>
      <c r="AN58" s="807" t="e">
        <f>HLOOKUP(AN41,TV_affinity,6,0)</f>
        <v>#N/A</v>
      </c>
      <c r="AO58" s="805" t="e">
        <f>HLOOKUP(AN41,Channel_split2,5,0)</f>
        <v>#N/A</v>
      </c>
      <c r="AP58" s="805" t="e">
        <f>HLOOKUP(AN41,PT_Share,5,0)</f>
        <v>#N/A</v>
      </c>
      <c r="AQ58" s="812"/>
      <c r="AR58" s="1225"/>
      <c r="AS58" s="1329" t="e">
        <f>HLOOKUP(AS41,TV_affinity,6,0)</f>
        <v>#N/A</v>
      </c>
      <c r="AT58" s="1330" t="e">
        <f>HLOOKUP(AS41,Channel_split2,5,0)</f>
        <v>#N/A</v>
      </c>
      <c r="AU58" s="1330" t="e">
        <f>HLOOKUP(AS41,PT_Share,5,0)</f>
        <v>#N/A</v>
      </c>
      <c r="AV58" s="1331"/>
      <c r="AW58" s="1332"/>
      <c r="AX58" s="1048" t="e">
        <f>HLOOKUP(AX41,TV_affinity,6,0)</f>
        <v>#N/A</v>
      </c>
      <c r="AY58" s="805" t="e">
        <f>HLOOKUP(AX41,Channel_split2,5,0)</f>
        <v>#N/A</v>
      </c>
      <c r="AZ58" s="805" t="e">
        <f>HLOOKUP(AX41,PT_Share,5,0)</f>
        <v>#N/A</v>
      </c>
      <c r="BA58" s="805"/>
      <c r="BB58" s="813"/>
      <c r="BC58" s="809"/>
      <c r="BD58" s="807" t="e">
        <f>HLOOKUP(BD41,TV_affinity,6,0)</f>
        <v>#N/A</v>
      </c>
      <c r="BE58" s="805" t="e">
        <f>HLOOKUP(BD41,Channel_split2,5,0)</f>
        <v>#N/A</v>
      </c>
      <c r="BF58" s="805" t="e">
        <f>HLOOKUP(BD41,PT_Share,5,0)</f>
        <v>#N/A</v>
      </c>
      <c r="BG58" s="805"/>
      <c r="BH58" s="809"/>
      <c r="BI58" s="807" t="e">
        <f>HLOOKUP(BI41,TV_affinity,6,0)</f>
        <v>#N/A</v>
      </c>
      <c r="BJ58" s="805" t="e">
        <f>HLOOKUP(BI41,Channel_split2,5,0)</f>
        <v>#N/A</v>
      </c>
      <c r="BK58" s="805" t="e">
        <f>HLOOKUP(BI41,PT_Share,5,0)</f>
        <v>#N/A</v>
      </c>
      <c r="BL58" s="805"/>
      <c r="BM58" s="814"/>
    </row>
    <row r="59" spans="1:80" s="47" customFormat="1" outlineLevel="1">
      <c r="A59" s="158" t="s">
        <v>71</v>
      </c>
      <c r="B59" s="158"/>
      <c r="C59" s="159"/>
      <c r="D59" s="260" t="e">
        <f>HLOOKUP(D41,TV_affinity,7,0)</f>
        <v>#N/A</v>
      </c>
      <c r="E59" s="259" t="e">
        <f>HLOOKUP(D41,Channel_split2,6,0)</f>
        <v>#N/A</v>
      </c>
      <c r="F59" s="259" t="e">
        <f>HLOOKUP(D41,PT_Share,6,0)</f>
        <v>#N/A</v>
      </c>
      <c r="G59" s="259"/>
      <c r="H59" s="224"/>
      <c r="I59" s="261" t="e">
        <f>HLOOKUP(I41,TV_affinity,7,0)</f>
        <v>#N/A</v>
      </c>
      <c r="J59" s="259" t="e">
        <f>HLOOKUP(I41,Channel_split2,6,0)</f>
        <v>#N/A</v>
      </c>
      <c r="K59" s="259" t="e">
        <f>HLOOKUP(I41,PT_Share,6,0)</f>
        <v>#N/A</v>
      </c>
      <c r="L59" s="466"/>
      <c r="M59" s="224"/>
      <c r="N59" s="261" t="e">
        <f>HLOOKUP(N41,TV_affinity,7,0)</f>
        <v>#N/A</v>
      </c>
      <c r="O59" s="259" t="e">
        <f>HLOOKUP(N41,Channel_split2,6,0)</f>
        <v>#N/A</v>
      </c>
      <c r="P59" s="259" t="e">
        <f>HLOOKUP(N41,PT_Share,6,0)</f>
        <v>#N/A</v>
      </c>
      <c r="Q59" s="259"/>
      <c r="R59" s="466"/>
      <c r="S59" s="1151" t="e">
        <f>HLOOKUP(S41,TV_affinity,7,0)</f>
        <v>#N/A</v>
      </c>
      <c r="T59" s="340" t="e">
        <f>HLOOKUP(S41,Channel_split2,6,0)</f>
        <v>#N/A</v>
      </c>
      <c r="U59" s="340" t="e">
        <f>HLOOKUP(S41,PT_Share,6,0)</f>
        <v>#N/A</v>
      </c>
      <c r="V59" s="340"/>
      <c r="W59" s="1152"/>
      <c r="X59" s="261" t="e">
        <f>HLOOKUP(X41,TV_affinity,7,0)</f>
        <v>#N/A</v>
      </c>
      <c r="Y59" s="259" t="e">
        <f>HLOOKUP(X41,Channel_split2,6,0)</f>
        <v>#N/A</v>
      </c>
      <c r="Z59" s="259" t="e">
        <f>HLOOKUP(X41,PT_Share,6,0)</f>
        <v>#N/A</v>
      </c>
      <c r="AA59" s="259"/>
      <c r="AB59" s="332"/>
      <c r="AC59" s="258"/>
      <c r="AD59" s="261" t="e">
        <f>HLOOKUP(AD41,TV_affinity,7,0)</f>
        <v>#N/A</v>
      </c>
      <c r="AE59" s="259" t="e">
        <f>HLOOKUP(AD41,Channel_split2,6,0)</f>
        <v>#N/A</v>
      </c>
      <c r="AF59" s="259" t="e">
        <f>HLOOKUP(AD41,PT_Share,6,0)</f>
        <v>#N/A</v>
      </c>
      <c r="AG59" s="259"/>
      <c r="AH59" s="225"/>
      <c r="AI59" s="261" t="e">
        <f>HLOOKUP(AI41,TV_affinity,7,0)</f>
        <v>#N/A</v>
      </c>
      <c r="AJ59" s="259" t="e">
        <f>HLOOKUP(AI41,Channel_split2,6,0)</f>
        <v>#N/A</v>
      </c>
      <c r="AK59" s="259" t="e">
        <f>HLOOKUP(AI41,PT_Share,6,0)</f>
        <v>#N/A</v>
      </c>
      <c r="AL59" s="259"/>
      <c r="AM59" s="225"/>
      <c r="AN59" s="261" t="e">
        <f>HLOOKUP(AN41,TV_affinity,7,0)</f>
        <v>#N/A</v>
      </c>
      <c r="AO59" s="259" t="e">
        <f>HLOOKUP(AN41,Channel_split2,6,0)</f>
        <v>#N/A</v>
      </c>
      <c r="AP59" s="259" t="e">
        <f>HLOOKUP(AN41,PT_Share,6,0)</f>
        <v>#N/A</v>
      </c>
      <c r="AQ59" s="208"/>
      <c r="AR59" s="1226"/>
      <c r="AS59" s="1151" t="e">
        <f>HLOOKUP(AS41,TV_affinity,7,0)</f>
        <v>#N/A</v>
      </c>
      <c r="AT59" s="340" t="e">
        <f>HLOOKUP(AS41,Channel_split2,6,0)</f>
        <v>#N/A</v>
      </c>
      <c r="AU59" s="340" t="e">
        <f>HLOOKUP(AS41,PT_Share,6,0)</f>
        <v>#N/A</v>
      </c>
      <c r="AV59" s="208"/>
      <c r="AW59" s="1152"/>
      <c r="AX59" s="261" t="e">
        <f>HLOOKUP(AX41,TV_affinity,7,0)</f>
        <v>#N/A</v>
      </c>
      <c r="AY59" s="259" t="e">
        <f>HLOOKUP(AX41,Channel_split2,6,0)</f>
        <v>#N/A</v>
      </c>
      <c r="AZ59" s="259" t="e">
        <f>HLOOKUP(AX41,PT_Share,6,0)</f>
        <v>#N/A</v>
      </c>
      <c r="BA59" s="259"/>
      <c r="BB59" s="472"/>
      <c r="BC59" s="225"/>
      <c r="BD59" s="261" t="e">
        <f>HLOOKUP(BD41,TV_affinity,7,0)</f>
        <v>#N/A</v>
      </c>
      <c r="BE59" s="259" t="e">
        <f>HLOOKUP(BD41,Channel_split2,6,0)</f>
        <v>#N/A</v>
      </c>
      <c r="BF59" s="259" t="e">
        <f>HLOOKUP(BD41,PT_Share,6,0)</f>
        <v>#N/A</v>
      </c>
      <c r="BG59" s="259"/>
      <c r="BH59" s="225"/>
      <c r="BI59" s="261" t="e">
        <f>HLOOKUP(BI41,TV_affinity,7,0)</f>
        <v>#N/A</v>
      </c>
      <c r="BJ59" s="259" t="e">
        <f>HLOOKUP(BI41,Channel_split2,6,0)</f>
        <v>#N/A</v>
      </c>
      <c r="BK59" s="259" t="e">
        <f>HLOOKUP(BI41,PT_Share,6,0)</f>
        <v>#N/A</v>
      </c>
      <c r="BL59" s="259"/>
      <c r="BM59" s="815"/>
    </row>
    <row r="60" spans="1:80" s="47" customFormat="1" outlineLevel="1">
      <c r="A60" s="160" t="s">
        <v>73</v>
      </c>
      <c r="B60" s="158"/>
      <c r="C60" s="161"/>
      <c r="D60" s="793" t="e">
        <f>HLOOKUP(D41,TV_affinity,8,0)</f>
        <v>#N/A</v>
      </c>
      <c r="E60" s="794" t="e">
        <f>HLOOKUP(D41,Channel_split2,7,0)</f>
        <v>#N/A</v>
      </c>
      <c r="F60" s="794" t="e">
        <f>HLOOKUP(D41,PT_Share,7,0)</f>
        <v>#N/A</v>
      </c>
      <c r="G60" s="794"/>
      <c r="H60" s="795"/>
      <c r="I60" s="796" t="e">
        <f>HLOOKUP(I41,TV_affinity,8,0)</f>
        <v>#N/A</v>
      </c>
      <c r="J60" s="794" t="e">
        <f>HLOOKUP(I41,Channel_split2,7,0)</f>
        <v>#N/A</v>
      </c>
      <c r="K60" s="794" t="e">
        <f>HLOOKUP(I41,PT_Share,7,0)</f>
        <v>#N/A</v>
      </c>
      <c r="L60" s="797"/>
      <c r="M60" s="795"/>
      <c r="N60" s="796" t="e">
        <f>HLOOKUP(N41,TV_affinity,8,0)</f>
        <v>#N/A</v>
      </c>
      <c r="O60" s="794" t="e">
        <f>HLOOKUP(N41,Channel_split2,7,0)</f>
        <v>#N/A</v>
      </c>
      <c r="P60" s="794" t="e">
        <f>HLOOKUP(N41,PT_Share,7,0)</f>
        <v>#N/A</v>
      </c>
      <c r="Q60" s="794"/>
      <c r="R60" s="1026"/>
      <c r="S60" s="1145" t="e">
        <f>HLOOKUP(S41,TV_affinity,8,0)</f>
        <v>#N/A</v>
      </c>
      <c r="T60" s="1146" t="e">
        <f>HLOOKUP(S41,Channel_split2,7,0)</f>
        <v>#N/A</v>
      </c>
      <c r="U60" s="1146" t="e">
        <f>HLOOKUP(S41,PT_Share,7,0)</f>
        <v>#N/A</v>
      </c>
      <c r="V60" s="1146"/>
      <c r="W60" s="1147"/>
      <c r="X60" s="1047" t="e">
        <f>HLOOKUP(X41,TV_affinity,8,0)</f>
        <v>#N/A</v>
      </c>
      <c r="Y60" s="794" t="e">
        <f>HLOOKUP(X41,Channel_split2,7,0)</f>
        <v>#N/A</v>
      </c>
      <c r="Z60" s="794" t="e">
        <f>HLOOKUP(X41,PT_Share,7,0)</f>
        <v>#N/A</v>
      </c>
      <c r="AA60" s="794"/>
      <c r="AB60" s="799"/>
      <c r="AC60" s="800"/>
      <c r="AD60" s="796" t="e">
        <f>HLOOKUP(AD41,TV_affinity,8,0)</f>
        <v>#N/A</v>
      </c>
      <c r="AE60" s="794" t="e">
        <f>HLOOKUP(AD41,Channel_split2,7,0)</f>
        <v>#N/A</v>
      </c>
      <c r="AF60" s="794" t="e">
        <f>HLOOKUP(AD41,PT_Share,7,0)</f>
        <v>#N/A</v>
      </c>
      <c r="AG60" s="794"/>
      <c r="AH60" s="798"/>
      <c r="AI60" s="796" t="e">
        <f>HLOOKUP(AI41,TV_affinity,8,0)</f>
        <v>#N/A</v>
      </c>
      <c r="AJ60" s="794" t="e">
        <f>HLOOKUP(AI41,Channel_split2,7,0)</f>
        <v>#N/A</v>
      </c>
      <c r="AK60" s="794" t="e">
        <f>HLOOKUP(AI41,PT_Share,7,0)</f>
        <v>#N/A</v>
      </c>
      <c r="AL60" s="794"/>
      <c r="AM60" s="798"/>
      <c r="AN60" s="796" t="e">
        <f>HLOOKUP(AN41,TV_affinity,8,0)</f>
        <v>#N/A</v>
      </c>
      <c r="AO60" s="794" t="e">
        <f>HLOOKUP(AN41,Channel_split2,7,0)</f>
        <v>#N/A</v>
      </c>
      <c r="AP60" s="794" t="e">
        <f>HLOOKUP(AN41,PT_Share,7,0)</f>
        <v>#N/A</v>
      </c>
      <c r="AQ60" s="801"/>
      <c r="AR60" s="1224"/>
      <c r="AS60" s="1325" t="e">
        <f>HLOOKUP(AS41,TV_affinity,8,0)</f>
        <v>#N/A</v>
      </c>
      <c r="AT60" s="1326" t="e">
        <f>HLOOKUP(AS41,Channel_split2,7,0)</f>
        <v>#N/A</v>
      </c>
      <c r="AU60" s="1326" t="e">
        <f>HLOOKUP(AS41,PT_Share,7,0)</f>
        <v>#N/A</v>
      </c>
      <c r="AV60" s="1327"/>
      <c r="AW60" s="1328"/>
      <c r="AX60" s="1249" t="e">
        <f>HLOOKUP(AX41,TV_affinity,8,0)</f>
        <v>#N/A</v>
      </c>
      <c r="AY60" s="794" t="e">
        <f>HLOOKUP(AX41,Channel_split2,7,0)</f>
        <v>#N/A</v>
      </c>
      <c r="AZ60" s="794" t="e">
        <f>HLOOKUP(AX41,PT_Share,7,0)</f>
        <v>#N/A</v>
      </c>
      <c r="BA60" s="794"/>
      <c r="BB60" s="802"/>
      <c r="BC60" s="798"/>
      <c r="BD60" s="796" t="e">
        <f>HLOOKUP(BD41,TV_affinity,8,0)</f>
        <v>#N/A</v>
      </c>
      <c r="BE60" s="794" t="e">
        <f>HLOOKUP(BD41,Channel_split2,7,0)</f>
        <v>#N/A</v>
      </c>
      <c r="BF60" s="794" t="e">
        <f>HLOOKUP(BD41,PT_Share,7,0)</f>
        <v>#N/A</v>
      </c>
      <c r="BG60" s="794"/>
      <c r="BH60" s="798"/>
      <c r="BI60" s="796" t="e">
        <f>HLOOKUP(BI41,TV_affinity,8,0)</f>
        <v>#N/A</v>
      </c>
      <c r="BJ60" s="794" t="e">
        <f>HLOOKUP(BI41,Channel_split2,7,0)</f>
        <v>#N/A</v>
      </c>
      <c r="BK60" s="794" t="e">
        <f>HLOOKUP(BI41,PT_Share,7,0)</f>
        <v>#N/A</v>
      </c>
      <c r="BL60" s="794"/>
      <c r="BM60" s="803"/>
    </row>
    <row r="61" spans="1:80" s="47" customFormat="1" outlineLevel="1">
      <c r="A61" s="160" t="s">
        <v>85</v>
      </c>
      <c r="B61" s="158"/>
      <c r="C61" s="161"/>
      <c r="D61" s="793" t="e">
        <f>HLOOKUP(D41,TV_affinity,9,0)</f>
        <v>#N/A</v>
      </c>
      <c r="E61" s="794" t="e">
        <f>HLOOKUP(D41,Channel_split2,8,0)</f>
        <v>#N/A</v>
      </c>
      <c r="F61" s="794" t="e">
        <f>HLOOKUP(D41,PT_Share,8,0)</f>
        <v>#N/A</v>
      </c>
      <c r="G61" s="340"/>
      <c r="H61" s="224"/>
      <c r="I61" s="796" t="e">
        <f>HLOOKUP(I41,TV_affinity,9,0)</f>
        <v>#N/A</v>
      </c>
      <c r="J61" s="794" t="e">
        <f>HLOOKUP(I41,Channel_split2,8,0)</f>
        <v>#N/A</v>
      </c>
      <c r="K61" s="794" t="e">
        <f>HLOOKUP(I41,PT_Share,8,0)</f>
        <v>#N/A</v>
      </c>
      <c r="L61" s="466"/>
      <c r="M61" s="224"/>
      <c r="N61" s="796" t="e">
        <f>HLOOKUP(N41,TV_affinity,9,0)</f>
        <v>#N/A</v>
      </c>
      <c r="O61" s="794" t="e">
        <f>HLOOKUP(N41,Channel_split2,8,0)</f>
        <v>#N/A</v>
      </c>
      <c r="P61" s="794" t="e">
        <f>HLOOKUP(N41,PT_Share,8,0)</f>
        <v>#N/A</v>
      </c>
      <c r="Q61" s="340"/>
      <c r="R61" s="466"/>
      <c r="S61" s="1145" t="e">
        <f>HLOOKUP(S41,TV_affinity,9,0)</f>
        <v>#N/A</v>
      </c>
      <c r="T61" s="1146" t="e">
        <f>HLOOKUP(S41,Channel_split2,8,0)</f>
        <v>#N/A</v>
      </c>
      <c r="U61" s="1146" t="e">
        <f>HLOOKUP(S41,PT_Share,8,0)</f>
        <v>#N/A</v>
      </c>
      <c r="V61" s="340"/>
      <c r="W61" s="1152"/>
      <c r="X61" s="1047" t="e">
        <f>HLOOKUP(X41,TV_affinity,9,0)</f>
        <v>#N/A</v>
      </c>
      <c r="Y61" s="794" t="e">
        <f>HLOOKUP(X41,Channel_split2,8,0)</f>
        <v>#N/A</v>
      </c>
      <c r="Z61" s="794" t="e">
        <f>HLOOKUP(X41,PT_Share,8,0)</f>
        <v>#N/A</v>
      </c>
      <c r="AA61" s="340"/>
      <c r="AB61" s="333"/>
      <c r="AC61" s="258"/>
      <c r="AD61" s="796" t="e">
        <f>HLOOKUP(AD41,TV_affinity,9,0)</f>
        <v>#N/A</v>
      </c>
      <c r="AE61" s="794" t="e">
        <f>HLOOKUP(AD41,Channel_split2,8,0)</f>
        <v>#N/A</v>
      </c>
      <c r="AF61" s="794" t="e">
        <f>HLOOKUP(AD41,PT_Share,8,0)</f>
        <v>#N/A</v>
      </c>
      <c r="AG61" s="794"/>
      <c r="AH61" s="225"/>
      <c r="AI61" s="796" t="e">
        <f>HLOOKUP(AI41,TV_affinity,9,0)</f>
        <v>#N/A</v>
      </c>
      <c r="AJ61" s="794" t="e">
        <f>HLOOKUP(AI41,Channel_split2,8,0)</f>
        <v>#N/A</v>
      </c>
      <c r="AK61" s="794" t="e">
        <f>HLOOKUP(AI41,PT_Share,8,0)</f>
        <v>#N/A</v>
      </c>
      <c r="AL61" s="794"/>
      <c r="AM61" s="225"/>
      <c r="AN61" s="796" t="e">
        <f>HLOOKUP(AN41,TV_affinity,9,0)</f>
        <v>#N/A</v>
      </c>
      <c r="AO61" s="794" t="e">
        <f>HLOOKUP(AN41,Channel_split2,8,0)</f>
        <v>#N/A</v>
      </c>
      <c r="AP61" s="794" t="e">
        <f>HLOOKUP(AN41,PT_Share,8,0)</f>
        <v>#N/A</v>
      </c>
      <c r="AQ61" s="208"/>
      <c r="AR61" s="1224"/>
      <c r="AS61" s="1325" t="e">
        <f>HLOOKUP(AS41,TV_affinity,9,0)</f>
        <v>#N/A</v>
      </c>
      <c r="AT61" s="1326" t="e">
        <f>HLOOKUP(AS41,Channel_split2,8,0)</f>
        <v>#N/A</v>
      </c>
      <c r="AU61" s="1326" t="e">
        <f>HLOOKUP(AS41,PT_Share,8,0)</f>
        <v>#N/A</v>
      </c>
      <c r="AV61" s="208"/>
      <c r="AW61" s="1152"/>
      <c r="AX61" s="1249" t="e">
        <f>HLOOKUP(AX41,TV_affinity,9,0)</f>
        <v>#N/A</v>
      </c>
      <c r="AY61" s="794" t="e">
        <f>HLOOKUP(AX41,Channel_split2,8,0)</f>
        <v>#N/A</v>
      </c>
      <c r="AZ61" s="794" t="e">
        <f>HLOOKUP(AX41,PT_Share,8,0)</f>
        <v>#N/A</v>
      </c>
      <c r="BA61" s="340"/>
      <c r="BB61" s="472"/>
      <c r="BC61" s="225"/>
      <c r="BD61" s="796" t="e">
        <f>HLOOKUP(BD41,TV_affinity,9,0)</f>
        <v>#N/A</v>
      </c>
      <c r="BE61" s="794" t="e">
        <f>HLOOKUP(BD41,Channel_split2,8,0)</f>
        <v>#N/A</v>
      </c>
      <c r="BF61" s="794" t="e">
        <f>HLOOKUP(BD41,PT_Share,8,0)</f>
        <v>#N/A</v>
      </c>
      <c r="BG61" s="340"/>
      <c r="BH61" s="798"/>
      <c r="BI61" s="796" t="e">
        <f>HLOOKUP(BI41,TV_affinity,9,0)</f>
        <v>#N/A</v>
      </c>
      <c r="BJ61" s="794" t="e">
        <f>HLOOKUP(BI41,Channel_split2,8,0)</f>
        <v>#N/A</v>
      </c>
      <c r="BK61" s="794" t="e">
        <f>HLOOKUP(BI41,PT_Share,8,0)</f>
        <v>#N/A</v>
      </c>
      <c r="BL61" s="340"/>
      <c r="BM61" s="816"/>
    </row>
    <row r="62" spans="1:80" s="47" customFormat="1" outlineLevel="1">
      <c r="A62" s="160" t="s">
        <v>93</v>
      </c>
      <c r="B62" s="158"/>
      <c r="C62" s="161"/>
      <c r="D62" s="793" t="e">
        <f>HLOOKUP(D41,TV_affinity,10,0)</f>
        <v>#N/A</v>
      </c>
      <c r="E62" s="794" t="e">
        <f>HLOOKUP(D41,Channel_split2,9,0)</f>
        <v>#N/A</v>
      </c>
      <c r="F62" s="794" t="e">
        <f>HLOOKUP(D41,PT_Share,9,0)</f>
        <v>#N/A</v>
      </c>
      <c r="G62" s="340"/>
      <c r="H62" s="224"/>
      <c r="I62" s="796" t="e">
        <f>HLOOKUP(I41,TV_affinity,10,0)</f>
        <v>#N/A</v>
      </c>
      <c r="J62" s="794" t="e">
        <f>HLOOKUP(I41,Channel_split2,9,0)</f>
        <v>#N/A</v>
      </c>
      <c r="K62" s="794" t="e">
        <f>HLOOKUP(I41,PT_Share,9,0)</f>
        <v>#N/A</v>
      </c>
      <c r="L62" s="466"/>
      <c r="M62" s="224"/>
      <c r="N62" s="796" t="e">
        <f>HLOOKUP(N41,TV_affinity,10,0)</f>
        <v>#N/A</v>
      </c>
      <c r="O62" s="794" t="e">
        <f>HLOOKUP(N41,Channel_split2,9,0)</f>
        <v>#N/A</v>
      </c>
      <c r="P62" s="794" t="e">
        <f>HLOOKUP(N41,PT_Share,9,0)</f>
        <v>#N/A</v>
      </c>
      <c r="Q62" s="340"/>
      <c r="R62" s="466"/>
      <c r="S62" s="1145" t="e">
        <f>HLOOKUP(S41,TV_affinity,10,0)</f>
        <v>#N/A</v>
      </c>
      <c r="T62" s="1146" t="e">
        <f>HLOOKUP(S41,Channel_split2,9,0)</f>
        <v>#N/A</v>
      </c>
      <c r="U62" s="1146" t="e">
        <f>HLOOKUP(S41,PT_Share,9,0)</f>
        <v>#N/A</v>
      </c>
      <c r="V62" s="340"/>
      <c r="W62" s="1152"/>
      <c r="X62" s="1047" t="e">
        <f>HLOOKUP(X41,TV_affinity,10,0)</f>
        <v>#N/A</v>
      </c>
      <c r="Y62" s="794" t="e">
        <f>HLOOKUP(X41,Channel_split2,9,0)</f>
        <v>#N/A</v>
      </c>
      <c r="Z62" s="794" t="e">
        <f>HLOOKUP(X41,PT_Share,9,0)</f>
        <v>#N/A</v>
      </c>
      <c r="AA62" s="340"/>
      <c r="AB62" s="333"/>
      <c r="AC62" s="258"/>
      <c r="AD62" s="796" t="e">
        <f>HLOOKUP(AD41,TV_affinity,10,0)</f>
        <v>#N/A</v>
      </c>
      <c r="AE62" s="794" t="e">
        <f>HLOOKUP(AD41,Channel_split2,9,0)</f>
        <v>#N/A</v>
      </c>
      <c r="AF62" s="794" t="e">
        <f>HLOOKUP(AD41,PT_Share,9,0)</f>
        <v>#N/A</v>
      </c>
      <c r="AG62" s="794"/>
      <c r="AH62" s="225"/>
      <c r="AI62" s="796" t="e">
        <f>HLOOKUP(AI41,TV_affinity,10,0)</f>
        <v>#N/A</v>
      </c>
      <c r="AJ62" s="794" t="e">
        <f>HLOOKUP(AI41,Channel_split2,9,0)</f>
        <v>#N/A</v>
      </c>
      <c r="AK62" s="794" t="e">
        <f>HLOOKUP(AI41,PT_Share,9,0)</f>
        <v>#N/A</v>
      </c>
      <c r="AL62" s="340"/>
      <c r="AM62" s="225"/>
      <c r="AN62" s="796" t="e">
        <f>HLOOKUP(AN41,TV_affinity,10,0)</f>
        <v>#N/A</v>
      </c>
      <c r="AO62" s="794" t="e">
        <f>HLOOKUP(AN41,Channel_split2,9,0)</f>
        <v>#N/A</v>
      </c>
      <c r="AP62" s="794" t="e">
        <f>HLOOKUP(AN41,PT_Share,9,0)</f>
        <v>#N/A</v>
      </c>
      <c r="AQ62" s="208"/>
      <c r="AR62" s="1224"/>
      <c r="AS62" s="1325" t="e">
        <f>HLOOKUP(AS41,TV_affinity,10,0)</f>
        <v>#N/A</v>
      </c>
      <c r="AT62" s="1326" t="e">
        <f>HLOOKUP(AS41,Channel_split2,9,0)</f>
        <v>#N/A</v>
      </c>
      <c r="AU62" s="1326" t="e">
        <f>HLOOKUP(AS41,PT_Share,9,0)</f>
        <v>#N/A</v>
      </c>
      <c r="AV62" s="208"/>
      <c r="AW62" s="1152"/>
      <c r="AX62" s="1249" t="e">
        <f>HLOOKUP(AX41,TV_affinity,10,0)</f>
        <v>#N/A</v>
      </c>
      <c r="AY62" s="794" t="e">
        <f>HLOOKUP(AX41,Channel_split2,9,0)</f>
        <v>#N/A</v>
      </c>
      <c r="AZ62" s="794" t="e">
        <f>HLOOKUP(AX41,PT_Share,9,0)</f>
        <v>#N/A</v>
      </c>
      <c r="BA62" s="340"/>
      <c r="BB62" s="472"/>
      <c r="BC62" s="225"/>
      <c r="BD62" s="796" t="e">
        <f>HLOOKUP(BD41,TV_affinity,10,0)</f>
        <v>#N/A</v>
      </c>
      <c r="BE62" s="794" t="e">
        <f>HLOOKUP(BD41,Channel_split2,9,0)</f>
        <v>#N/A</v>
      </c>
      <c r="BF62" s="794" t="e">
        <f>HLOOKUP(BD41,PT_Share,9,0)</f>
        <v>#N/A</v>
      </c>
      <c r="BG62" s="340"/>
      <c r="BH62" s="798"/>
      <c r="BI62" s="796" t="e">
        <f>HLOOKUP(BI41,TV_affinity,10,0)</f>
        <v>#N/A</v>
      </c>
      <c r="BJ62" s="794" t="e">
        <f>HLOOKUP(BI41,Channel_split2,9,0)</f>
        <v>#N/A</v>
      </c>
      <c r="BK62" s="794" t="e">
        <f>HLOOKUP(BI41,PT_Share,9,0)</f>
        <v>#N/A</v>
      </c>
      <c r="BL62" s="340"/>
      <c r="BM62" s="816"/>
    </row>
    <row r="63" spans="1:80" outlineLevel="1">
      <c r="A63" s="151"/>
      <c r="B63" s="32"/>
      <c r="C63" s="48"/>
      <c r="D63" s="817"/>
      <c r="E63" s="818"/>
      <c r="F63" s="819"/>
      <c r="G63" s="819"/>
      <c r="H63" s="705"/>
      <c r="I63" s="820"/>
      <c r="J63" s="821"/>
      <c r="K63" s="822"/>
      <c r="L63" s="823"/>
      <c r="M63" s="822"/>
      <c r="N63" s="824"/>
      <c r="O63" s="821"/>
      <c r="P63" s="822"/>
      <c r="Q63" s="822"/>
      <c r="R63" s="1023"/>
      <c r="S63" s="1153"/>
      <c r="T63" s="1154"/>
      <c r="U63" s="1154"/>
      <c r="V63" s="1154"/>
      <c r="W63" s="1155"/>
      <c r="X63" s="1049"/>
      <c r="Y63" s="822"/>
      <c r="Z63" s="822"/>
      <c r="AA63" s="822"/>
      <c r="AB63" s="828"/>
      <c r="AC63" s="826"/>
      <c r="AD63" s="827"/>
      <c r="AE63" s="822"/>
      <c r="AF63" s="822"/>
      <c r="AG63" s="822"/>
      <c r="AH63" s="829"/>
      <c r="AI63" s="827"/>
      <c r="AJ63" s="822"/>
      <c r="AK63" s="822"/>
      <c r="AL63" s="822"/>
      <c r="AM63" s="826"/>
      <c r="AN63" s="830"/>
      <c r="AO63" s="831"/>
      <c r="AP63" s="831"/>
      <c r="AQ63" s="832"/>
      <c r="AR63" s="1227"/>
      <c r="AS63" s="1333"/>
      <c r="AT63" s="1301"/>
      <c r="AU63" s="1301"/>
      <c r="AV63" s="1301"/>
      <c r="AW63" s="1334"/>
      <c r="AX63" s="1250"/>
      <c r="AY63" s="707"/>
      <c r="AZ63" s="707"/>
      <c r="BA63" s="707"/>
      <c r="BB63" s="833"/>
      <c r="BC63" s="834"/>
      <c r="BD63" s="825"/>
      <c r="BE63" s="707"/>
      <c r="BF63" s="707"/>
      <c r="BG63" s="707"/>
      <c r="BH63" s="834"/>
      <c r="BI63" s="835"/>
      <c r="BJ63" s="707"/>
      <c r="BK63" s="707"/>
      <c r="BL63" s="707"/>
      <c r="BM63" s="836"/>
    </row>
    <row r="64" spans="1:80" s="223" customFormat="1" outlineLevel="1">
      <c r="A64" s="155" t="s">
        <v>54</v>
      </c>
      <c r="B64" s="222"/>
      <c r="C64" s="115" t="e">
        <f>SUM(D64:BM64)</f>
        <v>#N/A</v>
      </c>
      <c r="D64" s="837" t="e">
        <f>D66+D67</f>
        <v>#N/A</v>
      </c>
      <c r="E64" s="838"/>
      <c r="F64" s="838"/>
      <c r="G64" s="838"/>
      <c r="H64" s="839"/>
      <c r="I64" s="840" t="e">
        <f>I66+I67</f>
        <v>#N/A</v>
      </c>
      <c r="J64" s="841"/>
      <c r="K64" s="841"/>
      <c r="L64" s="842"/>
      <c r="M64" s="841"/>
      <c r="N64" s="843" t="e">
        <f>N66+N67</f>
        <v>#N/A</v>
      </c>
      <c r="O64" s="841"/>
      <c r="P64" s="841"/>
      <c r="Q64" s="841"/>
      <c r="R64" s="1027"/>
      <c r="S64" s="1156" t="e">
        <f>S66+S67</f>
        <v>#N/A</v>
      </c>
      <c r="T64" s="1157"/>
      <c r="U64" s="1157"/>
      <c r="V64" s="1157"/>
      <c r="W64" s="1158"/>
      <c r="X64" s="1050" t="e">
        <f>X66+X67</f>
        <v>#N/A</v>
      </c>
      <c r="Y64" s="841"/>
      <c r="Z64" s="841"/>
      <c r="AA64" s="841"/>
      <c r="AB64" s="845"/>
      <c r="AC64" s="844"/>
      <c r="AD64" s="843" t="e">
        <f>AD66+AD67</f>
        <v>#N/A</v>
      </c>
      <c r="AE64" s="841"/>
      <c r="AF64" s="841"/>
      <c r="AG64" s="841"/>
      <c r="AH64" s="846"/>
      <c r="AI64" s="843" t="e">
        <f>AI66+AI67</f>
        <v>#N/A</v>
      </c>
      <c r="AJ64" s="841"/>
      <c r="AK64" s="841"/>
      <c r="AL64" s="841"/>
      <c r="AM64" s="847"/>
      <c r="AN64" s="843" t="e">
        <f>AN66+AN67</f>
        <v>#N/A</v>
      </c>
      <c r="AO64" s="841"/>
      <c r="AP64" s="841"/>
      <c r="AQ64" s="841"/>
      <c r="AR64" s="1228"/>
      <c r="AS64" s="1335" t="e">
        <f>AS66+AS67</f>
        <v>#N/A</v>
      </c>
      <c r="AT64" s="1336"/>
      <c r="AU64" s="1337"/>
      <c r="AV64" s="1337"/>
      <c r="AW64" s="1338"/>
      <c r="AX64" s="1251" t="e">
        <f>AX66+AX67</f>
        <v>#N/A</v>
      </c>
      <c r="AY64" s="841"/>
      <c r="AZ64" s="841"/>
      <c r="BA64" s="841"/>
      <c r="BB64" s="846"/>
      <c r="BC64" s="848"/>
      <c r="BD64" s="843" t="e">
        <f>BD66+BD67</f>
        <v>#N/A</v>
      </c>
      <c r="BE64" s="841"/>
      <c r="BF64" s="841"/>
      <c r="BG64" s="841"/>
      <c r="BH64" s="845"/>
      <c r="BI64" s="843" t="e">
        <f>BI66+BI67</f>
        <v>#N/A</v>
      </c>
      <c r="BJ64" s="841"/>
      <c r="BK64" s="841"/>
      <c r="BL64" s="841"/>
      <c r="BM64" s="849"/>
    </row>
    <row r="65" spans="1:65" outlineLevel="1">
      <c r="A65" s="151" t="s">
        <v>74</v>
      </c>
      <c r="B65" s="32"/>
      <c r="C65" s="48"/>
      <c r="D65" s="817"/>
      <c r="E65" s="665"/>
      <c r="F65" s="704"/>
      <c r="G65" s="704"/>
      <c r="H65" s="705"/>
      <c r="I65" s="820"/>
      <c r="J65" s="850"/>
      <c r="K65" s="707"/>
      <c r="L65" s="823"/>
      <c r="M65" s="707"/>
      <c r="N65" s="824"/>
      <c r="O65" s="850"/>
      <c r="P65" s="707"/>
      <c r="Q65" s="707"/>
      <c r="R65" s="1023"/>
      <c r="S65" s="1153"/>
      <c r="T65" s="1154"/>
      <c r="U65" s="1154"/>
      <c r="V65" s="1154"/>
      <c r="W65" s="1155"/>
      <c r="X65" s="1049"/>
      <c r="Y65" s="707"/>
      <c r="Z65" s="707"/>
      <c r="AA65" s="707"/>
      <c r="AB65" s="828"/>
      <c r="AC65" s="826"/>
      <c r="AD65" s="827"/>
      <c r="AE65" s="707"/>
      <c r="AF65" s="707"/>
      <c r="AG65" s="707"/>
      <c r="AH65" s="829"/>
      <c r="AI65" s="827"/>
      <c r="AJ65" s="707"/>
      <c r="AK65" s="707"/>
      <c r="AL65" s="707"/>
      <c r="AM65" s="851"/>
      <c r="AN65" s="827"/>
      <c r="AO65" s="707"/>
      <c r="AP65" s="707"/>
      <c r="AQ65" s="707"/>
      <c r="AR65" s="1227"/>
      <c r="AS65" s="1300"/>
      <c r="AT65" s="1301"/>
      <c r="AU65" s="1301"/>
      <c r="AV65" s="1301"/>
      <c r="AW65" s="1334"/>
      <c r="AX65" s="1250"/>
      <c r="AY65" s="707"/>
      <c r="AZ65" s="707"/>
      <c r="BA65" s="707"/>
      <c r="BB65" s="829"/>
      <c r="BC65" s="834"/>
      <c r="BD65" s="827"/>
      <c r="BE65" s="707"/>
      <c r="BF65" s="707"/>
      <c r="BG65" s="707"/>
      <c r="BH65" s="828"/>
      <c r="BI65" s="709"/>
      <c r="BJ65" s="707"/>
      <c r="BK65" s="707"/>
      <c r="BL65" s="707"/>
      <c r="BM65" s="836"/>
    </row>
    <row r="66" spans="1:65" s="69" customFormat="1" outlineLevel="1">
      <c r="A66" s="156" t="s">
        <v>56</v>
      </c>
      <c r="B66" s="157"/>
      <c r="C66" s="48"/>
      <c r="D66" s="852" t="e">
        <f>SUM(D68:D71)</f>
        <v>#N/A</v>
      </c>
      <c r="E66" s="853"/>
      <c r="F66" s="854"/>
      <c r="G66" s="854" t="e">
        <f>SUM(G68:G71)</f>
        <v>#N/A</v>
      </c>
      <c r="H66" s="855"/>
      <c r="I66" s="856" t="e">
        <f>SUM(I68:I71)</f>
        <v>#N/A</v>
      </c>
      <c r="J66" s="853"/>
      <c r="K66" s="854"/>
      <c r="L66" s="857" t="e">
        <f>SUM(L68:L71)</f>
        <v>#N/A</v>
      </c>
      <c r="M66" s="855"/>
      <c r="N66" s="856" t="e">
        <f>SUM(N68:N71)</f>
        <v>#N/A</v>
      </c>
      <c r="O66" s="853"/>
      <c r="P66" s="854"/>
      <c r="Q66" s="854" t="e">
        <f>SUM(Q68:Q71)</f>
        <v>#N/A</v>
      </c>
      <c r="R66" s="1028"/>
      <c r="S66" s="1159" t="e">
        <f>SUM(S68:S71)</f>
        <v>#N/A</v>
      </c>
      <c r="T66" s="1160"/>
      <c r="U66" s="1161"/>
      <c r="V66" s="1161" t="e">
        <f>SUM(V68:V71)</f>
        <v>#N/A</v>
      </c>
      <c r="W66" s="1162"/>
      <c r="X66" s="1051" t="e">
        <f>SUM(X68:X71)</f>
        <v>#N/A</v>
      </c>
      <c r="Y66" s="853"/>
      <c r="Z66" s="854"/>
      <c r="AA66" s="854" t="e">
        <f>SUM(AA68:AA71)</f>
        <v>#N/A</v>
      </c>
      <c r="AB66" s="859"/>
      <c r="AC66" s="860"/>
      <c r="AD66" s="856" t="e">
        <f>SUM(AD68:AD71)</f>
        <v>#N/A</v>
      </c>
      <c r="AE66" s="853"/>
      <c r="AF66" s="854"/>
      <c r="AG66" s="854" t="e">
        <f>SUM(AG68:AG71)</f>
        <v>#N/A</v>
      </c>
      <c r="AH66" s="858"/>
      <c r="AI66" s="856" t="e">
        <f>SUM(AI68:AI71)</f>
        <v>#N/A</v>
      </c>
      <c r="AJ66" s="853"/>
      <c r="AK66" s="854"/>
      <c r="AL66" s="854" t="e">
        <f>SUM(AL68:AL71)</f>
        <v>#N/A</v>
      </c>
      <c r="AM66" s="861"/>
      <c r="AN66" s="856" t="e">
        <f>SUM(AN68:AN71)</f>
        <v>#N/A</v>
      </c>
      <c r="AO66" s="853"/>
      <c r="AP66" s="854"/>
      <c r="AQ66" s="854" t="e">
        <f>SUM(AQ68:AQ71)</f>
        <v>#N/A</v>
      </c>
      <c r="AR66" s="1229"/>
      <c r="AS66" s="1339" t="e">
        <f>SUM(AS68:AS71)</f>
        <v>#N/A</v>
      </c>
      <c r="AT66" s="1340"/>
      <c r="AU66" s="1341"/>
      <c r="AV66" s="1341" t="e">
        <f>SUM(AV68:AV71)</f>
        <v>#N/A</v>
      </c>
      <c r="AW66" s="1342"/>
      <c r="AX66" s="1252" t="e">
        <f>SUM(AX68:AX71)</f>
        <v>#N/A</v>
      </c>
      <c r="AY66" s="853"/>
      <c r="AZ66" s="854"/>
      <c r="BA66" s="854" t="e">
        <f>SUM(BA68:BA71)</f>
        <v>#N/A</v>
      </c>
      <c r="BB66" s="862"/>
      <c r="BC66" s="858"/>
      <c r="BD66" s="856" t="e">
        <f>SUM(BD68:BD71)</f>
        <v>#N/A</v>
      </c>
      <c r="BE66" s="853"/>
      <c r="BF66" s="854"/>
      <c r="BG66" s="854" t="e">
        <f>SUM(BG68:BG71)</f>
        <v>#N/A</v>
      </c>
      <c r="BH66" s="858"/>
      <c r="BI66" s="856" t="e">
        <f>SUM(BI68:BI71)</f>
        <v>#N/A</v>
      </c>
      <c r="BJ66" s="853"/>
      <c r="BK66" s="854"/>
      <c r="BL66" s="854" t="e">
        <f>SUM(BL68:BL71)</f>
        <v>#N/A</v>
      </c>
      <c r="BM66" s="863"/>
    </row>
    <row r="67" spans="1:65" s="69" customFormat="1" outlineLevel="1">
      <c r="A67" s="156" t="s">
        <v>57</v>
      </c>
      <c r="B67" s="157"/>
      <c r="C67" s="48"/>
      <c r="D67" s="852" t="e">
        <f>SUM(D72:D75)</f>
        <v>#N/A</v>
      </c>
      <c r="E67" s="853"/>
      <c r="F67" s="854"/>
      <c r="G67" s="854" t="e">
        <f>SUM(G72:G75)</f>
        <v>#N/A</v>
      </c>
      <c r="H67" s="855"/>
      <c r="I67" s="856" t="e">
        <f>SUM(I72:I75)</f>
        <v>#N/A</v>
      </c>
      <c r="J67" s="853"/>
      <c r="K67" s="854"/>
      <c r="L67" s="857" t="e">
        <f>SUM(L72:L75)</f>
        <v>#N/A</v>
      </c>
      <c r="M67" s="855"/>
      <c r="N67" s="856" t="e">
        <f>SUM(N72:N75)</f>
        <v>#N/A</v>
      </c>
      <c r="O67" s="853"/>
      <c r="P67" s="854"/>
      <c r="Q67" s="854" t="e">
        <f>SUM(Q72:Q75)</f>
        <v>#N/A</v>
      </c>
      <c r="R67" s="1028"/>
      <c r="S67" s="1159" t="e">
        <f>SUM(S72:S75)</f>
        <v>#N/A</v>
      </c>
      <c r="T67" s="1160"/>
      <c r="U67" s="1161"/>
      <c r="V67" s="1161" t="e">
        <f>SUM(V72:V75)</f>
        <v>#N/A</v>
      </c>
      <c r="W67" s="1162"/>
      <c r="X67" s="1051" t="e">
        <f>SUM(X72:X75)</f>
        <v>#N/A</v>
      </c>
      <c r="Y67" s="853"/>
      <c r="Z67" s="854"/>
      <c r="AA67" s="854" t="e">
        <f>SUM(AA72:AA75)</f>
        <v>#N/A</v>
      </c>
      <c r="AB67" s="859"/>
      <c r="AC67" s="860"/>
      <c r="AD67" s="856" t="e">
        <f>SUM(AD72:AD75)</f>
        <v>#N/A</v>
      </c>
      <c r="AE67" s="853"/>
      <c r="AF67" s="854"/>
      <c r="AG67" s="854" t="e">
        <f>SUM(AG72:AG75)</f>
        <v>#N/A</v>
      </c>
      <c r="AH67" s="858"/>
      <c r="AI67" s="856" t="e">
        <f>SUM(AI72:AI75)</f>
        <v>#N/A</v>
      </c>
      <c r="AJ67" s="853"/>
      <c r="AK67" s="854"/>
      <c r="AL67" s="854" t="e">
        <f>SUM(AL72:AL75)</f>
        <v>#N/A</v>
      </c>
      <c r="AM67" s="861"/>
      <c r="AN67" s="856" t="e">
        <f>SUM(AN72:AN75)</f>
        <v>#N/A</v>
      </c>
      <c r="AO67" s="853"/>
      <c r="AP67" s="854"/>
      <c r="AQ67" s="854" t="e">
        <f>SUM(AQ72:AQ75)</f>
        <v>#N/A</v>
      </c>
      <c r="AR67" s="1229"/>
      <c r="AS67" s="1339" t="e">
        <f>SUM(AS72:AS75)</f>
        <v>#N/A</v>
      </c>
      <c r="AT67" s="1340"/>
      <c r="AU67" s="1341"/>
      <c r="AV67" s="1341" t="e">
        <f>SUM(AV72:AV75)</f>
        <v>#N/A</v>
      </c>
      <c r="AW67" s="1342"/>
      <c r="AX67" s="1252" t="e">
        <f>SUM(AX72:AX75)</f>
        <v>#N/A</v>
      </c>
      <c r="AY67" s="853"/>
      <c r="AZ67" s="854"/>
      <c r="BA67" s="854" t="e">
        <f>SUM(BA72:BA75)</f>
        <v>#N/A</v>
      </c>
      <c r="BB67" s="862"/>
      <c r="BC67" s="858"/>
      <c r="BD67" s="856" t="e">
        <f>SUM(BD72:BD75)</f>
        <v>#N/A</v>
      </c>
      <c r="BE67" s="853"/>
      <c r="BF67" s="854"/>
      <c r="BG67" s="854" t="e">
        <f>SUM(BG72:BG75)</f>
        <v>#N/A</v>
      </c>
      <c r="BH67" s="858"/>
      <c r="BI67" s="856" t="e">
        <f>SUM(BI72:BI75)</f>
        <v>#N/A</v>
      </c>
      <c r="BJ67" s="853"/>
      <c r="BK67" s="854"/>
      <c r="BL67" s="854" t="e">
        <f>SUM(BL72:BL75)</f>
        <v>#N/A</v>
      </c>
      <c r="BM67" s="863"/>
    </row>
    <row r="68" spans="1:65" outlineLevel="1">
      <c r="A68" s="151" t="s">
        <v>60</v>
      </c>
      <c r="B68" s="32"/>
      <c r="C68" s="48"/>
      <c r="D68" s="817" t="e">
        <f>((D45*D$13*G55)+(F55*D45*D$14)+((1-(F55+G55))*D45*D$15))*VLOOKUP(D44,spot_lenght_index,2,FALSE)*E55</f>
        <v>#N/A</v>
      </c>
      <c r="E68" s="665"/>
      <c r="F68" s="704"/>
      <c r="G68" s="704" t="e">
        <f>D45*E55</f>
        <v>#N/A</v>
      </c>
      <c r="H68" s="864"/>
      <c r="I68" s="865" t="e">
        <f>((I45*I$13*L55)+(K55*I45*I$14)+((1-(K55+L55))*I45*I$15))*VLOOKUP(I44,spot_lenght_index,2,FALSE)*J55</f>
        <v>#N/A</v>
      </c>
      <c r="J68" s="665"/>
      <c r="K68" s="704"/>
      <c r="L68" s="866" t="e">
        <f>I45*J55</f>
        <v>#N/A</v>
      </c>
      <c r="M68" s="864"/>
      <c r="N68" s="865" t="e">
        <f>((N45*N$13*Q55)+(P55*N45*N$14)+((1-(P55+Q55))*N45*N$15))*VLOOKUP(N44,spot_lenght_index,2,FALSE)*O55</f>
        <v>#N/A</v>
      </c>
      <c r="O68" s="665"/>
      <c r="P68" s="704"/>
      <c r="Q68" s="704" t="e">
        <f>N45*O55</f>
        <v>#N/A</v>
      </c>
      <c r="R68" s="1029"/>
      <c r="S68" s="1163" t="e">
        <f>((S45*S$13*V55)+(U55*S45*S$14)+((1-(U55+V55))*S45*S$15))*VLOOKUP(S44,spot_lenght_index,2,FALSE)*T55</f>
        <v>#N/A</v>
      </c>
      <c r="T68" s="1164"/>
      <c r="U68" s="1165"/>
      <c r="V68" s="1165" t="e">
        <f>S45*T55</f>
        <v>#N/A</v>
      </c>
      <c r="W68" s="1166"/>
      <c r="X68" s="1052" t="e">
        <f>((X45*X$13*AA55)+(Z55*X45*X$14)+((1-(Z55+AA55))*X45*X$15))*VLOOKUP(X44,spot_lenght_index,2,FALSE)*Y55</f>
        <v>#N/A</v>
      </c>
      <c r="Y68" s="665"/>
      <c r="Z68" s="704"/>
      <c r="AA68" s="704" t="e">
        <f>X45*Y55</f>
        <v>#N/A</v>
      </c>
      <c r="AB68" s="867"/>
      <c r="AC68" s="826"/>
      <c r="AD68" s="865" t="e">
        <f>((AD45*AD$13*AG55)+(AF55*AD45*AD$14)+((1-(AF55+AG55))*AD45*AD$15))*VLOOKUP(AD44,spot_lenght_index,2,FALSE)*AE55</f>
        <v>#N/A</v>
      </c>
      <c r="AE68" s="665"/>
      <c r="AF68" s="704"/>
      <c r="AG68" s="704" t="e">
        <f>AD45*AE55</f>
        <v>#N/A</v>
      </c>
      <c r="AH68" s="834"/>
      <c r="AI68" s="865" t="e">
        <f>((AI45*AI$13*AL55)+(AK55*AI45*AI$14)+((1-(AK55+AL55))*AI45*AI$15))*VLOOKUP(AI44,spot_lenght_index,2,FALSE)*AJ55</f>
        <v>#N/A</v>
      </c>
      <c r="AJ68" s="665"/>
      <c r="AK68" s="704"/>
      <c r="AL68" s="704" t="e">
        <f>AI45*AJ55</f>
        <v>#N/A</v>
      </c>
      <c r="AM68" s="826"/>
      <c r="AN68" s="865" t="e">
        <f>((AN45*AN$13*AQ55)+(AP55*AN45*AN$14)+((1-(AP55+AQ55))*AN45*AN$15))*VLOOKUP(AN44,spot_lenght_index,2,FALSE)*AO55</f>
        <v>#N/A</v>
      </c>
      <c r="AO68" s="665"/>
      <c r="AP68" s="704"/>
      <c r="AQ68" s="704" t="e">
        <f>AN45*AO55</f>
        <v>#N/A</v>
      </c>
      <c r="AR68" s="1227"/>
      <c r="AS68" s="1343" t="e">
        <f>((AS45*AS$13*AV55)+(AU55*AS45*AS$14)+((1-(AU55+AV55))*AS45*AS$15))*VLOOKUP(AS44,spot_lenght_index,2,FALSE)*AT55</f>
        <v>#N/A</v>
      </c>
      <c r="AT68" s="1344"/>
      <c r="AU68" s="1345"/>
      <c r="AV68" s="1345" t="e">
        <f>AS45*AT55</f>
        <v>#N/A</v>
      </c>
      <c r="AW68" s="1334"/>
      <c r="AX68" s="1253" t="e">
        <f>((AX45*AX$13*BA55)+(AZ55*AX45*AX$14)+((1-(AZ55+BA55))*AX45*AX$15))*VLOOKUP(AX44,spot_lenght_index,2,FALSE)*AY55</f>
        <v>#N/A</v>
      </c>
      <c r="AY68" s="665"/>
      <c r="AZ68" s="704"/>
      <c r="BA68" s="704" t="e">
        <f>AX45*AY55</f>
        <v>#N/A</v>
      </c>
      <c r="BB68" s="829"/>
      <c r="BC68" s="834"/>
      <c r="BD68" s="865" t="e">
        <f>((BD45*BD$13*BG55)+(BF55*BD45*BD$14)+((1-(BF55+BG55))*BD45*BD$15))*VLOOKUP(BD44,spot_lenght_index,2,FALSE)*BE55</f>
        <v>#N/A</v>
      </c>
      <c r="BE68" s="665"/>
      <c r="BF68" s="704"/>
      <c r="BG68" s="704" t="e">
        <f>BD45*BE55</f>
        <v>#N/A</v>
      </c>
      <c r="BH68" s="834"/>
      <c r="BI68" s="865" t="e">
        <f>((BI45*BI$13*BL55)+(BK55*BI45*BI$14)+((1-(BK55+BL55))*BI45*BI$15))*VLOOKUP(BI44,spot_lenght_index,2,FALSE)*BJ55</f>
        <v>#N/A</v>
      </c>
      <c r="BJ68" s="665"/>
      <c r="BK68" s="704"/>
      <c r="BL68" s="704" t="e">
        <f>BI45*BJ55</f>
        <v>#N/A</v>
      </c>
      <c r="BM68" s="868"/>
    </row>
    <row r="69" spans="1:65" outlineLevel="1">
      <c r="A69" s="151" t="s">
        <v>61</v>
      </c>
      <c r="B69" s="32"/>
      <c r="C69" s="48"/>
      <c r="D69" s="817" t="e">
        <f>((D45*D$13*G56)+(F56*D45*D$14)+((1-(F56+G56))*D45*D$15))*VLOOKUP(D44,spot_lenght_index,2,FALSE)*E56</f>
        <v>#N/A</v>
      </c>
      <c r="E69" s="665"/>
      <c r="F69" s="704"/>
      <c r="G69" s="704" t="e">
        <f>D45*E56</f>
        <v>#N/A</v>
      </c>
      <c r="H69" s="864"/>
      <c r="I69" s="865" t="e">
        <f>((I45*I$13*L56)+(K56*I45*I$14)+((1-(K56+L56))*I45*I$15))*VLOOKUP(I44,spot_lenght_index,2,FALSE)*J56</f>
        <v>#N/A</v>
      </c>
      <c r="J69" s="665"/>
      <c r="K69" s="704"/>
      <c r="L69" s="866" t="e">
        <f>I45*J56</f>
        <v>#N/A</v>
      </c>
      <c r="M69" s="864"/>
      <c r="N69" s="865" t="e">
        <f>((N45*N$13*Q56)+(P56*N45*N$14)+((1-(P56+Q56))*N45*N$15))*VLOOKUP(N44,spot_lenght_index,2,FALSE)*O56</f>
        <v>#N/A</v>
      </c>
      <c r="O69" s="665"/>
      <c r="P69" s="704"/>
      <c r="Q69" s="704" t="e">
        <f>N45*O56</f>
        <v>#N/A</v>
      </c>
      <c r="R69" s="1029"/>
      <c r="S69" s="1163" t="e">
        <f>((S45*S$13*V56)+(U56*S45*S$14)+((1-(U56+V56))*S45*S$15))*VLOOKUP(S44,spot_lenght_index,2,FALSE)*T56</f>
        <v>#N/A</v>
      </c>
      <c r="T69" s="1164"/>
      <c r="U69" s="1165"/>
      <c r="V69" s="1165" t="e">
        <f>S45*T56</f>
        <v>#N/A</v>
      </c>
      <c r="W69" s="1166"/>
      <c r="X69" s="1052" t="e">
        <f>((X45*X$13*AA56)+(Z56*X45*X$14)+((1-(Z56+AA56))*X45*X$15))*VLOOKUP(X44,spot_lenght_index,2,FALSE)*Y56</f>
        <v>#N/A</v>
      </c>
      <c r="Y69" s="665"/>
      <c r="Z69" s="704"/>
      <c r="AA69" s="704" t="e">
        <f>X45*Y56</f>
        <v>#N/A</v>
      </c>
      <c r="AB69" s="867"/>
      <c r="AC69" s="826"/>
      <c r="AD69" s="865" t="e">
        <f>((AD45*AD$13*AG56)+(AF56*AD45*AD$14)+((1-(AF56+AG56))*AD45*AD$15))*VLOOKUP(AD44,spot_lenght_index,2,FALSE)*AE56</f>
        <v>#N/A</v>
      </c>
      <c r="AE69" s="665"/>
      <c r="AF69" s="704"/>
      <c r="AG69" s="704" t="e">
        <f>AD45*AE56</f>
        <v>#N/A</v>
      </c>
      <c r="AH69" s="834"/>
      <c r="AI69" s="865" t="e">
        <f>((AI45*AI$13*AL56)+(AK56*AI45*AI$14)+((1-(AK56+AL56))*AI45*AI$15))*VLOOKUP(AI44,spot_lenght_index,2,FALSE)*AJ56</f>
        <v>#N/A</v>
      </c>
      <c r="AJ69" s="665"/>
      <c r="AK69" s="704"/>
      <c r="AL69" s="704" t="e">
        <f>AI45*AJ56</f>
        <v>#N/A</v>
      </c>
      <c r="AM69" s="851"/>
      <c r="AN69" s="865" t="e">
        <f>((AN45*AN$13*AQ56)+(AP56*AN45*AN$14)+((1-(AP56+AQ56))*AN45*AN$15))*VLOOKUP(AN44,spot_lenght_index,2,FALSE)*AO56</f>
        <v>#N/A</v>
      </c>
      <c r="AO69" s="665"/>
      <c r="AP69" s="704"/>
      <c r="AQ69" s="704" t="e">
        <f>AN45*AO56</f>
        <v>#N/A</v>
      </c>
      <c r="AR69" s="1227"/>
      <c r="AS69" s="1343" t="e">
        <f>((AS45*AS$13*AV56)+(AU56*AS45*AS$14)+((1-(AU56+AV56))*AS45*AS$15))*VLOOKUP(AS44,spot_lenght_index,2,FALSE)*AT56</f>
        <v>#N/A</v>
      </c>
      <c r="AT69" s="1344"/>
      <c r="AU69" s="1345"/>
      <c r="AV69" s="1345" t="e">
        <f>AS45*AT56</f>
        <v>#N/A</v>
      </c>
      <c r="AW69" s="1334"/>
      <c r="AX69" s="1253" t="e">
        <f>((AX45*AX$13*BA56)+(AZ56*AX45*AX$14)+((1-(AZ56+BA56))*AX45*AX$15))*VLOOKUP(AX44,spot_lenght_index,2,FALSE)*AY56</f>
        <v>#N/A</v>
      </c>
      <c r="AY69" s="665"/>
      <c r="AZ69" s="704"/>
      <c r="BA69" s="704" t="e">
        <f>AX45*AY56</f>
        <v>#N/A</v>
      </c>
      <c r="BB69" s="829"/>
      <c r="BC69" s="834"/>
      <c r="BD69" s="865" t="e">
        <f>((BD45*BD$13*BG56)+(BF56*BD45*BD$14)+((1-(BF56+BG56))*BD45*BD$15))*VLOOKUP(BD44,spot_lenght_index,2,FALSE)*BE56</f>
        <v>#N/A</v>
      </c>
      <c r="BE69" s="665"/>
      <c r="BF69" s="704"/>
      <c r="BG69" s="704" t="e">
        <f>BD45*BE56</f>
        <v>#N/A</v>
      </c>
      <c r="BH69" s="834"/>
      <c r="BI69" s="865" t="e">
        <f>((BI45*BI$13*BL56)+(BK56*BI45*BI$14)+((1-(BK56+BL56))*BI45*BI$15))*VLOOKUP(BI44,spot_lenght_index,2,FALSE)*BJ56</f>
        <v>#N/A</v>
      </c>
      <c r="BJ69" s="665"/>
      <c r="BK69" s="704"/>
      <c r="BL69" s="704" t="e">
        <f>BI45*BJ56</f>
        <v>#N/A</v>
      </c>
      <c r="BM69" s="868"/>
    </row>
    <row r="70" spans="1:65" outlineLevel="1">
      <c r="A70" s="151" t="s">
        <v>62</v>
      </c>
      <c r="B70" s="32"/>
      <c r="C70" s="48"/>
      <c r="D70" s="817" t="e">
        <f>((D45*D$13*G57)+(F57*D45*D$14)+((1-(F57+G57))*D45*D$15))*VLOOKUP(D44,spot_lenght_index,2,FALSE)*E57</f>
        <v>#N/A</v>
      </c>
      <c r="E70" s="665"/>
      <c r="F70" s="704"/>
      <c r="G70" s="704" t="e">
        <f>D45*E57</f>
        <v>#N/A</v>
      </c>
      <c r="H70" s="864"/>
      <c r="I70" s="865" t="e">
        <f>((I45*I$13*L57)+(K57*I45*I$14)+((1-(K57+L57))*I45*I$15))*VLOOKUP(I44,spot_lenght_index,2,FALSE)*J57</f>
        <v>#N/A</v>
      </c>
      <c r="J70" s="665"/>
      <c r="K70" s="704"/>
      <c r="L70" s="866" t="e">
        <f>I45*J57</f>
        <v>#N/A</v>
      </c>
      <c r="M70" s="864"/>
      <c r="N70" s="865" t="e">
        <f>((N45*N$13*Q57)+(P57*N45*N$14)+((1-(P57+Q57))*N45*N$15))*VLOOKUP(N44,spot_lenght_index,2,FALSE)*O57</f>
        <v>#N/A</v>
      </c>
      <c r="O70" s="665"/>
      <c r="P70" s="704"/>
      <c r="Q70" s="704" t="e">
        <f>N45*O57</f>
        <v>#N/A</v>
      </c>
      <c r="R70" s="1029"/>
      <c r="S70" s="1163" t="e">
        <f>((S45*S$13*V57)+(U57*S45*S$14)+((1-(U57+V57))*S45*S$15))*VLOOKUP(S44,spot_lenght_index,2,FALSE)*T57</f>
        <v>#N/A</v>
      </c>
      <c r="T70" s="1164"/>
      <c r="U70" s="1165"/>
      <c r="V70" s="1165" t="e">
        <f>S45*T57</f>
        <v>#N/A</v>
      </c>
      <c r="W70" s="1166"/>
      <c r="X70" s="1052" t="e">
        <f>((X45*X$13*AA57)+(Z57*X45*X$14)+((1-(Z57+AA57))*X45*X$15))*VLOOKUP(X44,spot_lenght_index,2,FALSE)*Y57</f>
        <v>#N/A</v>
      </c>
      <c r="Y70" s="665"/>
      <c r="Z70" s="704"/>
      <c r="AA70" s="704" t="e">
        <f>X45*Y57</f>
        <v>#N/A</v>
      </c>
      <c r="AB70" s="867"/>
      <c r="AC70" s="826"/>
      <c r="AD70" s="865" t="e">
        <f>((AD45*AD$13*AG57)+(AF57*AD45*AD$14)+((1-(AF57+AG57))*AD45*AD$15))*VLOOKUP(AD44,spot_lenght_index,2,FALSE)*AE57</f>
        <v>#N/A</v>
      </c>
      <c r="AE70" s="665"/>
      <c r="AF70" s="704"/>
      <c r="AG70" s="704" t="e">
        <f>AD45*AE57</f>
        <v>#N/A</v>
      </c>
      <c r="AH70" s="834"/>
      <c r="AI70" s="865" t="e">
        <f>((AI45*AI$13*AL57)+(AK57*AI45*AI$14)+((1-(AK57+AL57))*AI45*AI$15))*VLOOKUP(AI44,spot_lenght_index,2,FALSE)*AJ57</f>
        <v>#N/A</v>
      </c>
      <c r="AJ70" s="665"/>
      <c r="AK70" s="704"/>
      <c r="AL70" s="704" t="e">
        <f>AI45*AJ57</f>
        <v>#N/A</v>
      </c>
      <c r="AM70" s="851"/>
      <c r="AN70" s="865" t="e">
        <f>((AN45*AN$13*AQ57)+(AP57*AN45*AN$14)+((1-(AP57+AQ57))*AN45*AN$15))*VLOOKUP(AN44,spot_lenght_index,2,FALSE)*AO57</f>
        <v>#N/A</v>
      </c>
      <c r="AO70" s="665"/>
      <c r="AP70" s="704"/>
      <c r="AQ70" s="704" t="e">
        <f>AN45*AO57</f>
        <v>#N/A</v>
      </c>
      <c r="AR70" s="1227"/>
      <c r="AS70" s="1343" t="e">
        <f>((AS45*AS$13*AV57)+(AU57*AS45*AS$14)+((1-(AU57+AV57))*AS45*AS$15))*VLOOKUP(AS44,spot_lenght_index,2,FALSE)*AT57</f>
        <v>#N/A</v>
      </c>
      <c r="AT70" s="1344"/>
      <c r="AU70" s="1345"/>
      <c r="AV70" s="1345" t="e">
        <f>AS45*AT57</f>
        <v>#N/A</v>
      </c>
      <c r="AW70" s="1334"/>
      <c r="AX70" s="1253" t="e">
        <f>((AX45*AX$13*BA57)+(AZ57*AX45*AX$14)+((1-(AZ57+BA57))*AX45*AX$15))*VLOOKUP(AX44,spot_lenght_index,2,FALSE)*AY57</f>
        <v>#N/A</v>
      </c>
      <c r="AY70" s="665"/>
      <c r="AZ70" s="704"/>
      <c r="BA70" s="704" t="e">
        <f>AX45*AY57</f>
        <v>#N/A</v>
      </c>
      <c r="BB70" s="829"/>
      <c r="BC70" s="834"/>
      <c r="BD70" s="865" t="e">
        <f>((BD45*BD$13*BG57)+(BF57*BD45*BD$14)+((1-(BF57+BG57))*BD45*BD$15))*VLOOKUP(BD44,spot_lenght_index,2,FALSE)*BE57</f>
        <v>#N/A</v>
      </c>
      <c r="BE70" s="665"/>
      <c r="BF70" s="704"/>
      <c r="BG70" s="704" t="e">
        <f>BD45*BE57</f>
        <v>#N/A</v>
      </c>
      <c r="BH70" s="834"/>
      <c r="BI70" s="865" t="e">
        <f>((BI45*BI$13*BL57)+(BK57*BI45*BI$14)+((1-(BK57+BL57))*BI45*BI$15))*VLOOKUP(BI44,spot_lenght_index,2,FALSE)*BJ57</f>
        <v>#N/A</v>
      </c>
      <c r="BJ70" s="665"/>
      <c r="BK70" s="704"/>
      <c r="BL70" s="704" t="e">
        <f>BI45*BJ57</f>
        <v>#N/A</v>
      </c>
      <c r="BM70" s="868"/>
    </row>
    <row r="71" spans="1:65" outlineLevel="1">
      <c r="A71" s="151" t="s">
        <v>106</v>
      </c>
      <c r="B71" s="32"/>
      <c r="C71" s="48"/>
      <c r="D71" s="817" t="e">
        <f>((D45*D$13*G58)+(F58*D45*D$14)+((1-(F58+G58))*D45*D$15))*VLOOKUP(D44,spot_lenght_index,2,FALSE)*E58</f>
        <v>#N/A</v>
      </c>
      <c r="E71" s="665"/>
      <c r="F71" s="704"/>
      <c r="G71" s="704" t="e">
        <f>D45*E58</f>
        <v>#N/A</v>
      </c>
      <c r="H71" s="864"/>
      <c r="I71" s="865" t="e">
        <f>((I45*I$13*L58)+(K58*I45*I$14)+((1-(K58+L58))*I45*I$15))*VLOOKUP(I44,spot_lenght_index,2,FALSE)*J58</f>
        <v>#N/A</v>
      </c>
      <c r="J71" s="665"/>
      <c r="K71" s="704"/>
      <c r="L71" s="866" t="e">
        <f>I45*J58</f>
        <v>#N/A</v>
      </c>
      <c r="M71" s="864"/>
      <c r="N71" s="865" t="e">
        <f>((N45*N$13*Q58)+(P58*N45*N$14)+((1-(P58+Q58))*N45*N$15))*VLOOKUP(N44,spot_lenght_index,2,FALSE)*O58</f>
        <v>#N/A</v>
      </c>
      <c r="O71" s="665"/>
      <c r="P71" s="704"/>
      <c r="Q71" s="704" t="e">
        <f>N45*O58</f>
        <v>#N/A</v>
      </c>
      <c r="R71" s="1029"/>
      <c r="S71" s="1163" t="e">
        <f>((S45*S$13*V58)+(U58*S45*S$14)+((1-(U58+V58))*S45*S$15))*VLOOKUP(S44,spot_lenght_index,2,FALSE)*T58</f>
        <v>#N/A</v>
      </c>
      <c r="T71" s="1164"/>
      <c r="U71" s="1165"/>
      <c r="V71" s="1165" t="e">
        <f>S45*T58</f>
        <v>#N/A</v>
      </c>
      <c r="W71" s="1166"/>
      <c r="X71" s="1052" t="e">
        <f>((X45*X$13*AA58)+(Z58*X45*X$14)+((1-(Z58+AA58))*X45*X$15))*VLOOKUP(X44,spot_lenght_index,2,FALSE)*Y58</f>
        <v>#N/A</v>
      </c>
      <c r="Y71" s="665"/>
      <c r="Z71" s="704"/>
      <c r="AA71" s="704" t="e">
        <f>X45*Y58</f>
        <v>#N/A</v>
      </c>
      <c r="AB71" s="867"/>
      <c r="AC71" s="826"/>
      <c r="AD71" s="865" t="e">
        <f>((AD45*AD$13*AG58)+(AF58*AD45*AD$14)+((1-(AF58+AG58))*AD45*AD$15))*VLOOKUP(AD44,spot_lenght_index,2,FALSE)*AE58</f>
        <v>#N/A</v>
      </c>
      <c r="AE71" s="665"/>
      <c r="AF71" s="704"/>
      <c r="AG71" s="704" t="e">
        <f>AD45*AE58</f>
        <v>#N/A</v>
      </c>
      <c r="AH71" s="834"/>
      <c r="AI71" s="865" t="e">
        <f>((AI45*AI$13*AL58)+(AK58*AI45*AI$14)+((1-(AK58+AL58))*AI45*AI$15))*VLOOKUP(AI44,spot_lenght_index,2,FALSE)*AJ58</f>
        <v>#N/A</v>
      </c>
      <c r="AJ71" s="665"/>
      <c r="AK71" s="704"/>
      <c r="AL71" s="704" t="e">
        <f>AI45*AJ58</f>
        <v>#N/A</v>
      </c>
      <c r="AM71" s="851"/>
      <c r="AN71" s="865" t="e">
        <f>((AN45*AN$13*AQ58)+(AP58*AN45*AN$14)+((1-(AP58+AQ58))*AN45*AN$15))*VLOOKUP(AN44,spot_lenght_index,2,FALSE)*AO58</f>
        <v>#N/A</v>
      </c>
      <c r="AO71" s="665"/>
      <c r="AP71" s="704"/>
      <c r="AQ71" s="704" t="e">
        <f>AN45*AO58</f>
        <v>#N/A</v>
      </c>
      <c r="AR71" s="1227"/>
      <c r="AS71" s="1343" t="e">
        <f>((AS45*AS$13*AV58)+(AU58*AS45*AS$14)+((1-(AU58+AV58))*AS45*AS$15))*VLOOKUP(AS44,spot_lenght_index,2,FALSE)*AT58</f>
        <v>#N/A</v>
      </c>
      <c r="AT71" s="1344"/>
      <c r="AU71" s="1345"/>
      <c r="AV71" s="1345" t="e">
        <f>AS45*AT58</f>
        <v>#N/A</v>
      </c>
      <c r="AW71" s="1334"/>
      <c r="AX71" s="1253" t="e">
        <f>((AX45*AX$13*BA58)+(AZ58*AX45*AX$14)+((1-(AZ58+BA58))*AX45*AX$15))*VLOOKUP(AX44,spot_lenght_index,2,FALSE)*AY58</f>
        <v>#N/A</v>
      </c>
      <c r="AY71" s="665"/>
      <c r="AZ71" s="704"/>
      <c r="BA71" s="704" t="e">
        <f>AX45*AY58</f>
        <v>#N/A</v>
      </c>
      <c r="BB71" s="829"/>
      <c r="BC71" s="834"/>
      <c r="BD71" s="865" t="e">
        <f>((BD45*BD$13*BG58)+(BF58*BD45*BD$14)+((1-(BF58+BG58))*BD45*BD$15))*VLOOKUP(BD44,spot_lenght_index,2,FALSE)*BE58</f>
        <v>#N/A</v>
      </c>
      <c r="BE71" s="665"/>
      <c r="BF71" s="704"/>
      <c r="BG71" s="704" t="e">
        <f>BD45*BE58</f>
        <v>#N/A</v>
      </c>
      <c r="BH71" s="834"/>
      <c r="BI71" s="865" t="e">
        <f>((BI45*BI$13*BL58)+(BK58*BI45*BI$14)+((1-(BK58+BL58))*BI45*BI$15))*VLOOKUP(BI44,spot_lenght_index,2,FALSE)*BJ58</f>
        <v>#N/A</v>
      </c>
      <c r="BJ71" s="665"/>
      <c r="BK71" s="704"/>
      <c r="BL71" s="704" t="e">
        <f>BI45*BJ58</f>
        <v>#N/A</v>
      </c>
      <c r="BM71" s="868"/>
    </row>
    <row r="72" spans="1:65" outlineLevel="1">
      <c r="A72" s="151" t="s">
        <v>63</v>
      </c>
      <c r="B72" s="32"/>
      <c r="C72" s="49"/>
      <c r="D72" s="817" t="e">
        <f>((D45*D$16*F59)+((1-F59)*D45*D$17))*VLOOKUP(D44,spot_lenght_index,3,FALSE)*E59</f>
        <v>#N/A</v>
      </c>
      <c r="E72" s="665"/>
      <c r="F72" s="869"/>
      <c r="G72" s="704" t="e">
        <f>D45*E59</f>
        <v>#N/A</v>
      </c>
      <c r="H72" s="864"/>
      <c r="I72" s="865" t="e">
        <f>((I45*I$16*K59)+((1-K59)*I45*I$17))*VLOOKUP(I44,spot_lenght_index,3,FALSE)*J59</f>
        <v>#N/A</v>
      </c>
      <c r="J72" s="665"/>
      <c r="K72" s="869"/>
      <c r="L72" s="866" t="e">
        <f>I45*J59</f>
        <v>#N/A</v>
      </c>
      <c r="M72" s="864"/>
      <c r="N72" s="865" t="e">
        <f>((N45*N$16*P59)+((1-P59)*N45*N$17))*VLOOKUP(N44,spot_lenght_index,3,FALSE)*O59</f>
        <v>#N/A</v>
      </c>
      <c r="O72" s="665"/>
      <c r="P72" s="869"/>
      <c r="Q72" s="704" t="e">
        <f>N45*O59</f>
        <v>#N/A</v>
      </c>
      <c r="R72" s="1029"/>
      <c r="S72" s="1163" t="e">
        <f>((S45*S$16*U59)+((1-U59)*S45*S$17))*VLOOKUP(S44,spot_lenght_index,3,FALSE)*T59</f>
        <v>#N/A</v>
      </c>
      <c r="T72" s="1164"/>
      <c r="U72" s="1167"/>
      <c r="V72" s="1165" t="e">
        <f>S45*T59</f>
        <v>#N/A</v>
      </c>
      <c r="W72" s="1166"/>
      <c r="X72" s="1052" t="e">
        <f>((X45*X$16*Z59)+((1-Z59)*X45*X$17))*VLOOKUP(X44,spot_lenght_index,3,FALSE)*Y59</f>
        <v>#N/A</v>
      </c>
      <c r="Y72" s="665"/>
      <c r="Z72" s="869"/>
      <c r="AA72" s="704" t="e">
        <f>X45*Y59</f>
        <v>#N/A</v>
      </c>
      <c r="AB72" s="867"/>
      <c r="AC72" s="826"/>
      <c r="AD72" s="865" t="e">
        <f>((AD45*AD$16*AF59)+((1-AF59)*AD45*AD$17))*VLOOKUP(AD44,spot_lenght_index,3,FALSE)*AE59</f>
        <v>#N/A</v>
      </c>
      <c r="AE72" s="665"/>
      <c r="AF72" s="869"/>
      <c r="AG72" s="704" t="e">
        <f>AD45*AE59</f>
        <v>#N/A</v>
      </c>
      <c r="AH72" s="834"/>
      <c r="AI72" s="865" t="e">
        <f>((AI45*AI$16*AK59)+((1-AK59)*AI45*AI$17))*VLOOKUP(AI44,spot_lenght_index,3,FALSE)*AJ59</f>
        <v>#N/A</v>
      </c>
      <c r="AJ72" s="665"/>
      <c r="AK72" s="869"/>
      <c r="AL72" s="704" t="e">
        <f>AI45*AJ59</f>
        <v>#N/A</v>
      </c>
      <c r="AM72" s="851"/>
      <c r="AN72" s="865" t="e">
        <f>((AN45*AN$16*AP59)+((1-AP59)*AN45*AN$17))*VLOOKUP(AN44,spot_lenght_index,3,FALSE)*AO59</f>
        <v>#N/A</v>
      </c>
      <c r="AO72" s="665"/>
      <c r="AP72" s="869"/>
      <c r="AQ72" s="704" t="e">
        <f>AN45*AO59</f>
        <v>#N/A</v>
      </c>
      <c r="AR72" s="1227"/>
      <c r="AS72" s="1343" t="e">
        <f>((AS45*AS$16*AU59)+((1-AU59)*AS45*AS$17))*VLOOKUP(AS44,spot_lenght_index,3,FALSE)*AT59</f>
        <v>#N/A</v>
      </c>
      <c r="AT72" s="1344"/>
      <c r="AU72" s="1346"/>
      <c r="AV72" s="1345" t="e">
        <f>AS45*AT59</f>
        <v>#N/A</v>
      </c>
      <c r="AW72" s="1334"/>
      <c r="AX72" s="1253" t="e">
        <f>((AX45*AX$16*AZ59)+((1-AZ59)*AX45*AX$17))*VLOOKUP(AX44,spot_lenght_index,3,FALSE)*AY59</f>
        <v>#N/A</v>
      </c>
      <c r="AY72" s="665"/>
      <c r="AZ72" s="869"/>
      <c r="BA72" s="704" t="e">
        <f>AX45*AY59</f>
        <v>#N/A</v>
      </c>
      <c r="BB72" s="829"/>
      <c r="BC72" s="834"/>
      <c r="BD72" s="865" t="e">
        <f>((BD45*BD$16*BF59)+((1-BF59)*BD45*BD$17))*VLOOKUP(BD44,spot_lenght_index,3,FALSE)*BE59</f>
        <v>#N/A</v>
      </c>
      <c r="BE72" s="665"/>
      <c r="BF72" s="869"/>
      <c r="BG72" s="704" t="e">
        <f>BD45*BE59</f>
        <v>#N/A</v>
      </c>
      <c r="BH72" s="834"/>
      <c r="BI72" s="865" t="e">
        <f>((BI45*BI$16*BK59)+((1-BK59)*BI45*BI$17))*VLOOKUP(BI44,spot_lenght_index,3,FALSE)*BJ59</f>
        <v>#N/A</v>
      </c>
      <c r="BJ72" s="665"/>
      <c r="BK72" s="869"/>
      <c r="BL72" s="704" t="e">
        <f>BI45*BJ59</f>
        <v>#N/A</v>
      </c>
      <c r="BM72" s="868"/>
    </row>
    <row r="73" spans="1:65" outlineLevel="1">
      <c r="A73" s="151" t="s">
        <v>72</v>
      </c>
      <c r="B73" s="32"/>
      <c r="C73" s="49"/>
      <c r="D73" s="817" t="e">
        <f>((D45*D$16*F60)+((1-F60)*D45*D$17))*VLOOKUP(D44,spot_lenght_index,3,FALSE)*E60</f>
        <v>#N/A</v>
      </c>
      <c r="E73" s="665"/>
      <c r="F73" s="704"/>
      <c r="G73" s="704" t="e">
        <f>D45*E60</f>
        <v>#N/A</v>
      </c>
      <c r="H73" s="864"/>
      <c r="I73" s="865" t="e">
        <f>((I45*I$16*K60)+((1-K60)*I45*I$17))*VLOOKUP(I44,spot_lenght_index,3,FALSE)*J60</f>
        <v>#N/A</v>
      </c>
      <c r="J73" s="665"/>
      <c r="K73" s="704"/>
      <c r="L73" s="866" t="e">
        <f>I45*J60</f>
        <v>#N/A</v>
      </c>
      <c r="M73" s="864"/>
      <c r="N73" s="865" t="e">
        <f>((N45*N$16*P60)+((1-P60)*N45*N$17))*VLOOKUP(N44,spot_lenght_index,3,FALSE)*O60</f>
        <v>#N/A</v>
      </c>
      <c r="O73" s="665"/>
      <c r="P73" s="704"/>
      <c r="Q73" s="704" t="e">
        <f>N45*O60</f>
        <v>#N/A</v>
      </c>
      <c r="R73" s="1029"/>
      <c r="S73" s="1163" t="e">
        <f>((S45*S$16*U60)+((1-U60)*S45*S$17))*VLOOKUP(S44,spot_lenght_index,3,FALSE)*T60</f>
        <v>#N/A</v>
      </c>
      <c r="T73" s="1164"/>
      <c r="U73" s="1165"/>
      <c r="V73" s="1165" t="e">
        <f>S45*T60</f>
        <v>#N/A</v>
      </c>
      <c r="W73" s="1166"/>
      <c r="X73" s="1052" t="e">
        <f>((X45*X$16*Z60)+((1-Z60)*X45*X$17))*VLOOKUP(X44,spot_lenght_index,3,FALSE)*Y60</f>
        <v>#N/A</v>
      </c>
      <c r="Y73" s="665"/>
      <c r="Z73" s="704"/>
      <c r="AA73" s="704" t="e">
        <f>X45*Y60</f>
        <v>#N/A</v>
      </c>
      <c r="AB73" s="867"/>
      <c r="AC73" s="826"/>
      <c r="AD73" s="865" t="e">
        <f>((AD45*AD$16*AF60)+((1-AF60)*AD45*AD$17))*VLOOKUP(AD44,spot_lenght_index,3,FALSE)*AE60</f>
        <v>#N/A</v>
      </c>
      <c r="AE73" s="665"/>
      <c r="AF73" s="704"/>
      <c r="AG73" s="704" t="e">
        <f>AD45*AE60</f>
        <v>#N/A</v>
      </c>
      <c r="AH73" s="834"/>
      <c r="AI73" s="865" t="e">
        <f>((AI45*AI$16*AK60)+((1-AK60)*AI45*AI$17))*VLOOKUP(AI44,spot_lenght_index,3,FALSE)*AJ60</f>
        <v>#N/A</v>
      </c>
      <c r="AJ73" s="665"/>
      <c r="AK73" s="704"/>
      <c r="AL73" s="704" t="e">
        <f>AI45*AJ60</f>
        <v>#N/A</v>
      </c>
      <c r="AM73" s="851"/>
      <c r="AN73" s="865" t="e">
        <f>((AN45*AN$16*AP60)+((1-AP60)*AN45*AN$17))*VLOOKUP(AN44,spot_lenght_index,3,FALSE)*AO60</f>
        <v>#N/A</v>
      </c>
      <c r="AO73" s="665"/>
      <c r="AP73" s="704"/>
      <c r="AQ73" s="704" t="e">
        <f>AN45*AO60</f>
        <v>#N/A</v>
      </c>
      <c r="AR73" s="1227"/>
      <c r="AS73" s="1343" t="e">
        <f>((AS45*AS$16*AU60)+((1-AU60)*AS45*AS$17))*VLOOKUP(AS44,spot_lenght_index,3,FALSE)*AT60</f>
        <v>#N/A</v>
      </c>
      <c r="AT73" s="1344"/>
      <c r="AU73" s="1345"/>
      <c r="AV73" s="1345" t="e">
        <f>AS45*AT60</f>
        <v>#N/A</v>
      </c>
      <c r="AW73" s="1334"/>
      <c r="AX73" s="1253" t="e">
        <f>((AX45*AX$16*AZ60)+((1-AZ60)*AX45*AX$17))*VLOOKUP(AX44,spot_lenght_index,3,FALSE)*AY60</f>
        <v>#N/A</v>
      </c>
      <c r="AY73" s="665"/>
      <c r="AZ73" s="704"/>
      <c r="BA73" s="704" t="e">
        <f>AX45*AY60</f>
        <v>#N/A</v>
      </c>
      <c r="BB73" s="829"/>
      <c r="BC73" s="834"/>
      <c r="BD73" s="865" t="e">
        <f>((BD45*BD$16*BF60)+((1-BF60)*BD45*BD$17))*VLOOKUP(BD44,spot_lenght_index,3,FALSE)*BE60</f>
        <v>#N/A</v>
      </c>
      <c r="BE73" s="665"/>
      <c r="BF73" s="704"/>
      <c r="BG73" s="704" t="e">
        <f>BD45*BE60</f>
        <v>#N/A</v>
      </c>
      <c r="BH73" s="834"/>
      <c r="BI73" s="865" t="e">
        <f>((BI45*BI$16*BK60)+((1-BK60)*BI45*BI$17))*VLOOKUP(BI44,spot_lenght_index,3,FALSE)*BJ60</f>
        <v>#N/A</v>
      </c>
      <c r="BJ73" s="665"/>
      <c r="BK73" s="704"/>
      <c r="BL73" s="704" t="e">
        <f>BI45*BJ60</f>
        <v>#N/A</v>
      </c>
      <c r="BM73" s="868"/>
    </row>
    <row r="74" spans="1:65" outlineLevel="1">
      <c r="A74" s="151" t="s">
        <v>80</v>
      </c>
      <c r="B74" s="32"/>
      <c r="C74" s="48"/>
      <c r="D74" s="817" t="e">
        <f>((D45*D$16*F61)+((1-F61)*D45*D$17))*VLOOKUP(D44,spot_lenght_index,3,FALSE)*E61</f>
        <v>#N/A</v>
      </c>
      <c r="E74" s="665"/>
      <c r="F74" s="704"/>
      <c r="G74" s="704" t="e">
        <f>D45*E61</f>
        <v>#N/A</v>
      </c>
      <c r="H74" s="864"/>
      <c r="I74" s="865" t="e">
        <f>((I45*I$16*K61)+((1-K61)*I45*I$17))*VLOOKUP(I44,spot_lenght_index,3,FALSE)*J61</f>
        <v>#N/A</v>
      </c>
      <c r="J74" s="665"/>
      <c r="K74" s="704"/>
      <c r="L74" s="866" t="e">
        <f>I45*J61</f>
        <v>#N/A</v>
      </c>
      <c r="M74" s="864"/>
      <c r="N74" s="865" t="e">
        <f>((N45*N$16*P61)+((1-P61)*N45*N$17))*VLOOKUP(N44,spot_lenght_index,3,FALSE)*O61</f>
        <v>#N/A</v>
      </c>
      <c r="O74" s="665"/>
      <c r="P74" s="704"/>
      <c r="Q74" s="704" t="e">
        <f>N45*O61</f>
        <v>#N/A</v>
      </c>
      <c r="R74" s="1029"/>
      <c r="S74" s="1163" t="e">
        <f>((S45*S$16*U61)+((1-U61)*S45*S$17))*VLOOKUP(S44,spot_lenght_index,3,FALSE)*T61</f>
        <v>#N/A</v>
      </c>
      <c r="T74" s="1164"/>
      <c r="U74" s="1165"/>
      <c r="V74" s="1165" t="e">
        <f>S45*T61</f>
        <v>#N/A</v>
      </c>
      <c r="W74" s="1166"/>
      <c r="X74" s="1052" t="e">
        <f>((X45*X$16*Z61)+((1-Z61)*X45*X$17))*VLOOKUP(X44,spot_lenght_index,3,FALSE)*Y61</f>
        <v>#N/A</v>
      </c>
      <c r="Y74" s="665"/>
      <c r="Z74" s="704"/>
      <c r="AA74" s="704" t="e">
        <f>X45*Y61</f>
        <v>#N/A</v>
      </c>
      <c r="AB74" s="867"/>
      <c r="AC74" s="826"/>
      <c r="AD74" s="865" t="e">
        <f>((AD45*AD$16*AF61)+((1-AF61)*AD45*AD$17))*VLOOKUP(AD44,spot_lenght_index,3,FALSE)*AE61</f>
        <v>#N/A</v>
      </c>
      <c r="AE74" s="665"/>
      <c r="AF74" s="704"/>
      <c r="AG74" s="704" t="e">
        <f>AD45*AE61</f>
        <v>#N/A</v>
      </c>
      <c r="AH74" s="834"/>
      <c r="AI74" s="865" t="e">
        <f>((AI45*AI$16*AK61)+((1-AK61)*AI45*AI$17))*VLOOKUP(AI44,spot_lenght_index,3,FALSE)*AJ61</f>
        <v>#N/A</v>
      </c>
      <c r="AJ74" s="665"/>
      <c r="AK74" s="704"/>
      <c r="AL74" s="704" t="e">
        <f>AI45*AJ61</f>
        <v>#N/A</v>
      </c>
      <c r="AM74" s="851"/>
      <c r="AN74" s="865" t="e">
        <f>((AN45*AN$16*AP61)+((1-AP61)*AN45*AN$17))*VLOOKUP(AN44,spot_lenght_index,3,FALSE)*AO61</f>
        <v>#N/A</v>
      </c>
      <c r="AO74" s="665"/>
      <c r="AP74" s="704"/>
      <c r="AQ74" s="704" t="e">
        <f>AN45*AO61</f>
        <v>#N/A</v>
      </c>
      <c r="AR74" s="1227"/>
      <c r="AS74" s="1343" t="e">
        <f>((AS45*AS$16*AU61)+((1-AU61)*AS45*AS$17))*VLOOKUP(AS44,spot_lenght_index,3,FALSE)*AT61</f>
        <v>#N/A</v>
      </c>
      <c r="AT74" s="1344"/>
      <c r="AU74" s="1345"/>
      <c r="AV74" s="1345" t="e">
        <f>AS45*AT61</f>
        <v>#N/A</v>
      </c>
      <c r="AW74" s="1334"/>
      <c r="AX74" s="1253" t="e">
        <f>((AX45*AX$16*AZ61)+((1-AZ61)*AX45*AX$17))*VLOOKUP(AX44,spot_lenght_index,3,FALSE)*AY61</f>
        <v>#N/A</v>
      </c>
      <c r="AY74" s="665"/>
      <c r="AZ74" s="704"/>
      <c r="BA74" s="704" t="e">
        <f>AX45*AY61</f>
        <v>#N/A</v>
      </c>
      <c r="BB74" s="829"/>
      <c r="BC74" s="834"/>
      <c r="BD74" s="865" t="e">
        <f>((BD45*BD$16*BF61)+((1-BF61)*BD45*BD$17))*VLOOKUP(BD44,spot_lenght_index,3,FALSE)*BE61</f>
        <v>#N/A</v>
      </c>
      <c r="BE74" s="665"/>
      <c r="BF74" s="704"/>
      <c r="BG74" s="704" t="e">
        <f>BD45*BE61</f>
        <v>#N/A</v>
      </c>
      <c r="BH74" s="834"/>
      <c r="BI74" s="865" t="e">
        <f>((BI45*BI$16*BK61)+((1-BK61)*BI45*BI$17))*VLOOKUP(BI44,spot_lenght_index,3,FALSE)*BJ61</f>
        <v>#N/A</v>
      </c>
      <c r="BJ74" s="665"/>
      <c r="BK74" s="704"/>
      <c r="BL74" s="704" t="e">
        <f>BI45*BJ61</f>
        <v>#N/A</v>
      </c>
      <c r="BM74" s="868"/>
    </row>
    <row r="75" spans="1:65" outlineLevel="1">
      <c r="A75" s="151" t="s">
        <v>95</v>
      </c>
      <c r="B75" s="32"/>
      <c r="C75" s="49"/>
      <c r="D75" s="817" t="e">
        <f>((D45*D$16*F62)+((1-F62)*D45*D$17))*VLOOKUP(D44,spot_lenght_index,3,FALSE)*E62</f>
        <v>#N/A</v>
      </c>
      <c r="E75" s="554"/>
      <c r="F75" s="870"/>
      <c r="G75" s="704" t="e">
        <f>D45*E62</f>
        <v>#N/A</v>
      </c>
      <c r="H75" s="864"/>
      <c r="I75" s="865" t="e">
        <f>((I45*I$16*K62)+((1-K62)*I45*I$17))*VLOOKUP(I44,spot_lenght_index,3,FALSE)*J62</f>
        <v>#N/A</v>
      </c>
      <c r="J75" s="554"/>
      <c r="K75" s="870"/>
      <c r="L75" s="866" t="e">
        <f>I45*J62</f>
        <v>#N/A</v>
      </c>
      <c r="M75" s="864"/>
      <c r="N75" s="865" t="e">
        <f>((N45*N$16*P62)+((1-P62)*N45*N$17))*VLOOKUP(N44,spot_lenght_index,3,FALSE)*O62</f>
        <v>#N/A</v>
      </c>
      <c r="O75" s="554"/>
      <c r="P75" s="870"/>
      <c r="Q75" s="704" t="e">
        <f>N45*O62</f>
        <v>#N/A</v>
      </c>
      <c r="R75" s="1029"/>
      <c r="S75" s="1163" t="e">
        <f>((S45*S$16*U62)+((1-U62)*S45*S$17))*VLOOKUP(S44,spot_lenght_index,3,FALSE)*T62</f>
        <v>#N/A</v>
      </c>
      <c r="T75" s="1168"/>
      <c r="U75" s="1169"/>
      <c r="V75" s="1165" t="e">
        <f>S45*T62</f>
        <v>#N/A</v>
      </c>
      <c r="W75" s="1166"/>
      <c r="X75" s="1052" t="e">
        <f>((X45*X$16*Z62)+((1-Z62)*X45*X$17))*VLOOKUP(X44,spot_lenght_index,3,FALSE)*Y62</f>
        <v>#N/A</v>
      </c>
      <c r="Y75" s="554"/>
      <c r="Z75" s="870"/>
      <c r="AA75" s="704" t="e">
        <f>X45*Y62</f>
        <v>#N/A</v>
      </c>
      <c r="AB75" s="867"/>
      <c r="AC75" s="826"/>
      <c r="AD75" s="865" t="e">
        <f>((AD45*AD$16*AF62)+((1-AF62)*AD45*AD$17))*VLOOKUP(AD44,spot_lenght_index,3,FALSE)*AE62</f>
        <v>#N/A</v>
      </c>
      <c r="AE75" s="554"/>
      <c r="AF75" s="870"/>
      <c r="AG75" s="704" t="e">
        <f>AD45*AE62</f>
        <v>#N/A</v>
      </c>
      <c r="AH75" s="321"/>
      <c r="AI75" s="865" t="e">
        <f>((AI45*AI$16*AK62)+((1-AK62)*AI45*AI$17))*VLOOKUP(AI44,spot_lenght_index,3,FALSE)*AJ62</f>
        <v>#N/A</v>
      </c>
      <c r="AJ75" s="554"/>
      <c r="AK75" s="870"/>
      <c r="AL75" s="704" t="e">
        <f>AI45*AJ62</f>
        <v>#N/A</v>
      </c>
      <c r="AM75" s="322"/>
      <c r="AN75" s="865" t="e">
        <f>((AN45*AN$16*AP62)+((1-AP62)*AN45*AN$17))*VLOOKUP(AN44,spot_lenght_index,3,FALSE)*AO62</f>
        <v>#N/A</v>
      </c>
      <c r="AO75" s="554"/>
      <c r="AP75" s="870"/>
      <c r="AQ75" s="704" t="e">
        <f>AN45*AO62</f>
        <v>#N/A</v>
      </c>
      <c r="AR75" s="473"/>
      <c r="AS75" s="1343" t="e">
        <f>((AS45*AS$16*AU62)+((1-AU62)*AS45*AS$17))*VLOOKUP(AS44,spot_lenght_index,3,FALSE)*AT62</f>
        <v>#N/A</v>
      </c>
      <c r="AT75" s="1347"/>
      <c r="AU75" s="1348"/>
      <c r="AV75" s="1345" t="e">
        <f>AS45*AT62</f>
        <v>#N/A</v>
      </c>
      <c r="AW75" s="1349"/>
      <c r="AX75" s="1253" t="e">
        <f>((AX45*AX$16*AZ62)+((1-AZ62)*AX45*AX$17))*VLOOKUP(AX44,spot_lenght_index,3,FALSE)*AY62</f>
        <v>#N/A</v>
      </c>
      <c r="AY75" s="554"/>
      <c r="AZ75" s="870"/>
      <c r="BA75" s="704" t="e">
        <f>AX45*AY62</f>
        <v>#N/A</v>
      </c>
      <c r="BB75" s="473"/>
      <c r="BC75" s="337"/>
      <c r="BD75" s="865" t="e">
        <f>((BD45*BD$16*BF62)+((1-BF62)*BD45*BD$17))*VLOOKUP(BD44,spot_lenght_index,3,FALSE)*BE62</f>
        <v>#N/A</v>
      </c>
      <c r="BE75" s="554"/>
      <c r="BF75" s="870"/>
      <c r="BG75" s="704" t="e">
        <f>BD45*BE62</f>
        <v>#N/A</v>
      </c>
      <c r="BH75" s="337"/>
      <c r="BI75" s="865" t="e">
        <f>((BI45*BI$16*BK62)+((1-BK62)*BI45*BI$17))*VLOOKUP(BI44,spot_lenght_index,3,FALSE)*BJ62</f>
        <v>#N/A</v>
      </c>
      <c r="BJ75" s="554"/>
      <c r="BK75" s="870"/>
      <c r="BL75" s="704" t="e">
        <f>BI45*BJ62</f>
        <v>#N/A</v>
      </c>
      <c r="BM75" s="868"/>
    </row>
    <row r="76" spans="1:65" outlineLevel="1">
      <c r="A76" s="151"/>
      <c r="B76" s="32"/>
      <c r="C76" s="48"/>
      <c r="D76" s="817"/>
      <c r="E76" s="665"/>
      <c r="F76" s="704"/>
      <c r="G76" s="704"/>
      <c r="H76" s="864"/>
      <c r="I76" s="828"/>
      <c r="J76" s="850"/>
      <c r="K76" s="707"/>
      <c r="L76" s="823"/>
      <c r="M76" s="871"/>
      <c r="N76" s="828"/>
      <c r="O76" s="850"/>
      <c r="P76" s="707"/>
      <c r="Q76" s="707"/>
      <c r="R76" s="1023"/>
      <c r="S76" s="1153"/>
      <c r="T76" s="1154"/>
      <c r="U76" s="1154"/>
      <c r="V76" s="1154"/>
      <c r="W76" s="1155"/>
      <c r="X76" s="1049"/>
      <c r="Y76" s="707"/>
      <c r="Z76" s="707"/>
      <c r="AA76" s="707"/>
      <c r="AB76" s="828"/>
      <c r="AC76" s="826"/>
      <c r="AD76" s="827"/>
      <c r="AE76" s="707"/>
      <c r="AF76" s="707"/>
      <c r="AG76" s="707"/>
      <c r="AH76" s="829"/>
      <c r="AI76" s="827"/>
      <c r="AJ76" s="707"/>
      <c r="AK76" s="707"/>
      <c r="AL76" s="707"/>
      <c r="AM76" s="872"/>
      <c r="AN76" s="709"/>
      <c r="AO76" s="707"/>
      <c r="AP76" s="707"/>
      <c r="AQ76" s="707"/>
      <c r="AR76" s="1227"/>
      <c r="AS76" s="1300"/>
      <c r="AT76" s="1301"/>
      <c r="AU76" s="1350"/>
      <c r="AV76" s="1350"/>
      <c r="AW76" s="1334"/>
      <c r="AX76" s="1250"/>
      <c r="AY76" s="707"/>
      <c r="AZ76" s="707"/>
      <c r="BA76" s="707"/>
      <c r="BB76" s="873"/>
      <c r="BC76" s="874"/>
      <c r="BD76" s="709"/>
      <c r="BE76" s="707"/>
      <c r="BF76" s="707"/>
      <c r="BG76" s="707"/>
      <c r="BH76" s="874"/>
      <c r="BI76" s="875"/>
      <c r="BJ76" s="707"/>
      <c r="BK76" s="707"/>
      <c r="BL76" s="707"/>
      <c r="BM76" s="836"/>
    </row>
    <row r="77" spans="1:65" outlineLevel="1">
      <c r="A77" s="151"/>
      <c r="B77" s="32"/>
      <c r="C77" s="48"/>
      <c r="D77" s="817"/>
      <c r="E77" s="665"/>
      <c r="F77" s="704"/>
      <c r="G77" s="704"/>
      <c r="H77" s="705"/>
      <c r="I77" s="820"/>
      <c r="J77" s="850"/>
      <c r="K77" s="707"/>
      <c r="L77" s="823"/>
      <c r="M77" s="871"/>
      <c r="N77" s="828"/>
      <c r="O77" s="850"/>
      <c r="P77" s="707"/>
      <c r="Q77" s="707"/>
      <c r="R77" s="1023"/>
      <c r="S77" s="1153"/>
      <c r="T77" s="1154"/>
      <c r="U77" s="1154"/>
      <c r="V77" s="1154"/>
      <c r="W77" s="1155"/>
      <c r="X77" s="1049"/>
      <c r="Y77" s="707"/>
      <c r="Z77" s="707"/>
      <c r="AA77" s="707"/>
      <c r="AB77" s="828"/>
      <c r="AC77" s="826"/>
      <c r="AD77" s="827"/>
      <c r="AE77" s="707"/>
      <c r="AF77" s="707"/>
      <c r="AG77" s="707"/>
      <c r="AH77" s="829"/>
      <c r="AI77" s="827"/>
      <c r="AJ77" s="707"/>
      <c r="AK77" s="707"/>
      <c r="AL77" s="707"/>
      <c r="AM77" s="872"/>
      <c r="AN77" s="709"/>
      <c r="AO77" s="707"/>
      <c r="AP77" s="707"/>
      <c r="AQ77" s="707"/>
      <c r="AR77" s="1227"/>
      <c r="AS77" s="1300"/>
      <c r="AT77" s="1301"/>
      <c r="AU77" s="1350"/>
      <c r="AV77" s="1350"/>
      <c r="AW77" s="1334"/>
      <c r="AX77" s="1250"/>
      <c r="AY77" s="707"/>
      <c r="AZ77" s="707"/>
      <c r="BA77" s="707"/>
      <c r="BB77" s="873"/>
      <c r="BC77" s="874"/>
      <c r="BD77" s="709"/>
      <c r="BE77" s="707"/>
      <c r="BF77" s="707"/>
      <c r="BG77" s="707"/>
      <c r="BH77" s="874"/>
      <c r="BI77" s="875"/>
      <c r="BJ77" s="707"/>
      <c r="BK77" s="707"/>
      <c r="BL77" s="707"/>
      <c r="BM77" s="836"/>
    </row>
    <row r="78" spans="1:65" ht="18.600000000000001" outlineLevel="1" thickBot="1">
      <c r="A78" s="152"/>
      <c r="B78" s="52"/>
      <c r="C78" s="53"/>
      <c r="D78" s="876"/>
      <c r="E78" s="877"/>
      <c r="F78" s="878"/>
      <c r="G78" s="878"/>
      <c r="H78" s="879"/>
      <c r="I78" s="880"/>
      <c r="J78" s="881"/>
      <c r="K78" s="882"/>
      <c r="L78" s="883"/>
      <c r="M78" s="882"/>
      <c r="N78" s="884"/>
      <c r="O78" s="881"/>
      <c r="P78" s="882"/>
      <c r="Q78" s="882"/>
      <c r="R78" s="883"/>
      <c r="S78" s="1170"/>
      <c r="T78" s="1171"/>
      <c r="U78" s="1171"/>
      <c r="V78" s="1171"/>
      <c r="W78" s="1172"/>
      <c r="X78" s="1053"/>
      <c r="Y78" s="882"/>
      <c r="Z78" s="882"/>
      <c r="AA78" s="882"/>
      <c r="AB78" s="887"/>
      <c r="AC78" s="886"/>
      <c r="AD78" s="885"/>
      <c r="AE78" s="882"/>
      <c r="AF78" s="882"/>
      <c r="AG78" s="882"/>
      <c r="AH78" s="888"/>
      <c r="AI78" s="885"/>
      <c r="AJ78" s="882"/>
      <c r="AK78" s="882"/>
      <c r="AL78" s="882"/>
      <c r="AM78" s="889"/>
      <c r="AN78" s="890"/>
      <c r="AO78" s="882"/>
      <c r="AP78" s="882"/>
      <c r="AQ78" s="882"/>
      <c r="AR78" s="1230"/>
      <c r="AS78" s="1351"/>
      <c r="AT78" s="1352"/>
      <c r="AU78" s="1353"/>
      <c r="AV78" s="1353"/>
      <c r="AW78" s="1354"/>
      <c r="AX78" s="1053"/>
      <c r="AY78" s="882"/>
      <c r="AZ78" s="882"/>
      <c r="BA78" s="882"/>
      <c r="BB78" s="891"/>
      <c r="BC78" s="892"/>
      <c r="BD78" s="890"/>
      <c r="BE78" s="882"/>
      <c r="BF78" s="882"/>
      <c r="BG78" s="882"/>
      <c r="BH78" s="893"/>
      <c r="BI78" s="890"/>
      <c r="BJ78" s="882"/>
      <c r="BK78" s="882"/>
      <c r="BL78" s="882"/>
      <c r="BM78" s="894"/>
    </row>
    <row r="79" spans="1:65" s="39" customFormat="1" ht="18.600000000000001" outlineLevel="1" thickBot="1">
      <c r="A79" s="211" t="s">
        <v>124</v>
      </c>
      <c r="B79" s="212">
        <v>0</v>
      </c>
      <c r="C79" s="213"/>
      <c r="D79" s="1584" t="str">
        <f>C80</f>
        <v>W 25/54</v>
      </c>
      <c r="E79" s="1585"/>
      <c r="F79" s="1585"/>
      <c r="G79" s="1585"/>
      <c r="H79" s="1586"/>
      <c r="I79" s="1584" t="str">
        <f>C80</f>
        <v>W 25/54</v>
      </c>
      <c r="J79" s="1585"/>
      <c r="K79" s="1585"/>
      <c r="L79" s="1585"/>
      <c r="M79" s="1586"/>
      <c r="N79" s="1579" t="str">
        <f>C80</f>
        <v>W 25/54</v>
      </c>
      <c r="O79" s="1580"/>
      <c r="P79" s="1580"/>
      <c r="Q79" s="1580"/>
      <c r="R79" s="1580"/>
      <c r="S79" s="1582" t="str">
        <f>C80</f>
        <v>W 25/54</v>
      </c>
      <c r="T79" s="1580"/>
      <c r="U79" s="1580"/>
      <c r="V79" s="1580"/>
      <c r="W79" s="1583"/>
      <c r="X79" s="1580" t="str">
        <f>C80</f>
        <v>W 25/54</v>
      </c>
      <c r="Y79" s="1580"/>
      <c r="Z79" s="1580"/>
      <c r="AA79" s="1580"/>
      <c r="AB79" s="1580"/>
      <c r="AC79" s="1581"/>
      <c r="AD79" s="1579" t="str">
        <f>C80</f>
        <v>W 25/54</v>
      </c>
      <c r="AE79" s="1580"/>
      <c r="AF79" s="1580"/>
      <c r="AG79" s="1580"/>
      <c r="AH79" s="1581"/>
      <c r="AI79" s="1579" t="str">
        <f>C80</f>
        <v>W 25/54</v>
      </c>
      <c r="AJ79" s="1580"/>
      <c r="AK79" s="1580"/>
      <c r="AL79" s="1580"/>
      <c r="AM79" s="1581"/>
      <c r="AN79" s="1579" t="str">
        <f>C80</f>
        <v>W 25/54</v>
      </c>
      <c r="AO79" s="1580"/>
      <c r="AP79" s="1580"/>
      <c r="AQ79" s="1580"/>
      <c r="AR79" s="1580"/>
      <c r="AS79" s="1582" t="str">
        <f>C80</f>
        <v>W 25/54</v>
      </c>
      <c r="AT79" s="1580"/>
      <c r="AU79" s="1580"/>
      <c r="AV79" s="1580"/>
      <c r="AW79" s="1583"/>
      <c r="AX79" s="1580" t="str">
        <f>C80</f>
        <v>W 25/54</v>
      </c>
      <c r="AY79" s="1580"/>
      <c r="AZ79" s="1580"/>
      <c r="BA79" s="1580"/>
      <c r="BB79" s="1580"/>
      <c r="BC79" s="1581"/>
      <c r="BD79" s="1579" t="str">
        <f>C80</f>
        <v>W 25/54</v>
      </c>
      <c r="BE79" s="1580"/>
      <c r="BF79" s="1580"/>
      <c r="BG79" s="1580"/>
      <c r="BH79" s="1581"/>
      <c r="BI79" s="1579" t="str">
        <f>C80</f>
        <v>W 25/54</v>
      </c>
      <c r="BJ79" s="1580"/>
      <c r="BK79" s="1580"/>
      <c r="BL79" s="1580"/>
      <c r="BM79" s="1581"/>
    </row>
    <row r="80" spans="1:65" ht="18.600000000000001" outlineLevel="1" thickBot="1">
      <c r="A80" s="246" t="s">
        <v>121</v>
      </c>
      <c r="C80" s="407" t="s">
        <v>144</v>
      </c>
      <c r="D80" s="354" t="e">
        <f>HLOOKUP(D79,TV_affinity,2,0)</f>
        <v>#N/A</v>
      </c>
      <c r="E80" s="371"/>
      <c r="F80" s="702"/>
      <c r="G80" s="702"/>
      <c r="H80" s="204"/>
      <c r="I80" s="355" t="e">
        <f>HLOOKUP(I79,TV_affinity,2,0)</f>
        <v>#N/A</v>
      </c>
      <c r="J80" s="371"/>
      <c r="K80" s="371"/>
      <c r="L80" s="467"/>
      <c r="M80" s="371"/>
      <c r="N80" s="355" t="e">
        <f>HLOOKUP(N79,TV_affinity,2,0)</f>
        <v>#N/A</v>
      </c>
      <c r="O80" s="371"/>
      <c r="P80" s="371"/>
      <c r="Q80" s="371"/>
      <c r="R80" s="467"/>
      <c r="S80" s="1112" t="e">
        <f>HLOOKUP(S79,TV_affinity,2,0)</f>
        <v>#N/A</v>
      </c>
      <c r="T80" s="371"/>
      <c r="U80" s="371"/>
      <c r="V80" s="371"/>
      <c r="W80" s="1073"/>
      <c r="X80" s="510" t="e">
        <f>HLOOKUP(X79,TV_affinity,2,0)</f>
        <v>#N/A</v>
      </c>
      <c r="Y80" s="371"/>
      <c r="Z80" s="371"/>
      <c r="AA80" s="371"/>
      <c r="AB80" s="371"/>
      <c r="AC80" s="356"/>
      <c r="AD80" s="355" t="e">
        <f>HLOOKUP(AD79,TV_affinity,2,0)</f>
        <v>#N/A</v>
      </c>
      <c r="AE80" s="371"/>
      <c r="AF80" s="371"/>
      <c r="AG80" s="371"/>
      <c r="AH80" s="205"/>
      <c r="AI80" s="355" t="e">
        <f>HLOOKUP(AI79,TV_affinity,2,0)</f>
        <v>#N/A</v>
      </c>
      <c r="AJ80" s="371"/>
      <c r="AK80" s="371"/>
      <c r="AL80" s="371"/>
      <c r="AM80" s="356"/>
      <c r="AN80" s="355" t="e">
        <f>HLOOKUP(AN79,TV_affinity,2,0)</f>
        <v>#N/A</v>
      </c>
      <c r="AO80" s="371"/>
      <c r="AP80" s="371"/>
      <c r="AQ80" s="371"/>
      <c r="AR80" s="467"/>
      <c r="AS80" s="1112" t="e">
        <f>HLOOKUP(AS79,TV_affinity,2,0)</f>
        <v>#N/A</v>
      </c>
      <c r="AT80" s="371"/>
      <c r="AU80" s="371"/>
      <c r="AV80" s="371"/>
      <c r="AW80" s="1299"/>
      <c r="AX80" s="510" t="e">
        <f>HLOOKUP(AX79,TV_affinity,2,0)</f>
        <v>#N/A</v>
      </c>
      <c r="AY80" s="371"/>
      <c r="AZ80" s="371"/>
      <c r="BA80" s="371"/>
      <c r="BB80" s="205"/>
      <c r="BC80" s="481"/>
      <c r="BD80" s="355" t="e">
        <f>HLOOKUP(BD79,TV_affinity,2,0)</f>
        <v>#N/A</v>
      </c>
      <c r="BE80" s="371"/>
      <c r="BF80" s="371"/>
      <c r="BG80" s="371"/>
      <c r="BH80" s="371"/>
      <c r="BI80" s="355" t="e">
        <f>HLOOKUP(BI79,TV_affinity,2,0)</f>
        <v>#N/A</v>
      </c>
      <c r="BJ80" s="371"/>
      <c r="BK80" s="371"/>
      <c r="BL80" s="371"/>
      <c r="BM80" s="357"/>
    </row>
    <row r="81" spans="1:81" outlineLevel="1">
      <c r="A81" s="28" t="s">
        <v>5</v>
      </c>
      <c r="B81" s="29"/>
      <c r="C81" s="30"/>
      <c r="D81" s="703"/>
      <c r="E81" s="704"/>
      <c r="F81" s="704"/>
      <c r="G81" s="704"/>
      <c r="H81" s="705"/>
      <c r="I81" s="706"/>
      <c r="J81" s="707"/>
      <c r="K81" s="707"/>
      <c r="L81" s="823"/>
      <c r="M81" s="707"/>
      <c r="N81" s="709"/>
      <c r="O81" s="707"/>
      <c r="P81" s="707"/>
      <c r="Q81" s="707"/>
      <c r="R81" s="1023"/>
      <c r="S81" s="1173"/>
      <c r="T81" s="1154"/>
      <c r="U81" s="1154"/>
      <c r="V81" s="1154"/>
      <c r="W81" s="1115"/>
      <c r="X81" s="1043"/>
      <c r="Y81" s="707"/>
      <c r="Z81" s="707"/>
      <c r="AA81" s="707"/>
      <c r="AB81" s="707"/>
      <c r="AC81" s="710"/>
      <c r="AD81" s="709"/>
      <c r="AE81" s="707"/>
      <c r="AF81" s="707"/>
      <c r="AG81" s="707"/>
      <c r="AH81" s="710"/>
      <c r="AI81" s="709"/>
      <c r="AJ81" s="707"/>
      <c r="AK81" s="707"/>
      <c r="AL81" s="707"/>
      <c r="AM81" s="710"/>
      <c r="AN81" s="709"/>
      <c r="AO81" s="707"/>
      <c r="AP81" s="707"/>
      <c r="AQ81" s="707"/>
      <c r="AR81" s="1219"/>
      <c r="AS81" s="1300"/>
      <c r="AT81" s="1301"/>
      <c r="AU81" s="1301"/>
      <c r="AV81" s="1301"/>
      <c r="AW81" s="1302"/>
      <c r="AX81" s="1244"/>
      <c r="AY81" s="707"/>
      <c r="AZ81" s="707"/>
      <c r="BA81" s="707"/>
      <c r="BB81" s="711"/>
      <c r="BC81" s="871"/>
      <c r="BD81" s="709"/>
      <c r="BE81" s="707"/>
      <c r="BF81" s="707"/>
      <c r="BG81" s="707"/>
      <c r="BH81" s="707"/>
      <c r="BI81" s="709"/>
      <c r="BJ81" s="707"/>
      <c r="BK81" s="707"/>
      <c r="BL81" s="707"/>
      <c r="BM81" s="836"/>
    </row>
    <row r="82" spans="1:81" outlineLevel="1">
      <c r="A82" s="28" t="s">
        <v>6</v>
      </c>
      <c r="B82" s="29"/>
      <c r="C82" s="30"/>
      <c r="D82" s="714" t="s">
        <v>19</v>
      </c>
      <c r="E82" s="665"/>
      <c r="F82" s="665"/>
      <c r="G82" s="665"/>
      <c r="H82" s="715"/>
      <c r="I82" s="716" t="s">
        <v>19</v>
      </c>
      <c r="J82" s="717"/>
      <c r="K82" s="717"/>
      <c r="L82" s="895"/>
      <c r="M82" s="717"/>
      <c r="N82" s="719" t="s">
        <v>19</v>
      </c>
      <c r="O82" s="717"/>
      <c r="P82" s="895"/>
      <c r="Q82" s="717"/>
      <c r="R82" s="1018"/>
      <c r="S82" s="1116" t="s">
        <v>19</v>
      </c>
      <c r="T82" s="1117"/>
      <c r="U82" s="1117"/>
      <c r="V82" s="1117"/>
      <c r="W82" s="1118"/>
      <c r="X82" s="720" t="s">
        <v>19</v>
      </c>
      <c r="Y82" s="717"/>
      <c r="Z82" s="717"/>
      <c r="AA82" s="717"/>
      <c r="AB82" s="717"/>
      <c r="AC82" s="720"/>
      <c r="AD82" s="720" t="s">
        <v>19</v>
      </c>
      <c r="AE82" s="717"/>
      <c r="AF82" s="717"/>
      <c r="AG82" s="717"/>
      <c r="AH82" s="720"/>
      <c r="AI82" s="720" t="s">
        <v>19</v>
      </c>
      <c r="AJ82" s="717"/>
      <c r="AK82" s="717"/>
      <c r="AL82" s="717"/>
      <c r="AM82" s="720"/>
      <c r="AN82" s="719" t="s">
        <v>19</v>
      </c>
      <c r="AO82" s="717"/>
      <c r="AP82" s="721"/>
      <c r="AQ82" s="717"/>
      <c r="AR82" s="1214"/>
      <c r="AS82" s="1303" t="s">
        <v>19</v>
      </c>
      <c r="AT82" s="1275"/>
      <c r="AU82" s="1275"/>
      <c r="AV82" s="1275"/>
      <c r="AW82" s="1304"/>
      <c r="AX82" s="1245" t="s">
        <v>19</v>
      </c>
      <c r="AY82" s="717"/>
      <c r="AZ82" s="717"/>
      <c r="BA82" s="717"/>
      <c r="BB82" s="722"/>
      <c r="BC82" s="896"/>
      <c r="BD82" s="719" t="s">
        <v>19</v>
      </c>
      <c r="BE82" s="717"/>
      <c r="BF82" s="721"/>
      <c r="BG82" s="717"/>
      <c r="BH82" s="896"/>
      <c r="BI82" s="720" t="s">
        <v>19</v>
      </c>
      <c r="BJ82" s="717"/>
      <c r="BK82" s="717"/>
      <c r="BL82" s="717"/>
      <c r="BM82" s="897"/>
    </row>
    <row r="83" spans="1:81" outlineLevel="1">
      <c r="A83" s="28" t="s">
        <v>32</v>
      </c>
      <c r="B83" s="29"/>
      <c r="C83" s="34" t="e">
        <f>SUM(D83:BM83)</f>
        <v>#N/A</v>
      </c>
      <c r="D83" s="725" t="e">
        <f>IF(D80=0,0,D84/D80)</f>
        <v>#N/A</v>
      </c>
      <c r="E83" s="664"/>
      <c r="F83" s="664"/>
      <c r="G83" s="664"/>
      <c r="H83" s="726"/>
      <c r="I83" s="727" t="e">
        <f>IF(I80=0,0,I84/I80)</f>
        <v>#N/A</v>
      </c>
      <c r="J83" s="728"/>
      <c r="K83" s="728"/>
      <c r="L83" s="898"/>
      <c r="M83" s="728"/>
      <c r="N83" s="730" t="e">
        <f>IF(N80=0,0,N84/N80)</f>
        <v>#N/A</v>
      </c>
      <c r="O83" s="728"/>
      <c r="P83" s="728"/>
      <c r="Q83" s="728"/>
      <c r="R83" s="1024"/>
      <c r="S83" s="1119" t="e">
        <f>IF(S80=0,0,S84/S80)</f>
        <v>#N/A</v>
      </c>
      <c r="T83" s="1120"/>
      <c r="U83" s="1121"/>
      <c r="V83" s="1121"/>
      <c r="W83" s="1122"/>
      <c r="X83" s="1044" t="e">
        <f>IF(X80=0,0,X84/X80)</f>
        <v>#N/A</v>
      </c>
      <c r="Y83" s="731"/>
      <c r="Z83" s="728"/>
      <c r="AA83" s="728"/>
      <c r="AB83" s="728"/>
      <c r="AC83" s="732"/>
      <c r="AD83" s="730" t="e">
        <f>IF(AD80=0,0,AD84/AD80)</f>
        <v>#N/A</v>
      </c>
      <c r="AE83" s="731"/>
      <c r="AF83" s="728"/>
      <c r="AG83" s="728"/>
      <c r="AH83" s="732"/>
      <c r="AI83" s="730" t="e">
        <f>IF(AI80=0,0,AI84/AI80)</f>
        <v>#N/A</v>
      </c>
      <c r="AJ83" s="731"/>
      <c r="AK83" s="728"/>
      <c r="AL83" s="728"/>
      <c r="AM83" s="732"/>
      <c r="AN83" s="730" t="e">
        <f>IF(AN80=0,0,AN84/AN80)</f>
        <v>#N/A</v>
      </c>
      <c r="AO83" s="728"/>
      <c r="AP83" s="728"/>
      <c r="AQ83" s="728"/>
      <c r="AR83" s="1220"/>
      <c r="AS83" s="1305" t="e">
        <f>IF(AS80=0,0,AS84/AS80)</f>
        <v>#N/A</v>
      </c>
      <c r="AT83" s="1306"/>
      <c r="AU83" s="1306"/>
      <c r="AV83" s="1306"/>
      <c r="AW83" s="1307"/>
      <c r="AX83" s="1120" t="e">
        <f>IF(AX80=0,0,AX84/AX80)</f>
        <v>#N/A</v>
      </c>
      <c r="AY83" s="731"/>
      <c r="AZ83" s="728"/>
      <c r="BA83" s="728"/>
      <c r="BB83" s="733"/>
      <c r="BC83" s="899"/>
      <c r="BD83" s="730" t="e">
        <f>IF(BD80=0,0,BD84/BD80)</f>
        <v>#N/A</v>
      </c>
      <c r="BE83" s="728"/>
      <c r="BF83" s="728"/>
      <c r="BG83" s="728"/>
      <c r="BH83" s="899"/>
      <c r="BI83" s="731" t="e">
        <f>IF(BI80=0,0,BI84/BI80)</f>
        <v>#N/A</v>
      </c>
      <c r="BJ83" s="731"/>
      <c r="BK83" s="728"/>
      <c r="BL83" s="728"/>
      <c r="BM83" s="900"/>
    </row>
    <row r="84" spans="1:81" outlineLevel="1">
      <c r="A84" s="28" t="s">
        <v>7</v>
      </c>
      <c r="B84" s="29"/>
      <c r="C84" s="34">
        <f>SUM(D84:BM84)</f>
        <v>0</v>
      </c>
      <c r="D84" s="725">
        <f>SUM(D85:H85)</f>
        <v>0</v>
      </c>
      <c r="E84" s="664"/>
      <c r="F84" s="664"/>
      <c r="G84" s="664"/>
      <c r="H84" s="726"/>
      <c r="I84" s="727">
        <f>SUM(I85:M85)</f>
        <v>0</v>
      </c>
      <c r="J84" s="928"/>
      <c r="K84" s="928"/>
      <c r="L84" s="898"/>
      <c r="M84" s="928"/>
      <c r="N84" s="929">
        <f>SUM(N85:R85)</f>
        <v>0</v>
      </c>
      <c r="O84" s="728"/>
      <c r="P84" s="728"/>
      <c r="Q84" s="728"/>
      <c r="R84" s="1024"/>
      <c r="S84" s="1119">
        <f>SUM(S85:W85)</f>
        <v>0</v>
      </c>
      <c r="T84" s="1120"/>
      <c r="U84" s="1121"/>
      <c r="V84" s="1121"/>
      <c r="W84" s="1122"/>
      <c r="X84" s="1044">
        <f>SUM(X85:AC85)</f>
        <v>0</v>
      </c>
      <c r="Y84" s="731"/>
      <c r="Z84" s="728"/>
      <c r="AA84" s="728"/>
      <c r="AB84" s="728"/>
      <c r="AC84" s="732"/>
      <c r="AD84" s="730">
        <f>SUM(AD85:AH85)</f>
        <v>0</v>
      </c>
      <c r="AE84" s="731"/>
      <c r="AF84" s="728"/>
      <c r="AG84" s="728"/>
      <c r="AH84" s="732"/>
      <c r="AI84" s="730">
        <f>SUM(AI85:AM85)</f>
        <v>0</v>
      </c>
      <c r="AJ84" s="731"/>
      <c r="AK84" s="728"/>
      <c r="AL84" s="728"/>
      <c r="AM84" s="732"/>
      <c r="AN84" s="730">
        <f>SUM(AN85:AR85)</f>
        <v>0</v>
      </c>
      <c r="AO84" s="728"/>
      <c r="AP84" s="728"/>
      <c r="AQ84" s="728"/>
      <c r="AR84" s="1220"/>
      <c r="AS84" s="1305">
        <f>SUM(AS85:AW85)</f>
        <v>0</v>
      </c>
      <c r="AT84" s="1306"/>
      <c r="AU84" s="1306"/>
      <c r="AV84" s="1306"/>
      <c r="AW84" s="1307"/>
      <c r="AX84" s="1120">
        <f>SUM(AX85:BC85)</f>
        <v>0</v>
      </c>
      <c r="AY84" s="731"/>
      <c r="AZ84" s="728"/>
      <c r="BA84" s="728"/>
      <c r="BB84" s="733"/>
      <c r="BC84" s="899"/>
      <c r="BD84" s="730">
        <f>SUM(BD85:BH85)</f>
        <v>0</v>
      </c>
      <c r="BE84" s="728"/>
      <c r="BF84" s="728"/>
      <c r="BG84" s="728"/>
      <c r="BH84" s="899"/>
      <c r="BI84" s="731">
        <f>SUM(BI85:BM85)</f>
        <v>0</v>
      </c>
      <c r="BJ84" s="731"/>
      <c r="BK84" s="728"/>
      <c r="BL84" s="728"/>
      <c r="BM84" s="900"/>
    </row>
    <row r="85" spans="1:81" outlineLevel="1">
      <c r="A85" s="28" t="s">
        <v>8</v>
      </c>
      <c r="B85" s="29"/>
      <c r="C85" s="34"/>
      <c r="D85" s="736"/>
      <c r="E85" s="737"/>
      <c r="F85" s="737"/>
      <c r="G85" s="737"/>
      <c r="H85" s="901"/>
      <c r="I85" s="739"/>
      <c r="J85" s="737"/>
      <c r="K85" s="737"/>
      <c r="L85" s="740"/>
      <c r="M85" s="740"/>
      <c r="N85" s="931"/>
      <c r="O85" s="930"/>
      <c r="P85" s="737"/>
      <c r="Q85" s="740"/>
      <c r="R85" s="740"/>
      <c r="S85" s="1174"/>
      <c r="T85" s="1124"/>
      <c r="U85" s="1125"/>
      <c r="V85" s="1126"/>
      <c r="W85" s="1127"/>
      <c r="X85" s="1045"/>
      <c r="Y85" s="737"/>
      <c r="Z85" s="737"/>
      <c r="AA85" s="737"/>
      <c r="AB85" s="737"/>
      <c r="AC85" s="745"/>
      <c r="AD85" s="741"/>
      <c r="AE85" s="737"/>
      <c r="AF85" s="737"/>
      <c r="AG85" s="737"/>
      <c r="AH85" s="901"/>
      <c r="AI85" s="739"/>
      <c r="AJ85" s="742"/>
      <c r="AK85" s="737"/>
      <c r="AL85" s="743"/>
      <c r="AM85" s="902"/>
      <c r="AN85" s="744"/>
      <c r="AO85" s="747"/>
      <c r="AP85" s="737"/>
      <c r="AQ85" s="748"/>
      <c r="AR85" s="1213"/>
      <c r="AS85" s="1308"/>
      <c r="AT85" s="1309"/>
      <c r="AU85" s="1309"/>
      <c r="AV85" s="1309"/>
      <c r="AW85" s="1310"/>
      <c r="AX85" s="1246"/>
      <c r="AY85" s="737"/>
      <c r="AZ85" s="737"/>
      <c r="BA85" s="749"/>
      <c r="BB85" s="740"/>
      <c r="BC85" s="738"/>
      <c r="BD85" s="739"/>
      <c r="BE85" s="737"/>
      <c r="BF85" s="737"/>
      <c r="BG85" s="737"/>
      <c r="BH85" s="901"/>
      <c r="BI85" s="1389"/>
      <c r="BJ85" s="1388"/>
      <c r="BK85" s="737"/>
      <c r="BL85" s="737"/>
      <c r="BM85" s="903"/>
    </row>
    <row r="86" spans="1:81" s="122" customFormat="1" ht="23.25" customHeight="1" outlineLevel="1" thickBot="1">
      <c r="A86" s="154" t="s">
        <v>112</v>
      </c>
      <c r="B86" s="128"/>
      <c r="C86" s="129"/>
      <c r="D86" s="751" t="e">
        <f>D85/D80</f>
        <v>#N/A</v>
      </c>
      <c r="E86" s="752" t="e">
        <f>E85/D80</f>
        <v>#N/A</v>
      </c>
      <c r="F86" s="752" t="e">
        <f>F85/D80</f>
        <v>#N/A</v>
      </c>
      <c r="G86" s="752" t="e">
        <f>G85/D80</f>
        <v>#N/A</v>
      </c>
      <c r="H86" s="753" t="e">
        <f>H85/D80</f>
        <v>#N/A</v>
      </c>
      <c r="I86" s="754" t="e">
        <f>I85/I80</f>
        <v>#N/A</v>
      </c>
      <c r="J86" s="752" t="e">
        <f>J85/I80</f>
        <v>#N/A</v>
      </c>
      <c r="K86" s="752" t="e">
        <f>K85/I80</f>
        <v>#N/A</v>
      </c>
      <c r="L86" s="752" t="e">
        <f>L85/I80</f>
        <v>#N/A</v>
      </c>
      <c r="M86" s="752" t="e">
        <f>M85/I80</f>
        <v>#N/A</v>
      </c>
      <c r="N86" s="755" t="e">
        <f>N85/N80</f>
        <v>#N/A</v>
      </c>
      <c r="O86" s="752" t="e">
        <f>O85/N80</f>
        <v>#N/A</v>
      </c>
      <c r="P86" s="752" t="e">
        <f>P85/N80</f>
        <v>#N/A</v>
      </c>
      <c r="Q86" s="752" t="e">
        <f>Q85/N80</f>
        <v>#N/A</v>
      </c>
      <c r="R86" s="752" t="e">
        <f>R85/N80</f>
        <v>#N/A</v>
      </c>
      <c r="S86" s="1128" t="e">
        <f>S85/S80</f>
        <v>#N/A</v>
      </c>
      <c r="T86" s="1129" t="e">
        <f>T85/S80</f>
        <v>#N/A</v>
      </c>
      <c r="U86" s="1129" t="e">
        <f>U85/S80</f>
        <v>#N/A</v>
      </c>
      <c r="V86" s="1130" t="e">
        <f>V85/S80</f>
        <v>#N/A</v>
      </c>
      <c r="W86" s="1131" t="e">
        <f>W85/S80</f>
        <v>#N/A</v>
      </c>
      <c r="X86" s="754" t="e">
        <f>X85/X80</f>
        <v>#N/A</v>
      </c>
      <c r="Y86" s="752" t="e">
        <f>Y85/X80</f>
        <v>#N/A</v>
      </c>
      <c r="Z86" s="752" t="e">
        <f>Z85/X80</f>
        <v>#N/A</v>
      </c>
      <c r="AA86" s="756" t="e">
        <f>AA85/X80</f>
        <v>#N/A</v>
      </c>
      <c r="AB86" s="756" t="e">
        <f>AB85/X80</f>
        <v>#N/A</v>
      </c>
      <c r="AC86" s="757" t="e">
        <f>AC85/X80</f>
        <v>#N/A</v>
      </c>
      <c r="AD86" s="755" t="e">
        <f>AD85/AD80</f>
        <v>#N/A</v>
      </c>
      <c r="AE86" s="752" t="e">
        <f>AE85/AD80</f>
        <v>#N/A</v>
      </c>
      <c r="AF86" s="752" t="e">
        <f>AF85/AD80</f>
        <v>#N/A</v>
      </c>
      <c r="AG86" s="756" t="e">
        <f>AG85/AD80</f>
        <v>#N/A</v>
      </c>
      <c r="AH86" s="757" t="e">
        <f>AH85/AD80</f>
        <v>#N/A</v>
      </c>
      <c r="AI86" s="755" t="e">
        <f>AI85/AI80</f>
        <v>#N/A</v>
      </c>
      <c r="AJ86" s="752" t="e">
        <f>AJ85/AI80</f>
        <v>#N/A</v>
      </c>
      <c r="AK86" s="752" t="e">
        <f>AK85/AI80</f>
        <v>#N/A</v>
      </c>
      <c r="AL86" s="756" t="e">
        <f>AL85/AI80</f>
        <v>#N/A</v>
      </c>
      <c r="AM86" s="757" t="e">
        <f>AM85/AN80</f>
        <v>#N/A</v>
      </c>
      <c r="AN86" s="755" t="e">
        <f>AN85/AN80</f>
        <v>#N/A</v>
      </c>
      <c r="AO86" s="752" t="e">
        <f>AO85/AN80</f>
        <v>#N/A</v>
      </c>
      <c r="AP86" s="752" t="e">
        <f>AP85/AN80</f>
        <v>#N/A</v>
      </c>
      <c r="AQ86" s="756" t="e">
        <f>AQ85/AN80</f>
        <v>#N/A</v>
      </c>
      <c r="AR86" s="1221" t="e">
        <f>AR85/AN80</f>
        <v>#N/A</v>
      </c>
      <c r="AS86" s="1311" t="e">
        <f>AS85/AS80</f>
        <v>#N/A</v>
      </c>
      <c r="AT86" s="1312" t="e">
        <f>AT85/AS80</f>
        <v>#N/A</v>
      </c>
      <c r="AU86" s="1312" t="e">
        <f>AU85/AS80</f>
        <v>#N/A</v>
      </c>
      <c r="AV86" s="1313" t="e">
        <f>AV85/AS80</f>
        <v>#N/A</v>
      </c>
      <c r="AW86" s="1314" t="e">
        <f>AW85/AX80</f>
        <v>#N/A</v>
      </c>
      <c r="AX86" s="1221" t="e">
        <f>AX85/AX80</f>
        <v>#N/A</v>
      </c>
      <c r="AY86" s="752" t="e">
        <f>AY85/AX80</f>
        <v>#N/A</v>
      </c>
      <c r="AZ86" s="752" t="e">
        <f>AZ85/AX80</f>
        <v>#N/A</v>
      </c>
      <c r="BA86" s="756" t="e">
        <f>BA85/AX80</f>
        <v>#N/A</v>
      </c>
      <c r="BB86" s="754" t="e">
        <f>BB85/AX80</f>
        <v>#N/A</v>
      </c>
      <c r="BC86" s="753" t="e">
        <f>BC85/AX80</f>
        <v>#N/A</v>
      </c>
      <c r="BD86" s="755" t="e">
        <f>BD85/BD80</f>
        <v>#N/A</v>
      </c>
      <c r="BE86" s="752" t="e">
        <f>BE85/BD80</f>
        <v>#N/A</v>
      </c>
      <c r="BF86" s="752" t="e">
        <f>BF85/BD80</f>
        <v>#N/A</v>
      </c>
      <c r="BG86" s="756" t="e">
        <f>BG85/BD80</f>
        <v>#N/A</v>
      </c>
      <c r="BH86" s="753" t="e">
        <f>BH85/BD80</f>
        <v>#N/A</v>
      </c>
      <c r="BI86" s="754" t="e">
        <f>BI85/BI80</f>
        <v>#N/A</v>
      </c>
      <c r="BJ86" s="752" t="e">
        <f>BJ85/BI80</f>
        <v>#N/A</v>
      </c>
      <c r="BK86" s="752" t="e">
        <f>BK85/BI80</f>
        <v>#N/A</v>
      </c>
      <c r="BL86" s="756" t="e">
        <f>BL85/BI80</f>
        <v>#N/A</v>
      </c>
      <c r="BM86" s="758" t="e">
        <f>BM85/BI80</f>
        <v>#N/A</v>
      </c>
      <c r="BN86" s="78"/>
      <c r="BO86" s="78"/>
      <c r="BP86" s="78"/>
      <c r="BQ86" s="78"/>
      <c r="BR86" s="78"/>
      <c r="BS86" s="78"/>
      <c r="BT86" s="78"/>
      <c r="BU86" s="78"/>
      <c r="BV86" s="78"/>
      <c r="BW86" s="78"/>
      <c r="BX86" s="78"/>
      <c r="BY86" s="78"/>
      <c r="BZ86" s="78"/>
      <c r="CA86" s="78"/>
      <c r="CB86" s="78"/>
      <c r="CC86" s="78"/>
    </row>
    <row r="87" spans="1:81" s="78" customFormat="1" ht="23.25" customHeight="1" outlineLevel="1" thickTop="1">
      <c r="A87" s="124" t="s">
        <v>110</v>
      </c>
      <c r="B87" s="123"/>
      <c r="C87" s="132" t="s">
        <v>107</v>
      </c>
      <c r="D87" s="358"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132" t="e">
        <f>(V104/1.01/1.07)*S86/S83</f>
        <v>#N/A</v>
      </c>
      <c r="T87" s="130" t="e">
        <f>(V104/1.01/1.07)*T86/S83</f>
        <v>#N/A</v>
      </c>
      <c r="U87" s="130" t="e">
        <f>(V104/1.01/1.07)*U86/S83</f>
        <v>#N/A</v>
      </c>
      <c r="V87" s="130" t="e">
        <f>(V104/1.01/1.07)*V86/S83</f>
        <v>#N/A</v>
      </c>
      <c r="W87" s="1133" t="e">
        <f>(V104/1.01/1.07)*W86/S83</f>
        <v>#N/A</v>
      </c>
      <c r="X87" s="133" t="e">
        <f>(AA104/1.01/1.07)*X86/X83</f>
        <v>#N/A</v>
      </c>
      <c r="Y87" s="130" t="e">
        <f>(AA104/1.01/1.07)*Y86/X83</f>
        <v>#N/A</v>
      </c>
      <c r="Z87" s="130" t="e">
        <f>(AA104/1.01/1.07)*Z86/X83</f>
        <v>#N/A</v>
      </c>
      <c r="AA87" s="130" t="e">
        <f>(AA104/1.01/1.07)*AA86/X83</f>
        <v>#N/A</v>
      </c>
      <c r="AB87" s="130" t="e">
        <f>(AA104/1.01/1.07)*AB86/X83</f>
        <v>#N/A</v>
      </c>
      <c r="AC87" s="197" t="e">
        <f>(AA104/1.01/1.07)*AC86/X83</f>
        <v>#N/A</v>
      </c>
      <c r="AD87" s="192" t="e">
        <f>(AG104/1.01/1.07)*AD86/AD83</f>
        <v>#N/A</v>
      </c>
      <c r="AE87" s="130" t="e">
        <f>(AG104/1.01/1.07)*AE86/AD83</f>
        <v>#N/A</v>
      </c>
      <c r="AF87" s="130" t="e">
        <f>(AG104/1.01/1.07)*AF86/AD83</f>
        <v>#N/A</v>
      </c>
      <c r="AG87" s="130" t="e">
        <f>(AG104/1.01/1.07)*AG86/AD83</f>
        <v>#N/A</v>
      </c>
      <c r="AH87" s="206" t="e">
        <f>(AG104/1.01/1.07)*AH86/AD83</f>
        <v>#N/A</v>
      </c>
      <c r="AI87" s="192" t="e">
        <f>(AL104/1.01/1.07)*AI86/AI83</f>
        <v>#N/A</v>
      </c>
      <c r="AJ87" s="130" t="e">
        <f>(AL104/1.01/1.07)*AJ86/AI83</f>
        <v>#N/A</v>
      </c>
      <c r="AK87" s="130" t="e">
        <f>(AL104/1.01/1.07)*AK86/AI83</f>
        <v>#N/A</v>
      </c>
      <c r="AL87" s="130" t="e">
        <f>(AL104/1.01/1.07)*AL86/AI83</f>
        <v>#N/A</v>
      </c>
      <c r="AM87" s="197" t="e">
        <f>(AL104/1.01/1.07)*AM86/AI83</f>
        <v>#N/A</v>
      </c>
      <c r="AN87" s="192" t="e">
        <f>(AQ104/1.01/1.07)*AN86/AN83</f>
        <v>#N/A</v>
      </c>
      <c r="AO87" s="130" t="e">
        <f>(AQ104/1.01/1.07)*AO86/AN83</f>
        <v>#N/A</v>
      </c>
      <c r="AP87" s="130" t="e">
        <f>(AQ104/1.01/1.07)*AP86/AN83</f>
        <v>#N/A</v>
      </c>
      <c r="AQ87" s="130" t="e">
        <f>(AQ104/1.01/1.07)*AQ86/AN83</f>
        <v>#N/A</v>
      </c>
      <c r="AR87" s="206" t="e">
        <f>(AQ104/1.01/1.07)*AR86/AN83</f>
        <v>#N/A</v>
      </c>
      <c r="AS87" s="1132" t="e">
        <f>(AV104/1.01/1.07)*AS86/AS83</f>
        <v>#N/A</v>
      </c>
      <c r="AT87" s="130" t="e">
        <f>(AV104/1.01/1.07)*AT86/AS83</f>
        <v>#N/A</v>
      </c>
      <c r="AU87" s="130" t="e">
        <f>(AV104/1.01/1.07)*AU86/AS83</f>
        <v>#N/A</v>
      </c>
      <c r="AV87" s="130" t="e">
        <f>(AV104/1.01/1.07)*AV86/AS83</f>
        <v>#N/A</v>
      </c>
      <c r="AW87" s="1133" t="e">
        <f>(AV104/1.01/1.07)*AW86/AS83</f>
        <v>#N/A</v>
      </c>
      <c r="AX87" s="133" t="e">
        <f>(BA104/1.01/1.07)*AX86/AX83</f>
        <v>#N/A</v>
      </c>
      <c r="AY87" s="130" t="e">
        <f>(BA104/1.01/1.07)*AY86/AX83</f>
        <v>#N/A</v>
      </c>
      <c r="AZ87" s="130" t="e">
        <f>(BA104/1.01/1.07)*AZ86/AX83</f>
        <v>#N/A</v>
      </c>
      <c r="BA87" s="130" t="e">
        <f>(BA104/1.01/1.07)*BA86/AX83</f>
        <v>#N/A</v>
      </c>
      <c r="BB87" s="206"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9" t="e">
        <f>(BL104/1.01/1.07)*BM86/BI83</f>
        <v>#N/A</v>
      </c>
    </row>
    <row r="88" spans="1:81" s="122" customFormat="1" ht="23.25" customHeight="1" outlineLevel="1" thickBot="1">
      <c r="A88" s="125" t="s">
        <v>108</v>
      </c>
      <c r="B88" s="120"/>
      <c r="C88" s="121"/>
      <c r="D88" s="759"/>
      <c r="E88" s="760"/>
      <c r="F88" s="760"/>
      <c r="G88" s="760"/>
      <c r="H88" s="761"/>
      <c r="I88" s="762"/>
      <c r="J88" s="760"/>
      <c r="K88" s="760"/>
      <c r="L88" s="763"/>
      <c r="M88" s="760"/>
      <c r="N88" s="764"/>
      <c r="O88" s="760"/>
      <c r="P88" s="760"/>
      <c r="Q88" s="763"/>
      <c r="R88" s="760"/>
      <c r="S88" s="1134"/>
      <c r="T88" s="1135"/>
      <c r="U88" s="1135"/>
      <c r="V88" s="1135"/>
      <c r="W88" s="1136"/>
      <c r="X88" s="762"/>
      <c r="Y88" s="760"/>
      <c r="Z88" s="760"/>
      <c r="AA88" s="760"/>
      <c r="AB88" s="760"/>
      <c r="AC88" s="765"/>
      <c r="AD88" s="764"/>
      <c r="AE88" s="760"/>
      <c r="AF88" s="760"/>
      <c r="AG88" s="760"/>
      <c r="AH88" s="766"/>
      <c r="AI88" s="764"/>
      <c r="AJ88" s="760"/>
      <c r="AK88" s="760"/>
      <c r="AL88" s="760"/>
      <c r="AM88" s="765"/>
      <c r="AN88" s="764"/>
      <c r="AO88" s="760"/>
      <c r="AP88" s="760"/>
      <c r="AQ88" s="760"/>
      <c r="AR88" s="1222"/>
      <c r="AS88" s="1315"/>
      <c r="AT88" s="1316"/>
      <c r="AU88" s="1316"/>
      <c r="AV88" s="1316"/>
      <c r="AW88" s="1317"/>
      <c r="AX88" s="1247"/>
      <c r="AY88" s="760"/>
      <c r="AZ88" s="760"/>
      <c r="BA88" s="760"/>
      <c r="BB88" s="766"/>
      <c r="BC88" s="761"/>
      <c r="BD88" s="764"/>
      <c r="BE88" s="760"/>
      <c r="BF88" s="760"/>
      <c r="BG88" s="760"/>
      <c r="BH88" s="761"/>
      <c r="BI88" s="762"/>
      <c r="BJ88" s="760"/>
      <c r="BK88" s="760"/>
      <c r="BL88" s="760"/>
      <c r="BM88" s="767"/>
      <c r="BN88" s="78"/>
      <c r="BO88" s="78"/>
      <c r="BP88" s="78"/>
      <c r="BQ88" s="78"/>
      <c r="BR88" s="78"/>
      <c r="BS88" s="78"/>
      <c r="BT88" s="78"/>
      <c r="BU88" s="78"/>
      <c r="BV88" s="78"/>
      <c r="BW88" s="78"/>
      <c r="BX88" s="78"/>
      <c r="BY88" s="78"/>
      <c r="BZ88" s="78"/>
      <c r="CA88" s="78"/>
      <c r="CB88" s="78"/>
      <c r="CC88" s="78"/>
    </row>
    <row r="89" spans="1:81" s="78" customFormat="1" ht="23.25" customHeight="1" outlineLevel="1" thickTop="1">
      <c r="A89" s="126" t="s">
        <v>111</v>
      </c>
      <c r="B89" s="123"/>
      <c r="C89" s="132" t="s">
        <v>107</v>
      </c>
      <c r="D89" s="360"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37" t="e">
        <f>(V105/1.005/1.08)*S86/S83</f>
        <v>#N/A</v>
      </c>
      <c r="T89" s="131" t="e">
        <f>(V105/1.005/1.08)*T86/S83</f>
        <v>#N/A</v>
      </c>
      <c r="U89" s="131" t="e">
        <f>(V105/1.005/1.08)*U86/S83</f>
        <v>#N/A</v>
      </c>
      <c r="V89" s="131" t="e">
        <f>(V105/1.005/1.08)*V86/S83</f>
        <v>#N/A</v>
      </c>
      <c r="W89" s="1138" t="e">
        <f>(V105/1.005/1.08)*W86/S83</f>
        <v>#N/A</v>
      </c>
      <c r="X89" s="136" t="e">
        <f>(AA105/1.005/1.08)*X86/X83</f>
        <v>#N/A</v>
      </c>
      <c r="Y89" s="131" t="e">
        <f>(AA105/1.005/1.08)*Y86/X83</f>
        <v>#N/A</v>
      </c>
      <c r="Z89" s="131" t="e">
        <f>(AA105/1.005/1.08)*Z86/X83</f>
        <v>#N/A</v>
      </c>
      <c r="AA89" s="131" t="e">
        <f>(AA105/1.005/1.08)*AA86/X83</f>
        <v>#N/A</v>
      </c>
      <c r="AB89" s="131" t="e">
        <f>(AA105/1.005/1.08)*AB86/X83</f>
        <v>#N/A</v>
      </c>
      <c r="AC89" s="198" t="e">
        <f>(AA105/1.005/1.08)*AC86/X83</f>
        <v>#N/A</v>
      </c>
      <c r="AD89" s="193" t="e">
        <f>(AG105/1.005/1.08)*AD86/AD83</f>
        <v>#N/A</v>
      </c>
      <c r="AE89" s="131" t="e">
        <f>(AG105/1.005/1.08)*AE86/AD83</f>
        <v>#N/A</v>
      </c>
      <c r="AF89" s="131" t="e">
        <f>(AG105/1.005/1.08)*AF86/AD83</f>
        <v>#N/A</v>
      </c>
      <c r="AG89" s="131" t="e">
        <f>(AG105/1.005/1.08)*AG86/AD83</f>
        <v>#N/A</v>
      </c>
      <c r="AH89" s="207" t="e">
        <f>(AG105/1.005/1.08)*AH86/AD83</f>
        <v>#N/A</v>
      </c>
      <c r="AI89" s="193" t="e">
        <f>(AL105/1.005/1.08)*AI86/AI83</f>
        <v>#N/A</v>
      </c>
      <c r="AJ89" s="131" t="e">
        <f>(AL105/1.005/1.08)*AJ86/AI83</f>
        <v>#N/A</v>
      </c>
      <c r="AK89" s="131" t="e">
        <f>(AL105/1.005/1.08)*AK86/AI83</f>
        <v>#N/A</v>
      </c>
      <c r="AL89" s="131" t="e">
        <f>(AL105/1.005/1.08)*AL86/AI83</f>
        <v>#N/A</v>
      </c>
      <c r="AM89" s="198" t="e">
        <f>(AL105/1.005/1.08)*AM86/AI83</f>
        <v>#N/A</v>
      </c>
      <c r="AN89" s="193" t="e">
        <f>(AQ105/1.005/1.08)*AN86/AN83</f>
        <v>#N/A</v>
      </c>
      <c r="AO89" s="131" t="e">
        <f>(AQ105/1.005/1.08)*AO86/AN83</f>
        <v>#N/A</v>
      </c>
      <c r="AP89" s="131" t="e">
        <f>(AQ105/1.005/1.08)*AP86/AN83</f>
        <v>#N/A</v>
      </c>
      <c r="AQ89" s="131" t="e">
        <f>(AQ105/1.005/1.08)*AQ86/AN83</f>
        <v>#N/A</v>
      </c>
      <c r="AR89" s="207" t="e">
        <f>(AQ105/1.005/1.08)*AR86/AN83</f>
        <v>#N/A</v>
      </c>
      <c r="AS89" s="1137" t="e">
        <f>(AV105/1.005/1.08)*AS86/AS83</f>
        <v>#N/A</v>
      </c>
      <c r="AT89" s="131" t="e">
        <f>(AV105/1.005/1.08)*AT86/AS83</f>
        <v>#N/A</v>
      </c>
      <c r="AU89" s="131" t="e">
        <f>(AV105/1.005/1.08)*AU86/AS83</f>
        <v>#N/A</v>
      </c>
      <c r="AV89" s="338" t="e">
        <f>(AV105/1.005/1.08)*AV86/AS83</f>
        <v>#N/A</v>
      </c>
      <c r="AW89" s="1138" t="e">
        <f>(AV105/1.005/1.08)*AW86/AS83</f>
        <v>#N/A</v>
      </c>
      <c r="AX89" s="136" t="e">
        <f>(BA105/1.005/1.08)*AX86/AX83</f>
        <v>#N/A</v>
      </c>
      <c r="AY89" s="131" t="e">
        <f>(BA105/1.005/1.08)*AY86/AX83</f>
        <v>#N/A</v>
      </c>
      <c r="AZ89" s="131" t="e">
        <f>(BA105/1.005/1.08)*AZ86/AX83</f>
        <v>#N/A</v>
      </c>
      <c r="BA89" s="131" t="e">
        <f>(BA105/1.005/1.08)*BA86/AX83</f>
        <v>#N/A</v>
      </c>
      <c r="BB89" s="207"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8" t="e">
        <f>(BL105/1.005/1.08)*BL86/BI83</f>
        <v>#N/A</v>
      </c>
      <c r="BM89" s="768" t="e">
        <f>(BL105/1.005/1.08)*BM86/BI83</f>
        <v>#N/A</v>
      </c>
    </row>
    <row r="90" spans="1:81" s="122" customFormat="1" ht="23.25" customHeight="1" outlineLevel="1" thickBot="1">
      <c r="A90" s="127" t="s">
        <v>109</v>
      </c>
      <c r="B90" s="120"/>
      <c r="C90" s="121"/>
      <c r="D90" s="759"/>
      <c r="E90" s="760"/>
      <c r="F90" s="760"/>
      <c r="G90" s="760"/>
      <c r="H90" s="761"/>
      <c r="I90" s="762"/>
      <c r="J90" s="760"/>
      <c r="K90" s="760"/>
      <c r="L90" s="763"/>
      <c r="M90" s="760"/>
      <c r="N90" s="764"/>
      <c r="O90" s="760"/>
      <c r="P90" s="760"/>
      <c r="Q90" s="760"/>
      <c r="R90" s="763"/>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ht="26.4" outlineLevel="1" thickTop="1">
      <c r="A91" s="28" t="s">
        <v>9</v>
      </c>
      <c r="B91" s="35" t="s">
        <v>46</v>
      </c>
      <c r="C91" s="46"/>
      <c r="D91" s="288"/>
      <c r="E91" s="361"/>
      <c r="F91" s="361"/>
      <c r="G91" s="361"/>
      <c r="H91" s="362"/>
      <c r="I91" s="336"/>
      <c r="J91" s="363"/>
      <c r="K91" s="363"/>
      <c r="L91" s="364"/>
      <c r="M91" s="363"/>
      <c r="N91" s="215"/>
      <c r="O91" s="363"/>
      <c r="P91" s="363"/>
      <c r="Q91" s="363"/>
      <c r="R91" s="364"/>
      <c r="S91" s="1139"/>
      <c r="T91" s="363"/>
      <c r="U91" s="363"/>
      <c r="V91" s="363"/>
      <c r="W91" s="1140"/>
      <c r="X91" s="511"/>
      <c r="Y91" s="363"/>
      <c r="Z91" s="363"/>
      <c r="AA91" s="365"/>
      <c r="AB91" s="331"/>
      <c r="AC91" s="334"/>
      <c r="AD91" s="366"/>
      <c r="AE91" s="365"/>
      <c r="AF91" s="365"/>
      <c r="AG91" s="365"/>
      <c r="AH91" s="218"/>
      <c r="AI91" s="366"/>
      <c r="AJ91" s="365"/>
      <c r="AK91" s="365"/>
      <c r="AL91" s="365"/>
      <c r="AM91" s="334"/>
      <c r="AN91" s="219"/>
      <c r="AO91" s="220"/>
      <c r="AP91" s="220"/>
      <c r="AQ91" s="221"/>
      <c r="AR91" s="471"/>
      <c r="AS91" s="1318"/>
      <c r="AT91" s="216"/>
      <c r="AU91" s="214"/>
      <c r="AV91" s="217"/>
      <c r="AW91" s="1319"/>
      <c r="AX91" s="320"/>
      <c r="AY91" s="363"/>
      <c r="AZ91" s="363"/>
      <c r="BA91" s="363"/>
      <c r="BB91" s="471"/>
      <c r="BC91" s="323"/>
      <c r="BD91" s="368"/>
      <c r="BE91" s="363"/>
      <c r="BF91" s="363"/>
      <c r="BG91" s="363"/>
      <c r="BH91" s="323"/>
      <c r="BI91" s="336"/>
      <c r="BJ91" s="339"/>
      <c r="BK91" s="339"/>
      <c r="BL91" s="339"/>
      <c r="BM91" s="369"/>
    </row>
    <row r="92" spans="1:81" ht="54" outlineLevel="1">
      <c r="A92" s="28"/>
      <c r="B92" s="29"/>
      <c r="C92" s="46"/>
      <c r="D92" s="770" t="s">
        <v>21</v>
      </c>
      <c r="E92" s="771" t="s">
        <v>22</v>
      </c>
      <c r="F92" s="771" t="s">
        <v>20</v>
      </c>
      <c r="G92" s="772" t="s">
        <v>81</v>
      </c>
      <c r="H92" s="773"/>
      <c r="I92" s="774" t="s">
        <v>21</v>
      </c>
      <c r="J92" s="775" t="s">
        <v>22</v>
      </c>
      <c r="K92" s="775" t="s">
        <v>20</v>
      </c>
      <c r="L92" s="904" t="s">
        <v>81</v>
      </c>
      <c r="M92" s="777"/>
      <c r="N92" s="778" t="s">
        <v>21</v>
      </c>
      <c r="O92" s="775" t="s">
        <v>22</v>
      </c>
      <c r="P92" s="775" t="s">
        <v>20</v>
      </c>
      <c r="Q92" s="777" t="s">
        <v>81</v>
      </c>
      <c r="R92" s="1025"/>
      <c r="S92" s="1141" t="s">
        <v>21</v>
      </c>
      <c r="T92" s="1142" t="s">
        <v>22</v>
      </c>
      <c r="U92" s="1143" t="s">
        <v>20</v>
      </c>
      <c r="V92" s="1143" t="s">
        <v>81</v>
      </c>
      <c r="W92" s="1144"/>
      <c r="X92" s="1046" t="s">
        <v>21</v>
      </c>
      <c r="Y92" s="775" t="s">
        <v>22</v>
      </c>
      <c r="Z92" s="777" t="s">
        <v>20</v>
      </c>
      <c r="AA92" s="777" t="s">
        <v>81</v>
      </c>
      <c r="AB92" s="775"/>
      <c r="AC92" s="779"/>
      <c r="AD92" s="778" t="s">
        <v>21</v>
      </c>
      <c r="AE92" s="775" t="s">
        <v>22</v>
      </c>
      <c r="AF92" s="777" t="s">
        <v>20</v>
      </c>
      <c r="AG92" s="780" t="s">
        <v>81</v>
      </c>
      <c r="AH92" s="781"/>
      <c r="AI92" s="778" t="s">
        <v>21</v>
      </c>
      <c r="AJ92" s="775" t="s">
        <v>22</v>
      </c>
      <c r="AK92" s="777" t="s">
        <v>20</v>
      </c>
      <c r="AL92" s="780" t="s">
        <v>81</v>
      </c>
      <c r="AM92" s="779"/>
      <c r="AN92" s="782" t="s">
        <v>21</v>
      </c>
      <c r="AO92" s="783" t="s">
        <v>22</v>
      </c>
      <c r="AP92" s="784" t="s">
        <v>20</v>
      </c>
      <c r="AQ92" s="785" t="s">
        <v>81</v>
      </c>
      <c r="AR92" s="1223"/>
      <c r="AS92" s="1320" t="s">
        <v>21</v>
      </c>
      <c r="AT92" s="1321" t="s">
        <v>22</v>
      </c>
      <c r="AU92" s="1322" t="s">
        <v>20</v>
      </c>
      <c r="AV92" s="1323" t="s">
        <v>81</v>
      </c>
      <c r="AW92" s="1324"/>
      <c r="AX92" s="1248" t="s">
        <v>21</v>
      </c>
      <c r="AY92" s="775" t="s">
        <v>22</v>
      </c>
      <c r="AZ92" s="777" t="s">
        <v>20</v>
      </c>
      <c r="BA92" s="780" t="s">
        <v>81</v>
      </c>
      <c r="BB92" s="781"/>
      <c r="BC92" s="791"/>
      <c r="BD92" s="778" t="s">
        <v>21</v>
      </c>
      <c r="BE92" s="775" t="s">
        <v>22</v>
      </c>
      <c r="BF92" s="777" t="s">
        <v>20</v>
      </c>
      <c r="BG92" s="780" t="s">
        <v>81</v>
      </c>
      <c r="BH92" s="791"/>
      <c r="BI92" s="786" t="s">
        <v>21</v>
      </c>
      <c r="BJ92" s="777" t="s">
        <v>22</v>
      </c>
      <c r="BK92" s="777" t="s">
        <v>20</v>
      </c>
      <c r="BL92" s="777" t="s">
        <v>81</v>
      </c>
      <c r="BM92" s="792"/>
    </row>
    <row r="93" spans="1:81" s="47" customFormat="1" outlineLevel="1">
      <c r="A93" s="158" t="s">
        <v>84</v>
      </c>
      <c r="B93" s="158"/>
      <c r="C93" s="159"/>
      <c r="D93" s="793" t="e">
        <f>HLOOKUP(D79,TV_affinity,3,0)</f>
        <v>#N/A</v>
      </c>
      <c r="E93" s="905" t="e">
        <f>HLOOKUP(D79,Channel_split2,2,0)</f>
        <v>#N/A</v>
      </c>
      <c r="F93" s="905" t="e">
        <f>HLOOKUP(D79,PT_Share,2,0)</f>
        <v>#N/A</v>
      </c>
      <c r="G93" s="905"/>
      <c r="H93" s="795"/>
      <c r="I93" s="796" t="e">
        <f>HLOOKUP(I79,TV_affinity,3,0)</f>
        <v>#N/A</v>
      </c>
      <c r="J93" s="905" t="e">
        <f>HLOOKUP(I79,Channel_split2,2,0)</f>
        <v>#N/A</v>
      </c>
      <c r="K93" s="905" t="e">
        <f>HLOOKUP(I79,PT_Share,2,0)</f>
        <v>#N/A</v>
      </c>
      <c r="L93" s="797"/>
      <c r="M93" s="795"/>
      <c r="N93" s="796" t="e">
        <f>HLOOKUP(N79,TV_affinity,3,0)</f>
        <v>#N/A</v>
      </c>
      <c r="O93" s="905" t="e">
        <f>HLOOKUP(N79,Channel_split2,2,0)</f>
        <v>#N/A</v>
      </c>
      <c r="P93" s="905" t="e">
        <f>HLOOKUP(N79,PT_Share,2,0)</f>
        <v>#N/A</v>
      </c>
      <c r="Q93" s="905"/>
      <c r="R93" s="1026"/>
      <c r="S93" s="1145" t="e">
        <f>HLOOKUP(S79,TV_affinity,3,0)</f>
        <v>#N/A</v>
      </c>
      <c r="T93" s="1146" t="e">
        <f>HLOOKUP(S79,Channel_split2,2,0)</f>
        <v>#N/A</v>
      </c>
      <c r="U93" s="1146" t="e">
        <f>HLOOKUP(S79,PT_Share,2,0)</f>
        <v>#N/A</v>
      </c>
      <c r="V93" s="1146"/>
      <c r="W93" s="1147"/>
      <c r="X93" s="1047" t="e">
        <f>HLOOKUP(X79,TV_affinity,3,0)</f>
        <v>#N/A</v>
      </c>
      <c r="Y93" s="905" t="e">
        <f>HLOOKUP(X79,Channel_split2,2,0)</f>
        <v>#N/A</v>
      </c>
      <c r="Z93" s="905" t="e">
        <f>HLOOKUP(X79,PT_Share,2,0)</f>
        <v>#N/A</v>
      </c>
      <c r="AA93" s="905"/>
      <c r="AB93" s="906"/>
      <c r="AC93" s="800"/>
      <c r="AD93" s="1047" t="e">
        <f>HLOOKUP(AD79,TV_affinity,3,0)</f>
        <v>#N/A</v>
      </c>
      <c r="AE93" s="905" t="e">
        <f>HLOOKUP(AD79,Channel_split2,2,0)</f>
        <v>#N/A</v>
      </c>
      <c r="AF93" s="905" t="e">
        <f>HLOOKUP(AD79,PT_Share,2,0)</f>
        <v>#N/A</v>
      </c>
      <c r="AG93" s="905"/>
      <c r="AH93" s="798"/>
      <c r="AI93" s="1047" t="e">
        <f>HLOOKUP(AI79,TV_affinity,3,0)</f>
        <v>#N/A</v>
      </c>
      <c r="AJ93" s="905" t="e">
        <f>HLOOKUP(AI79,Channel_split2,2,0)</f>
        <v>#N/A</v>
      </c>
      <c r="AK93" s="905" t="e">
        <f>HLOOKUP(AI79,PT_Share,2,0)</f>
        <v>#N/A</v>
      </c>
      <c r="AL93" s="905"/>
      <c r="AM93" s="798"/>
      <c r="AN93" s="1047" t="e">
        <f>HLOOKUP(AN79,TV_affinity,3,0)</f>
        <v>#N/A</v>
      </c>
      <c r="AO93" s="905" t="e">
        <f>HLOOKUP(AN79,Channel_split2,2,0)</f>
        <v>#N/A</v>
      </c>
      <c r="AP93" s="905" t="e">
        <f>HLOOKUP(AN79,PT_Share,2,0)</f>
        <v>#N/A</v>
      </c>
      <c r="AQ93" s="907"/>
      <c r="AR93" s="1390"/>
      <c r="AS93" s="1047" t="e">
        <f>HLOOKUP(AS79,TV_affinity,3,0)</f>
        <v>#N/A</v>
      </c>
      <c r="AT93" s="905" t="e">
        <f>HLOOKUP(AS79,Channel_split2,2,0)</f>
        <v>#N/A</v>
      </c>
      <c r="AU93" s="905" t="e">
        <f>HLOOKUP(AS79,PT_Share,2,0)</f>
        <v>#N/A</v>
      </c>
      <c r="AV93" s="1327"/>
      <c r="AW93" s="1328"/>
      <c r="AX93" s="1047" t="e">
        <f>HLOOKUP(AX79,TV_affinity,3,0)</f>
        <v>#N/A</v>
      </c>
      <c r="AY93" s="905" t="e">
        <f>HLOOKUP(AX79,Channel_split2,2,0)</f>
        <v>#N/A</v>
      </c>
      <c r="AZ93" s="905" t="e">
        <f>HLOOKUP(AX79,PT_Share,2,0)</f>
        <v>#N/A</v>
      </c>
      <c r="BA93" s="905"/>
      <c r="BB93" s="802"/>
      <c r="BC93" s="798"/>
      <c r="BD93" s="1047" t="e">
        <f>HLOOKUP(BD79,TV_affinity,3,0)</f>
        <v>#N/A</v>
      </c>
      <c r="BE93" s="905" t="e">
        <f>HLOOKUP(BD79,Channel_split2,2,0)</f>
        <v>#N/A</v>
      </c>
      <c r="BF93" s="905" t="e">
        <f>HLOOKUP(BD79,PT_Share,2,0)</f>
        <v>#N/A</v>
      </c>
      <c r="BG93" s="905"/>
      <c r="BH93" s="798"/>
      <c r="BI93" s="1047" t="e">
        <f>HLOOKUP(BI79,TV_affinity,3,0)</f>
        <v>#N/A</v>
      </c>
      <c r="BJ93" s="905" t="e">
        <f>HLOOKUP(BI79,Channel_split2,2,0)</f>
        <v>#N/A</v>
      </c>
      <c r="BK93" s="905" t="e">
        <f>HLOOKUP(BI79,PT_Share,2,0)</f>
        <v>#N/A</v>
      </c>
      <c r="BL93" s="905"/>
      <c r="BM93" s="803"/>
    </row>
    <row r="94" spans="1:81" s="47" customFormat="1" outlineLevel="1">
      <c r="A94" s="158" t="s">
        <v>69</v>
      </c>
      <c r="B94" s="158"/>
      <c r="C94" s="159"/>
      <c r="D94" s="793" t="e">
        <f>HLOOKUP(D79,TV_affinity,4,0)</f>
        <v>#N/A</v>
      </c>
      <c r="E94" s="905" t="e">
        <f>HLOOKUP(D79,Channel_split2,3,0)</f>
        <v>#N/A</v>
      </c>
      <c r="F94" s="905" t="e">
        <f>HLOOKUP(D79,PT_Share,3,0)</f>
        <v>#N/A</v>
      </c>
      <c r="G94" s="905"/>
      <c r="H94" s="795"/>
      <c r="I94" s="796" t="e">
        <f>HLOOKUP(I79,TV_affinity,4,0)</f>
        <v>#N/A</v>
      </c>
      <c r="J94" s="905" t="e">
        <f>HLOOKUP(I79,Channel_split2,3,0)</f>
        <v>#N/A</v>
      </c>
      <c r="K94" s="905" t="e">
        <f>HLOOKUP(I79,PT_Share,3,0)</f>
        <v>#N/A</v>
      </c>
      <c r="L94" s="797"/>
      <c r="M94" s="795"/>
      <c r="N94" s="796" t="e">
        <f>HLOOKUP(N79,TV_affinity,4,0)</f>
        <v>#N/A</v>
      </c>
      <c r="O94" s="905" t="e">
        <f>HLOOKUP(N79,Channel_split2,3,0)</f>
        <v>#N/A</v>
      </c>
      <c r="P94" s="905" t="e">
        <f>HLOOKUP(N79,PT_Share,3,0)</f>
        <v>#N/A</v>
      </c>
      <c r="Q94" s="905"/>
      <c r="R94" s="1026"/>
      <c r="S94" s="1145" t="e">
        <f>HLOOKUP(S79,TV_affinity,4,0)</f>
        <v>#N/A</v>
      </c>
      <c r="T94" s="1146" t="e">
        <f>HLOOKUP(S79,Channel_split2,3,0)</f>
        <v>#N/A</v>
      </c>
      <c r="U94" s="1146" t="e">
        <f>HLOOKUP(S79,PT_Share,3,0)</f>
        <v>#N/A</v>
      </c>
      <c r="V94" s="1146"/>
      <c r="W94" s="1147"/>
      <c r="X94" s="1047" t="e">
        <f>HLOOKUP(X79,TV_affinity,4,0)</f>
        <v>#N/A</v>
      </c>
      <c r="Y94" s="905" t="e">
        <f>HLOOKUP(X79,Channel_split2,3,0)</f>
        <v>#N/A</v>
      </c>
      <c r="Z94" s="905" t="e">
        <f>HLOOKUP(X79,PT_Share,3,0)</f>
        <v>#N/A</v>
      </c>
      <c r="AA94" s="905"/>
      <c r="AB94" s="906"/>
      <c r="AC94" s="800"/>
      <c r="AD94" s="1047" t="e">
        <f>HLOOKUP(AD79,TV_affinity,4,0)</f>
        <v>#N/A</v>
      </c>
      <c r="AE94" s="905" t="e">
        <f>HLOOKUP(AD79,Channel_split2,3,0)</f>
        <v>#N/A</v>
      </c>
      <c r="AF94" s="905" t="e">
        <f>HLOOKUP(AD79,PT_Share,3,0)</f>
        <v>#N/A</v>
      </c>
      <c r="AG94" s="905"/>
      <c r="AH94" s="798"/>
      <c r="AI94" s="1047" t="e">
        <f>HLOOKUP(AI79,TV_affinity,4,0)</f>
        <v>#N/A</v>
      </c>
      <c r="AJ94" s="905" t="e">
        <f>HLOOKUP(AI79,Channel_split2,3,0)</f>
        <v>#N/A</v>
      </c>
      <c r="AK94" s="905" t="e">
        <f>HLOOKUP(AI79,PT_Share,3,0)</f>
        <v>#N/A</v>
      </c>
      <c r="AL94" s="905"/>
      <c r="AM94" s="798"/>
      <c r="AN94" s="1047" t="e">
        <f>HLOOKUP(AN79,TV_affinity,4,0)</f>
        <v>#N/A</v>
      </c>
      <c r="AO94" s="905" t="e">
        <f>HLOOKUP(AN79,Channel_split2,3,0)</f>
        <v>#N/A</v>
      </c>
      <c r="AP94" s="905" t="e">
        <f>HLOOKUP(AN79,PT_Share,3,0)</f>
        <v>#N/A</v>
      </c>
      <c r="AQ94" s="907"/>
      <c r="AR94" s="1390"/>
      <c r="AS94" s="1047" t="e">
        <f>HLOOKUP(AS79,TV_affinity,4,0)</f>
        <v>#N/A</v>
      </c>
      <c r="AT94" s="905" t="e">
        <f>HLOOKUP(AS79,Channel_split2,3,0)</f>
        <v>#N/A</v>
      </c>
      <c r="AU94" s="905" t="e">
        <f>HLOOKUP(AS79,PT_Share,3,0)</f>
        <v>#N/A</v>
      </c>
      <c r="AV94" s="1327"/>
      <c r="AW94" s="1328"/>
      <c r="AX94" s="1047" t="e">
        <f>HLOOKUP(AX79,TV_affinity,4,0)</f>
        <v>#N/A</v>
      </c>
      <c r="AY94" s="905" t="e">
        <f>HLOOKUP(AX79,Channel_split2,3,0)</f>
        <v>#N/A</v>
      </c>
      <c r="AZ94" s="905" t="e">
        <f>HLOOKUP(AX79,PT_Share,3,0)</f>
        <v>#N/A</v>
      </c>
      <c r="BA94" s="905"/>
      <c r="BB94" s="802"/>
      <c r="BC94" s="798"/>
      <c r="BD94" s="1047" t="e">
        <f>HLOOKUP(BD79,TV_affinity,4,0)</f>
        <v>#N/A</v>
      </c>
      <c r="BE94" s="905" t="e">
        <f>HLOOKUP(BD79,Channel_split2,3,0)</f>
        <v>#N/A</v>
      </c>
      <c r="BF94" s="905" t="e">
        <f>HLOOKUP(BD79,PT_Share,3,0)</f>
        <v>#N/A</v>
      </c>
      <c r="BG94" s="905"/>
      <c r="BH94" s="798"/>
      <c r="BI94" s="1047" t="e">
        <f>HLOOKUP(BI79,TV_affinity,4,0)</f>
        <v>#N/A</v>
      </c>
      <c r="BJ94" s="905" t="e">
        <f>HLOOKUP(BI79,Channel_split2,3,0)</f>
        <v>#N/A</v>
      </c>
      <c r="BK94" s="905" t="e">
        <f>HLOOKUP(BI79,PT_Share,3,0)</f>
        <v>#N/A</v>
      </c>
      <c r="BL94" s="905"/>
      <c r="BM94" s="803"/>
    </row>
    <row r="95" spans="1:81" s="47" customFormat="1" outlineLevel="1">
      <c r="A95" s="158" t="s">
        <v>70</v>
      </c>
      <c r="B95" s="158"/>
      <c r="C95" s="159"/>
      <c r="D95" s="793" t="e">
        <f>HLOOKUP(D79,TV_affinity,5,0)</f>
        <v>#N/A</v>
      </c>
      <c r="E95" s="905" t="e">
        <f>HLOOKUP(D79,Channel_split2,4,0)</f>
        <v>#N/A</v>
      </c>
      <c r="F95" s="905" t="e">
        <f>HLOOKUP(D79,PT_Share,4,0)</f>
        <v>#N/A</v>
      </c>
      <c r="G95" s="905"/>
      <c r="H95" s="795"/>
      <c r="I95" s="796" t="e">
        <f>HLOOKUP(I79,TV_affinity,5,0)</f>
        <v>#N/A</v>
      </c>
      <c r="J95" s="905" t="e">
        <f>HLOOKUP(I79,Channel_split2,4,0)</f>
        <v>#N/A</v>
      </c>
      <c r="K95" s="905" t="e">
        <f>HLOOKUP(I79,PT_Share,4,0)</f>
        <v>#N/A</v>
      </c>
      <c r="L95" s="797"/>
      <c r="M95" s="795"/>
      <c r="N95" s="796" t="e">
        <f>HLOOKUP(N79,TV_affinity,5,0)</f>
        <v>#N/A</v>
      </c>
      <c r="O95" s="905" t="e">
        <f>HLOOKUP(N79,Channel_split2,4,0)</f>
        <v>#N/A</v>
      </c>
      <c r="P95" s="905" t="e">
        <f>HLOOKUP(N79,PT_Share,4,0)</f>
        <v>#N/A</v>
      </c>
      <c r="Q95" s="905"/>
      <c r="R95" s="1026"/>
      <c r="S95" s="1145" t="e">
        <f>HLOOKUP(S79,TV_affinity,5,0)</f>
        <v>#N/A</v>
      </c>
      <c r="T95" s="1146" t="e">
        <f>HLOOKUP(S79,Channel_split2,4,0)</f>
        <v>#N/A</v>
      </c>
      <c r="U95" s="1146" t="e">
        <f>HLOOKUP(S79,PT_Share,4,0)</f>
        <v>#N/A</v>
      </c>
      <c r="V95" s="1146"/>
      <c r="W95" s="1147"/>
      <c r="X95" s="1047" t="e">
        <f>HLOOKUP(X79,TV_affinity,5,0)</f>
        <v>#N/A</v>
      </c>
      <c r="Y95" s="905" t="e">
        <f>HLOOKUP(X79,Channel_split2,4,0)</f>
        <v>#N/A</v>
      </c>
      <c r="Z95" s="905" t="e">
        <f>HLOOKUP(X79,PT_Share,4,0)</f>
        <v>#N/A</v>
      </c>
      <c r="AA95" s="905"/>
      <c r="AB95" s="906"/>
      <c r="AC95" s="800"/>
      <c r="AD95" s="1047" t="e">
        <f>HLOOKUP(AD79,TV_affinity,5,0)</f>
        <v>#N/A</v>
      </c>
      <c r="AE95" s="905" t="e">
        <f>HLOOKUP(AD79,Channel_split2,4,0)</f>
        <v>#N/A</v>
      </c>
      <c r="AF95" s="905" t="e">
        <f>HLOOKUP(AD79,PT_Share,4,0)</f>
        <v>#N/A</v>
      </c>
      <c r="AG95" s="905"/>
      <c r="AH95" s="798"/>
      <c r="AI95" s="1047" t="e">
        <f>HLOOKUP(AI79,TV_affinity,5,0)</f>
        <v>#N/A</v>
      </c>
      <c r="AJ95" s="905" t="e">
        <f>HLOOKUP(AI79,Channel_split2,4,0)</f>
        <v>#N/A</v>
      </c>
      <c r="AK95" s="905" t="e">
        <f>HLOOKUP(AI79,PT_Share,4,0)</f>
        <v>#N/A</v>
      </c>
      <c r="AL95" s="905"/>
      <c r="AM95" s="798"/>
      <c r="AN95" s="1047" t="e">
        <f>HLOOKUP(AN79,TV_affinity,5,0)</f>
        <v>#N/A</v>
      </c>
      <c r="AO95" s="905" t="e">
        <f>HLOOKUP(AN79,Channel_split2,4,0)</f>
        <v>#N/A</v>
      </c>
      <c r="AP95" s="905" t="e">
        <f>HLOOKUP(AN79,PT_Share,4,0)</f>
        <v>#N/A</v>
      </c>
      <c r="AQ95" s="907"/>
      <c r="AR95" s="1390"/>
      <c r="AS95" s="1047" t="e">
        <f>HLOOKUP(AS79,TV_affinity,5,0)</f>
        <v>#N/A</v>
      </c>
      <c r="AT95" s="905" t="e">
        <f>HLOOKUP(AS79,Channel_split2,4,0)</f>
        <v>#N/A</v>
      </c>
      <c r="AU95" s="905" t="e">
        <f>HLOOKUP(AS79,PT_Share,4,0)</f>
        <v>#N/A</v>
      </c>
      <c r="AV95" s="1327"/>
      <c r="AW95" s="1328"/>
      <c r="AX95" s="1047" t="e">
        <f>HLOOKUP(AX79,TV_affinity,5,0)</f>
        <v>#N/A</v>
      </c>
      <c r="AY95" s="905" t="e">
        <f>HLOOKUP(AX79,Channel_split2,4,0)</f>
        <v>#N/A</v>
      </c>
      <c r="AZ95" s="905" t="e">
        <f>HLOOKUP(AX79,PT_Share,4,0)</f>
        <v>#N/A</v>
      </c>
      <c r="BA95" s="905"/>
      <c r="BB95" s="802"/>
      <c r="BC95" s="798"/>
      <c r="BD95" s="1047" t="e">
        <f>HLOOKUP(BD79,TV_affinity,5,0)</f>
        <v>#N/A</v>
      </c>
      <c r="BE95" s="905" t="e">
        <f>HLOOKUP(BD79,Channel_split2,4,0)</f>
        <v>#N/A</v>
      </c>
      <c r="BF95" s="905" t="e">
        <f>HLOOKUP(BD79,PT_Share,4,0)</f>
        <v>#N/A</v>
      </c>
      <c r="BG95" s="905"/>
      <c r="BH95" s="798"/>
      <c r="BI95" s="1047" t="e">
        <f>HLOOKUP(BI79,TV_affinity,5,0)</f>
        <v>#N/A</v>
      </c>
      <c r="BJ95" s="905" t="e">
        <f>HLOOKUP(BI79,Channel_split2,4,0)</f>
        <v>#N/A</v>
      </c>
      <c r="BK95" s="905" t="e">
        <f>HLOOKUP(BI79,PT_Share,4,0)</f>
        <v>#N/A</v>
      </c>
      <c r="BL95" s="905"/>
      <c r="BM95" s="803"/>
    </row>
    <row r="96" spans="1:81" s="47" customFormat="1" outlineLevel="1">
      <c r="A96" s="262" t="s">
        <v>105</v>
      </c>
      <c r="B96" s="262"/>
      <c r="C96" s="263"/>
      <c r="D96" s="804" t="e">
        <f>HLOOKUP(D79,TV_affinity,6,0)</f>
        <v>#N/A</v>
      </c>
      <c r="E96" s="805" t="e">
        <f>HLOOKUP(D79,Channel_split2,5,0)</f>
        <v>#N/A</v>
      </c>
      <c r="F96" s="805" t="e">
        <f>HLOOKUP(D79,PT_Share,5,0)</f>
        <v>#N/A</v>
      </c>
      <c r="G96" s="805"/>
      <c r="H96" s="806"/>
      <c r="I96" s="807" t="e">
        <f>HLOOKUP(I79,TV_affinity,6,0)</f>
        <v>#N/A</v>
      </c>
      <c r="J96" s="805" t="e">
        <f>HLOOKUP(I79,Channel_split2,5,0)</f>
        <v>#N/A</v>
      </c>
      <c r="K96" s="805" t="e">
        <f>HLOOKUP(I79,PT_Share,5,0)</f>
        <v>#N/A</v>
      </c>
      <c r="L96" s="808"/>
      <c r="M96" s="806"/>
      <c r="N96" s="807" t="e">
        <f>HLOOKUP(N79,TV_affinity,6,0)</f>
        <v>#N/A</v>
      </c>
      <c r="O96" s="805" t="e">
        <f>HLOOKUP(N79,Channel_split2,5,0)</f>
        <v>#N/A</v>
      </c>
      <c r="P96" s="805" t="e">
        <f>HLOOKUP(N79,PT_Share,5,0)</f>
        <v>#N/A</v>
      </c>
      <c r="Q96" s="805"/>
      <c r="R96" s="808"/>
      <c r="S96" s="1148" t="e">
        <f>HLOOKUP(S79,TV_affinity,6,0)</f>
        <v>#N/A</v>
      </c>
      <c r="T96" s="1149" t="e">
        <f>HLOOKUP(S79,Channel_split2,5,0)</f>
        <v>#N/A</v>
      </c>
      <c r="U96" s="1149" t="e">
        <f>HLOOKUP(S79,PT_Share,5,0)</f>
        <v>#N/A</v>
      </c>
      <c r="V96" s="1149"/>
      <c r="W96" s="1150"/>
      <c r="X96" s="1048" t="e">
        <f>HLOOKUP(X79,TV_affinity,6,0)</f>
        <v>#N/A</v>
      </c>
      <c r="Y96" s="805" t="e">
        <f>HLOOKUP(X79,Channel_split2,5,0)</f>
        <v>#N/A</v>
      </c>
      <c r="Z96" s="805" t="e">
        <f>HLOOKUP(X79,PT_Share,5,0)</f>
        <v>#N/A</v>
      </c>
      <c r="AA96" s="805"/>
      <c r="AB96" s="810"/>
      <c r="AC96" s="370"/>
      <c r="AD96" s="1048" t="e">
        <f>HLOOKUP(AD79,TV_affinity,6,0)</f>
        <v>#N/A</v>
      </c>
      <c r="AE96" s="805" t="e">
        <f>HLOOKUP(AD79,Channel_split2,5,0)</f>
        <v>#N/A</v>
      </c>
      <c r="AF96" s="805" t="e">
        <f>HLOOKUP(AD79,PT_Share,5,0)</f>
        <v>#N/A</v>
      </c>
      <c r="AG96" s="805"/>
      <c r="AH96" s="809"/>
      <c r="AI96" s="1048" t="e">
        <f>HLOOKUP(AI79,TV_affinity,6,0)</f>
        <v>#N/A</v>
      </c>
      <c r="AJ96" s="805" t="e">
        <f>HLOOKUP(AI79,Channel_split2,5,0)</f>
        <v>#N/A</v>
      </c>
      <c r="AK96" s="805" t="e">
        <f>HLOOKUP(AI79,PT_Share,5,0)</f>
        <v>#N/A</v>
      </c>
      <c r="AL96" s="805"/>
      <c r="AM96" s="809"/>
      <c r="AN96" s="1048" t="e">
        <f>HLOOKUP(AN79,TV_affinity,6,0)</f>
        <v>#N/A</v>
      </c>
      <c r="AO96" s="805" t="e">
        <f>HLOOKUP(AN79,Channel_split2,5,0)</f>
        <v>#N/A</v>
      </c>
      <c r="AP96" s="805" t="e">
        <f>HLOOKUP(AN79,PT_Share,5,0)</f>
        <v>#N/A</v>
      </c>
      <c r="AQ96" s="812"/>
      <c r="AR96" s="1391"/>
      <c r="AS96" s="1048" t="e">
        <f>HLOOKUP(AS79,TV_affinity,6,0)</f>
        <v>#N/A</v>
      </c>
      <c r="AT96" s="805" t="e">
        <f>HLOOKUP(AS79,Channel_split2,5,0)</f>
        <v>#N/A</v>
      </c>
      <c r="AU96" s="805" t="e">
        <f>HLOOKUP(AS79,PT_Share,5,0)</f>
        <v>#N/A</v>
      </c>
      <c r="AV96" s="1331"/>
      <c r="AW96" s="1332"/>
      <c r="AX96" s="1048" t="e">
        <f>HLOOKUP(AX79,TV_affinity,6,0)</f>
        <v>#N/A</v>
      </c>
      <c r="AY96" s="805" t="e">
        <f>HLOOKUP(AX79,Channel_split2,5,0)</f>
        <v>#N/A</v>
      </c>
      <c r="AZ96" s="805" t="e">
        <f>HLOOKUP(AX79,PT_Share,5,0)</f>
        <v>#N/A</v>
      </c>
      <c r="BA96" s="805"/>
      <c r="BB96" s="813"/>
      <c r="BC96" s="809"/>
      <c r="BD96" s="1048" t="e">
        <f>HLOOKUP(BD79,TV_affinity,6,0)</f>
        <v>#N/A</v>
      </c>
      <c r="BE96" s="805" t="e">
        <f>HLOOKUP(BD79,Channel_split2,5,0)</f>
        <v>#N/A</v>
      </c>
      <c r="BF96" s="805" t="e">
        <f>HLOOKUP(BD79,PT_Share,5,0)</f>
        <v>#N/A</v>
      </c>
      <c r="BG96" s="805"/>
      <c r="BH96" s="809"/>
      <c r="BI96" s="1048" t="e">
        <f>HLOOKUP(BI79,TV_affinity,6,0)</f>
        <v>#N/A</v>
      </c>
      <c r="BJ96" s="805" t="e">
        <f>HLOOKUP(BI79,Channel_split2,5,0)</f>
        <v>#N/A</v>
      </c>
      <c r="BK96" s="805" t="e">
        <f>HLOOKUP(BI79,PT_Share,5,0)</f>
        <v>#N/A</v>
      </c>
      <c r="BL96" s="805"/>
      <c r="BM96" s="814"/>
    </row>
    <row r="97" spans="1:65" s="47" customFormat="1" outlineLevel="1">
      <c r="A97" s="158" t="s">
        <v>71</v>
      </c>
      <c r="B97" s="158"/>
      <c r="C97" s="159"/>
      <c r="D97" s="260" t="e">
        <f>HLOOKUP(D79,TV_affinity,7,0)</f>
        <v>#N/A</v>
      </c>
      <c r="E97" s="259" t="e">
        <f>HLOOKUP(D79,Channel_split2,6,0)</f>
        <v>#N/A</v>
      </c>
      <c r="F97" s="259" t="e">
        <f>HLOOKUP(D79,PT_Share,6,0)</f>
        <v>#N/A</v>
      </c>
      <c r="G97" s="259"/>
      <c r="H97" s="224"/>
      <c r="I97" s="261" t="e">
        <f>HLOOKUP(I79,TV_affinity,7,0)</f>
        <v>#N/A</v>
      </c>
      <c r="J97" s="259" t="e">
        <f>HLOOKUP(I79,Channel_split2,6,0)</f>
        <v>#N/A</v>
      </c>
      <c r="K97" s="259" t="e">
        <f>HLOOKUP(I79,PT_Share,6,0)</f>
        <v>#N/A</v>
      </c>
      <c r="L97" s="466"/>
      <c r="M97" s="224"/>
      <c r="N97" s="261" t="e">
        <f>HLOOKUP(N79,TV_affinity,7,0)</f>
        <v>#N/A</v>
      </c>
      <c r="O97" s="259" t="e">
        <f>HLOOKUP(N79,Channel_split2,6,0)</f>
        <v>#N/A</v>
      </c>
      <c r="P97" s="259" t="e">
        <f>HLOOKUP(N79,PT_Share,6,0)</f>
        <v>#N/A</v>
      </c>
      <c r="Q97" s="259"/>
      <c r="R97" s="466"/>
      <c r="S97" s="1151" t="e">
        <f>HLOOKUP(S79,TV_affinity,7,0)</f>
        <v>#N/A</v>
      </c>
      <c r="T97" s="340" t="e">
        <f>HLOOKUP(S79,Channel_split2,6,0)</f>
        <v>#N/A</v>
      </c>
      <c r="U97" s="340" t="e">
        <f>HLOOKUP(S79,PT_Share,6,0)</f>
        <v>#N/A</v>
      </c>
      <c r="V97" s="340"/>
      <c r="W97" s="1152"/>
      <c r="X97" s="261" t="e">
        <f>HLOOKUP(X79,TV_affinity,7,0)</f>
        <v>#N/A</v>
      </c>
      <c r="Y97" s="259" t="e">
        <f>HLOOKUP(X79,Channel_split2,6,0)</f>
        <v>#N/A</v>
      </c>
      <c r="Z97" s="259" t="e">
        <f>HLOOKUP(X79,PT_Share,6,0)</f>
        <v>#N/A</v>
      </c>
      <c r="AA97" s="259"/>
      <c r="AB97" s="332"/>
      <c r="AC97" s="258"/>
      <c r="AD97" s="261" t="e">
        <f>HLOOKUP(AD79,TV_affinity,7,0)</f>
        <v>#N/A</v>
      </c>
      <c r="AE97" s="259" t="e">
        <f>HLOOKUP(AD79,Channel_split2,6,0)</f>
        <v>#N/A</v>
      </c>
      <c r="AF97" s="259" t="e">
        <f>HLOOKUP(AD79,PT_Share,6,0)</f>
        <v>#N/A</v>
      </c>
      <c r="AG97" s="259"/>
      <c r="AH97" s="225"/>
      <c r="AI97" s="261" t="e">
        <f>HLOOKUP(AI79,TV_affinity,7,0)</f>
        <v>#N/A</v>
      </c>
      <c r="AJ97" s="259" t="e">
        <f>HLOOKUP(AI79,Channel_split2,6,0)</f>
        <v>#N/A</v>
      </c>
      <c r="AK97" s="259" t="e">
        <f>HLOOKUP(AI79,PT_Share,6,0)</f>
        <v>#N/A</v>
      </c>
      <c r="AL97" s="259"/>
      <c r="AM97" s="225"/>
      <c r="AN97" s="261" t="e">
        <f>HLOOKUP(AN79,TV_affinity,7,0)</f>
        <v>#N/A</v>
      </c>
      <c r="AO97" s="259" t="e">
        <f>HLOOKUP(AN79,Channel_split2,6,0)</f>
        <v>#N/A</v>
      </c>
      <c r="AP97" s="259" t="e">
        <f>HLOOKUP(AN79,PT_Share,6,0)</f>
        <v>#N/A</v>
      </c>
      <c r="AQ97" s="208"/>
      <c r="AR97" s="1392"/>
      <c r="AS97" s="261" t="e">
        <f>HLOOKUP(AS79,TV_affinity,7,0)</f>
        <v>#N/A</v>
      </c>
      <c r="AT97" s="259" t="e">
        <f>HLOOKUP(AS79,Channel_split2,6,0)</f>
        <v>#N/A</v>
      </c>
      <c r="AU97" s="259" t="e">
        <f>HLOOKUP(AS79,PT_Share,6,0)</f>
        <v>#N/A</v>
      </c>
      <c r="AV97" s="208"/>
      <c r="AW97" s="1152"/>
      <c r="AX97" s="261" t="e">
        <f>HLOOKUP(AX79,TV_affinity,7,0)</f>
        <v>#N/A</v>
      </c>
      <c r="AY97" s="259" t="e">
        <f>HLOOKUP(AX79,Channel_split2,6,0)</f>
        <v>#N/A</v>
      </c>
      <c r="AZ97" s="259" t="e">
        <f>HLOOKUP(AX79,PT_Share,6,0)</f>
        <v>#N/A</v>
      </c>
      <c r="BA97" s="259"/>
      <c r="BB97" s="472"/>
      <c r="BC97" s="225"/>
      <c r="BD97" s="261" t="e">
        <f>HLOOKUP(BD79,TV_affinity,7,0)</f>
        <v>#N/A</v>
      </c>
      <c r="BE97" s="259" t="e">
        <f>HLOOKUP(BD79,Channel_split2,6,0)</f>
        <v>#N/A</v>
      </c>
      <c r="BF97" s="259" t="e">
        <f>HLOOKUP(BD79,PT_Share,6,0)</f>
        <v>#N/A</v>
      </c>
      <c r="BG97" s="259"/>
      <c r="BH97" s="225"/>
      <c r="BI97" s="261" t="e">
        <f>HLOOKUP(BI79,TV_affinity,7,0)</f>
        <v>#N/A</v>
      </c>
      <c r="BJ97" s="259" t="e">
        <f>HLOOKUP(BI79,Channel_split2,6,0)</f>
        <v>#N/A</v>
      </c>
      <c r="BK97" s="259" t="e">
        <f>HLOOKUP(BI79,PT_Share,6,0)</f>
        <v>#N/A</v>
      </c>
      <c r="BL97" s="259"/>
      <c r="BM97" s="816"/>
    </row>
    <row r="98" spans="1:65" s="47" customFormat="1" outlineLevel="1">
      <c r="A98" s="160" t="s">
        <v>73</v>
      </c>
      <c r="B98" s="158"/>
      <c r="C98" s="161"/>
      <c r="D98" s="793" t="e">
        <f>HLOOKUP(D79,TV_affinity,8,0)</f>
        <v>#N/A</v>
      </c>
      <c r="E98" s="905" t="e">
        <f>HLOOKUP(D79,Channel_split2,7,0)</f>
        <v>#N/A</v>
      </c>
      <c r="F98" s="905" t="e">
        <f>HLOOKUP(D79,PT_Share,7,0)</f>
        <v>#N/A</v>
      </c>
      <c r="G98" s="905"/>
      <c r="H98" s="795"/>
      <c r="I98" s="796" t="e">
        <f>HLOOKUP(I79,TV_affinity,8,0)</f>
        <v>#N/A</v>
      </c>
      <c r="J98" s="905" t="e">
        <f>HLOOKUP(I79,Channel_split2,7,0)</f>
        <v>#N/A</v>
      </c>
      <c r="K98" s="905" t="e">
        <f>HLOOKUP(I79,PT_Share,7,0)</f>
        <v>#N/A</v>
      </c>
      <c r="L98" s="797"/>
      <c r="M98" s="795"/>
      <c r="N98" s="796" t="e">
        <f>HLOOKUP(N79,TV_affinity,8,0)</f>
        <v>#N/A</v>
      </c>
      <c r="O98" s="905" t="e">
        <f>HLOOKUP(N79,Channel_split2,7,0)</f>
        <v>#N/A</v>
      </c>
      <c r="P98" s="905" t="e">
        <f>HLOOKUP(N79,PT_Share,7,0)</f>
        <v>#N/A</v>
      </c>
      <c r="Q98" s="905"/>
      <c r="R98" s="1026"/>
      <c r="S98" s="1145" t="e">
        <f>HLOOKUP(S79,TV_affinity,8,0)</f>
        <v>#N/A</v>
      </c>
      <c r="T98" s="1146" t="e">
        <f>HLOOKUP(S79,Channel_split2,7,0)</f>
        <v>#N/A</v>
      </c>
      <c r="U98" s="1146" t="e">
        <f>HLOOKUP(S79,PT_Share,7,0)</f>
        <v>#N/A</v>
      </c>
      <c r="V98" s="1146"/>
      <c r="W98" s="1147"/>
      <c r="X98" s="1047" t="e">
        <f>HLOOKUP(X79,TV_affinity,8,0)</f>
        <v>#N/A</v>
      </c>
      <c r="Y98" s="905" t="e">
        <f>HLOOKUP(X79,Channel_split2,7,0)</f>
        <v>#N/A</v>
      </c>
      <c r="Z98" s="905" t="e">
        <f>HLOOKUP(X79,PT_Share,7,0)</f>
        <v>#N/A</v>
      </c>
      <c r="AA98" s="905"/>
      <c r="AB98" s="906"/>
      <c r="AC98" s="800"/>
      <c r="AD98" s="1047" t="e">
        <f>HLOOKUP(AD79,TV_affinity,8,0)</f>
        <v>#N/A</v>
      </c>
      <c r="AE98" s="905" t="e">
        <f>HLOOKUP(AD79,Channel_split2,7,0)</f>
        <v>#N/A</v>
      </c>
      <c r="AF98" s="905" t="e">
        <f>HLOOKUP(AD79,PT_Share,7,0)</f>
        <v>#N/A</v>
      </c>
      <c r="AG98" s="905"/>
      <c r="AH98" s="798"/>
      <c r="AI98" s="1047" t="e">
        <f>HLOOKUP(AI79,TV_affinity,8,0)</f>
        <v>#N/A</v>
      </c>
      <c r="AJ98" s="905" t="e">
        <f>HLOOKUP(AI79,Channel_split2,7,0)</f>
        <v>#N/A</v>
      </c>
      <c r="AK98" s="905" t="e">
        <f>HLOOKUP(AI79,PT_Share,7,0)</f>
        <v>#N/A</v>
      </c>
      <c r="AL98" s="905"/>
      <c r="AM98" s="798"/>
      <c r="AN98" s="1047" t="e">
        <f>HLOOKUP(AN79,TV_affinity,8,0)</f>
        <v>#N/A</v>
      </c>
      <c r="AO98" s="905" t="e">
        <f>HLOOKUP(AN79,Channel_split2,7,0)</f>
        <v>#N/A</v>
      </c>
      <c r="AP98" s="905" t="e">
        <f>HLOOKUP(AN79,PT_Share,7,0)</f>
        <v>#N/A</v>
      </c>
      <c r="AQ98" s="907"/>
      <c r="AR98" s="1390"/>
      <c r="AS98" s="1047" t="e">
        <f>HLOOKUP(AS79,TV_affinity,8,0)</f>
        <v>#N/A</v>
      </c>
      <c r="AT98" s="905" t="e">
        <f>HLOOKUP(AS79,Channel_split2,7,0)</f>
        <v>#N/A</v>
      </c>
      <c r="AU98" s="905" t="e">
        <f>HLOOKUP(AS79,PT_Share,7,0)</f>
        <v>#N/A</v>
      </c>
      <c r="AV98" s="1327"/>
      <c r="AW98" s="1328"/>
      <c r="AX98" s="1047" t="e">
        <f>HLOOKUP(AX79,TV_affinity,8,0)</f>
        <v>#N/A</v>
      </c>
      <c r="AY98" s="905" t="e">
        <f>HLOOKUP(AX79,Channel_split2,7,0)</f>
        <v>#N/A</v>
      </c>
      <c r="AZ98" s="905" t="e">
        <f>HLOOKUP(AX79,PT_Share,7,0)</f>
        <v>#N/A</v>
      </c>
      <c r="BA98" s="905"/>
      <c r="BB98" s="802"/>
      <c r="BC98" s="798"/>
      <c r="BD98" s="1047" t="e">
        <f>HLOOKUP(BD79,TV_affinity,8,0)</f>
        <v>#N/A</v>
      </c>
      <c r="BE98" s="905" t="e">
        <f>HLOOKUP(BD79,Channel_split2,7,0)</f>
        <v>#N/A</v>
      </c>
      <c r="BF98" s="905" t="e">
        <f>HLOOKUP(BD79,PT_Share,7,0)</f>
        <v>#N/A</v>
      </c>
      <c r="BG98" s="905"/>
      <c r="BH98" s="798"/>
      <c r="BI98" s="1047" t="e">
        <f>HLOOKUP(BI79,TV_affinity,8,0)</f>
        <v>#N/A</v>
      </c>
      <c r="BJ98" s="905" t="e">
        <f>HLOOKUP(BI79,Channel_split2,7,0)</f>
        <v>#N/A</v>
      </c>
      <c r="BK98" s="905" t="e">
        <f>HLOOKUP(BI79,PT_Share,7,0)</f>
        <v>#N/A</v>
      </c>
      <c r="BL98" s="905"/>
      <c r="BM98" s="803"/>
    </row>
    <row r="99" spans="1:65" s="47" customFormat="1" outlineLevel="1">
      <c r="A99" s="160" t="s">
        <v>85</v>
      </c>
      <c r="B99" s="158"/>
      <c r="C99" s="161"/>
      <c r="D99" s="793" t="e">
        <f>HLOOKUP(D79,TV_affinity,9,0)</f>
        <v>#N/A</v>
      </c>
      <c r="E99" s="905" t="e">
        <f>HLOOKUP(D79,Channel_split2,8,0)</f>
        <v>#N/A</v>
      </c>
      <c r="F99" s="905" t="e">
        <f>HLOOKUP(D79,PT_Share,8,0)</f>
        <v>#N/A</v>
      </c>
      <c r="G99" s="340"/>
      <c r="H99" s="224"/>
      <c r="I99" s="796" t="e">
        <f>HLOOKUP(I79,TV_affinity,9,0)</f>
        <v>#N/A</v>
      </c>
      <c r="J99" s="905" t="e">
        <f>HLOOKUP(I79,Channel_split2,8,0)</f>
        <v>#N/A</v>
      </c>
      <c r="K99" s="905" t="e">
        <f>HLOOKUP(I79,PT_Share,8,0)</f>
        <v>#N/A</v>
      </c>
      <c r="L99" s="466"/>
      <c r="M99" s="224"/>
      <c r="N99" s="796" t="e">
        <f>HLOOKUP(N79,TV_affinity,9,0)</f>
        <v>#N/A</v>
      </c>
      <c r="O99" s="905" t="e">
        <f>HLOOKUP(N79,Channel_split2,8,0)</f>
        <v>#N/A</v>
      </c>
      <c r="P99" s="905" t="e">
        <f>HLOOKUP(N79,PT_Share,8,0)</f>
        <v>#N/A</v>
      </c>
      <c r="Q99" s="340"/>
      <c r="R99" s="466"/>
      <c r="S99" s="1145" t="e">
        <f>HLOOKUP(S79,TV_affinity,9,0)</f>
        <v>#N/A</v>
      </c>
      <c r="T99" s="1146" t="e">
        <f>HLOOKUP(S79,Channel_split2,8,0)</f>
        <v>#N/A</v>
      </c>
      <c r="U99" s="1146" t="e">
        <f>HLOOKUP(S79,PT_Share,8,0)</f>
        <v>#N/A</v>
      </c>
      <c r="V99" s="340"/>
      <c r="W99" s="1152"/>
      <c r="X99" s="1047" t="e">
        <f>HLOOKUP(X79,TV_affinity,9,0)</f>
        <v>#N/A</v>
      </c>
      <c r="Y99" s="905" t="e">
        <f>HLOOKUP(X79,Channel_split2,8,0)</f>
        <v>#N/A</v>
      </c>
      <c r="Z99" s="905" t="e">
        <f>HLOOKUP(X79,PT_Share,8,0)</f>
        <v>#N/A</v>
      </c>
      <c r="AA99" s="340"/>
      <c r="AB99" s="333"/>
      <c r="AC99" s="258"/>
      <c r="AD99" s="1047" t="e">
        <f>HLOOKUP(AD79,TV_affinity,9,0)</f>
        <v>#N/A</v>
      </c>
      <c r="AE99" s="905" t="e">
        <f>HLOOKUP(AD79,Channel_split2,8,0)</f>
        <v>#N/A</v>
      </c>
      <c r="AF99" s="905" t="e">
        <f>HLOOKUP(AD79,PT_Share,8,0)</f>
        <v>#N/A</v>
      </c>
      <c r="AG99" s="905"/>
      <c r="AH99" s="225"/>
      <c r="AI99" s="1047" t="e">
        <f>HLOOKUP(AI79,TV_affinity,9,0)</f>
        <v>#N/A</v>
      </c>
      <c r="AJ99" s="905" t="e">
        <f>HLOOKUP(AI79,Channel_split2,8,0)</f>
        <v>#N/A</v>
      </c>
      <c r="AK99" s="905" t="e">
        <f>HLOOKUP(AI79,PT_Share,8,0)</f>
        <v>#N/A</v>
      </c>
      <c r="AL99" s="905"/>
      <c r="AM99" s="225"/>
      <c r="AN99" s="1047" t="e">
        <f>HLOOKUP(AN79,TV_affinity,9,0)</f>
        <v>#N/A</v>
      </c>
      <c r="AO99" s="905" t="e">
        <f>HLOOKUP(AN79,Channel_split2,8,0)</f>
        <v>#N/A</v>
      </c>
      <c r="AP99" s="905" t="e">
        <f>HLOOKUP(AN79,PT_Share,8,0)</f>
        <v>#N/A</v>
      </c>
      <c r="AQ99" s="208"/>
      <c r="AR99" s="1390"/>
      <c r="AS99" s="1047" t="e">
        <f>HLOOKUP(AS79,TV_affinity,9,0)</f>
        <v>#N/A</v>
      </c>
      <c r="AT99" s="905" t="e">
        <f>HLOOKUP(AS79,Channel_split2,8,0)</f>
        <v>#N/A</v>
      </c>
      <c r="AU99" s="905" t="e">
        <f>HLOOKUP(AS79,PT_Share,8,0)</f>
        <v>#N/A</v>
      </c>
      <c r="AV99" s="208"/>
      <c r="AW99" s="1152"/>
      <c r="AX99" s="1047" t="e">
        <f>HLOOKUP(AX79,TV_affinity,9,0)</f>
        <v>#N/A</v>
      </c>
      <c r="AY99" s="905" t="e">
        <f>HLOOKUP(AX79,Channel_split2,8,0)</f>
        <v>#N/A</v>
      </c>
      <c r="AZ99" s="905" t="e">
        <f>HLOOKUP(AX79,PT_Share,8,0)</f>
        <v>#N/A</v>
      </c>
      <c r="BA99" s="340"/>
      <c r="BB99" s="472"/>
      <c r="BC99" s="225"/>
      <c r="BD99" s="1047" t="e">
        <f>HLOOKUP(BD79,TV_affinity,9,0)</f>
        <v>#N/A</v>
      </c>
      <c r="BE99" s="905" t="e">
        <f>HLOOKUP(BD79,Channel_split2,8,0)</f>
        <v>#N/A</v>
      </c>
      <c r="BF99" s="905" t="e">
        <f>HLOOKUP(BD79,PT_Share,8,0)</f>
        <v>#N/A</v>
      </c>
      <c r="BG99" s="340"/>
      <c r="BH99" s="798"/>
      <c r="BI99" s="1047" t="e">
        <f>HLOOKUP(BI79,TV_affinity,9,0)</f>
        <v>#N/A</v>
      </c>
      <c r="BJ99" s="905" t="e">
        <f>HLOOKUP(BI79,Channel_split2,8,0)</f>
        <v>#N/A</v>
      </c>
      <c r="BK99" s="905" t="e">
        <f>HLOOKUP(BI79,PT_Share,8,0)</f>
        <v>#N/A</v>
      </c>
      <c r="BL99" s="340"/>
      <c r="BM99" s="816"/>
    </row>
    <row r="100" spans="1:65" s="47" customFormat="1" outlineLevel="1">
      <c r="A100" s="160" t="s">
        <v>93</v>
      </c>
      <c r="B100" s="158"/>
      <c r="C100" s="161"/>
      <c r="D100" s="793" t="e">
        <f>HLOOKUP(D79,TV_affinity,10,0)</f>
        <v>#N/A</v>
      </c>
      <c r="E100" s="905" t="e">
        <f>HLOOKUP(D79,Channel_split2,9,0)</f>
        <v>#N/A</v>
      </c>
      <c r="F100" s="905" t="e">
        <f>HLOOKUP(D79,PT_Share,9,0)</f>
        <v>#N/A</v>
      </c>
      <c r="G100" s="340"/>
      <c r="H100" s="224"/>
      <c r="I100" s="796" t="e">
        <f>HLOOKUP(I79,TV_affinity,10,0)</f>
        <v>#N/A</v>
      </c>
      <c r="J100" s="905" t="e">
        <f>HLOOKUP(I79,Channel_split2,9,0)</f>
        <v>#N/A</v>
      </c>
      <c r="K100" s="905" t="e">
        <f>HLOOKUP(I79,PT_Share,9,0)</f>
        <v>#N/A</v>
      </c>
      <c r="L100" s="466"/>
      <c r="M100" s="224"/>
      <c r="N100" s="796" t="e">
        <f>HLOOKUP(N79,TV_affinity,10,0)</f>
        <v>#N/A</v>
      </c>
      <c r="O100" s="905" t="e">
        <f>HLOOKUP(N79,Channel_split2,9,0)</f>
        <v>#N/A</v>
      </c>
      <c r="P100" s="905" t="e">
        <f>HLOOKUP(N79,PT_Share,9,0)</f>
        <v>#N/A</v>
      </c>
      <c r="Q100" s="340"/>
      <c r="R100" s="466"/>
      <c r="S100" s="1145" t="e">
        <f>HLOOKUP(S79,TV_affinity,10,0)</f>
        <v>#N/A</v>
      </c>
      <c r="T100" s="1146" t="e">
        <f>HLOOKUP(S79,Channel_split2,9,0)</f>
        <v>#N/A</v>
      </c>
      <c r="U100" s="1146" t="e">
        <f>HLOOKUP(S79,PT_Share,9,0)</f>
        <v>#N/A</v>
      </c>
      <c r="V100" s="340"/>
      <c r="W100" s="1152"/>
      <c r="X100" s="1047" t="e">
        <f>HLOOKUP(X79,TV_affinity,10,0)</f>
        <v>#N/A</v>
      </c>
      <c r="Y100" s="905" t="e">
        <f>HLOOKUP(X79,Channel_split2,9,0)</f>
        <v>#N/A</v>
      </c>
      <c r="Z100" s="905" t="e">
        <f>HLOOKUP(X79,PT_Share,9,0)</f>
        <v>#N/A</v>
      </c>
      <c r="AA100" s="340"/>
      <c r="AB100" s="333"/>
      <c r="AC100" s="258"/>
      <c r="AD100" s="1047" t="e">
        <f>HLOOKUP(AD79,TV_affinity,10,0)</f>
        <v>#N/A</v>
      </c>
      <c r="AE100" s="905" t="e">
        <f>HLOOKUP(AD79,Channel_split2,9,0)</f>
        <v>#N/A</v>
      </c>
      <c r="AF100" s="905" t="e">
        <f>HLOOKUP(AD79,PT_Share,9,0)</f>
        <v>#N/A</v>
      </c>
      <c r="AG100" s="905"/>
      <c r="AH100" s="225"/>
      <c r="AI100" s="1047" t="e">
        <f>HLOOKUP(AI79,TV_affinity,10,0)</f>
        <v>#N/A</v>
      </c>
      <c r="AJ100" s="905" t="e">
        <f>HLOOKUP(AI79,Channel_split2,9,0)</f>
        <v>#N/A</v>
      </c>
      <c r="AK100" s="905" t="e">
        <f>HLOOKUP(AI79,PT_Share,9,0)</f>
        <v>#N/A</v>
      </c>
      <c r="AL100" s="340"/>
      <c r="AM100" s="225"/>
      <c r="AN100" s="1047" t="e">
        <f>HLOOKUP(AN79,TV_affinity,10,0)</f>
        <v>#N/A</v>
      </c>
      <c r="AO100" s="905" t="e">
        <f>HLOOKUP(AN79,Channel_split2,9,0)</f>
        <v>#N/A</v>
      </c>
      <c r="AP100" s="905" t="e">
        <f>HLOOKUP(AN79,PT_Share,9,0)</f>
        <v>#N/A</v>
      </c>
      <c r="AQ100" s="208"/>
      <c r="AR100" s="1390"/>
      <c r="AS100" s="1047" t="e">
        <f>HLOOKUP(AS79,TV_affinity,10,0)</f>
        <v>#N/A</v>
      </c>
      <c r="AT100" s="905" t="e">
        <f>HLOOKUP(AS79,Channel_split2,9,0)</f>
        <v>#N/A</v>
      </c>
      <c r="AU100" s="905" t="e">
        <f>HLOOKUP(AS79,PT_Share,9,0)</f>
        <v>#N/A</v>
      </c>
      <c r="AV100" s="208"/>
      <c r="AW100" s="1152"/>
      <c r="AX100" s="1047" t="e">
        <f>HLOOKUP(AX79,TV_affinity,10,0)</f>
        <v>#N/A</v>
      </c>
      <c r="AY100" s="905" t="e">
        <f>HLOOKUP(AX79,Channel_split2,9,0)</f>
        <v>#N/A</v>
      </c>
      <c r="AZ100" s="905" t="e">
        <f>HLOOKUP(AX79,PT_Share,9,0)</f>
        <v>#N/A</v>
      </c>
      <c r="BA100" s="340"/>
      <c r="BB100" s="472"/>
      <c r="BC100" s="225"/>
      <c r="BD100" s="1047" t="e">
        <f>HLOOKUP(BD79,TV_affinity,10,0)</f>
        <v>#N/A</v>
      </c>
      <c r="BE100" s="905" t="e">
        <f>HLOOKUP(BD79,Channel_split2,9,0)</f>
        <v>#N/A</v>
      </c>
      <c r="BF100" s="905" t="e">
        <f>HLOOKUP(BD79,PT_Share,9,0)</f>
        <v>#N/A</v>
      </c>
      <c r="BG100" s="340"/>
      <c r="BH100" s="798"/>
      <c r="BI100" s="1047" t="e">
        <f>HLOOKUP(BI79,TV_affinity,10,0)</f>
        <v>#N/A</v>
      </c>
      <c r="BJ100" s="905" t="e">
        <f>HLOOKUP(BI79,Channel_split2,9,0)</f>
        <v>#N/A</v>
      </c>
      <c r="BK100" s="905" t="e">
        <f>HLOOKUP(BI79,PT_Share,9,0)</f>
        <v>#N/A</v>
      </c>
      <c r="BL100" s="340"/>
      <c r="BM100" s="816"/>
    </row>
    <row r="101" spans="1:65" outlineLevel="1">
      <c r="A101" s="151"/>
      <c r="B101" s="32"/>
      <c r="C101" s="48"/>
      <c r="D101" s="817"/>
      <c r="E101" s="665"/>
      <c r="F101" s="704"/>
      <c r="G101" s="704"/>
      <c r="H101" s="705"/>
      <c r="I101" s="820"/>
      <c r="J101" s="850"/>
      <c r="K101" s="707"/>
      <c r="L101" s="823"/>
      <c r="M101" s="707"/>
      <c r="N101" s="908"/>
      <c r="O101" s="850"/>
      <c r="P101" s="707"/>
      <c r="Q101" s="707"/>
      <c r="R101" s="1023"/>
      <c r="S101" s="1153"/>
      <c r="T101" s="1154"/>
      <c r="U101" s="1154"/>
      <c r="V101" s="1154"/>
      <c r="W101" s="1155"/>
      <c r="X101" s="1049"/>
      <c r="Y101" s="707"/>
      <c r="Z101" s="707"/>
      <c r="AA101" s="707"/>
      <c r="AB101" s="828"/>
      <c r="AC101" s="826"/>
      <c r="AD101" s="909"/>
      <c r="AE101" s="707"/>
      <c r="AF101" s="707"/>
      <c r="AG101" s="707"/>
      <c r="AH101" s="829"/>
      <c r="AI101" s="909"/>
      <c r="AJ101" s="707"/>
      <c r="AK101" s="707"/>
      <c r="AL101" s="707"/>
      <c r="AM101" s="826"/>
      <c r="AN101" s="830"/>
      <c r="AO101" s="910"/>
      <c r="AP101" s="910"/>
      <c r="AQ101" s="911"/>
      <c r="AR101" s="1227"/>
      <c r="AS101" s="1333"/>
      <c r="AT101" s="1301"/>
      <c r="AU101" s="1301"/>
      <c r="AV101" s="1301"/>
      <c r="AW101" s="1334"/>
      <c r="AX101" s="1250"/>
      <c r="AY101" s="912"/>
      <c r="AZ101" s="912"/>
      <c r="BA101" s="912"/>
      <c r="BB101" s="833"/>
      <c r="BC101" s="834"/>
      <c r="BD101" s="825"/>
      <c r="BE101" s="912"/>
      <c r="BF101" s="912"/>
      <c r="BG101" s="912"/>
      <c r="BH101" s="834"/>
      <c r="BI101" s="835"/>
      <c r="BJ101" s="912"/>
      <c r="BK101" s="912"/>
      <c r="BL101" s="912"/>
      <c r="BM101" s="836"/>
    </row>
    <row r="102" spans="1:65" s="223" customFormat="1" outlineLevel="1">
      <c r="A102" s="155" t="s">
        <v>54</v>
      </c>
      <c r="B102" s="222"/>
      <c r="C102" s="115" t="e">
        <f>SUM(D102:BM102)</f>
        <v>#N/A</v>
      </c>
      <c r="D102" s="837" t="e">
        <f>D104+D105</f>
        <v>#N/A</v>
      </c>
      <c r="E102" s="913"/>
      <c r="F102" s="913"/>
      <c r="G102" s="913"/>
      <c r="H102" s="839"/>
      <c r="I102" s="840" t="e">
        <f>I104+I105</f>
        <v>#N/A</v>
      </c>
      <c r="J102" s="914"/>
      <c r="K102" s="914"/>
      <c r="L102" s="842"/>
      <c r="M102" s="914"/>
      <c r="N102" s="915" t="e">
        <f>N104+N105</f>
        <v>#N/A</v>
      </c>
      <c r="O102" s="914"/>
      <c r="P102" s="914"/>
      <c r="Q102" s="914"/>
      <c r="R102" s="1027"/>
      <c r="S102" s="1156" t="e">
        <f>S104+S105</f>
        <v>#N/A</v>
      </c>
      <c r="T102" s="1157"/>
      <c r="U102" s="1157"/>
      <c r="V102" s="1157"/>
      <c r="W102" s="1158"/>
      <c r="X102" s="1050" t="e">
        <f>X104+X105</f>
        <v>#N/A</v>
      </c>
      <c r="Y102" s="914"/>
      <c r="Z102" s="914"/>
      <c r="AA102" s="914"/>
      <c r="AB102" s="845"/>
      <c r="AC102" s="844"/>
      <c r="AD102" s="915" t="e">
        <f>AD104+AD105</f>
        <v>#N/A</v>
      </c>
      <c r="AE102" s="914"/>
      <c r="AF102" s="914"/>
      <c r="AG102" s="914"/>
      <c r="AH102" s="846"/>
      <c r="AI102" s="915" t="e">
        <f>AI104+AI105</f>
        <v>#N/A</v>
      </c>
      <c r="AJ102" s="914"/>
      <c r="AK102" s="914"/>
      <c r="AL102" s="914"/>
      <c r="AM102" s="847"/>
      <c r="AN102" s="915" t="e">
        <f>AN104+AN105</f>
        <v>#N/A</v>
      </c>
      <c r="AO102" s="914"/>
      <c r="AP102" s="914"/>
      <c r="AQ102" s="914"/>
      <c r="AR102" s="1228"/>
      <c r="AS102" s="1335" t="e">
        <f>AS104+AS105</f>
        <v>#N/A</v>
      </c>
      <c r="AT102" s="1336"/>
      <c r="AU102" s="1337"/>
      <c r="AV102" s="1337"/>
      <c r="AW102" s="1338"/>
      <c r="AX102" s="1251" t="e">
        <f>AX104+AX105</f>
        <v>#N/A</v>
      </c>
      <c r="AY102" s="914"/>
      <c r="AZ102" s="914"/>
      <c r="BA102" s="914"/>
      <c r="BB102" s="846"/>
      <c r="BC102" s="848"/>
      <c r="BD102" s="915" t="e">
        <f>BD104+BD105</f>
        <v>#N/A</v>
      </c>
      <c r="BE102" s="914"/>
      <c r="BF102" s="914"/>
      <c r="BG102" s="914"/>
      <c r="BH102" s="845"/>
      <c r="BI102" s="915" t="e">
        <f>BI104+BI105</f>
        <v>#N/A</v>
      </c>
      <c r="BJ102" s="914"/>
      <c r="BK102" s="914"/>
      <c r="BL102" s="914"/>
      <c r="BM102" s="849"/>
    </row>
    <row r="103" spans="1:65" outlineLevel="1">
      <c r="A103" s="151" t="s">
        <v>74</v>
      </c>
      <c r="B103" s="32"/>
      <c r="C103" s="48"/>
      <c r="D103" s="817"/>
      <c r="E103" s="916"/>
      <c r="F103" s="917"/>
      <c r="G103" s="917"/>
      <c r="H103" s="705"/>
      <c r="I103" s="820"/>
      <c r="J103" s="918"/>
      <c r="K103" s="912"/>
      <c r="L103" s="823"/>
      <c r="M103" s="912"/>
      <c r="N103" s="908"/>
      <c r="O103" s="918"/>
      <c r="P103" s="912"/>
      <c r="Q103" s="912"/>
      <c r="R103" s="1023"/>
      <c r="S103" s="1153"/>
      <c r="T103" s="1154"/>
      <c r="U103" s="1154"/>
      <c r="V103" s="1154"/>
      <c r="W103" s="1155"/>
      <c r="X103" s="1049"/>
      <c r="Y103" s="912"/>
      <c r="Z103" s="912"/>
      <c r="AA103" s="912"/>
      <c r="AB103" s="828"/>
      <c r="AC103" s="826"/>
      <c r="AD103" s="909"/>
      <c r="AE103" s="912"/>
      <c r="AF103" s="912"/>
      <c r="AG103" s="912"/>
      <c r="AH103" s="829"/>
      <c r="AI103" s="909"/>
      <c r="AJ103" s="912"/>
      <c r="AK103" s="912"/>
      <c r="AL103" s="912"/>
      <c r="AM103" s="851"/>
      <c r="AN103" s="909"/>
      <c r="AO103" s="912"/>
      <c r="AP103" s="912"/>
      <c r="AQ103" s="912"/>
      <c r="AR103" s="1227"/>
      <c r="AS103" s="1300"/>
      <c r="AT103" s="1301"/>
      <c r="AU103" s="1301"/>
      <c r="AV103" s="1301"/>
      <c r="AW103" s="1334"/>
      <c r="AX103" s="1250"/>
      <c r="AY103" s="912"/>
      <c r="AZ103" s="912"/>
      <c r="BA103" s="912"/>
      <c r="BB103" s="829"/>
      <c r="BC103" s="834"/>
      <c r="BD103" s="909"/>
      <c r="BE103" s="912"/>
      <c r="BF103" s="912"/>
      <c r="BG103" s="912"/>
      <c r="BH103" s="828"/>
      <c r="BI103" s="919"/>
      <c r="BJ103" s="912"/>
      <c r="BK103" s="912"/>
      <c r="BL103" s="912"/>
      <c r="BM103" s="836"/>
    </row>
    <row r="104" spans="1:65" s="69" customFormat="1" outlineLevel="1">
      <c r="A104" s="156" t="s">
        <v>56</v>
      </c>
      <c r="B104" s="157"/>
      <c r="C104" s="48"/>
      <c r="D104" s="852" t="e">
        <f>SUM(D106:D109)</f>
        <v>#N/A</v>
      </c>
      <c r="E104" s="920"/>
      <c r="F104" s="921"/>
      <c r="G104" s="921" t="e">
        <f>SUM(G106:G109)</f>
        <v>#N/A</v>
      </c>
      <c r="H104" s="855"/>
      <c r="I104" s="856" t="e">
        <f>SUM(I106:I109)</f>
        <v>#N/A</v>
      </c>
      <c r="J104" s="920"/>
      <c r="K104" s="921"/>
      <c r="L104" s="857" t="e">
        <f>SUM(L106:L109)</f>
        <v>#N/A</v>
      </c>
      <c r="M104" s="855"/>
      <c r="N104" s="856" t="e">
        <f>SUM(N106:N109)</f>
        <v>#N/A</v>
      </c>
      <c r="O104" s="920"/>
      <c r="P104" s="921"/>
      <c r="Q104" s="921" t="e">
        <f>SUM(Q106:Q109)</f>
        <v>#N/A</v>
      </c>
      <c r="R104" s="1028"/>
      <c r="S104" s="1159" t="e">
        <f>SUM(S106:S109)</f>
        <v>#N/A</v>
      </c>
      <c r="T104" s="1160"/>
      <c r="U104" s="1161"/>
      <c r="V104" s="1161" t="e">
        <f>SUM(V106:V109)</f>
        <v>#N/A</v>
      </c>
      <c r="W104" s="1162"/>
      <c r="X104" s="1051" t="e">
        <f>SUM(X106:X109)</f>
        <v>#N/A</v>
      </c>
      <c r="Y104" s="920"/>
      <c r="Z104" s="921"/>
      <c r="AA104" s="921" t="e">
        <f>SUM(AA106:AA109)</f>
        <v>#N/A</v>
      </c>
      <c r="AB104" s="922"/>
      <c r="AC104" s="860"/>
      <c r="AD104" s="856" t="e">
        <f>SUM(AD106:AD109)</f>
        <v>#N/A</v>
      </c>
      <c r="AE104" s="920"/>
      <c r="AF104" s="921"/>
      <c r="AG104" s="921" t="e">
        <f>SUM(AG106:AG109)</f>
        <v>#N/A</v>
      </c>
      <c r="AH104" s="858"/>
      <c r="AI104" s="856" t="e">
        <f>SUM(AI106:AI109)</f>
        <v>#N/A</v>
      </c>
      <c r="AJ104" s="920"/>
      <c r="AK104" s="921"/>
      <c r="AL104" s="921" t="e">
        <f>SUM(AL106:AL109)</f>
        <v>#N/A</v>
      </c>
      <c r="AM104" s="861"/>
      <c r="AN104" s="856" t="e">
        <f>SUM(AN106:AN109)</f>
        <v>#N/A</v>
      </c>
      <c r="AO104" s="920"/>
      <c r="AP104" s="921"/>
      <c r="AQ104" s="921" t="e">
        <f>SUM(AQ106:AQ109)</f>
        <v>#N/A</v>
      </c>
      <c r="AR104" s="1229"/>
      <c r="AS104" s="1339" t="e">
        <f>SUM(AS106:AS109)</f>
        <v>#N/A</v>
      </c>
      <c r="AT104" s="1340"/>
      <c r="AU104" s="1341"/>
      <c r="AV104" s="1341" t="e">
        <f>SUM(AV106:AV109)</f>
        <v>#N/A</v>
      </c>
      <c r="AW104" s="1342"/>
      <c r="AX104" s="1252" t="e">
        <f>SUM(AX106:AX109)</f>
        <v>#N/A</v>
      </c>
      <c r="AY104" s="920"/>
      <c r="AZ104" s="921"/>
      <c r="BA104" s="921" t="e">
        <f>SUM(BA106:BA109)</f>
        <v>#N/A</v>
      </c>
      <c r="BB104" s="862"/>
      <c r="BC104" s="858"/>
      <c r="BD104" s="856" t="e">
        <f>SUM(BD106:BD109)</f>
        <v>#N/A</v>
      </c>
      <c r="BE104" s="920"/>
      <c r="BF104" s="921"/>
      <c r="BG104" s="921" t="e">
        <f>SUM(BG106:BG109)</f>
        <v>#N/A</v>
      </c>
      <c r="BH104" s="858"/>
      <c r="BI104" s="856" t="e">
        <f>SUM(BI106:BI109)</f>
        <v>#N/A</v>
      </c>
      <c r="BJ104" s="920"/>
      <c r="BK104" s="921"/>
      <c r="BL104" s="921" t="e">
        <f>SUM(BL106:BL109)</f>
        <v>#N/A</v>
      </c>
      <c r="BM104" s="863"/>
    </row>
    <row r="105" spans="1:65" s="69" customFormat="1" outlineLevel="1">
      <c r="A105" s="156" t="s">
        <v>57</v>
      </c>
      <c r="B105" s="157"/>
      <c r="C105" s="48"/>
      <c r="D105" s="852" t="e">
        <f>SUM(D110:D113)</f>
        <v>#N/A</v>
      </c>
      <c r="E105" s="920"/>
      <c r="F105" s="921"/>
      <c r="G105" s="921" t="e">
        <f>SUM(G110:G113)</f>
        <v>#N/A</v>
      </c>
      <c r="H105" s="855"/>
      <c r="I105" s="856" t="e">
        <f>SUM(I110:I113)</f>
        <v>#N/A</v>
      </c>
      <c r="J105" s="920"/>
      <c r="K105" s="921"/>
      <c r="L105" s="857" t="e">
        <f>SUM(L110:L113)</f>
        <v>#N/A</v>
      </c>
      <c r="M105" s="855"/>
      <c r="N105" s="856" t="e">
        <f>SUM(N110:N113)</f>
        <v>#N/A</v>
      </c>
      <c r="O105" s="920"/>
      <c r="P105" s="921"/>
      <c r="Q105" s="921" t="e">
        <f>SUM(Q110:Q113)</f>
        <v>#N/A</v>
      </c>
      <c r="R105" s="1028"/>
      <c r="S105" s="1159" t="e">
        <f>SUM(S110:S113)</f>
        <v>#N/A</v>
      </c>
      <c r="T105" s="1160"/>
      <c r="U105" s="1161"/>
      <c r="V105" s="1161" t="e">
        <f>SUM(V110:V113)</f>
        <v>#N/A</v>
      </c>
      <c r="W105" s="1162"/>
      <c r="X105" s="1051" t="e">
        <f>SUM(X110:X113)</f>
        <v>#N/A</v>
      </c>
      <c r="Y105" s="920"/>
      <c r="Z105" s="921"/>
      <c r="AA105" s="921" t="e">
        <f>SUM(AA110:AA113)</f>
        <v>#N/A</v>
      </c>
      <c r="AB105" s="922"/>
      <c r="AC105" s="860"/>
      <c r="AD105" s="856" t="e">
        <f>SUM(AD110:AD113)</f>
        <v>#N/A</v>
      </c>
      <c r="AE105" s="920"/>
      <c r="AF105" s="921"/>
      <c r="AG105" s="921" t="e">
        <f>SUM(AG110:AG113)</f>
        <v>#N/A</v>
      </c>
      <c r="AH105" s="858"/>
      <c r="AI105" s="856" t="e">
        <f>SUM(AI110:AI113)</f>
        <v>#N/A</v>
      </c>
      <c r="AJ105" s="920"/>
      <c r="AK105" s="921"/>
      <c r="AL105" s="921" t="e">
        <f>SUM(AL110:AL113)</f>
        <v>#N/A</v>
      </c>
      <c r="AM105" s="861"/>
      <c r="AN105" s="856" t="e">
        <f>SUM(AN110:AN113)</f>
        <v>#N/A</v>
      </c>
      <c r="AO105" s="920"/>
      <c r="AP105" s="921"/>
      <c r="AQ105" s="921" t="e">
        <f>SUM(AQ110:AQ113)</f>
        <v>#N/A</v>
      </c>
      <c r="AR105" s="1229"/>
      <c r="AS105" s="1339" t="e">
        <f>SUM(AS110:AS113)</f>
        <v>#N/A</v>
      </c>
      <c r="AT105" s="1340"/>
      <c r="AU105" s="1341"/>
      <c r="AV105" s="1341" t="e">
        <f>SUM(AV110:AV113)</f>
        <v>#N/A</v>
      </c>
      <c r="AW105" s="1342"/>
      <c r="AX105" s="1252" t="e">
        <f>SUM(AX110:AX113)</f>
        <v>#N/A</v>
      </c>
      <c r="AY105" s="920"/>
      <c r="AZ105" s="921"/>
      <c r="BA105" s="921" t="e">
        <f>SUM(BA110:BA113)</f>
        <v>#N/A</v>
      </c>
      <c r="BB105" s="862"/>
      <c r="BC105" s="858"/>
      <c r="BD105" s="856" t="e">
        <f>SUM(BD110:BD113)</f>
        <v>#N/A</v>
      </c>
      <c r="BE105" s="920"/>
      <c r="BF105" s="921"/>
      <c r="BG105" s="921" t="e">
        <f>SUM(BG110:BG113)</f>
        <v>#N/A</v>
      </c>
      <c r="BH105" s="858"/>
      <c r="BI105" s="856" t="e">
        <f>SUM(BI110:BI113)</f>
        <v>#N/A</v>
      </c>
      <c r="BJ105" s="920"/>
      <c r="BK105" s="921"/>
      <c r="BL105" s="921" t="e">
        <f>SUM(BL110:BL113)</f>
        <v>#N/A</v>
      </c>
      <c r="BM105" s="863"/>
    </row>
    <row r="106" spans="1:65" outlineLevel="1">
      <c r="A106" s="151" t="s">
        <v>60</v>
      </c>
      <c r="B106" s="32"/>
      <c r="C106" s="48"/>
      <c r="D106" s="817" t="e">
        <f>((D83*D$13*G93)+(F93*D83*D$14)+((1-(F93+G93))*D83*D$15))*VLOOKUP(D82,spot_lenght_index,2,FALSE)*E93</f>
        <v>#N/A</v>
      </c>
      <c r="E106" s="916"/>
      <c r="F106" s="917"/>
      <c r="G106" s="917" t="e">
        <f>D83*E93</f>
        <v>#N/A</v>
      </c>
      <c r="H106" s="864"/>
      <c r="I106" s="865" t="e">
        <f>((I83*I$13*L93)+(K93*I83*I$14)+((1-(K93+L93))*I83*I$15))*VLOOKUP(I82,spot_lenght_index,2,FALSE)*J93</f>
        <v>#N/A</v>
      </c>
      <c r="J106" s="916"/>
      <c r="K106" s="917"/>
      <c r="L106" s="866" t="e">
        <f>I83*J93</f>
        <v>#N/A</v>
      </c>
      <c r="M106" s="864"/>
      <c r="N106" s="865" t="e">
        <f>((N83*N$13*Q93)+(P93*N83*N$14)+((1-(P93+Q93))*N83*N$15))*VLOOKUP(N82,spot_lenght_index,2,FALSE)*O93</f>
        <v>#N/A</v>
      </c>
      <c r="O106" s="916"/>
      <c r="P106" s="917"/>
      <c r="Q106" s="917" t="e">
        <f>N83*O93</f>
        <v>#N/A</v>
      </c>
      <c r="R106" s="1029"/>
      <c r="S106" s="1163" t="e">
        <f>((S83*S$13*V93)+(U93*S83*S$14)+((1-(U93+V93))*S83*S$15))*VLOOKUP(S82,spot_lenght_index,2,FALSE)*T93</f>
        <v>#N/A</v>
      </c>
      <c r="T106" s="1164"/>
      <c r="U106" s="1165"/>
      <c r="V106" s="1165" t="e">
        <f>S83*T93</f>
        <v>#N/A</v>
      </c>
      <c r="W106" s="1166"/>
      <c r="X106" s="1052" t="e">
        <f>((X83*X$13*AA93)+(Z93*X83*X$14)+((1-(Z93+AA93))*X83*X$15))*VLOOKUP(X82,spot_lenght_index,2,FALSE)*Y93</f>
        <v>#N/A</v>
      </c>
      <c r="Y106" s="916"/>
      <c r="Z106" s="917"/>
      <c r="AA106" s="917" t="e">
        <f>X83*Y93</f>
        <v>#N/A</v>
      </c>
      <c r="AB106" s="923"/>
      <c r="AC106" s="826"/>
      <c r="AD106" s="865" t="e">
        <f>((AD83*AD$13*AG93)+(AF93*AD83*AD$14)+((1-(AF93+AG93))*AD83*AD$15))*VLOOKUP(AD82,spot_lenght_index,2,FALSE)*AE93</f>
        <v>#N/A</v>
      </c>
      <c r="AE106" s="916"/>
      <c r="AF106" s="917"/>
      <c r="AG106" s="917" t="e">
        <f>AD83*AE93</f>
        <v>#N/A</v>
      </c>
      <c r="AH106" s="834"/>
      <c r="AI106" s="865" t="e">
        <f>((AI83*AI$13*AL93)+(AK93*AI83*AI$14)+((1-(AK93+AL93))*AI83*AI$15))*VLOOKUP(AI82,spot_lenght_index,2,FALSE)*AJ93</f>
        <v>#N/A</v>
      </c>
      <c r="AJ106" s="916"/>
      <c r="AK106" s="917"/>
      <c r="AL106" s="917" t="e">
        <f>AI83*AJ93</f>
        <v>#N/A</v>
      </c>
      <c r="AM106" s="826"/>
      <c r="AN106" s="865" t="e">
        <f>((AN83*AN$13*AQ93)+(AP93*AN83*AN$14)+((1-(AP93+AQ93))*AN83*AN$15))*VLOOKUP(AN82,spot_lenght_index,2,FALSE)*AO93</f>
        <v>#N/A</v>
      </c>
      <c r="AO106" s="916"/>
      <c r="AP106" s="917"/>
      <c r="AQ106" s="917" t="e">
        <f>AN83*AO93</f>
        <v>#N/A</v>
      </c>
      <c r="AR106" s="1227"/>
      <c r="AS106" s="1343" t="e">
        <f>((AS83*AS$13*AV93)+(AU93*AS83*AS$14)+((1-(AU93+AV93))*AS83*AS$15))*VLOOKUP(AS82,spot_lenght_index,2,FALSE)*AT93</f>
        <v>#N/A</v>
      </c>
      <c r="AT106" s="1344"/>
      <c r="AU106" s="1345"/>
      <c r="AV106" s="1345" t="e">
        <f>AS83*AT93</f>
        <v>#N/A</v>
      </c>
      <c r="AW106" s="1334"/>
      <c r="AX106" s="1253" t="e">
        <f>((AX83*AX$13*BA93)+(AZ93*AX83*AX$14)+((1-(AZ93+BA93))*AX83*AX$15))*VLOOKUP(AX82,spot_lenght_index,2,FALSE)*AY93</f>
        <v>#N/A</v>
      </c>
      <c r="AY106" s="916"/>
      <c r="AZ106" s="917"/>
      <c r="BA106" s="917" t="e">
        <f>AX83*AY93</f>
        <v>#N/A</v>
      </c>
      <c r="BB106" s="829"/>
      <c r="BC106" s="834"/>
      <c r="BD106" s="865" t="e">
        <f>((BD83*BD$13*BG93)+(BF93*BD83*BD$14)+((1-(BF93+BG93))*BD83*BD$15))*VLOOKUP(BD82,spot_lenght_index,2,FALSE)*BE93</f>
        <v>#N/A</v>
      </c>
      <c r="BE106" s="916"/>
      <c r="BF106" s="917"/>
      <c r="BG106" s="917" t="e">
        <f>BD83*BE93</f>
        <v>#N/A</v>
      </c>
      <c r="BH106" s="834"/>
      <c r="BI106" s="865" t="e">
        <f>((BI83*BI$13*BL93)+(BK93*BI83*BI$14)+((1-(BK93+BL93))*BI83*BI$15))*VLOOKUP(BI82,spot_lenght_index,2,FALSE)*BJ93</f>
        <v>#N/A</v>
      </c>
      <c r="BJ106" s="916"/>
      <c r="BK106" s="917"/>
      <c r="BL106" s="917" t="e">
        <f>BI83*BJ93</f>
        <v>#N/A</v>
      </c>
      <c r="BM106" s="868"/>
    </row>
    <row r="107" spans="1:65" outlineLevel="1">
      <c r="A107" s="151" t="s">
        <v>61</v>
      </c>
      <c r="B107" s="32"/>
      <c r="C107" s="48"/>
      <c r="D107" s="817" t="e">
        <f>((D83*D$13*G94)+(F94*D83*D$14)+((1-(F94+G94))*D83*D$15))*VLOOKUP(D82,spot_lenght_index,2,FALSE)*E94</f>
        <v>#N/A</v>
      </c>
      <c r="E107" s="916"/>
      <c r="F107" s="917"/>
      <c r="G107" s="917" t="e">
        <f>D83*E94</f>
        <v>#N/A</v>
      </c>
      <c r="H107" s="864"/>
      <c r="I107" s="865" t="e">
        <f>((I83*I$13*L94)+(K94*I83*I$14)+((1-(K94+L94))*I83*I$15))*VLOOKUP(I82,spot_lenght_index,2,FALSE)*J94</f>
        <v>#N/A</v>
      </c>
      <c r="J107" s="916"/>
      <c r="K107" s="917"/>
      <c r="L107" s="866" t="e">
        <f>I83*J94</f>
        <v>#N/A</v>
      </c>
      <c r="M107" s="864"/>
      <c r="N107" s="865" t="e">
        <f>((N83*N$13*Q94)+(P94*N83*N$14)+((1-(P94+Q94))*N83*N$15))*VLOOKUP(N82,spot_lenght_index,2,FALSE)*O94</f>
        <v>#N/A</v>
      </c>
      <c r="O107" s="916"/>
      <c r="P107" s="917"/>
      <c r="Q107" s="917" t="e">
        <f>N83*O94</f>
        <v>#N/A</v>
      </c>
      <c r="R107" s="1029"/>
      <c r="S107" s="1163" t="e">
        <f>((S83*S$13*V94)+(U94*S83*S$14)+((1-(U94+V94))*S83*S$15))*VLOOKUP(S82,spot_lenght_index,2,FALSE)*T94</f>
        <v>#N/A</v>
      </c>
      <c r="T107" s="1164"/>
      <c r="U107" s="1165"/>
      <c r="V107" s="1165" t="e">
        <f>S83*T94</f>
        <v>#N/A</v>
      </c>
      <c r="W107" s="1166"/>
      <c r="X107" s="1052" t="e">
        <f>((X83*X$13*AA94)+(Z94*X83*X$14)+((1-(Z94+AA94))*X83*X$15))*VLOOKUP(X82,spot_lenght_index,2,FALSE)*Y94</f>
        <v>#N/A</v>
      </c>
      <c r="Y107" s="916"/>
      <c r="Z107" s="917"/>
      <c r="AA107" s="917" t="e">
        <f>X83*Y94</f>
        <v>#N/A</v>
      </c>
      <c r="AB107" s="923"/>
      <c r="AC107" s="826"/>
      <c r="AD107" s="865" t="e">
        <f>((AD83*AD$13*AG94)+(AF94*AD83*AD$14)+((1-(AF94+AG94))*AD83*AD$15))*VLOOKUP(AD82,spot_lenght_index,2,FALSE)*AE94</f>
        <v>#N/A</v>
      </c>
      <c r="AE107" s="916"/>
      <c r="AF107" s="917"/>
      <c r="AG107" s="917" t="e">
        <f>AD83*AE94</f>
        <v>#N/A</v>
      </c>
      <c r="AH107" s="834"/>
      <c r="AI107" s="865" t="e">
        <f>((AI83*AI$13*AL94)+(AK94*AI83*AI$14)+((1-(AK94+AL94))*AI83*AI$15))*VLOOKUP(AI82,spot_lenght_index,2,FALSE)*AJ94</f>
        <v>#N/A</v>
      </c>
      <c r="AJ107" s="916"/>
      <c r="AK107" s="917"/>
      <c r="AL107" s="917" t="e">
        <f>AI83*AJ94</f>
        <v>#N/A</v>
      </c>
      <c r="AM107" s="851"/>
      <c r="AN107" s="865" t="e">
        <f>((AN83*AN$13*AQ94)+(AP94*AN83*AN$14)+((1-(AP94+AQ94))*AN83*AN$15))*VLOOKUP(AN82,spot_lenght_index,2,FALSE)*AO94</f>
        <v>#N/A</v>
      </c>
      <c r="AO107" s="916"/>
      <c r="AP107" s="917"/>
      <c r="AQ107" s="917" t="e">
        <f>AN83*AO94</f>
        <v>#N/A</v>
      </c>
      <c r="AR107" s="1227"/>
      <c r="AS107" s="1343" t="e">
        <f>((AS83*AS$13*AV94)+(AU94*AS83*AS$14)+((1-(AU94+AV94))*AS83*AS$15))*VLOOKUP(AS82,spot_lenght_index,2,FALSE)*AT94</f>
        <v>#N/A</v>
      </c>
      <c r="AT107" s="1344"/>
      <c r="AU107" s="1345"/>
      <c r="AV107" s="1345" t="e">
        <f>AS83*AT94</f>
        <v>#N/A</v>
      </c>
      <c r="AW107" s="1334"/>
      <c r="AX107" s="1253" t="e">
        <f>((AX83*AX$13*BA94)+(AZ94*AX83*AX$14)+((1-(AZ94+BA94))*AX83*AX$15))*VLOOKUP(AX82,spot_lenght_index,2,FALSE)*AY94</f>
        <v>#N/A</v>
      </c>
      <c r="AY107" s="916"/>
      <c r="AZ107" s="917"/>
      <c r="BA107" s="917" t="e">
        <f>AX83*AY94</f>
        <v>#N/A</v>
      </c>
      <c r="BB107" s="829"/>
      <c r="BC107" s="834"/>
      <c r="BD107" s="865" t="e">
        <f>((BD83*BD$13*BG94)+(BF94*BD83*BD$14)+((1-(BF94+BG94))*BD83*BD$15))*VLOOKUP(BD82,spot_lenght_index,2,FALSE)*BE94</f>
        <v>#N/A</v>
      </c>
      <c r="BE107" s="916"/>
      <c r="BF107" s="917"/>
      <c r="BG107" s="917" t="e">
        <f>BD83*BE94</f>
        <v>#N/A</v>
      </c>
      <c r="BH107" s="834"/>
      <c r="BI107" s="865" t="e">
        <f>((BI83*BI$13*BL94)+(BK94*BI83*BI$14)+((1-(BK94+BL94))*BI83*BI$15))*VLOOKUP(BI82,spot_lenght_index,2,FALSE)*BJ94</f>
        <v>#N/A</v>
      </c>
      <c r="BJ107" s="916"/>
      <c r="BK107" s="917"/>
      <c r="BL107" s="917" t="e">
        <f>BI83*BJ94</f>
        <v>#N/A</v>
      </c>
      <c r="BM107" s="868"/>
    </row>
    <row r="108" spans="1:65" outlineLevel="1">
      <c r="A108" s="151" t="s">
        <v>62</v>
      </c>
      <c r="B108" s="32"/>
      <c r="C108" s="48"/>
      <c r="D108" s="817" t="e">
        <f>((D83*D$13*G95)+(F95*D83*D$14)+((1-(F95+G95))*D83*D$15))*VLOOKUP(D82,spot_lenght_index,2,FALSE)*E95</f>
        <v>#N/A</v>
      </c>
      <c r="E108" s="916"/>
      <c r="F108" s="917"/>
      <c r="G108" s="917" t="e">
        <f>D83*E95</f>
        <v>#N/A</v>
      </c>
      <c r="H108" s="864"/>
      <c r="I108" s="865" t="e">
        <f>((I83*I$13*L95)+(K95*I83*I$14)+((1-(K95+L95))*I83*I$15))*VLOOKUP(I82,spot_lenght_index,2,FALSE)*J95</f>
        <v>#N/A</v>
      </c>
      <c r="J108" s="916"/>
      <c r="K108" s="917"/>
      <c r="L108" s="866" t="e">
        <f>I83*J95</f>
        <v>#N/A</v>
      </c>
      <c r="M108" s="864"/>
      <c r="N108" s="865" t="e">
        <f>((N83*N$13*Q95)+(P95*N83*N$14)+((1-(P95+Q95))*N83*N$15))*VLOOKUP(N82,spot_lenght_index,2,FALSE)*O95</f>
        <v>#N/A</v>
      </c>
      <c r="O108" s="916"/>
      <c r="P108" s="917"/>
      <c r="Q108" s="917" t="e">
        <f>N83*O95</f>
        <v>#N/A</v>
      </c>
      <c r="R108" s="1029"/>
      <c r="S108" s="1163" t="e">
        <f>((S83*S$13*V95)+(U95*S83*S$14)+((1-(U95+V95))*S83*S$15))*VLOOKUP(S82,spot_lenght_index,2,FALSE)*T95</f>
        <v>#N/A</v>
      </c>
      <c r="T108" s="1164"/>
      <c r="U108" s="1165"/>
      <c r="V108" s="1165" t="e">
        <f>S83*T95</f>
        <v>#N/A</v>
      </c>
      <c r="W108" s="1166"/>
      <c r="X108" s="1052" t="e">
        <f>((X83*X$13*AA95)+(Z95*X83*X$14)+((1-(Z95+AA95))*X83*X$15))*VLOOKUP(X82,spot_lenght_index,2,FALSE)*Y95</f>
        <v>#N/A</v>
      </c>
      <c r="Y108" s="916"/>
      <c r="Z108" s="917"/>
      <c r="AA108" s="917" t="e">
        <f>X83*Y95</f>
        <v>#N/A</v>
      </c>
      <c r="AB108" s="923"/>
      <c r="AC108" s="826"/>
      <c r="AD108" s="865" t="e">
        <f>((AD83*AD$13*AG95)+(AF95*AD83*AD$14)+((1-(AF95+AG95))*AD83*AD$15))*VLOOKUP(AD82,spot_lenght_index,2,FALSE)*AE95</f>
        <v>#N/A</v>
      </c>
      <c r="AE108" s="916"/>
      <c r="AF108" s="917"/>
      <c r="AG108" s="917" t="e">
        <f>AD83*AE95</f>
        <v>#N/A</v>
      </c>
      <c r="AH108" s="834"/>
      <c r="AI108" s="865" t="e">
        <f>((AI83*AI$13*AL95)+(AK95*AI83*AI$14)+((1-(AK95+AL95))*AI83*AI$15))*VLOOKUP(AI82,spot_lenght_index,2,FALSE)*AJ95</f>
        <v>#N/A</v>
      </c>
      <c r="AJ108" s="916"/>
      <c r="AK108" s="917"/>
      <c r="AL108" s="917" t="e">
        <f>AI83*AJ95</f>
        <v>#N/A</v>
      </c>
      <c r="AM108" s="851"/>
      <c r="AN108" s="865" t="e">
        <f>((AN83*AN$13*AQ95)+(AP95*AN83*AN$14)+((1-(AP95+AQ95))*AN83*AN$15))*VLOOKUP(AN82,spot_lenght_index,2,FALSE)*AO95</f>
        <v>#N/A</v>
      </c>
      <c r="AO108" s="916"/>
      <c r="AP108" s="917"/>
      <c r="AQ108" s="917" t="e">
        <f>AN83*AO95</f>
        <v>#N/A</v>
      </c>
      <c r="AR108" s="1227"/>
      <c r="AS108" s="1343" t="e">
        <f>((AS83*AS$13*AV95)+(AU95*AS83*AS$14)+((1-(AU95+AV95))*AS83*AS$15))*VLOOKUP(AS82,spot_lenght_index,2,FALSE)*AT95</f>
        <v>#N/A</v>
      </c>
      <c r="AT108" s="1344"/>
      <c r="AU108" s="1345"/>
      <c r="AV108" s="1345" t="e">
        <f>AS83*AT95</f>
        <v>#N/A</v>
      </c>
      <c r="AW108" s="1334"/>
      <c r="AX108" s="1253" t="e">
        <f>((AX83*AX$13*BA95)+(AZ95*AX83*AX$14)+((1-(AZ95+BA95))*AX83*AX$15))*VLOOKUP(AX82,spot_lenght_index,2,FALSE)*AY95</f>
        <v>#N/A</v>
      </c>
      <c r="AY108" s="916"/>
      <c r="AZ108" s="917"/>
      <c r="BA108" s="917" t="e">
        <f>AX83*AY95</f>
        <v>#N/A</v>
      </c>
      <c r="BB108" s="829"/>
      <c r="BC108" s="834"/>
      <c r="BD108" s="865" t="e">
        <f>((BD83*BD$13*BG95)+(BF95*BD83*BD$14)+((1-(BF95+BG95))*BD83*BD$15))*VLOOKUP(BD82,spot_lenght_index,2,FALSE)*BE95</f>
        <v>#N/A</v>
      </c>
      <c r="BE108" s="916"/>
      <c r="BF108" s="917"/>
      <c r="BG108" s="917" t="e">
        <f>BD83*BE95</f>
        <v>#N/A</v>
      </c>
      <c r="BH108" s="834"/>
      <c r="BI108" s="865" t="e">
        <f>((BI83*BI$13*BL95)+(BK95*BI83*BI$14)+((1-(BK95+BL95))*BI83*BI$15))*VLOOKUP(BI82,spot_lenght_index,2,FALSE)*BJ95</f>
        <v>#N/A</v>
      </c>
      <c r="BJ108" s="916"/>
      <c r="BK108" s="917"/>
      <c r="BL108" s="917" t="e">
        <f>BI83*BJ95</f>
        <v>#N/A</v>
      </c>
      <c r="BM108" s="868"/>
    </row>
    <row r="109" spans="1:65" outlineLevel="1">
      <c r="A109" s="151" t="s">
        <v>106</v>
      </c>
      <c r="B109" s="32"/>
      <c r="C109" s="48"/>
      <c r="D109" s="817" t="e">
        <f>((D83*D$13*G96)+(F96*D83*D$14)+((1-(F96+G96))*D83*D$15))*VLOOKUP(D82,spot_lenght_index,2,FALSE)*E96</f>
        <v>#N/A</v>
      </c>
      <c r="E109" s="916"/>
      <c r="F109" s="917"/>
      <c r="G109" s="917" t="e">
        <f>D83*E96</f>
        <v>#N/A</v>
      </c>
      <c r="H109" s="864"/>
      <c r="I109" s="865" t="e">
        <f>((I83*I$13*L96)+(K96*I83*I$14)+((1-(K96+L96))*I83*I$15))*VLOOKUP(I82,spot_lenght_index,2,FALSE)*J96</f>
        <v>#N/A</v>
      </c>
      <c r="J109" s="916"/>
      <c r="K109" s="917"/>
      <c r="L109" s="866" t="e">
        <f>I83*J96</f>
        <v>#N/A</v>
      </c>
      <c r="M109" s="864"/>
      <c r="N109" s="865" t="e">
        <f>((N83*N$13*Q96)+(P96*N83*N$14)+((1-(P96+Q96))*N83*N$15))*VLOOKUP(N82,spot_lenght_index,2,FALSE)*O96</f>
        <v>#N/A</v>
      </c>
      <c r="O109" s="916"/>
      <c r="P109" s="917"/>
      <c r="Q109" s="917" t="e">
        <f>N83*O96</f>
        <v>#N/A</v>
      </c>
      <c r="R109" s="1029"/>
      <c r="S109" s="1163" t="e">
        <f>((S83*S$13*V96)+(U96*S83*S$14)+((1-(U96+V96))*S83*S$15))*VLOOKUP(S82,spot_lenght_index,2,FALSE)*T96</f>
        <v>#N/A</v>
      </c>
      <c r="T109" s="1164"/>
      <c r="U109" s="1165"/>
      <c r="V109" s="1165" t="e">
        <f>S83*T96</f>
        <v>#N/A</v>
      </c>
      <c r="W109" s="1166"/>
      <c r="X109" s="1052" t="e">
        <f>((X83*X$13*AA96)+(Z96*X83*X$14)+((1-(Z96+AA96))*X83*X$15))*VLOOKUP(X82,spot_lenght_index,2,FALSE)*Y96</f>
        <v>#N/A</v>
      </c>
      <c r="Y109" s="916"/>
      <c r="Z109" s="917"/>
      <c r="AA109" s="917" t="e">
        <f>X83*Y96</f>
        <v>#N/A</v>
      </c>
      <c r="AB109" s="923"/>
      <c r="AC109" s="826"/>
      <c r="AD109" s="865" t="e">
        <f>((AD83*AD$13*AG96)+(AF96*AD83*AD$14)+((1-(AF96+AG96))*AD83*AD$15))*VLOOKUP(AD82,spot_lenght_index,2,FALSE)*AE96</f>
        <v>#N/A</v>
      </c>
      <c r="AE109" s="916"/>
      <c r="AF109" s="917"/>
      <c r="AG109" s="917" t="e">
        <f>AD83*AE96</f>
        <v>#N/A</v>
      </c>
      <c r="AH109" s="834"/>
      <c r="AI109" s="865" t="e">
        <f>((AI83*AI$13*AL96)+(AK96*AI83*AI$14)+((1-(AK96+AL96))*AI83*AI$15))*VLOOKUP(AI82,spot_lenght_index,2,FALSE)*AJ96</f>
        <v>#N/A</v>
      </c>
      <c r="AJ109" s="916"/>
      <c r="AK109" s="917"/>
      <c r="AL109" s="917" t="e">
        <f>AI83*AJ96</f>
        <v>#N/A</v>
      </c>
      <c r="AM109" s="851"/>
      <c r="AN109" s="865" t="e">
        <f>((AN83*AN$13*AQ96)+(AP96*AN83*AN$14)+((1-(AP96+AQ96))*AN83*AN$15))*VLOOKUP(AN82,spot_lenght_index,2,FALSE)*AO96</f>
        <v>#N/A</v>
      </c>
      <c r="AO109" s="916"/>
      <c r="AP109" s="917"/>
      <c r="AQ109" s="917" t="e">
        <f>AN83*AO96</f>
        <v>#N/A</v>
      </c>
      <c r="AR109" s="1227"/>
      <c r="AS109" s="1343" t="e">
        <f>((AS83*AS$13*AV96)+(AU96*AS83*AS$14)+((1-(AU96+AV96))*AS83*AS$15))*VLOOKUP(AS82,spot_lenght_index,2,FALSE)*AT96</f>
        <v>#N/A</v>
      </c>
      <c r="AT109" s="1344"/>
      <c r="AU109" s="1345"/>
      <c r="AV109" s="1345" t="e">
        <f>AS83*AT96</f>
        <v>#N/A</v>
      </c>
      <c r="AW109" s="1334"/>
      <c r="AX109" s="1253" t="e">
        <f>((AX83*AX$13*BA96)+(AZ96*AX83*AX$14)+((1-(AZ96+BA96))*AX83*AX$15))*VLOOKUP(AX82,spot_lenght_index,2,FALSE)*AY96</f>
        <v>#N/A</v>
      </c>
      <c r="AY109" s="916"/>
      <c r="AZ109" s="917"/>
      <c r="BA109" s="917" t="e">
        <f>AX83*AY96</f>
        <v>#N/A</v>
      </c>
      <c r="BB109" s="829"/>
      <c r="BC109" s="834"/>
      <c r="BD109" s="865" t="e">
        <f>((BD83*BD$13*BG96)+(BF96*BD83*BD$14)+((1-(BF96+BG96))*BD83*BD$15))*VLOOKUP(BD82,spot_lenght_index,2,FALSE)*BE96</f>
        <v>#N/A</v>
      </c>
      <c r="BE109" s="916"/>
      <c r="BF109" s="917"/>
      <c r="BG109" s="917" t="e">
        <f>BD83*BE96</f>
        <v>#N/A</v>
      </c>
      <c r="BH109" s="834"/>
      <c r="BI109" s="865" t="e">
        <f>((BI83*BI$13*BL96)+(BK96*BI83*BI$14)+((1-(BK96+BL96))*BI83*BI$15))*VLOOKUP(BI82,spot_lenght_index,2,FALSE)*BJ96</f>
        <v>#N/A</v>
      </c>
      <c r="BJ109" s="916"/>
      <c r="BK109" s="917"/>
      <c r="BL109" s="917" t="e">
        <f>BI83*BJ96</f>
        <v>#N/A</v>
      </c>
      <c r="BM109" s="868"/>
    </row>
    <row r="110" spans="1:65" outlineLevel="1">
      <c r="A110" s="151" t="s">
        <v>63</v>
      </c>
      <c r="B110" s="32"/>
      <c r="C110" s="48"/>
      <c r="D110" s="817" t="e">
        <f>((D83*D$16*F97)+((1-F97)*D83*D$17))*VLOOKUP(D82,spot_lenght_index,3,FALSE)*E97</f>
        <v>#N/A</v>
      </c>
      <c r="E110" s="916"/>
      <c r="F110" s="924"/>
      <c r="G110" s="917" t="e">
        <f>D83*E97</f>
        <v>#N/A</v>
      </c>
      <c r="H110" s="864"/>
      <c r="I110" s="865" t="e">
        <f>((I83*I$16*K97)+((1-K97)*I83*I$17))*VLOOKUP(I82,spot_lenght_index,3,FALSE)*J97</f>
        <v>#N/A</v>
      </c>
      <c r="J110" s="916"/>
      <c r="K110" s="924"/>
      <c r="L110" s="866" t="e">
        <f>I83*J97</f>
        <v>#N/A</v>
      </c>
      <c r="M110" s="864"/>
      <c r="N110" s="865" t="e">
        <f>((N83*N$16*P97)+((1-P97)*N83*N$17))*VLOOKUP(N82,spot_lenght_index,3,FALSE)*O97</f>
        <v>#N/A</v>
      </c>
      <c r="O110" s="916"/>
      <c r="P110" s="924"/>
      <c r="Q110" s="917" t="e">
        <f>N83*O97</f>
        <v>#N/A</v>
      </c>
      <c r="R110" s="1029"/>
      <c r="S110" s="1163" t="e">
        <f>((S83*S$16*U97)+((1-U97)*S83*S$17))*VLOOKUP(S82,spot_lenght_index,3,FALSE)*T97</f>
        <v>#N/A</v>
      </c>
      <c r="T110" s="1164"/>
      <c r="U110" s="1167"/>
      <c r="V110" s="1165" t="e">
        <f>S83*T97</f>
        <v>#N/A</v>
      </c>
      <c r="W110" s="1166"/>
      <c r="X110" s="1052" t="e">
        <f>((X83*X$16*Z97)+((1-Z97)*X83*X$17))*VLOOKUP(X82,spot_lenght_index,3,FALSE)*Y97</f>
        <v>#N/A</v>
      </c>
      <c r="Y110" s="916"/>
      <c r="Z110" s="924"/>
      <c r="AA110" s="917" t="e">
        <f>X83*Y97</f>
        <v>#N/A</v>
      </c>
      <c r="AB110" s="923"/>
      <c r="AC110" s="826"/>
      <c r="AD110" s="865" t="e">
        <f>((AD83*AD$16*AF97)+((1-AF97)*AD83*AD$17))*VLOOKUP(AD82,spot_lenght_index,3,FALSE)*AE97</f>
        <v>#N/A</v>
      </c>
      <c r="AE110" s="916"/>
      <c r="AF110" s="924"/>
      <c r="AG110" s="917" t="e">
        <f>AD83*AE97</f>
        <v>#N/A</v>
      </c>
      <c r="AH110" s="834"/>
      <c r="AI110" s="865" t="e">
        <f>((AI83*AI$16*AK97)+((1-AK97)*AI83*AI$17))*VLOOKUP(AI82,spot_lenght_index,3,FALSE)*AJ97</f>
        <v>#N/A</v>
      </c>
      <c r="AJ110" s="916"/>
      <c r="AK110" s="924"/>
      <c r="AL110" s="917" t="e">
        <f>AI83*AJ97</f>
        <v>#N/A</v>
      </c>
      <c r="AM110" s="851"/>
      <c r="AN110" s="865" t="e">
        <f>((AN83*AN$16*AP97)+((1-AP97)*AN83*AN$17))*VLOOKUP(AN82,spot_lenght_index,3,FALSE)*AO97</f>
        <v>#N/A</v>
      </c>
      <c r="AO110" s="916"/>
      <c r="AP110" s="924"/>
      <c r="AQ110" s="917" t="e">
        <f>AN83*AO97</f>
        <v>#N/A</v>
      </c>
      <c r="AR110" s="1227"/>
      <c r="AS110" s="1343" t="e">
        <f>((AS83*AS$16*AU97)+((1-AU97)*AS83*AS$17))*VLOOKUP(AS82,spot_lenght_index,3,FALSE)*AT97</f>
        <v>#N/A</v>
      </c>
      <c r="AT110" s="1344"/>
      <c r="AU110" s="1346"/>
      <c r="AV110" s="1345" t="e">
        <f>AS83*AT97</f>
        <v>#N/A</v>
      </c>
      <c r="AW110" s="1334"/>
      <c r="AX110" s="1253" t="e">
        <f>((AX83*AX$16*AZ97)+((1-AZ97)*AX83*AX$17))*VLOOKUP(AX82,spot_lenght_index,3,FALSE)*AY97</f>
        <v>#N/A</v>
      </c>
      <c r="AY110" s="916"/>
      <c r="AZ110" s="924"/>
      <c r="BA110" s="917" t="e">
        <f>AX83*AY97</f>
        <v>#N/A</v>
      </c>
      <c r="BB110" s="829"/>
      <c r="BC110" s="834"/>
      <c r="BD110" s="865" t="e">
        <f>((BD83*BD$16*BF97)+((1-BF97)*BD83*BD$17))*VLOOKUP(BD82,spot_lenght_index,3,FALSE)*BE97</f>
        <v>#N/A</v>
      </c>
      <c r="BE110" s="916"/>
      <c r="BF110" s="924"/>
      <c r="BG110" s="917" t="e">
        <f>BD83*BE97</f>
        <v>#N/A</v>
      </c>
      <c r="BH110" s="834"/>
      <c r="BI110" s="865" t="e">
        <f>((BI83*BI$16*BK97)+((1-BK97)*BI83*BI$17))*VLOOKUP(BI82,spot_lenght_index,3,FALSE)*BJ97</f>
        <v>#N/A</v>
      </c>
      <c r="BJ110" s="916"/>
      <c r="BK110" s="924"/>
      <c r="BL110" s="917" t="e">
        <f>BI83*BJ97</f>
        <v>#N/A</v>
      </c>
      <c r="BM110" s="868"/>
    </row>
    <row r="111" spans="1:65" outlineLevel="1">
      <c r="A111" s="151" t="s">
        <v>72</v>
      </c>
      <c r="B111" s="32"/>
      <c r="C111" s="48"/>
      <c r="D111" s="817" t="e">
        <f>((D83*D$16*F98)+((1-F98)*D83*D$17))*VLOOKUP(D82,spot_lenght_index,3,FALSE)*E98</f>
        <v>#N/A</v>
      </c>
      <c r="E111" s="916"/>
      <c r="F111" s="917"/>
      <c r="G111" s="917" t="e">
        <f>D83*E98</f>
        <v>#N/A</v>
      </c>
      <c r="H111" s="864"/>
      <c r="I111" s="865" t="e">
        <f>((I83*I$16*K98)+((1-K98)*I83*I$17))*VLOOKUP(I82,spot_lenght_index,3,FALSE)*J98</f>
        <v>#N/A</v>
      </c>
      <c r="J111" s="916"/>
      <c r="K111" s="917"/>
      <c r="L111" s="866" t="e">
        <f>I83*J98</f>
        <v>#N/A</v>
      </c>
      <c r="M111" s="864"/>
      <c r="N111" s="865" t="e">
        <f>((N83*N$16*P98)+((1-P98)*N83*N$17))*VLOOKUP(N82,spot_lenght_index,3,FALSE)*O98</f>
        <v>#N/A</v>
      </c>
      <c r="O111" s="916"/>
      <c r="P111" s="917"/>
      <c r="Q111" s="917" t="e">
        <f>N83*O98</f>
        <v>#N/A</v>
      </c>
      <c r="R111" s="1029"/>
      <c r="S111" s="1163" t="e">
        <f>((S83*S$16*U98)+((1-U98)*S83*S$17))*VLOOKUP(S82,spot_lenght_index,3,FALSE)*T98</f>
        <v>#N/A</v>
      </c>
      <c r="T111" s="1164"/>
      <c r="U111" s="1165"/>
      <c r="V111" s="1165" t="e">
        <f>S83*T98</f>
        <v>#N/A</v>
      </c>
      <c r="W111" s="1166"/>
      <c r="X111" s="1052" t="e">
        <f>((X83*X$16*Z98)+((1-Z98)*X83*X$17))*VLOOKUP(X82,spot_lenght_index,3,FALSE)*Y98</f>
        <v>#N/A</v>
      </c>
      <c r="Y111" s="916"/>
      <c r="Z111" s="917"/>
      <c r="AA111" s="917" t="e">
        <f>X83*Y98</f>
        <v>#N/A</v>
      </c>
      <c r="AB111" s="923"/>
      <c r="AC111" s="826"/>
      <c r="AD111" s="865" t="e">
        <f>((AD83*AD$16*AF98)+((1-AF98)*AD83*AD$17))*VLOOKUP(AD82,spot_lenght_index,3,FALSE)*AE98</f>
        <v>#N/A</v>
      </c>
      <c r="AE111" s="916"/>
      <c r="AF111" s="917"/>
      <c r="AG111" s="917" t="e">
        <f>AD83*AE98</f>
        <v>#N/A</v>
      </c>
      <c r="AH111" s="834"/>
      <c r="AI111" s="865" t="e">
        <f>((AI83*AI$16*AK98)+((1-AK98)*AI83*AI$17))*VLOOKUP(AI82,spot_lenght_index,3,FALSE)*AJ98</f>
        <v>#N/A</v>
      </c>
      <c r="AJ111" s="916"/>
      <c r="AK111" s="917"/>
      <c r="AL111" s="917" t="e">
        <f>AI83*AJ98</f>
        <v>#N/A</v>
      </c>
      <c r="AM111" s="851"/>
      <c r="AN111" s="865" t="e">
        <f>((AN83*AN$16*AP98)+((1-AP98)*AN83*AN$17))*VLOOKUP(AN82,spot_lenght_index,3,FALSE)*AO98</f>
        <v>#N/A</v>
      </c>
      <c r="AO111" s="916"/>
      <c r="AP111" s="917"/>
      <c r="AQ111" s="917" t="e">
        <f>AN83*AO98</f>
        <v>#N/A</v>
      </c>
      <c r="AR111" s="1227"/>
      <c r="AS111" s="1343" t="e">
        <f>((AS83*AS$16*AU98)+((1-AU98)*AS83*AS$17))*VLOOKUP(AS82,spot_lenght_index,3,FALSE)*AT98</f>
        <v>#N/A</v>
      </c>
      <c r="AT111" s="1344"/>
      <c r="AU111" s="1345"/>
      <c r="AV111" s="1345" t="e">
        <f>AS83*AT98</f>
        <v>#N/A</v>
      </c>
      <c r="AW111" s="1334"/>
      <c r="AX111" s="1253" t="e">
        <f>((AX83*AX$16*AZ98)+((1-AZ98)*AX83*AX$17))*VLOOKUP(AX82,spot_lenght_index,3,FALSE)*AY98</f>
        <v>#N/A</v>
      </c>
      <c r="AY111" s="916"/>
      <c r="AZ111" s="917"/>
      <c r="BA111" s="917" t="e">
        <f>AX83*AY98</f>
        <v>#N/A</v>
      </c>
      <c r="BB111" s="829"/>
      <c r="BC111" s="834"/>
      <c r="BD111" s="865" t="e">
        <f>((BD83*BD$16*BF98)+((1-BF98)*BD83*BD$17))*VLOOKUP(BD82,spot_lenght_index,3,FALSE)*BE98</f>
        <v>#N/A</v>
      </c>
      <c r="BE111" s="916"/>
      <c r="BF111" s="917"/>
      <c r="BG111" s="917" t="e">
        <f>BD83*BE98</f>
        <v>#N/A</v>
      </c>
      <c r="BH111" s="834"/>
      <c r="BI111" s="865" t="e">
        <f>((BI83*BI$16*BK98)+((1-BK98)*BI83*BI$17))*VLOOKUP(BI82,spot_lenght_index,3,FALSE)*BJ98</f>
        <v>#N/A</v>
      </c>
      <c r="BJ111" s="916"/>
      <c r="BK111" s="917"/>
      <c r="BL111" s="917" t="e">
        <f>BI83*BJ98</f>
        <v>#N/A</v>
      </c>
      <c r="BM111" s="868"/>
    </row>
    <row r="112" spans="1:65" outlineLevel="1">
      <c r="A112" s="151" t="s">
        <v>80</v>
      </c>
      <c r="B112" s="32"/>
      <c r="C112" s="48"/>
      <c r="D112" s="817" t="e">
        <f>((D83*D$16*F99)+((1-F99)*D83*D$17))*VLOOKUP(D82,spot_lenght_index,3,FALSE)*E99</f>
        <v>#N/A</v>
      </c>
      <c r="E112" s="916"/>
      <c r="F112" s="917"/>
      <c r="G112" s="917" t="e">
        <f>D83*E99</f>
        <v>#N/A</v>
      </c>
      <c r="H112" s="864"/>
      <c r="I112" s="865" t="e">
        <f>((I83*I$16*K99)+((1-K99)*I83*I$17))*VLOOKUP(I82,spot_lenght_index,3,FALSE)*J99</f>
        <v>#N/A</v>
      </c>
      <c r="J112" s="916"/>
      <c r="K112" s="917"/>
      <c r="L112" s="866" t="e">
        <f>I83*J99</f>
        <v>#N/A</v>
      </c>
      <c r="M112" s="864"/>
      <c r="N112" s="865" t="e">
        <f>((N83*N$16*P99)+((1-P99)*N83*N$17))*VLOOKUP(N82,spot_lenght_index,3,FALSE)*O99</f>
        <v>#N/A</v>
      </c>
      <c r="O112" s="916"/>
      <c r="P112" s="917"/>
      <c r="Q112" s="917" t="e">
        <f>N83*O99</f>
        <v>#N/A</v>
      </c>
      <c r="R112" s="1029"/>
      <c r="S112" s="1163" t="e">
        <f>((S83*S$16*U99)+((1-U99)*S83*S$17))*VLOOKUP(S82,spot_lenght_index,3,FALSE)*T99</f>
        <v>#N/A</v>
      </c>
      <c r="T112" s="1164"/>
      <c r="U112" s="1165"/>
      <c r="V112" s="1165" t="e">
        <f>S83*T99</f>
        <v>#N/A</v>
      </c>
      <c r="W112" s="1166"/>
      <c r="X112" s="1052" t="e">
        <f>((X83*X$16*Z99)+((1-Z99)*X83*X$17))*VLOOKUP(X82,spot_lenght_index,3,FALSE)*Y99</f>
        <v>#N/A</v>
      </c>
      <c r="Y112" s="916"/>
      <c r="Z112" s="917"/>
      <c r="AA112" s="917" t="e">
        <f>X83*Y99</f>
        <v>#N/A</v>
      </c>
      <c r="AB112" s="923"/>
      <c r="AC112" s="826"/>
      <c r="AD112" s="865" t="e">
        <f>((AD83*AD$16*AF99)+((1-AF99)*AD83*AD$17))*VLOOKUP(AD82,spot_lenght_index,3,FALSE)*AE99</f>
        <v>#N/A</v>
      </c>
      <c r="AE112" s="916"/>
      <c r="AF112" s="917"/>
      <c r="AG112" s="917" t="e">
        <f>AD83*AE99</f>
        <v>#N/A</v>
      </c>
      <c r="AH112" s="834"/>
      <c r="AI112" s="865" t="e">
        <f>((AI83*AI$16*AK99)+((1-AK99)*AI83*AI$17))*VLOOKUP(AI82,spot_lenght_index,3,FALSE)*AJ99</f>
        <v>#N/A</v>
      </c>
      <c r="AJ112" s="916"/>
      <c r="AK112" s="917"/>
      <c r="AL112" s="917" t="e">
        <f>AI83*AJ99</f>
        <v>#N/A</v>
      </c>
      <c r="AM112" s="851"/>
      <c r="AN112" s="865" t="e">
        <f>((AN83*AN$16*AP99)+((1-AP99)*AN83*AN$17))*VLOOKUP(AN82,spot_lenght_index,3,FALSE)*AO99</f>
        <v>#N/A</v>
      </c>
      <c r="AO112" s="916"/>
      <c r="AP112" s="917"/>
      <c r="AQ112" s="917" t="e">
        <f>AN83*AO99</f>
        <v>#N/A</v>
      </c>
      <c r="AR112" s="1227"/>
      <c r="AS112" s="1343" t="e">
        <f>((AS83*AS$16*AU99)+((1-AU99)*AS83*AS$17))*VLOOKUP(AS82,spot_lenght_index,3,FALSE)*AT99</f>
        <v>#N/A</v>
      </c>
      <c r="AT112" s="1344"/>
      <c r="AU112" s="1345"/>
      <c r="AV112" s="1345" t="e">
        <f>AS83*AT99</f>
        <v>#N/A</v>
      </c>
      <c r="AW112" s="1334"/>
      <c r="AX112" s="1253" t="e">
        <f>((AX83*AX$16*AZ99)+((1-AZ99)*AX83*AX$17))*VLOOKUP(AX82,spot_lenght_index,3,FALSE)*AY99</f>
        <v>#N/A</v>
      </c>
      <c r="AY112" s="916"/>
      <c r="AZ112" s="917"/>
      <c r="BA112" s="917" t="e">
        <f>AX83*AY99</f>
        <v>#N/A</v>
      </c>
      <c r="BB112" s="829"/>
      <c r="BC112" s="834"/>
      <c r="BD112" s="865" t="e">
        <f>((BD83*BD$16*BF99)+((1-BF99)*BD83*BD$17))*VLOOKUP(BD82,spot_lenght_index,3,FALSE)*BE99</f>
        <v>#N/A</v>
      </c>
      <c r="BE112" s="916"/>
      <c r="BF112" s="917"/>
      <c r="BG112" s="917" t="e">
        <f>BD83*BE99</f>
        <v>#N/A</v>
      </c>
      <c r="BH112" s="834"/>
      <c r="BI112" s="865" t="e">
        <f>((BI83*BI$16*BK99)+((1-BK99)*BI83*BI$17))*VLOOKUP(BI82,spot_lenght_index,3,FALSE)*BJ99</f>
        <v>#N/A</v>
      </c>
      <c r="BJ112" s="916"/>
      <c r="BK112" s="917"/>
      <c r="BL112" s="917" t="e">
        <f>BI83*BJ99</f>
        <v>#N/A</v>
      </c>
      <c r="BM112" s="868"/>
    </row>
    <row r="113" spans="1:81" outlineLevel="1">
      <c r="A113" s="151" t="s">
        <v>95</v>
      </c>
      <c r="B113" s="32"/>
      <c r="C113" s="51"/>
      <c r="D113" s="817" t="e">
        <f>((D83*D$16*F100)+((1-F100)*D83*D$17))*VLOOKUP(D82,spot_lenght_index,3,FALSE)*E100</f>
        <v>#N/A</v>
      </c>
      <c r="E113" s="554"/>
      <c r="F113" s="870"/>
      <c r="G113" s="917" t="e">
        <f>D83*E100</f>
        <v>#N/A</v>
      </c>
      <c r="H113" s="864"/>
      <c r="I113" s="865" t="e">
        <f>((I83*I$16*K100)+((1-K100)*I83*I$17))*VLOOKUP(I82,spot_lenght_index,3,FALSE)*J100</f>
        <v>#N/A</v>
      </c>
      <c r="J113" s="554"/>
      <c r="K113" s="870"/>
      <c r="L113" s="866" t="e">
        <f>I83*J100</f>
        <v>#N/A</v>
      </c>
      <c r="M113" s="864"/>
      <c r="N113" s="865" t="e">
        <f>((N83*N$16*P100)+((1-P100)*N83*N$17))*VLOOKUP(N82,spot_lenght_index,3,FALSE)*O100</f>
        <v>#N/A</v>
      </c>
      <c r="O113" s="554"/>
      <c r="P113" s="870"/>
      <c r="Q113" s="917" t="e">
        <f>N83*O100</f>
        <v>#N/A</v>
      </c>
      <c r="R113" s="1029"/>
      <c r="S113" s="1163" t="e">
        <f>((S83*S$16*U100)+((1-U100)*S83*S$17))*VLOOKUP(S82,spot_lenght_index,3,FALSE)*T100</f>
        <v>#N/A</v>
      </c>
      <c r="T113" s="1168"/>
      <c r="U113" s="1169"/>
      <c r="V113" s="1165" t="e">
        <f>S83*T100</f>
        <v>#N/A</v>
      </c>
      <c r="W113" s="1166"/>
      <c r="X113" s="1052" t="e">
        <f>((X83*X$16*Z100)+((1-Z100)*X83*X$17))*VLOOKUP(X82,spot_lenght_index,3,FALSE)*Y100</f>
        <v>#N/A</v>
      </c>
      <c r="Y113" s="554"/>
      <c r="Z113" s="870"/>
      <c r="AA113" s="917" t="e">
        <f>X83*Y100</f>
        <v>#N/A</v>
      </c>
      <c r="AB113" s="923"/>
      <c r="AC113" s="826"/>
      <c r="AD113" s="865" t="e">
        <f>((AD83*AD$16*AF100)+((1-AF100)*AD83*AD$17))*VLOOKUP(AD82,spot_lenght_index,3,FALSE)*AE100</f>
        <v>#N/A</v>
      </c>
      <c r="AE113" s="554"/>
      <c r="AF113" s="870"/>
      <c r="AG113" s="917" t="e">
        <f>AD83*AE100</f>
        <v>#N/A</v>
      </c>
      <c r="AH113" s="321"/>
      <c r="AI113" s="865" t="e">
        <f>((AI83*AI$16*AK100)+((1-AK100)*AI83*AI$17))*VLOOKUP(AI82,spot_lenght_index,3,FALSE)*AJ100</f>
        <v>#N/A</v>
      </c>
      <c r="AJ113" s="554"/>
      <c r="AK113" s="870"/>
      <c r="AL113" s="917" t="e">
        <f>AI83*AJ100</f>
        <v>#N/A</v>
      </c>
      <c r="AM113" s="322"/>
      <c r="AN113" s="865" t="e">
        <f>((AN83*AN$16*AP100)+((1-AP100)*AN83*AN$17))*VLOOKUP(AN82,spot_lenght_index,3,FALSE)*AO100</f>
        <v>#N/A</v>
      </c>
      <c r="AO113" s="554"/>
      <c r="AP113" s="870"/>
      <c r="AQ113" s="917" t="e">
        <f>AN83*AO100</f>
        <v>#N/A</v>
      </c>
      <c r="AR113" s="473"/>
      <c r="AS113" s="1343" t="e">
        <f>((AS83*AS$16*AU100)+((1-AU100)*AS83*AS$17))*VLOOKUP(AS82,spot_lenght_index,3,FALSE)*AT100</f>
        <v>#N/A</v>
      </c>
      <c r="AT113" s="1347"/>
      <c r="AU113" s="1348"/>
      <c r="AV113" s="1345" t="e">
        <f>AS83*AT100</f>
        <v>#N/A</v>
      </c>
      <c r="AW113" s="1349"/>
      <c r="AX113" s="1253" t="e">
        <f>((AX83*AX$16*AZ100)+((1-AZ100)*AX83*AX$17))*VLOOKUP(AX82,spot_lenght_index,3,FALSE)*AY100</f>
        <v>#N/A</v>
      </c>
      <c r="AY113" s="554"/>
      <c r="AZ113" s="870"/>
      <c r="BA113" s="917" t="e">
        <f>AX83*AY100</f>
        <v>#N/A</v>
      </c>
      <c r="BB113" s="473"/>
      <c r="BC113" s="337"/>
      <c r="BD113" s="865" t="e">
        <f>((BD83*BD$16*BF100)+((1-BF100)*BD83*BD$17))*VLOOKUP(BD82,spot_lenght_index,3,FALSE)*BE100</f>
        <v>#N/A</v>
      </c>
      <c r="BE113" s="554"/>
      <c r="BF113" s="870"/>
      <c r="BG113" s="917" t="e">
        <f>BD83*BE100</f>
        <v>#N/A</v>
      </c>
      <c r="BH113" s="337"/>
      <c r="BI113" s="865" t="e">
        <f>((BI83*BI$16*BK100)+((1-BK100)*BI83*BI$17))*VLOOKUP(BI82,spot_lenght_index,3,FALSE)*BJ100</f>
        <v>#N/A</v>
      </c>
      <c r="BJ113" s="554"/>
      <c r="BK113" s="870"/>
      <c r="BL113" s="917" t="e">
        <f>BI83*BJ100</f>
        <v>#N/A</v>
      </c>
      <c r="BM113" s="868"/>
    </row>
    <row r="114" spans="1:81" outlineLevel="1">
      <c r="A114" s="151"/>
      <c r="B114" s="32"/>
      <c r="C114" s="48"/>
      <c r="D114" s="817"/>
      <c r="E114" s="916"/>
      <c r="F114" s="917"/>
      <c r="G114" s="917"/>
      <c r="H114" s="864"/>
      <c r="I114" s="828"/>
      <c r="J114" s="918"/>
      <c r="K114" s="912"/>
      <c r="L114" s="823"/>
      <c r="M114" s="871"/>
      <c r="N114" s="828"/>
      <c r="O114" s="918"/>
      <c r="P114" s="912"/>
      <c r="Q114" s="912"/>
      <c r="R114" s="1023"/>
      <c r="S114" s="1153"/>
      <c r="T114" s="1154"/>
      <c r="U114" s="1154"/>
      <c r="V114" s="1154"/>
      <c r="W114" s="1155"/>
      <c r="X114" s="1049"/>
      <c r="Y114" s="912"/>
      <c r="Z114" s="912"/>
      <c r="AA114" s="912"/>
      <c r="AB114" s="828"/>
      <c r="AC114" s="826"/>
      <c r="AD114" s="909"/>
      <c r="AE114" s="912"/>
      <c r="AF114" s="912"/>
      <c r="AG114" s="912"/>
      <c r="AH114" s="829"/>
      <c r="AI114" s="909"/>
      <c r="AJ114" s="912"/>
      <c r="AK114" s="912"/>
      <c r="AL114" s="912"/>
      <c r="AM114" s="872"/>
      <c r="AN114" s="919"/>
      <c r="AO114" s="912"/>
      <c r="AP114" s="912"/>
      <c r="AQ114" s="912"/>
      <c r="AR114" s="1227"/>
      <c r="AS114" s="1300"/>
      <c r="AT114" s="1301"/>
      <c r="AU114" s="1350"/>
      <c r="AV114" s="1350"/>
      <c r="AW114" s="1334"/>
      <c r="AX114" s="1250"/>
      <c r="AY114" s="912"/>
      <c r="AZ114" s="912"/>
      <c r="BA114" s="912"/>
      <c r="BB114" s="873"/>
      <c r="BC114" s="874"/>
      <c r="BD114" s="919"/>
      <c r="BE114" s="912"/>
      <c r="BF114" s="912"/>
      <c r="BG114" s="912"/>
      <c r="BH114" s="874"/>
      <c r="BI114" s="875"/>
      <c r="BJ114" s="912"/>
      <c r="BK114" s="912"/>
      <c r="BL114" s="912"/>
      <c r="BM114" s="836"/>
    </row>
    <row r="115" spans="1:81" outlineLevel="1">
      <c r="A115" s="151"/>
      <c r="B115" s="32"/>
      <c r="C115" s="48"/>
      <c r="D115" s="817"/>
      <c r="E115" s="916"/>
      <c r="F115" s="917"/>
      <c r="G115" s="917"/>
      <c r="H115" s="705"/>
      <c r="I115" s="820"/>
      <c r="J115" s="918"/>
      <c r="K115" s="912"/>
      <c r="L115" s="823"/>
      <c r="M115" s="871"/>
      <c r="N115" s="828"/>
      <c r="O115" s="918"/>
      <c r="P115" s="912"/>
      <c r="Q115" s="912"/>
      <c r="R115" s="1023"/>
      <c r="S115" s="1153"/>
      <c r="T115" s="1154"/>
      <c r="U115" s="1154"/>
      <c r="V115" s="1154"/>
      <c r="W115" s="1155"/>
      <c r="X115" s="1049"/>
      <c r="Y115" s="912"/>
      <c r="Z115" s="912"/>
      <c r="AA115" s="912"/>
      <c r="AB115" s="828"/>
      <c r="AC115" s="826"/>
      <c r="AD115" s="909"/>
      <c r="AE115" s="912"/>
      <c r="AF115" s="912"/>
      <c r="AG115" s="912"/>
      <c r="AH115" s="829"/>
      <c r="AI115" s="909"/>
      <c r="AJ115" s="912"/>
      <c r="AK115" s="912"/>
      <c r="AL115" s="912"/>
      <c r="AM115" s="872"/>
      <c r="AN115" s="919"/>
      <c r="AO115" s="912"/>
      <c r="AP115" s="912"/>
      <c r="AQ115" s="912"/>
      <c r="AR115" s="1227"/>
      <c r="AS115" s="1300"/>
      <c r="AT115" s="1301"/>
      <c r="AU115" s="1350"/>
      <c r="AV115" s="1350"/>
      <c r="AW115" s="1334"/>
      <c r="AX115" s="1250"/>
      <c r="AY115" s="912"/>
      <c r="AZ115" s="912"/>
      <c r="BA115" s="912"/>
      <c r="BB115" s="873"/>
      <c r="BC115" s="874"/>
      <c r="BD115" s="919"/>
      <c r="BE115" s="912"/>
      <c r="BF115" s="912"/>
      <c r="BG115" s="912"/>
      <c r="BH115" s="874"/>
      <c r="BI115" s="875"/>
      <c r="BJ115" s="912"/>
      <c r="BK115" s="912"/>
      <c r="BL115" s="912"/>
      <c r="BM115" s="836"/>
    </row>
    <row r="116" spans="1:81" ht="18.600000000000001" outlineLevel="1" thickBot="1">
      <c r="A116" s="50"/>
      <c r="B116" s="52"/>
      <c r="C116" s="153"/>
      <c r="D116" s="876"/>
      <c r="E116" s="877"/>
      <c r="F116" s="878"/>
      <c r="G116" s="878"/>
      <c r="H116" s="879"/>
      <c r="I116" s="880"/>
      <c r="J116" s="881"/>
      <c r="K116" s="882"/>
      <c r="L116" s="883"/>
      <c r="M116" s="882"/>
      <c r="N116" s="884"/>
      <c r="O116" s="881"/>
      <c r="P116" s="882"/>
      <c r="Q116" s="882"/>
      <c r="R116" s="883"/>
      <c r="S116" s="1170"/>
      <c r="T116" s="1171"/>
      <c r="U116" s="1171"/>
      <c r="V116" s="1171"/>
      <c r="W116" s="1172"/>
      <c r="X116" s="1053"/>
      <c r="Y116" s="882"/>
      <c r="Z116" s="882"/>
      <c r="AA116" s="882"/>
      <c r="AB116" s="887"/>
      <c r="AC116" s="886"/>
      <c r="AD116" s="885"/>
      <c r="AE116" s="882"/>
      <c r="AF116" s="882"/>
      <c r="AG116" s="882"/>
      <c r="AH116" s="888"/>
      <c r="AI116" s="885"/>
      <c r="AJ116" s="882"/>
      <c r="AK116" s="882"/>
      <c r="AL116" s="882"/>
      <c r="AM116" s="889"/>
      <c r="AN116" s="890"/>
      <c r="AO116" s="882"/>
      <c r="AP116" s="882"/>
      <c r="AQ116" s="882"/>
      <c r="AR116" s="1230"/>
      <c r="AS116" s="1351"/>
      <c r="AT116" s="1352"/>
      <c r="AU116" s="1353"/>
      <c r="AV116" s="1353"/>
      <c r="AW116" s="1354"/>
      <c r="AX116" s="1053"/>
      <c r="AY116" s="882"/>
      <c r="AZ116" s="882"/>
      <c r="BA116" s="882"/>
      <c r="BB116" s="891"/>
      <c r="BC116" s="892"/>
      <c r="BD116" s="890"/>
      <c r="BE116" s="882"/>
      <c r="BF116" s="882"/>
      <c r="BG116" s="882"/>
      <c r="BH116" s="893"/>
      <c r="BI116" s="890"/>
      <c r="BJ116" s="882"/>
      <c r="BK116" s="882"/>
      <c r="BL116" s="882"/>
      <c r="BM116" s="894"/>
    </row>
    <row r="117" spans="1:81" s="39" customFormat="1" ht="18.600000000000001" outlineLevel="1" thickBot="1">
      <c r="A117" s="257" t="s">
        <v>124</v>
      </c>
      <c r="B117" s="212">
        <v>0</v>
      </c>
      <c r="C117" s="213"/>
      <c r="D117" s="1584" t="str">
        <f>C118</f>
        <v>W 25/54</v>
      </c>
      <c r="E117" s="1585"/>
      <c r="F117" s="1585"/>
      <c r="G117" s="1585"/>
      <c r="H117" s="1586"/>
      <c r="I117" s="1584" t="str">
        <f>C118</f>
        <v>W 25/54</v>
      </c>
      <c r="J117" s="1585"/>
      <c r="K117" s="1585"/>
      <c r="L117" s="1585"/>
      <c r="M117" s="1586"/>
      <c r="N117" s="1579" t="str">
        <f>C118</f>
        <v>W 25/54</v>
      </c>
      <c r="O117" s="1580"/>
      <c r="P117" s="1580"/>
      <c r="Q117" s="1580"/>
      <c r="R117" s="1580"/>
      <c r="S117" s="1582" t="str">
        <f>C118</f>
        <v>W 25/54</v>
      </c>
      <c r="T117" s="1580"/>
      <c r="U117" s="1580"/>
      <c r="V117" s="1580"/>
      <c r="W117" s="1583"/>
      <c r="X117" s="1580" t="str">
        <f>C118</f>
        <v>W 25/54</v>
      </c>
      <c r="Y117" s="1580"/>
      <c r="Z117" s="1580"/>
      <c r="AA117" s="1580"/>
      <c r="AB117" s="1580"/>
      <c r="AC117" s="1581"/>
      <c r="AD117" s="1579" t="str">
        <f>C118</f>
        <v>W 25/54</v>
      </c>
      <c r="AE117" s="1580"/>
      <c r="AF117" s="1580"/>
      <c r="AG117" s="1580"/>
      <c r="AH117" s="1581"/>
      <c r="AI117" s="1579" t="str">
        <f>C118</f>
        <v>W 25/54</v>
      </c>
      <c r="AJ117" s="1580"/>
      <c r="AK117" s="1580"/>
      <c r="AL117" s="1580"/>
      <c r="AM117" s="1581"/>
      <c r="AN117" s="1579" t="str">
        <f>C118</f>
        <v>W 25/54</v>
      </c>
      <c r="AO117" s="1580"/>
      <c r="AP117" s="1580"/>
      <c r="AQ117" s="1580"/>
      <c r="AR117" s="1580"/>
      <c r="AS117" s="1582" t="str">
        <f>C118</f>
        <v>W 25/54</v>
      </c>
      <c r="AT117" s="1580"/>
      <c r="AU117" s="1580"/>
      <c r="AV117" s="1580"/>
      <c r="AW117" s="1583"/>
      <c r="AX117" s="1580" t="str">
        <f>C118</f>
        <v>W 25/54</v>
      </c>
      <c r="AY117" s="1580"/>
      <c r="AZ117" s="1580"/>
      <c r="BA117" s="1580"/>
      <c r="BB117" s="1580"/>
      <c r="BC117" s="1581"/>
      <c r="BD117" s="1579" t="str">
        <f>C118</f>
        <v>W 25/54</v>
      </c>
      <c r="BE117" s="1580"/>
      <c r="BF117" s="1580"/>
      <c r="BG117" s="1580"/>
      <c r="BH117" s="1581"/>
      <c r="BI117" s="1579" t="str">
        <f>C118</f>
        <v>W 25/54</v>
      </c>
      <c r="BJ117" s="1580"/>
      <c r="BK117" s="1580"/>
      <c r="BL117" s="1580"/>
      <c r="BM117" s="1581"/>
    </row>
    <row r="118" spans="1:81" ht="18.600000000000001" outlineLevel="1" thickBot="1">
      <c r="A118" s="246" t="s">
        <v>125</v>
      </c>
      <c r="C118" s="407" t="s">
        <v>144</v>
      </c>
      <c r="D118" s="354" t="e">
        <f>HLOOKUP(D117,TV_affinity,2,0)</f>
        <v>#N/A</v>
      </c>
      <c r="E118" s="371"/>
      <c r="F118" s="702"/>
      <c r="G118" s="702"/>
      <c r="H118" s="204"/>
      <c r="I118" s="355" t="e">
        <f>HLOOKUP(I117,TV_affinity,2,0)</f>
        <v>#N/A</v>
      </c>
      <c r="J118" s="371"/>
      <c r="K118" s="371"/>
      <c r="L118" s="467"/>
      <c r="M118" s="371"/>
      <c r="N118" s="355" t="e">
        <f>HLOOKUP(N117,TV_affinity,2,0)</f>
        <v>#N/A</v>
      </c>
      <c r="O118" s="371"/>
      <c r="P118" s="371"/>
      <c r="Q118" s="371"/>
      <c r="R118" s="467"/>
      <c r="S118" s="1112" t="e">
        <f>HLOOKUP(S117,TV_affinity,2,0)</f>
        <v>#N/A</v>
      </c>
      <c r="T118" s="371"/>
      <c r="U118" s="371"/>
      <c r="V118" s="371"/>
      <c r="W118" s="1073"/>
      <c r="X118" s="510" t="e">
        <f>HLOOKUP(X117,TV_affinity,2,0)</f>
        <v>#N/A</v>
      </c>
      <c r="Y118" s="371"/>
      <c r="Z118" s="371"/>
      <c r="AA118" s="371"/>
      <c r="AB118" s="371"/>
      <c r="AC118" s="356"/>
      <c r="AD118" s="355" t="e">
        <f>HLOOKUP(AD117,TV_affinity,2,0)</f>
        <v>#N/A</v>
      </c>
      <c r="AE118" s="371"/>
      <c r="AF118" s="371"/>
      <c r="AG118" s="371"/>
      <c r="AH118" s="205"/>
      <c r="AI118" s="355" t="e">
        <f>HLOOKUP(AI117,TV_affinity,2,0)</f>
        <v>#N/A</v>
      </c>
      <c r="AJ118" s="371"/>
      <c r="AK118" s="371"/>
      <c r="AL118" s="371"/>
      <c r="AM118" s="356"/>
      <c r="AN118" s="355" t="e">
        <f>HLOOKUP(AN117,TV_affinity,2,0)</f>
        <v>#N/A</v>
      </c>
      <c r="AO118" s="371"/>
      <c r="AP118" s="371"/>
      <c r="AQ118" s="371"/>
      <c r="AR118" s="467"/>
      <c r="AS118" s="1112" t="e">
        <f>HLOOKUP(AS117,TV_affinity,2,0)</f>
        <v>#N/A</v>
      </c>
      <c r="AT118" s="371"/>
      <c r="AU118" s="371"/>
      <c r="AV118" s="371"/>
      <c r="AW118" s="1299"/>
      <c r="AX118" s="510" t="e">
        <f>HLOOKUP(AX117,TV_affinity,2,0)</f>
        <v>#N/A</v>
      </c>
      <c r="AY118" s="371"/>
      <c r="AZ118" s="371"/>
      <c r="BA118" s="371"/>
      <c r="BB118" s="205"/>
      <c r="BC118" s="481"/>
      <c r="BD118" s="355" t="e">
        <f>HLOOKUP(BD117,TV_affinity,2,0)</f>
        <v>#N/A</v>
      </c>
      <c r="BE118" s="371"/>
      <c r="BF118" s="371"/>
      <c r="BG118" s="371"/>
      <c r="BH118" s="371"/>
      <c r="BI118" s="355" t="e">
        <f>HLOOKUP(BI117,TV_affinity,2,0)</f>
        <v>#N/A</v>
      </c>
      <c r="BJ118" s="371"/>
      <c r="BK118" s="371"/>
      <c r="BL118" s="371"/>
      <c r="BM118" s="357"/>
    </row>
    <row r="119" spans="1:81" outlineLevel="1">
      <c r="A119" s="28" t="s">
        <v>5</v>
      </c>
      <c r="B119" s="29"/>
      <c r="C119" s="30"/>
      <c r="D119" s="703"/>
      <c r="E119" s="917"/>
      <c r="F119" s="917"/>
      <c r="G119" s="917"/>
      <c r="H119" s="705"/>
      <c r="I119" s="706"/>
      <c r="J119" s="912"/>
      <c r="K119" s="912"/>
      <c r="L119" s="823"/>
      <c r="M119" s="912"/>
      <c r="N119" s="919"/>
      <c r="O119" s="912"/>
      <c r="P119" s="912"/>
      <c r="Q119" s="912"/>
      <c r="R119" s="1023"/>
      <c r="S119" s="1173"/>
      <c r="T119" s="1154"/>
      <c r="U119" s="1154"/>
      <c r="V119" s="1154"/>
      <c r="W119" s="1115"/>
      <c r="X119" s="1043"/>
      <c r="Y119" s="912"/>
      <c r="Z119" s="912"/>
      <c r="AA119" s="912"/>
      <c r="AB119" s="912"/>
      <c r="AC119" s="710"/>
      <c r="AD119" s="919"/>
      <c r="AE119" s="912"/>
      <c r="AF119" s="912"/>
      <c r="AG119" s="912"/>
      <c r="AH119" s="710"/>
      <c r="AI119" s="919"/>
      <c r="AJ119" s="912"/>
      <c r="AK119" s="912"/>
      <c r="AL119" s="912"/>
      <c r="AM119" s="710"/>
      <c r="AN119" s="919"/>
      <c r="AO119" s="912"/>
      <c r="AP119" s="912"/>
      <c r="AQ119" s="912"/>
      <c r="AR119" s="1219"/>
      <c r="AS119" s="1300"/>
      <c r="AT119" s="1301"/>
      <c r="AU119" s="1301"/>
      <c r="AV119" s="1301"/>
      <c r="AW119" s="1302"/>
      <c r="AX119" s="1244"/>
      <c r="AY119" s="912"/>
      <c r="AZ119" s="912"/>
      <c r="BA119" s="912"/>
      <c r="BB119" s="711"/>
      <c r="BC119" s="871"/>
      <c r="BD119" s="919"/>
      <c r="BE119" s="912"/>
      <c r="BF119" s="912"/>
      <c r="BG119" s="912"/>
      <c r="BH119" s="912"/>
      <c r="BI119" s="919"/>
      <c r="BJ119" s="912"/>
      <c r="BK119" s="912"/>
      <c r="BL119" s="912"/>
      <c r="BM119" s="836"/>
    </row>
    <row r="120" spans="1:81" outlineLevel="1">
      <c r="A120" s="28" t="s">
        <v>6</v>
      </c>
      <c r="B120" s="29"/>
      <c r="C120" s="30"/>
      <c r="D120" s="714" t="s">
        <v>19</v>
      </c>
      <c r="E120" s="916"/>
      <c r="F120" s="916"/>
      <c r="G120" s="916"/>
      <c r="H120" s="715"/>
      <c r="I120" s="716" t="s">
        <v>19</v>
      </c>
      <c r="J120" s="925"/>
      <c r="K120" s="925"/>
      <c r="L120" s="895"/>
      <c r="M120" s="925"/>
      <c r="N120" s="926" t="s">
        <v>19</v>
      </c>
      <c r="O120" s="925"/>
      <c r="P120" s="895"/>
      <c r="Q120" s="925"/>
      <c r="R120" s="1018"/>
      <c r="S120" s="1116" t="s">
        <v>19</v>
      </c>
      <c r="T120" s="1117"/>
      <c r="U120" s="1117"/>
      <c r="V120" s="1117"/>
      <c r="W120" s="1118"/>
      <c r="X120" s="720" t="s">
        <v>19</v>
      </c>
      <c r="Y120" s="925"/>
      <c r="Z120" s="925"/>
      <c r="AA120" s="925"/>
      <c r="AB120" s="925"/>
      <c r="AC120" s="720"/>
      <c r="AD120" s="720" t="s">
        <v>19</v>
      </c>
      <c r="AE120" s="925"/>
      <c r="AF120" s="925"/>
      <c r="AG120" s="925"/>
      <c r="AH120" s="720"/>
      <c r="AI120" s="720" t="s">
        <v>19</v>
      </c>
      <c r="AJ120" s="925"/>
      <c r="AK120" s="925"/>
      <c r="AL120" s="925"/>
      <c r="AM120" s="720"/>
      <c r="AN120" s="926" t="s">
        <v>19</v>
      </c>
      <c r="AO120" s="925"/>
      <c r="AP120" s="721"/>
      <c r="AQ120" s="925"/>
      <c r="AR120" s="1214"/>
      <c r="AS120" s="1303" t="s">
        <v>19</v>
      </c>
      <c r="AT120" s="1275"/>
      <c r="AU120" s="1275"/>
      <c r="AV120" s="1275"/>
      <c r="AW120" s="1304"/>
      <c r="AX120" s="1245" t="s">
        <v>19</v>
      </c>
      <c r="AY120" s="925"/>
      <c r="AZ120" s="925"/>
      <c r="BA120" s="925"/>
      <c r="BB120" s="722"/>
      <c r="BC120" s="896"/>
      <c r="BD120" s="926" t="s">
        <v>19</v>
      </c>
      <c r="BE120" s="925"/>
      <c r="BF120" s="721"/>
      <c r="BG120" s="925"/>
      <c r="BH120" s="896"/>
      <c r="BI120" s="720" t="s">
        <v>19</v>
      </c>
      <c r="BJ120" s="925"/>
      <c r="BK120" s="925"/>
      <c r="BL120" s="925"/>
      <c r="BM120" s="897"/>
    </row>
    <row r="121" spans="1:81" outlineLevel="1">
      <c r="A121" s="28" t="s">
        <v>32</v>
      </c>
      <c r="B121" s="29"/>
      <c r="C121" s="34" t="e">
        <f>SUM(D121:BM121)</f>
        <v>#N/A</v>
      </c>
      <c r="D121" s="725" t="e">
        <f>IF(D118=0,0,D122/D118)</f>
        <v>#N/A</v>
      </c>
      <c r="E121" s="927"/>
      <c r="F121" s="927"/>
      <c r="G121" s="927"/>
      <c r="H121" s="726"/>
      <c r="I121" s="727" t="e">
        <f>IF(I118=0,0,I122/I118)</f>
        <v>#N/A</v>
      </c>
      <c r="J121" s="928"/>
      <c r="K121" s="928"/>
      <c r="L121" s="898"/>
      <c r="M121" s="928"/>
      <c r="N121" s="929" t="e">
        <f>IF(N118=0,0,N122/N118)</f>
        <v>#N/A</v>
      </c>
      <c r="O121" s="928"/>
      <c r="P121" s="928"/>
      <c r="Q121" s="928"/>
      <c r="R121" s="1024"/>
      <c r="S121" s="1119" t="e">
        <f>IF(S118=0,0,S122/S118)</f>
        <v>#N/A</v>
      </c>
      <c r="T121" s="1120"/>
      <c r="U121" s="1121"/>
      <c r="V121" s="1121"/>
      <c r="W121" s="1122"/>
      <c r="X121" s="1044" t="e">
        <f>IF(X118=0,0,X122/X118)</f>
        <v>#N/A</v>
      </c>
      <c r="Y121" s="731"/>
      <c r="Z121" s="928"/>
      <c r="AA121" s="928"/>
      <c r="AB121" s="928"/>
      <c r="AC121" s="732"/>
      <c r="AD121" s="929" t="e">
        <f>IF(AD118=0,0,AD122/AD118)</f>
        <v>#N/A</v>
      </c>
      <c r="AE121" s="731"/>
      <c r="AF121" s="928"/>
      <c r="AG121" s="928"/>
      <c r="AH121" s="732"/>
      <c r="AI121" s="929" t="e">
        <f>IF(AI118=0,0,AI122/AI118)</f>
        <v>#N/A</v>
      </c>
      <c r="AJ121" s="731"/>
      <c r="AK121" s="928"/>
      <c r="AL121" s="928"/>
      <c r="AM121" s="732"/>
      <c r="AN121" s="929" t="e">
        <f>IF(AN118=0,0,AN122/AN118)</f>
        <v>#N/A</v>
      </c>
      <c r="AO121" s="928"/>
      <c r="AP121" s="928"/>
      <c r="AQ121" s="928"/>
      <c r="AR121" s="1220"/>
      <c r="AS121" s="1305" t="e">
        <f>IF(AS118=0,0,AS122/AS118)</f>
        <v>#N/A</v>
      </c>
      <c r="AT121" s="1306"/>
      <c r="AU121" s="1306"/>
      <c r="AV121" s="1306"/>
      <c r="AW121" s="1307"/>
      <c r="AX121" s="1120" t="e">
        <f>IF(AX118=0,0,AX122/AX118)</f>
        <v>#N/A</v>
      </c>
      <c r="AY121" s="731"/>
      <c r="AZ121" s="928"/>
      <c r="BA121" s="928"/>
      <c r="BB121" s="733"/>
      <c r="BC121" s="899"/>
      <c r="BD121" s="929" t="e">
        <f>IF(BD118=0,0,BD122/BD118)</f>
        <v>#N/A</v>
      </c>
      <c r="BE121" s="928"/>
      <c r="BF121" s="928"/>
      <c r="BG121" s="928"/>
      <c r="BH121" s="899"/>
      <c r="BI121" s="731" t="e">
        <f>IF(BI118=0,0,BI122/BI118)</f>
        <v>#N/A</v>
      </c>
      <c r="BJ121" s="731"/>
      <c r="BK121" s="928"/>
      <c r="BL121" s="928"/>
      <c r="BM121" s="900"/>
    </row>
    <row r="122" spans="1:81" outlineLevel="1">
      <c r="A122" s="28" t="s">
        <v>7</v>
      </c>
      <c r="B122" s="29"/>
      <c r="C122" s="34">
        <f>SUM(D122:BM122)</f>
        <v>0</v>
      </c>
      <c r="D122" s="725">
        <f>SUM(D123:H123)</f>
        <v>0</v>
      </c>
      <c r="E122" s="927"/>
      <c r="F122" s="927"/>
      <c r="G122" s="927"/>
      <c r="H122" s="726"/>
      <c r="I122" s="727">
        <f>SUM(I123:M123)</f>
        <v>0</v>
      </c>
      <c r="J122" s="928"/>
      <c r="K122" s="928"/>
      <c r="L122" s="898"/>
      <c r="M122" s="928"/>
      <c r="N122" s="929">
        <f>SUM(N123:R123)</f>
        <v>0</v>
      </c>
      <c r="O122" s="928"/>
      <c r="P122" s="928"/>
      <c r="Q122" s="928"/>
      <c r="R122" s="1024"/>
      <c r="S122" s="1119">
        <f>SUM(S123:W123)</f>
        <v>0</v>
      </c>
      <c r="T122" s="1120"/>
      <c r="U122" s="1121"/>
      <c r="V122" s="1121"/>
      <c r="W122" s="1122"/>
      <c r="X122" s="1044">
        <f>SUM(X123:AC123)</f>
        <v>0</v>
      </c>
      <c r="Y122" s="731"/>
      <c r="Z122" s="928"/>
      <c r="AA122" s="928"/>
      <c r="AB122" s="928"/>
      <c r="AC122" s="732"/>
      <c r="AD122" s="929">
        <f>SUM(AD123:AH123)</f>
        <v>0</v>
      </c>
      <c r="AE122" s="731"/>
      <c r="AF122" s="928"/>
      <c r="AG122" s="928"/>
      <c r="AH122" s="732"/>
      <c r="AI122" s="929">
        <f>SUM(AI123:AM123)</f>
        <v>0</v>
      </c>
      <c r="AJ122" s="731"/>
      <c r="AK122" s="928"/>
      <c r="AL122" s="928"/>
      <c r="AM122" s="732"/>
      <c r="AN122" s="929">
        <f>SUM(AN123:AR123)</f>
        <v>0</v>
      </c>
      <c r="AO122" s="928"/>
      <c r="AP122" s="928"/>
      <c r="AQ122" s="928"/>
      <c r="AR122" s="1220"/>
      <c r="AS122" s="1305">
        <f>SUM(AS123:AW123)</f>
        <v>0</v>
      </c>
      <c r="AT122" s="1306"/>
      <c r="AU122" s="1306"/>
      <c r="AV122" s="1306"/>
      <c r="AW122" s="1307"/>
      <c r="AX122" s="1120">
        <f>SUM(AX123:BC123)</f>
        <v>0</v>
      </c>
      <c r="AY122" s="731"/>
      <c r="AZ122" s="928"/>
      <c r="BA122" s="928"/>
      <c r="BB122" s="733"/>
      <c r="BC122" s="899"/>
      <c r="BD122" s="929">
        <f>SUM(BD123:BH123)</f>
        <v>0</v>
      </c>
      <c r="BE122" s="928"/>
      <c r="BF122" s="928"/>
      <c r="BG122" s="928"/>
      <c r="BH122" s="899"/>
      <c r="BI122" s="731">
        <f>SUM(BI123:BM123)</f>
        <v>0</v>
      </c>
      <c r="BJ122" s="731"/>
      <c r="BK122" s="928"/>
      <c r="BL122" s="928"/>
      <c r="BM122" s="900"/>
    </row>
    <row r="123" spans="1:81" outlineLevel="1">
      <c r="A123" s="28" t="s">
        <v>8</v>
      </c>
      <c r="B123" s="29"/>
      <c r="C123" s="34"/>
      <c r="D123" s="736"/>
      <c r="E123" s="930"/>
      <c r="F123" s="930"/>
      <c r="G123" s="930"/>
      <c r="H123" s="901"/>
      <c r="I123" s="739"/>
      <c r="J123" s="737"/>
      <c r="K123" s="737"/>
      <c r="L123" s="740"/>
      <c r="M123" s="740"/>
      <c r="N123" s="931"/>
      <c r="O123" s="930"/>
      <c r="P123" s="737"/>
      <c r="Q123" s="740"/>
      <c r="R123" s="740"/>
      <c r="S123" s="1174"/>
      <c r="T123" s="1124"/>
      <c r="U123" s="1125"/>
      <c r="V123" s="1126"/>
      <c r="W123" s="1127"/>
      <c r="X123" s="1045"/>
      <c r="Y123" s="737"/>
      <c r="Z123" s="737"/>
      <c r="AA123" s="737"/>
      <c r="AB123" s="737"/>
      <c r="AC123" s="745"/>
      <c r="AD123" s="931"/>
      <c r="AE123" s="930"/>
      <c r="AF123" s="930"/>
      <c r="AG123" s="930"/>
      <c r="AH123" s="901"/>
      <c r="AI123" s="739"/>
      <c r="AJ123" s="742"/>
      <c r="AK123" s="930"/>
      <c r="AL123" s="932"/>
      <c r="AM123" s="902"/>
      <c r="AN123" s="933"/>
      <c r="AO123" s="747"/>
      <c r="AP123" s="737"/>
      <c r="AQ123" s="748"/>
      <c r="AR123" s="1213"/>
      <c r="AS123" s="1308"/>
      <c r="AT123" s="1309"/>
      <c r="AU123" s="1309"/>
      <c r="AV123" s="1309"/>
      <c r="AW123" s="1310"/>
      <c r="AX123" s="1246"/>
      <c r="AY123" s="737"/>
      <c r="AZ123" s="737"/>
      <c r="BA123" s="749"/>
      <c r="BB123" s="740"/>
      <c r="BC123" s="738"/>
      <c r="BD123" s="739"/>
      <c r="BE123" s="737"/>
      <c r="BF123" s="737"/>
      <c r="BG123" s="737"/>
      <c r="BH123" s="901"/>
      <c r="BI123" s="739"/>
      <c r="BJ123" s="737"/>
      <c r="BK123" s="737"/>
      <c r="BL123" s="737"/>
      <c r="BM123" s="903"/>
    </row>
    <row r="124" spans="1:81" s="122" customFormat="1" ht="23.25" customHeight="1" outlineLevel="1" thickBot="1">
      <c r="A124" s="154" t="s">
        <v>112</v>
      </c>
      <c r="B124" s="128"/>
      <c r="C124" s="129"/>
      <c r="D124" s="751" t="e">
        <f>D123/D118</f>
        <v>#N/A</v>
      </c>
      <c r="E124" s="752" t="e">
        <f>E123/D118</f>
        <v>#N/A</v>
      </c>
      <c r="F124" s="752" t="e">
        <f>F123/D118</f>
        <v>#N/A</v>
      </c>
      <c r="G124" s="752" t="e">
        <f>G123/D118</f>
        <v>#N/A</v>
      </c>
      <c r="H124" s="753" t="e">
        <f>H123/D118</f>
        <v>#N/A</v>
      </c>
      <c r="I124" s="754" t="e">
        <f>I123/I118</f>
        <v>#N/A</v>
      </c>
      <c r="J124" s="752" t="e">
        <f>J123/I118</f>
        <v>#N/A</v>
      </c>
      <c r="K124" s="752" t="e">
        <f>K123/I118</f>
        <v>#N/A</v>
      </c>
      <c r="L124" s="752" t="e">
        <f>L123/I118</f>
        <v>#N/A</v>
      </c>
      <c r="M124" s="752" t="e">
        <f>M123/I118</f>
        <v>#N/A</v>
      </c>
      <c r="N124" s="755" t="e">
        <f>N123/N118</f>
        <v>#N/A</v>
      </c>
      <c r="O124" s="752" t="e">
        <f>O123/N118</f>
        <v>#N/A</v>
      </c>
      <c r="P124" s="752" t="e">
        <f>P123/N118</f>
        <v>#N/A</v>
      </c>
      <c r="Q124" s="752" t="e">
        <f>Q123/N118</f>
        <v>#N/A</v>
      </c>
      <c r="R124" s="752" t="e">
        <f>R123/N118</f>
        <v>#N/A</v>
      </c>
      <c r="S124" s="1128" t="e">
        <f>S123/S118</f>
        <v>#N/A</v>
      </c>
      <c r="T124" s="1129" t="e">
        <f>T123/S118</f>
        <v>#N/A</v>
      </c>
      <c r="U124" s="1129" t="e">
        <f>U123/S118</f>
        <v>#N/A</v>
      </c>
      <c r="V124" s="1130" t="e">
        <f>V123/S118</f>
        <v>#N/A</v>
      </c>
      <c r="W124" s="1131" t="e">
        <f>W123/S118</f>
        <v>#N/A</v>
      </c>
      <c r="X124" s="754" t="e">
        <f>X123/X118</f>
        <v>#N/A</v>
      </c>
      <c r="Y124" s="752" t="e">
        <f>Y123/X118</f>
        <v>#N/A</v>
      </c>
      <c r="Z124" s="752" t="e">
        <f>Z123/X118</f>
        <v>#N/A</v>
      </c>
      <c r="AA124" s="756" t="e">
        <f>AA123/X118</f>
        <v>#N/A</v>
      </c>
      <c r="AB124" s="756" t="e">
        <f>AB123/X118</f>
        <v>#N/A</v>
      </c>
      <c r="AC124" s="757" t="e">
        <f>AC123/X118</f>
        <v>#N/A</v>
      </c>
      <c r="AD124" s="755" t="e">
        <f>AD123/AD118</f>
        <v>#N/A</v>
      </c>
      <c r="AE124" s="752" t="e">
        <f>AE123/AD118</f>
        <v>#N/A</v>
      </c>
      <c r="AF124" s="752" t="e">
        <f>AF123/AD118</f>
        <v>#N/A</v>
      </c>
      <c r="AG124" s="756" t="e">
        <f>AG123/AD118</f>
        <v>#N/A</v>
      </c>
      <c r="AH124" s="757" t="e">
        <f>AH123/AD118</f>
        <v>#N/A</v>
      </c>
      <c r="AI124" s="755" t="e">
        <f>AI123/AI118</f>
        <v>#N/A</v>
      </c>
      <c r="AJ124" s="752" t="e">
        <f>AJ123/AI118</f>
        <v>#N/A</v>
      </c>
      <c r="AK124" s="752" t="e">
        <f>AK123/AI118</f>
        <v>#N/A</v>
      </c>
      <c r="AL124" s="756" t="e">
        <f>AL123/AI118</f>
        <v>#N/A</v>
      </c>
      <c r="AM124" s="757" t="e">
        <f>AM123/AN118</f>
        <v>#N/A</v>
      </c>
      <c r="AN124" s="755" t="e">
        <f>AN123/AN118</f>
        <v>#N/A</v>
      </c>
      <c r="AO124" s="752" t="e">
        <f>AO123/AN118</f>
        <v>#N/A</v>
      </c>
      <c r="AP124" s="752" t="e">
        <f>AP123/AN118</f>
        <v>#N/A</v>
      </c>
      <c r="AQ124" s="756" t="e">
        <f>AQ123/AN118</f>
        <v>#N/A</v>
      </c>
      <c r="AR124" s="1221" t="e">
        <f>AR123/AN118</f>
        <v>#N/A</v>
      </c>
      <c r="AS124" s="1311" t="e">
        <f>AS123/AS118</f>
        <v>#N/A</v>
      </c>
      <c r="AT124" s="1312" t="e">
        <f>AT123/AS118</f>
        <v>#N/A</v>
      </c>
      <c r="AU124" s="1312" t="e">
        <f>AU123/AS118</f>
        <v>#N/A</v>
      </c>
      <c r="AV124" s="1313" t="e">
        <f>AV123/AS118</f>
        <v>#N/A</v>
      </c>
      <c r="AW124" s="1314" t="e">
        <f>AW123/AX118</f>
        <v>#N/A</v>
      </c>
      <c r="AX124" s="1221" t="e">
        <f>AX123/AX118</f>
        <v>#N/A</v>
      </c>
      <c r="AY124" s="752" t="e">
        <f>AY123/AX118</f>
        <v>#N/A</v>
      </c>
      <c r="AZ124" s="752" t="e">
        <f>AZ123/AX118</f>
        <v>#N/A</v>
      </c>
      <c r="BA124" s="756" t="e">
        <f>BA123/AX118</f>
        <v>#N/A</v>
      </c>
      <c r="BB124" s="754" t="e">
        <f>BB123/AX118</f>
        <v>#N/A</v>
      </c>
      <c r="BC124" s="753" t="e">
        <f>BC123/AX118</f>
        <v>#N/A</v>
      </c>
      <c r="BD124" s="755" t="e">
        <f>BD123/BD118</f>
        <v>#N/A</v>
      </c>
      <c r="BE124" s="752" t="e">
        <f>BE123/BD118</f>
        <v>#N/A</v>
      </c>
      <c r="BF124" s="752" t="e">
        <f>BF123/BD118</f>
        <v>#N/A</v>
      </c>
      <c r="BG124" s="756" t="e">
        <f>BG123/BD118</f>
        <v>#N/A</v>
      </c>
      <c r="BH124" s="753" t="e">
        <f>BH123/BD118</f>
        <v>#N/A</v>
      </c>
      <c r="BI124" s="754" t="e">
        <f>BI123/BI118</f>
        <v>#N/A</v>
      </c>
      <c r="BJ124" s="752" t="e">
        <f>BJ123/BI118</f>
        <v>#N/A</v>
      </c>
      <c r="BK124" s="752" t="e">
        <f>BK123/BI118</f>
        <v>#N/A</v>
      </c>
      <c r="BL124" s="756" t="e">
        <f>BL123/BI118</f>
        <v>#N/A</v>
      </c>
      <c r="BM124" s="758" t="e">
        <f>BM123/BI118</f>
        <v>#N/A</v>
      </c>
      <c r="BN124" s="78"/>
      <c r="BO124" s="78"/>
      <c r="BP124" s="78"/>
      <c r="BQ124" s="78"/>
      <c r="BR124" s="78"/>
      <c r="BS124" s="78"/>
      <c r="BT124" s="78"/>
      <c r="BU124" s="78"/>
      <c r="BV124" s="78"/>
      <c r="BW124" s="78"/>
      <c r="BX124" s="78"/>
      <c r="BY124" s="78"/>
      <c r="BZ124" s="78"/>
      <c r="CA124" s="78"/>
      <c r="CB124" s="78"/>
      <c r="CC124" s="78"/>
    </row>
    <row r="125" spans="1:81" s="78" customFormat="1" ht="23.25" customHeight="1" outlineLevel="1" thickTop="1">
      <c r="A125" s="124" t="s">
        <v>110</v>
      </c>
      <c r="B125" s="123"/>
      <c r="C125" s="132" t="s">
        <v>107</v>
      </c>
      <c r="D125" s="358"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132" t="e">
        <f>(V142/1.01/1.07)*S124/S121</f>
        <v>#N/A</v>
      </c>
      <c r="T125" s="130" t="e">
        <f>(V142/1.01/1.07)*T124/S121</f>
        <v>#N/A</v>
      </c>
      <c r="U125" s="130" t="e">
        <f>(V142/1.01/1.07)*U124/S121</f>
        <v>#N/A</v>
      </c>
      <c r="V125" s="130" t="e">
        <f>(V142/1.01/1.07)*V124/S121</f>
        <v>#N/A</v>
      </c>
      <c r="W125" s="1133" t="e">
        <f>(V142/1.01/1.07)*W124/S121</f>
        <v>#N/A</v>
      </c>
      <c r="X125" s="133" t="e">
        <f>(AA142/1.01/1.07)*X124/X121</f>
        <v>#N/A</v>
      </c>
      <c r="Y125" s="130" t="e">
        <f>(AA142/1.01/1.07)*Y124/X121</f>
        <v>#N/A</v>
      </c>
      <c r="Z125" s="130" t="e">
        <f>(AA142/1.01/1.07)*Z124/X121</f>
        <v>#N/A</v>
      </c>
      <c r="AA125" s="130" t="e">
        <f>(AA142/1.01/1.07)*AA124/X121</f>
        <v>#N/A</v>
      </c>
      <c r="AB125" s="130" t="e">
        <f>(AA142/1.01/1.07)*AB124/X121</f>
        <v>#N/A</v>
      </c>
      <c r="AC125" s="197" t="e">
        <f>(AA142/1.01/1.07)*AC124/X121</f>
        <v>#N/A</v>
      </c>
      <c r="AD125" s="192" t="e">
        <f>(AG142/1.01/1.07)*AD124/AD121</f>
        <v>#N/A</v>
      </c>
      <c r="AE125" s="130" t="e">
        <f>(AG142/1.01/1.07)*AE124/AD121</f>
        <v>#N/A</v>
      </c>
      <c r="AF125" s="130" t="e">
        <f>(AG142/1.01/1.07)*AF124/AD121</f>
        <v>#N/A</v>
      </c>
      <c r="AG125" s="130" t="e">
        <f>(AG142/1.01/1.07)*AG124/AD121</f>
        <v>#N/A</v>
      </c>
      <c r="AH125" s="206" t="e">
        <f>(AG142/1.01/1.07)*AH124/AD121</f>
        <v>#N/A</v>
      </c>
      <c r="AI125" s="192" t="e">
        <f>(AL142/1.01/1.07)*AI124/AI121</f>
        <v>#N/A</v>
      </c>
      <c r="AJ125" s="130" t="e">
        <f>(AL142/1.01/1.07)*AJ124/AI121</f>
        <v>#N/A</v>
      </c>
      <c r="AK125" s="130" t="e">
        <f>(AL142/1.01/1.07)*AK124/AI121</f>
        <v>#N/A</v>
      </c>
      <c r="AL125" s="130" t="e">
        <f>(AL142/1.01/1.07)*AL124/AI121</f>
        <v>#N/A</v>
      </c>
      <c r="AM125" s="197" t="e">
        <f>(AL142/1.01/1.07)*AM124/AI121</f>
        <v>#N/A</v>
      </c>
      <c r="AN125" s="192" t="e">
        <f>(AQ142/1.01/1.07)*AN124/AN121</f>
        <v>#N/A</v>
      </c>
      <c r="AO125" s="130" t="e">
        <f>(AQ142/1.01/1.07)*AO124/AN121</f>
        <v>#N/A</v>
      </c>
      <c r="AP125" s="130" t="e">
        <f>(AQ142/1.01/1.07)*AP124/AN121</f>
        <v>#N/A</v>
      </c>
      <c r="AQ125" s="130" t="e">
        <f>(AQ142/1.01/1.07)*AQ124/AN121</f>
        <v>#N/A</v>
      </c>
      <c r="AR125" s="206" t="e">
        <f>(AQ142/1.01/1.07)*AR124/AN121</f>
        <v>#N/A</v>
      </c>
      <c r="AS125" s="1132" t="e">
        <f>(AV142/1.01/1.07)*AS124/AS121</f>
        <v>#N/A</v>
      </c>
      <c r="AT125" s="130" t="e">
        <f>(AV142/1.01/1.07)*AT124/AS121</f>
        <v>#N/A</v>
      </c>
      <c r="AU125" s="130" t="e">
        <f>(AV142/1.01/1.07)*AU124/AS121</f>
        <v>#N/A</v>
      </c>
      <c r="AV125" s="130" t="e">
        <f>(AV142/1.01/1.07)*AV124/AS121</f>
        <v>#N/A</v>
      </c>
      <c r="AW125" s="1133" t="e">
        <f>(AV142/1.01/1.07)*AW124/AS121</f>
        <v>#N/A</v>
      </c>
      <c r="AX125" s="133" t="e">
        <f>(BA142/1.01/1.07)*AX124/AX121</f>
        <v>#N/A</v>
      </c>
      <c r="AY125" s="130" t="e">
        <f>(BA142/1.01/1.07)*AY124/AX121</f>
        <v>#N/A</v>
      </c>
      <c r="AZ125" s="130" t="e">
        <f>(BA142/1.01/1.07)*AZ124/AX121</f>
        <v>#N/A</v>
      </c>
      <c r="BA125" s="130" t="e">
        <f>(BA142/1.01/1.07)*BA124/AX121</f>
        <v>#N/A</v>
      </c>
      <c r="BB125" s="206"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9" t="e">
        <f>(BL142/1.01/1.07)*BM124/BI121</f>
        <v>#N/A</v>
      </c>
    </row>
    <row r="126" spans="1:81" s="122" customFormat="1" ht="23.25" customHeight="1" outlineLevel="1" thickBot="1">
      <c r="A126" s="125" t="s">
        <v>108</v>
      </c>
      <c r="B126" s="120"/>
      <c r="C126" s="121"/>
      <c r="D126" s="759"/>
      <c r="E126" s="760"/>
      <c r="F126" s="760"/>
      <c r="G126" s="760"/>
      <c r="H126" s="761"/>
      <c r="I126" s="762"/>
      <c r="J126" s="760"/>
      <c r="K126" s="760"/>
      <c r="L126" s="763"/>
      <c r="M126" s="760"/>
      <c r="N126" s="764"/>
      <c r="O126" s="760"/>
      <c r="P126" s="760"/>
      <c r="Q126" s="763"/>
      <c r="R126" s="760"/>
      <c r="S126" s="1134"/>
      <c r="T126" s="1135"/>
      <c r="U126" s="1135"/>
      <c r="V126" s="1135"/>
      <c r="W126" s="1136"/>
      <c r="X126" s="762"/>
      <c r="Y126" s="760"/>
      <c r="Z126" s="760"/>
      <c r="AA126" s="760"/>
      <c r="AB126" s="760"/>
      <c r="AC126" s="765"/>
      <c r="AD126" s="764"/>
      <c r="AE126" s="760"/>
      <c r="AF126" s="760"/>
      <c r="AG126" s="760"/>
      <c r="AH126" s="766"/>
      <c r="AI126" s="764"/>
      <c r="AJ126" s="760"/>
      <c r="AK126" s="760"/>
      <c r="AL126" s="760"/>
      <c r="AM126" s="765"/>
      <c r="AN126" s="764"/>
      <c r="AO126" s="760"/>
      <c r="AP126" s="760"/>
      <c r="AQ126" s="760"/>
      <c r="AR126" s="1222"/>
      <c r="AS126" s="1315"/>
      <c r="AT126" s="1316"/>
      <c r="AU126" s="1316"/>
      <c r="AV126" s="1316"/>
      <c r="AW126" s="1317"/>
      <c r="AX126" s="1247"/>
      <c r="AY126" s="760"/>
      <c r="AZ126" s="760"/>
      <c r="BA126" s="760"/>
      <c r="BB126" s="766"/>
      <c r="BC126" s="761"/>
      <c r="BD126" s="764"/>
      <c r="BE126" s="760"/>
      <c r="BF126" s="760"/>
      <c r="BG126" s="760"/>
      <c r="BH126" s="761"/>
      <c r="BI126" s="762"/>
      <c r="BJ126" s="760"/>
      <c r="BK126" s="760"/>
      <c r="BL126" s="760"/>
      <c r="BM126" s="767"/>
      <c r="BN126" s="78"/>
      <c r="BO126" s="78"/>
      <c r="BP126" s="78"/>
      <c r="BQ126" s="78"/>
      <c r="BR126" s="78"/>
      <c r="BS126" s="78"/>
      <c r="BT126" s="78"/>
      <c r="BU126" s="78"/>
      <c r="BV126" s="78"/>
      <c r="BW126" s="78"/>
      <c r="BX126" s="78"/>
      <c r="BY126" s="78"/>
      <c r="BZ126" s="78"/>
      <c r="CA126" s="78"/>
      <c r="CB126" s="78"/>
      <c r="CC126" s="78"/>
    </row>
    <row r="127" spans="1:81" s="78" customFormat="1" ht="23.25" customHeight="1" outlineLevel="1" thickTop="1">
      <c r="A127" s="126" t="s">
        <v>111</v>
      </c>
      <c r="B127" s="123"/>
      <c r="C127" s="132" t="s">
        <v>107</v>
      </c>
      <c r="D127" s="360"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37" t="e">
        <f>(V143/1.005/1.08)*S124/S121</f>
        <v>#N/A</v>
      </c>
      <c r="T127" s="131" t="e">
        <f>(V143/1.005/1.08)*T124/S121</f>
        <v>#N/A</v>
      </c>
      <c r="U127" s="131" t="e">
        <f>(V143/1.005/1.08)*U124/S121</f>
        <v>#N/A</v>
      </c>
      <c r="V127" s="131" t="e">
        <f>(V143/1.005/1.08)*V124/S121</f>
        <v>#N/A</v>
      </c>
      <c r="W127" s="1138" t="e">
        <f>(V143/1.005/1.08)*W124/S121</f>
        <v>#N/A</v>
      </c>
      <c r="X127" s="136" t="e">
        <f>(AA143/1.005/1.08)*X124/X121</f>
        <v>#N/A</v>
      </c>
      <c r="Y127" s="131" t="e">
        <f>(AA143/1.005/1.08)*Y124/X121</f>
        <v>#N/A</v>
      </c>
      <c r="Z127" s="131" t="e">
        <f>(AA143/1.005/1.08)*Z124/X121</f>
        <v>#N/A</v>
      </c>
      <c r="AA127" s="131" t="e">
        <f>(AA143/1.005/1.08)*AA124/X121</f>
        <v>#N/A</v>
      </c>
      <c r="AB127" s="131" t="e">
        <f>(AA143/1.005/1.08)*AB124/X121</f>
        <v>#N/A</v>
      </c>
      <c r="AC127" s="198" t="e">
        <f>(AA143/1.005/1.08)*AC124/X121</f>
        <v>#N/A</v>
      </c>
      <c r="AD127" s="193" t="e">
        <f>(AG143/1.005/1.08)*AD124/AD121</f>
        <v>#N/A</v>
      </c>
      <c r="AE127" s="131" t="e">
        <f>(AG143/1.005/1.08)*AE124/AD121</f>
        <v>#N/A</v>
      </c>
      <c r="AF127" s="131" t="e">
        <f>(AG143/1.005/1.08)*AF124/AD121</f>
        <v>#N/A</v>
      </c>
      <c r="AG127" s="131" t="e">
        <f>(AG143/1.005/1.08)*AG124/AD121</f>
        <v>#N/A</v>
      </c>
      <c r="AH127" s="207" t="e">
        <f>(AG143/1.005/1.08)*AH124/AD121</f>
        <v>#N/A</v>
      </c>
      <c r="AI127" s="193" t="e">
        <f>(AL143/1.005/1.08)*AI124/AI121</f>
        <v>#N/A</v>
      </c>
      <c r="AJ127" s="131" t="e">
        <f>(AL143/1.005/1.08)*AJ124/AI121</f>
        <v>#N/A</v>
      </c>
      <c r="AK127" s="131" t="e">
        <f>(AL143/1.005/1.08)*AK124/AI121</f>
        <v>#N/A</v>
      </c>
      <c r="AL127" s="131" t="e">
        <f>(AL143/1.005/1.08)*AL124/AI121</f>
        <v>#N/A</v>
      </c>
      <c r="AM127" s="198" t="e">
        <f>(AL143/1.005/1.08)*AM124/AI121</f>
        <v>#N/A</v>
      </c>
      <c r="AN127" s="193" t="e">
        <f>(AQ143/1.005/1.08)*AN124/AN121</f>
        <v>#N/A</v>
      </c>
      <c r="AO127" s="131" t="e">
        <f>(AQ143/1.005/1.08)*AO124/AN121</f>
        <v>#N/A</v>
      </c>
      <c r="AP127" s="131" t="e">
        <f>(AQ143/1.005/1.08)*AP124/AN121</f>
        <v>#N/A</v>
      </c>
      <c r="AQ127" s="131" t="e">
        <f>(AQ143/1.005/1.08)*AQ124/AN121</f>
        <v>#N/A</v>
      </c>
      <c r="AR127" s="207" t="e">
        <f>(AQ143/1.005/1.08)*AR124/AN121</f>
        <v>#N/A</v>
      </c>
      <c r="AS127" s="1137" t="e">
        <f>(AV143/1.005/1.08)*AS124/AS121</f>
        <v>#N/A</v>
      </c>
      <c r="AT127" s="131" t="e">
        <f>(AV143/1.005/1.08)*AT124/AS121</f>
        <v>#N/A</v>
      </c>
      <c r="AU127" s="131" t="e">
        <f>(AV143/1.005/1.08)*AU124/AS121</f>
        <v>#N/A</v>
      </c>
      <c r="AV127" s="338" t="e">
        <f>(AV143/1.005/1.08)*AV124/AS121</f>
        <v>#N/A</v>
      </c>
      <c r="AW127" s="1138" t="e">
        <f>(AV143/1.005/1.08)*AW124/AS121</f>
        <v>#N/A</v>
      </c>
      <c r="AX127" s="136" t="e">
        <f>(BA143/1.005/1.08)*AX124/AX121</f>
        <v>#N/A</v>
      </c>
      <c r="AY127" s="131" t="e">
        <f>(BA143/1.005/1.08)*AY124/AX121</f>
        <v>#N/A</v>
      </c>
      <c r="AZ127" s="131" t="e">
        <f>(BA143/1.005/1.08)*AZ124/AX121</f>
        <v>#N/A</v>
      </c>
      <c r="BA127" s="131" t="e">
        <f>(BA143/1.005/1.08)*BA124/AX121</f>
        <v>#N/A</v>
      </c>
      <c r="BB127" s="207"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8" t="e">
        <f>(BL143/1.005/1.08)*BL124/BI121</f>
        <v>#N/A</v>
      </c>
      <c r="BM127" s="768" t="e">
        <f>(BL143/1.005/1.08)*BM124/BI121</f>
        <v>#N/A</v>
      </c>
    </row>
    <row r="128" spans="1:81" s="122" customFormat="1" ht="23.25" customHeight="1" outlineLevel="1" thickBot="1">
      <c r="A128" s="127" t="s">
        <v>109</v>
      </c>
      <c r="B128" s="120"/>
      <c r="C128" s="121"/>
      <c r="D128" s="759"/>
      <c r="E128" s="760"/>
      <c r="F128" s="760"/>
      <c r="G128" s="760"/>
      <c r="H128" s="761"/>
      <c r="I128" s="762"/>
      <c r="J128" s="760"/>
      <c r="K128" s="760"/>
      <c r="L128" s="763"/>
      <c r="M128" s="760"/>
      <c r="N128" s="764"/>
      <c r="O128" s="760"/>
      <c r="P128" s="760"/>
      <c r="Q128" s="760"/>
      <c r="R128" s="763"/>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65" ht="26.4" outlineLevel="1" thickTop="1">
      <c r="A129" s="28" t="s">
        <v>9</v>
      </c>
      <c r="B129" s="35" t="s">
        <v>46</v>
      </c>
      <c r="C129" s="46"/>
      <c r="D129" s="288"/>
      <c r="E129" s="361"/>
      <c r="F129" s="361"/>
      <c r="G129" s="361"/>
      <c r="H129" s="362"/>
      <c r="I129" s="336"/>
      <c r="J129" s="363"/>
      <c r="K129" s="363"/>
      <c r="L129" s="364"/>
      <c r="M129" s="363"/>
      <c r="N129" s="215"/>
      <c r="O129" s="363"/>
      <c r="P129" s="363"/>
      <c r="Q129" s="363"/>
      <c r="R129" s="364"/>
      <c r="S129" s="1139"/>
      <c r="T129" s="363"/>
      <c r="U129" s="363"/>
      <c r="V129" s="363"/>
      <c r="W129" s="1140"/>
      <c r="X129" s="511"/>
      <c r="Y129" s="363"/>
      <c r="Z129" s="363"/>
      <c r="AA129" s="365"/>
      <c r="AB129" s="331"/>
      <c r="AC129" s="334"/>
      <c r="AD129" s="366"/>
      <c r="AE129" s="365"/>
      <c r="AF129" s="365"/>
      <c r="AG129" s="365"/>
      <c r="AH129" s="218"/>
      <c r="AI129" s="366"/>
      <c r="AJ129" s="365"/>
      <c r="AK129" s="365"/>
      <c r="AL129" s="365"/>
      <c r="AM129" s="334"/>
      <c r="AN129" s="219"/>
      <c r="AO129" s="220"/>
      <c r="AP129" s="220"/>
      <c r="AQ129" s="221"/>
      <c r="AR129" s="471"/>
      <c r="AS129" s="1318"/>
      <c r="AT129" s="216"/>
      <c r="AU129" s="214"/>
      <c r="AV129" s="217"/>
      <c r="AW129" s="1319"/>
      <c r="AX129" s="320"/>
      <c r="AY129" s="363"/>
      <c r="AZ129" s="363"/>
      <c r="BA129" s="363"/>
      <c r="BB129" s="471"/>
      <c r="BC129" s="323"/>
      <c r="BD129" s="368"/>
      <c r="BE129" s="363"/>
      <c r="BF129" s="363"/>
      <c r="BG129" s="363"/>
      <c r="BH129" s="323"/>
      <c r="BI129" s="336"/>
      <c r="BJ129" s="339"/>
      <c r="BK129" s="339"/>
      <c r="BL129" s="339"/>
      <c r="BM129" s="369"/>
    </row>
    <row r="130" spans="1:65" ht="54" outlineLevel="1">
      <c r="A130" s="28"/>
      <c r="B130" s="29"/>
      <c r="C130" s="46"/>
      <c r="D130" s="770" t="s">
        <v>21</v>
      </c>
      <c r="E130" s="771" t="s">
        <v>22</v>
      </c>
      <c r="F130" s="771" t="s">
        <v>20</v>
      </c>
      <c r="G130" s="772" t="s">
        <v>81</v>
      </c>
      <c r="H130" s="773"/>
      <c r="I130" s="774" t="s">
        <v>21</v>
      </c>
      <c r="J130" s="775" t="s">
        <v>22</v>
      </c>
      <c r="K130" s="775" t="s">
        <v>20</v>
      </c>
      <c r="L130" s="904" t="s">
        <v>81</v>
      </c>
      <c r="M130" s="777"/>
      <c r="N130" s="787" t="s">
        <v>21</v>
      </c>
      <c r="O130" s="775" t="s">
        <v>22</v>
      </c>
      <c r="P130" s="775" t="s">
        <v>20</v>
      </c>
      <c r="Q130" s="777" t="s">
        <v>81</v>
      </c>
      <c r="R130" s="1025"/>
      <c r="S130" s="1141" t="s">
        <v>21</v>
      </c>
      <c r="T130" s="1142" t="s">
        <v>22</v>
      </c>
      <c r="U130" s="1143" t="s">
        <v>20</v>
      </c>
      <c r="V130" s="1143" t="s">
        <v>81</v>
      </c>
      <c r="W130" s="1144"/>
      <c r="X130" s="1046" t="s">
        <v>21</v>
      </c>
      <c r="Y130" s="775" t="s">
        <v>22</v>
      </c>
      <c r="Z130" s="777" t="s">
        <v>20</v>
      </c>
      <c r="AA130" s="777" t="s">
        <v>81</v>
      </c>
      <c r="AB130" s="775"/>
      <c r="AC130" s="779"/>
      <c r="AD130" s="787" t="s">
        <v>21</v>
      </c>
      <c r="AE130" s="775" t="s">
        <v>22</v>
      </c>
      <c r="AF130" s="777" t="s">
        <v>20</v>
      </c>
      <c r="AG130" s="780" t="s">
        <v>81</v>
      </c>
      <c r="AH130" s="781"/>
      <c r="AI130" s="787" t="s">
        <v>21</v>
      </c>
      <c r="AJ130" s="775" t="s">
        <v>22</v>
      </c>
      <c r="AK130" s="777" t="s">
        <v>20</v>
      </c>
      <c r="AL130" s="780" t="s">
        <v>81</v>
      </c>
      <c r="AM130" s="779"/>
      <c r="AN130" s="782" t="s">
        <v>21</v>
      </c>
      <c r="AO130" s="783" t="s">
        <v>22</v>
      </c>
      <c r="AP130" s="784" t="s">
        <v>20</v>
      </c>
      <c r="AQ130" s="785" t="s">
        <v>81</v>
      </c>
      <c r="AR130" s="1223"/>
      <c r="AS130" s="1320" t="s">
        <v>21</v>
      </c>
      <c r="AT130" s="1321" t="s">
        <v>22</v>
      </c>
      <c r="AU130" s="1322" t="s">
        <v>20</v>
      </c>
      <c r="AV130" s="1323" t="s">
        <v>81</v>
      </c>
      <c r="AW130" s="1324"/>
      <c r="AX130" s="1248" t="s">
        <v>21</v>
      </c>
      <c r="AY130" s="775" t="s">
        <v>22</v>
      </c>
      <c r="AZ130" s="777" t="s">
        <v>20</v>
      </c>
      <c r="BA130" s="780" t="s">
        <v>81</v>
      </c>
      <c r="BB130" s="781"/>
      <c r="BC130" s="791"/>
      <c r="BD130" s="778" t="s">
        <v>21</v>
      </c>
      <c r="BE130" s="775" t="s">
        <v>22</v>
      </c>
      <c r="BF130" s="777" t="s">
        <v>20</v>
      </c>
      <c r="BG130" s="780" t="s">
        <v>81</v>
      </c>
      <c r="BH130" s="791"/>
      <c r="BI130" s="786" t="s">
        <v>21</v>
      </c>
      <c r="BJ130" s="777" t="s">
        <v>22</v>
      </c>
      <c r="BK130" s="777" t="s">
        <v>20</v>
      </c>
      <c r="BL130" s="777" t="s">
        <v>81</v>
      </c>
      <c r="BM130" s="792"/>
    </row>
    <row r="131" spans="1:65" s="47" customFormat="1" outlineLevel="1">
      <c r="A131" s="158" t="s">
        <v>84</v>
      </c>
      <c r="B131" s="158"/>
      <c r="C131" s="159"/>
      <c r="D131" s="793" t="e">
        <f>HLOOKUP(D117,TV_affinity,3,0)</f>
        <v>#N/A</v>
      </c>
      <c r="E131" s="905" t="e">
        <f>HLOOKUP(D117,Channel_split2,2,0)</f>
        <v>#N/A</v>
      </c>
      <c r="F131" s="905" t="e">
        <f>HLOOKUP(D117,PT_Share,2,0)</f>
        <v>#N/A</v>
      </c>
      <c r="G131" s="905"/>
      <c r="H131" s="795"/>
      <c r="I131" s="796" t="e">
        <f>HLOOKUP(I117,TV_affinity,3,0)</f>
        <v>#N/A</v>
      </c>
      <c r="J131" s="905" t="e">
        <f>HLOOKUP(I117,Channel_split2,2,0)</f>
        <v>#N/A</v>
      </c>
      <c r="K131" s="905" t="e">
        <f>HLOOKUP(I117,PT_Share,2,0)</f>
        <v>#N/A</v>
      </c>
      <c r="L131" s="797"/>
      <c r="M131" s="795"/>
      <c r="N131" s="796" t="e">
        <f>HLOOKUP(N117,TV_affinity,3,0)</f>
        <v>#N/A</v>
      </c>
      <c r="O131" s="905" t="e">
        <f>HLOOKUP(N117,Channel_split2,2,0)</f>
        <v>#N/A</v>
      </c>
      <c r="P131" s="905" t="e">
        <f>HLOOKUP(N117,PT_Share,2,0)</f>
        <v>#N/A</v>
      </c>
      <c r="Q131" s="905"/>
      <c r="R131" s="1026"/>
      <c r="S131" s="1145" t="e">
        <f>HLOOKUP(S117,TV_affinity,3,0)</f>
        <v>#N/A</v>
      </c>
      <c r="T131" s="1146" t="e">
        <f>HLOOKUP(S117,Channel_split2,2,0)</f>
        <v>#N/A</v>
      </c>
      <c r="U131" s="1146" t="e">
        <f>HLOOKUP(S117,PT_Share,2,0)</f>
        <v>#N/A</v>
      </c>
      <c r="V131" s="1146"/>
      <c r="W131" s="1147"/>
      <c r="X131" s="1047" t="e">
        <f>HLOOKUP(X117,TV_affinity,3,0)</f>
        <v>#N/A</v>
      </c>
      <c r="Y131" s="905" t="e">
        <f>HLOOKUP(X117,Channel_split2,2,0)</f>
        <v>#N/A</v>
      </c>
      <c r="Z131" s="905" t="e">
        <f>HLOOKUP(X117,PT_Share,2,0)</f>
        <v>#N/A</v>
      </c>
      <c r="AA131" s="905"/>
      <c r="AB131" s="906"/>
      <c r="AC131" s="800"/>
      <c r="AD131" s="796" t="e">
        <f>HLOOKUP(AD117,TV_affinity,3,0)</f>
        <v>#N/A</v>
      </c>
      <c r="AE131" s="905" t="e">
        <f>HLOOKUP(AD117,Channel_split2,2,0)</f>
        <v>#N/A</v>
      </c>
      <c r="AF131" s="905" t="e">
        <f>HLOOKUP(AD117,PT_Share,2,0)</f>
        <v>#N/A</v>
      </c>
      <c r="AG131" s="905"/>
      <c r="AH131" s="798"/>
      <c r="AI131" s="796" t="e">
        <f>HLOOKUP(AI117,TV_affinity,3,0)</f>
        <v>#N/A</v>
      </c>
      <c r="AJ131" s="905" t="e">
        <f>HLOOKUP(AI117,Channel_split2,2,0)</f>
        <v>#N/A</v>
      </c>
      <c r="AK131" s="905" t="e">
        <f>HLOOKUP(AI117,PT_Share,2,0)</f>
        <v>#N/A</v>
      </c>
      <c r="AL131" s="905"/>
      <c r="AM131" s="798"/>
      <c r="AN131" s="796" t="e">
        <f>HLOOKUP(AN117,TV_affinity,3,0)</f>
        <v>#N/A</v>
      </c>
      <c r="AO131" s="905" t="e">
        <f>HLOOKUP(AN117,Channel_split2,2,0)</f>
        <v>#N/A</v>
      </c>
      <c r="AP131" s="905" t="e">
        <f>HLOOKUP(AN117,PT_Share,2,0)</f>
        <v>#N/A</v>
      </c>
      <c r="AQ131" s="907"/>
      <c r="AR131" s="1224"/>
      <c r="AS131" s="1325" t="e">
        <f>HLOOKUP(AS117,TV_affinity,3,0)</f>
        <v>#N/A</v>
      </c>
      <c r="AT131" s="1326" t="e">
        <f>HLOOKUP(AS117,Channel_split2,2,0)</f>
        <v>#N/A</v>
      </c>
      <c r="AU131" s="1326" t="e">
        <f>HLOOKUP(AS117,PT_Share,2,0)</f>
        <v>#N/A</v>
      </c>
      <c r="AV131" s="1327"/>
      <c r="AW131" s="1328"/>
      <c r="AX131" s="1249" t="e">
        <f>HLOOKUP(AX117,TV_affinity,3,0)</f>
        <v>#N/A</v>
      </c>
      <c r="AY131" s="905" t="e">
        <f>HLOOKUP(AX117,Channel_split2,2,0)</f>
        <v>#N/A</v>
      </c>
      <c r="AZ131" s="905" t="e">
        <f>HLOOKUP(AX117,PT_Share,2,0)</f>
        <v>#N/A</v>
      </c>
      <c r="BA131" s="905"/>
      <c r="BB131" s="802"/>
      <c r="BC131" s="798"/>
      <c r="BD131" s="796" t="e">
        <f>HLOOKUP(BD117,TV_affinity,3,0)</f>
        <v>#N/A</v>
      </c>
      <c r="BE131" s="905" t="e">
        <f>HLOOKUP(BD117,Channel_split2,2,0)</f>
        <v>#N/A</v>
      </c>
      <c r="BF131" s="905" t="e">
        <f>HLOOKUP(BD117,PT_Share,2,0)</f>
        <v>#N/A</v>
      </c>
      <c r="BG131" s="905"/>
      <c r="BH131" s="798"/>
      <c r="BI131" s="796" t="e">
        <f>HLOOKUP(BI117,TV_affinity,3,0)</f>
        <v>#N/A</v>
      </c>
      <c r="BJ131" s="905" t="e">
        <f>HLOOKUP(BI117,Channel_split2,2,0)</f>
        <v>#N/A</v>
      </c>
      <c r="BK131" s="905" t="e">
        <f>HLOOKUP(BI117,PT_Share,2,0)</f>
        <v>#N/A</v>
      </c>
      <c r="BL131" s="905"/>
      <c r="BM131" s="803"/>
    </row>
    <row r="132" spans="1:65" s="47" customFormat="1" outlineLevel="1">
      <c r="A132" s="158" t="s">
        <v>69</v>
      </c>
      <c r="B132" s="158"/>
      <c r="C132" s="159"/>
      <c r="D132" s="793" t="e">
        <f>HLOOKUP(D117,TV_affinity,4,0)</f>
        <v>#N/A</v>
      </c>
      <c r="E132" s="905" t="e">
        <f>HLOOKUP(D117,Channel_split2,3,0)</f>
        <v>#N/A</v>
      </c>
      <c r="F132" s="905" t="e">
        <f>HLOOKUP(D117,PT_Share,3,0)</f>
        <v>#N/A</v>
      </c>
      <c r="G132" s="905"/>
      <c r="H132" s="795"/>
      <c r="I132" s="796" t="e">
        <f>HLOOKUP(I117,TV_affinity,4,0)</f>
        <v>#N/A</v>
      </c>
      <c r="J132" s="905" t="e">
        <f>HLOOKUP(I117,Channel_split2,3,0)</f>
        <v>#N/A</v>
      </c>
      <c r="K132" s="905" t="e">
        <f>HLOOKUP(I117,PT_Share,3,0)</f>
        <v>#N/A</v>
      </c>
      <c r="L132" s="797"/>
      <c r="M132" s="795"/>
      <c r="N132" s="796" t="e">
        <f>HLOOKUP(N117,TV_affinity,4,0)</f>
        <v>#N/A</v>
      </c>
      <c r="O132" s="905" t="e">
        <f>HLOOKUP(N117,Channel_split2,3,0)</f>
        <v>#N/A</v>
      </c>
      <c r="P132" s="905" t="e">
        <f>HLOOKUP(N117,PT_Share,3,0)</f>
        <v>#N/A</v>
      </c>
      <c r="Q132" s="905"/>
      <c r="R132" s="1026"/>
      <c r="S132" s="1145" t="e">
        <f>HLOOKUP(S117,TV_affinity,4,0)</f>
        <v>#N/A</v>
      </c>
      <c r="T132" s="1146" t="e">
        <f>HLOOKUP(S117,Channel_split2,3,0)</f>
        <v>#N/A</v>
      </c>
      <c r="U132" s="1146" t="e">
        <f>HLOOKUP(S117,PT_Share,3,0)</f>
        <v>#N/A</v>
      </c>
      <c r="V132" s="1146"/>
      <c r="W132" s="1147"/>
      <c r="X132" s="1047" t="e">
        <f>HLOOKUP(X117,TV_affinity,4,0)</f>
        <v>#N/A</v>
      </c>
      <c r="Y132" s="905" t="e">
        <f>HLOOKUP(X117,Channel_split2,3,0)</f>
        <v>#N/A</v>
      </c>
      <c r="Z132" s="905" t="e">
        <f>HLOOKUP(X117,PT_Share,3,0)</f>
        <v>#N/A</v>
      </c>
      <c r="AA132" s="905"/>
      <c r="AB132" s="906"/>
      <c r="AC132" s="800"/>
      <c r="AD132" s="796" t="e">
        <f>HLOOKUP(AD117,TV_affinity,4,0)</f>
        <v>#N/A</v>
      </c>
      <c r="AE132" s="905" t="e">
        <f>HLOOKUP(AD117,Channel_split2,3,0)</f>
        <v>#N/A</v>
      </c>
      <c r="AF132" s="905" t="e">
        <f>HLOOKUP(AD117,PT_Share,3,0)</f>
        <v>#N/A</v>
      </c>
      <c r="AG132" s="905"/>
      <c r="AH132" s="798"/>
      <c r="AI132" s="796" t="e">
        <f>HLOOKUP(AI117,TV_affinity,4,0)</f>
        <v>#N/A</v>
      </c>
      <c r="AJ132" s="905" t="e">
        <f>HLOOKUP(AI117,Channel_split2,3,0)</f>
        <v>#N/A</v>
      </c>
      <c r="AK132" s="905" t="e">
        <f>HLOOKUP(AI117,PT_Share,3,0)</f>
        <v>#N/A</v>
      </c>
      <c r="AL132" s="905"/>
      <c r="AM132" s="798"/>
      <c r="AN132" s="796" t="e">
        <f>HLOOKUP(AN117,TV_affinity,4,0)</f>
        <v>#N/A</v>
      </c>
      <c r="AO132" s="905" t="e">
        <f>HLOOKUP(AN117,Channel_split2,3,0)</f>
        <v>#N/A</v>
      </c>
      <c r="AP132" s="905" t="e">
        <f>HLOOKUP(AN117,PT_Share,3,0)</f>
        <v>#N/A</v>
      </c>
      <c r="AQ132" s="907"/>
      <c r="AR132" s="1224"/>
      <c r="AS132" s="1325" t="e">
        <f>HLOOKUP(AS117,TV_affinity,4,0)</f>
        <v>#N/A</v>
      </c>
      <c r="AT132" s="1326" t="e">
        <f>HLOOKUP(AS117,Channel_split2,3,0)</f>
        <v>#N/A</v>
      </c>
      <c r="AU132" s="1326" t="e">
        <f>HLOOKUP(AS117,PT_Share,3,0)</f>
        <v>#N/A</v>
      </c>
      <c r="AV132" s="1327"/>
      <c r="AW132" s="1328"/>
      <c r="AX132" s="1249" t="e">
        <f>HLOOKUP(AX117,TV_affinity,4,0)</f>
        <v>#N/A</v>
      </c>
      <c r="AY132" s="905" t="e">
        <f>HLOOKUP(AX117,Channel_split2,3,0)</f>
        <v>#N/A</v>
      </c>
      <c r="AZ132" s="905" t="e">
        <f>HLOOKUP(AX117,PT_Share,3,0)</f>
        <v>#N/A</v>
      </c>
      <c r="BA132" s="905"/>
      <c r="BB132" s="802"/>
      <c r="BC132" s="798"/>
      <c r="BD132" s="796" t="e">
        <f>HLOOKUP(BD117,TV_affinity,4,0)</f>
        <v>#N/A</v>
      </c>
      <c r="BE132" s="905" t="e">
        <f>HLOOKUP(BD117,Channel_split2,3,0)</f>
        <v>#N/A</v>
      </c>
      <c r="BF132" s="905" t="e">
        <f>HLOOKUP(BD117,PT_Share,3,0)</f>
        <v>#N/A</v>
      </c>
      <c r="BG132" s="905"/>
      <c r="BH132" s="798"/>
      <c r="BI132" s="796" t="e">
        <f>HLOOKUP(BI117,TV_affinity,4,0)</f>
        <v>#N/A</v>
      </c>
      <c r="BJ132" s="905" t="e">
        <f>HLOOKUP(BI117,Channel_split2,3,0)</f>
        <v>#N/A</v>
      </c>
      <c r="BK132" s="905" t="e">
        <f>HLOOKUP(BI117,PT_Share,3,0)</f>
        <v>#N/A</v>
      </c>
      <c r="BL132" s="905"/>
      <c r="BM132" s="803"/>
    </row>
    <row r="133" spans="1:65" s="47" customFormat="1" outlineLevel="1">
      <c r="A133" s="158" t="s">
        <v>70</v>
      </c>
      <c r="B133" s="158"/>
      <c r="C133" s="159"/>
      <c r="D133" s="793" t="e">
        <f>HLOOKUP(D117,TV_affinity,5,0)</f>
        <v>#N/A</v>
      </c>
      <c r="E133" s="905" t="e">
        <f>HLOOKUP(D117,Channel_split2,4,0)</f>
        <v>#N/A</v>
      </c>
      <c r="F133" s="905" t="e">
        <f>HLOOKUP(D117,PT_Share,4,0)</f>
        <v>#N/A</v>
      </c>
      <c r="G133" s="905"/>
      <c r="H133" s="795"/>
      <c r="I133" s="796" t="e">
        <f>HLOOKUP(I117,TV_affinity,5,0)</f>
        <v>#N/A</v>
      </c>
      <c r="J133" s="905" t="e">
        <f>HLOOKUP(I117,Channel_split2,4,0)</f>
        <v>#N/A</v>
      </c>
      <c r="K133" s="905" t="e">
        <f>HLOOKUP(I117,PT_Share,4,0)</f>
        <v>#N/A</v>
      </c>
      <c r="L133" s="797"/>
      <c r="M133" s="795"/>
      <c r="N133" s="796" t="e">
        <f>HLOOKUP(N117,TV_affinity,5,0)</f>
        <v>#N/A</v>
      </c>
      <c r="O133" s="905" t="e">
        <f>HLOOKUP(N117,Channel_split2,4,0)</f>
        <v>#N/A</v>
      </c>
      <c r="P133" s="905" t="e">
        <f>HLOOKUP(N117,PT_Share,4,0)</f>
        <v>#N/A</v>
      </c>
      <c r="Q133" s="905"/>
      <c r="R133" s="1026"/>
      <c r="S133" s="1145" t="e">
        <f>HLOOKUP(S117,TV_affinity,5,0)</f>
        <v>#N/A</v>
      </c>
      <c r="T133" s="1146" t="e">
        <f>HLOOKUP(S117,Channel_split2,4,0)</f>
        <v>#N/A</v>
      </c>
      <c r="U133" s="1146" t="e">
        <f>HLOOKUP(S117,PT_Share,4,0)</f>
        <v>#N/A</v>
      </c>
      <c r="V133" s="1146"/>
      <c r="W133" s="1147"/>
      <c r="X133" s="1047" t="e">
        <f>HLOOKUP(X117,TV_affinity,5,0)</f>
        <v>#N/A</v>
      </c>
      <c r="Y133" s="905" t="e">
        <f>HLOOKUP(X117,Channel_split2,4,0)</f>
        <v>#N/A</v>
      </c>
      <c r="Z133" s="905" t="e">
        <f>HLOOKUP(X117,PT_Share,4,0)</f>
        <v>#N/A</v>
      </c>
      <c r="AA133" s="905"/>
      <c r="AB133" s="906"/>
      <c r="AC133" s="800"/>
      <c r="AD133" s="796" t="e">
        <f>HLOOKUP(AD117,TV_affinity,5,0)</f>
        <v>#N/A</v>
      </c>
      <c r="AE133" s="905" t="e">
        <f>HLOOKUP(AD117,Channel_split2,4,0)</f>
        <v>#N/A</v>
      </c>
      <c r="AF133" s="905" t="e">
        <f>HLOOKUP(AD117,PT_Share,4,0)</f>
        <v>#N/A</v>
      </c>
      <c r="AG133" s="905"/>
      <c r="AH133" s="798"/>
      <c r="AI133" s="796" t="e">
        <f>HLOOKUP(AI117,TV_affinity,5,0)</f>
        <v>#N/A</v>
      </c>
      <c r="AJ133" s="905" t="e">
        <f>HLOOKUP(AI117,Channel_split2,4,0)</f>
        <v>#N/A</v>
      </c>
      <c r="AK133" s="905" t="e">
        <f>HLOOKUP(AI117,PT_Share,4,0)</f>
        <v>#N/A</v>
      </c>
      <c r="AL133" s="905"/>
      <c r="AM133" s="798"/>
      <c r="AN133" s="796" t="e">
        <f>HLOOKUP(AN117,TV_affinity,5,0)</f>
        <v>#N/A</v>
      </c>
      <c r="AO133" s="905" t="e">
        <f>HLOOKUP(AN117,Channel_split2,4,0)</f>
        <v>#N/A</v>
      </c>
      <c r="AP133" s="905" t="e">
        <f>HLOOKUP(AN117,PT_Share,4,0)</f>
        <v>#N/A</v>
      </c>
      <c r="AQ133" s="907"/>
      <c r="AR133" s="1224"/>
      <c r="AS133" s="1325" t="e">
        <f>HLOOKUP(AS117,TV_affinity,5,0)</f>
        <v>#N/A</v>
      </c>
      <c r="AT133" s="1326" t="e">
        <f>HLOOKUP(AS117,Channel_split2,4,0)</f>
        <v>#N/A</v>
      </c>
      <c r="AU133" s="1326" t="e">
        <f>HLOOKUP(AS117,PT_Share,4,0)</f>
        <v>#N/A</v>
      </c>
      <c r="AV133" s="1327"/>
      <c r="AW133" s="1328"/>
      <c r="AX133" s="1249" t="e">
        <f>HLOOKUP(AX117,TV_affinity,5,0)</f>
        <v>#N/A</v>
      </c>
      <c r="AY133" s="905" t="e">
        <f>HLOOKUP(AX117,Channel_split2,4,0)</f>
        <v>#N/A</v>
      </c>
      <c r="AZ133" s="905" t="e">
        <f>HLOOKUP(AX117,PT_Share,4,0)</f>
        <v>#N/A</v>
      </c>
      <c r="BA133" s="905"/>
      <c r="BB133" s="802"/>
      <c r="BC133" s="798"/>
      <c r="BD133" s="796" t="e">
        <f>HLOOKUP(BD117,TV_affinity,5,0)</f>
        <v>#N/A</v>
      </c>
      <c r="BE133" s="905" t="e">
        <f>HLOOKUP(BD117,Channel_split2,4,0)</f>
        <v>#N/A</v>
      </c>
      <c r="BF133" s="905" t="e">
        <f>HLOOKUP(BD117,PT_Share,4,0)</f>
        <v>#N/A</v>
      </c>
      <c r="BG133" s="905"/>
      <c r="BH133" s="798"/>
      <c r="BI133" s="796" t="e">
        <f>HLOOKUP(BI117,TV_affinity,5,0)</f>
        <v>#N/A</v>
      </c>
      <c r="BJ133" s="905" t="e">
        <f>HLOOKUP(BI117,Channel_split2,4,0)</f>
        <v>#N/A</v>
      </c>
      <c r="BK133" s="905" t="e">
        <f>HLOOKUP(BI117,PT_Share,4,0)</f>
        <v>#N/A</v>
      </c>
      <c r="BL133" s="905"/>
      <c r="BM133" s="803"/>
    </row>
    <row r="134" spans="1:65" s="47" customFormat="1" outlineLevel="1">
      <c r="A134" s="262" t="s">
        <v>105</v>
      </c>
      <c r="B134" s="262"/>
      <c r="C134" s="263"/>
      <c r="D134" s="804" t="e">
        <f>HLOOKUP(D117,TV_affinity,6,0)</f>
        <v>#N/A</v>
      </c>
      <c r="E134" s="805" t="e">
        <f>HLOOKUP(D117,Channel_split2,5,0)</f>
        <v>#N/A</v>
      </c>
      <c r="F134" s="805" t="e">
        <f>HLOOKUP(D117,PT_Share,5,0)</f>
        <v>#N/A</v>
      </c>
      <c r="G134" s="805"/>
      <c r="H134" s="806"/>
      <c r="I134" s="807" t="e">
        <f>HLOOKUP(I117,TV_affinity,6,0)</f>
        <v>#N/A</v>
      </c>
      <c r="J134" s="805" t="e">
        <f>HLOOKUP(I117,Channel_split2,5,0)</f>
        <v>#N/A</v>
      </c>
      <c r="K134" s="805" t="e">
        <f>HLOOKUP(I117,PT_Share,5,0)</f>
        <v>#N/A</v>
      </c>
      <c r="L134" s="808"/>
      <c r="M134" s="806"/>
      <c r="N134" s="807" t="e">
        <f>HLOOKUP(N117,TV_affinity,6,0)</f>
        <v>#N/A</v>
      </c>
      <c r="O134" s="805" t="e">
        <f>HLOOKUP(N117,Channel_split2,5,0)</f>
        <v>#N/A</v>
      </c>
      <c r="P134" s="805" t="e">
        <f>HLOOKUP(N117,PT_Share,5,0)</f>
        <v>#N/A</v>
      </c>
      <c r="Q134" s="805"/>
      <c r="R134" s="808"/>
      <c r="S134" s="1148" t="e">
        <f>HLOOKUP(S117,TV_affinity,6,0)</f>
        <v>#N/A</v>
      </c>
      <c r="T134" s="1149" t="e">
        <f>HLOOKUP(S117,Channel_split2,5,0)</f>
        <v>#N/A</v>
      </c>
      <c r="U134" s="1149" t="e">
        <f>HLOOKUP(S117,PT_Share,5,0)</f>
        <v>#N/A</v>
      </c>
      <c r="V134" s="1149"/>
      <c r="W134" s="1150"/>
      <c r="X134" s="1048" t="e">
        <f>HLOOKUP(X117,TV_affinity,6,0)</f>
        <v>#N/A</v>
      </c>
      <c r="Y134" s="805" t="e">
        <f>HLOOKUP(X117,Channel_split2,5,0)</f>
        <v>#N/A</v>
      </c>
      <c r="Z134" s="805" t="e">
        <f>HLOOKUP(X117,PT_Share,5,0)</f>
        <v>#N/A</v>
      </c>
      <c r="AA134" s="805"/>
      <c r="AB134" s="810"/>
      <c r="AC134" s="370"/>
      <c r="AD134" s="807" t="e">
        <f>HLOOKUP(AD117,TV_affinity,6,0)</f>
        <v>#N/A</v>
      </c>
      <c r="AE134" s="805" t="e">
        <f>HLOOKUP(AD117,Channel_split2,5,0)</f>
        <v>#N/A</v>
      </c>
      <c r="AF134" s="805" t="e">
        <f>HLOOKUP(AD117,PT_Share,5,0)</f>
        <v>#N/A</v>
      </c>
      <c r="AG134" s="805"/>
      <c r="AH134" s="809"/>
      <c r="AI134" s="807" t="e">
        <f>HLOOKUP(AI117,TV_affinity,6,0)</f>
        <v>#N/A</v>
      </c>
      <c r="AJ134" s="805" t="e">
        <f>HLOOKUP(AI117,Channel_split2,5,0)</f>
        <v>#N/A</v>
      </c>
      <c r="AK134" s="805" t="e">
        <f>HLOOKUP(AI117,PT_Share,5,0)</f>
        <v>#N/A</v>
      </c>
      <c r="AL134" s="805"/>
      <c r="AM134" s="809"/>
      <c r="AN134" s="807" t="e">
        <f>HLOOKUP(AN117,TV_affinity,6,0)</f>
        <v>#N/A</v>
      </c>
      <c r="AO134" s="805" t="e">
        <f>HLOOKUP(AN117,Channel_split2,5,0)</f>
        <v>#N/A</v>
      </c>
      <c r="AP134" s="805" t="e">
        <f>HLOOKUP(AN117,PT_Share,5,0)</f>
        <v>#N/A</v>
      </c>
      <c r="AQ134" s="812"/>
      <c r="AR134" s="1225"/>
      <c r="AS134" s="1329" t="e">
        <f>HLOOKUP(AS117,TV_affinity,6,0)</f>
        <v>#N/A</v>
      </c>
      <c r="AT134" s="1330" t="e">
        <f>HLOOKUP(AS117,Channel_split2,5,0)</f>
        <v>#N/A</v>
      </c>
      <c r="AU134" s="1330" t="e">
        <f>HLOOKUP(AS117,PT_Share,5,0)</f>
        <v>#N/A</v>
      </c>
      <c r="AV134" s="1331"/>
      <c r="AW134" s="1332"/>
      <c r="AX134" s="1048" t="e">
        <f>HLOOKUP(AX117,TV_affinity,6,0)</f>
        <v>#N/A</v>
      </c>
      <c r="AY134" s="805" t="e">
        <f>HLOOKUP(AX117,Channel_split2,5,0)</f>
        <v>#N/A</v>
      </c>
      <c r="AZ134" s="805" t="e">
        <f>HLOOKUP(AX117,PT_Share,5,0)</f>
        <v>#N/A</v>
      </c>
      <c r="BA134" s="805"/>
      <c r="BB134" s="813"/>
      <c r="BC134" s="809"/>
      <c r="BD134" s="807" t="e">
        <f>HLOOKUP(BD117,TV_affinity,6,0)</f>
        <v>#N/A</v>
      </c>
      <c r="BE134" s="805" t="e">
        <f>HLOOKUP(BD117,Channel_split2,5,0)</f>
        <v>#N/A</v>
      </c>
      <c r="BF134" s="805" t="e">
        <f>HLOOKUP(BD117,PT_Share,5,0)</f>
        <v>#N/A</v>
      </c>
      <c r="BG134" s="805"/>
      <c r="BH134" s="809"/>
      <c r="BI134" s="807" t="e">
        <f>HLOOKUP(BI117,TV_affinity,6,0)</f>
        <v>#N/A</v>
      </c>
      <c r="BJ134" s="805" t="e">
        <f>HLOOKUP(BI117,Channel_split2,5,0)</f>
        <v>#N/A</v>
      </c>
      <c r="BK134" s="805" t="e">
        <f>HLOOKUP(BI117,PT_Share,5,0)</f>
        <v>#N/A</v>
      </c>
      <c r="BL134" s="805"/>
      <c r="BM134" s="814"/>
    </row>
    <row r="135" spans="1:65" s="47" customFormat="1" outlineLevel="1">
      <c r="A135" s="158" t="s">
        <v>71</v>
      </c>
      <c r="B135" s="158"/>
      <c r="C135" s="159"/>
      <c r="D135" s="260" t="e">
        <f>HLOOKUP(D117,TV_affinity,7,0)</f>
        <v>#N/A</v>
      </c>
      <c r="E135" s="259" t="e">
        <f>HLOOKUP(D117,Channel_split2,6,0)</f>
        <v>#N/A</v>
      </c>
      <c r="F135" s="259" t="e">
        <f>HLOOKUP(D117,PT_Share,6,0)</f>
        <v>#N/A</v>
      </c>
      <c r="G135" s="259"/>
      <c r="H135" s="224"/>
      <c r="I135" s="261" t="e">
        <f>HLOOKUP(I117,TV_affinity,7,0)</f>
        <v>#N/A</v>
      </c>
      <c r="J135" s="259" t="e">
        <f>HLOOKUP(I117,Channel_split2,6,0)</f>
        <v>#N/A</v>
      </c>
      <c r="K135" s="259" t="e">
        <f>HLOOKUP(I117,PT_Share,6,0)</f>
        <v>#N/A</v>
      </c>
      <c r="L135" s="466"/>
      <c r="M135" s="224"/>
      <c r="N135" s="261" t="e">
        <f>HLOOKUP(N117,TV_affinity,7,0)</f>
        <v>#N/A</v>
      </c>
      <c r="O135" s="259" t="e">
        <f>HLOOKUP(N117,Channel_split2,6,0)</f>
        <v>#N/A</v>
      </c>
      <c r="P135" s="259" t="e">
        <f>HLOOKUP(N117,PT_Share,6,0)</f>
        <v>#N/A</v>
      </c>
      <c r="Q135" s="259"/>
      <c r="R135" s="466"/>
      <c r="S135" s="1151" t="e">
        <f>HLOOKUP(S117,TV_affinity,7,0)</f>
        <v>#N/A</v>
      </c>
      <c r="T135" s="340" t="e">
        <f>HLOOKUP(S117,Channel_split2,6,0)</f>
        <v>#N/A</v>
      </c>
      <c r="U135" s="340" t="e">
        <f>HLOOKUP(S117,PT_Share,6,0)</f>
        <v>#N/A</v>
      </c>
      <c r="V135" s="340"/>
      <c r="W135" s="1152"/>
      <c r="X135" s="261" t="e">
        <f>HLOOKUP(X117,TV_affinity,7,0)</f>
        <v>#N/A</v>
      </c>
      <c r="Y135" s="259" t="e">
        <f>HLOOKUP(X117,Channel_split2,6,0)</f>
        <v>#N/A</v>
      </c>
      <c r="Z135" s="259" t="e">
        <f>HLOOKUP(X117,PT_Share,6,0)</f>
        <v>#N/A</v>
      </c>
      <c r="AA135" s="259"/>
      <c r="AB135" s="332"/>
      <c r="AC135" s="258"/>
      <c r="AD135" s="261" t="e">
        <f>HLOOKUP(AD117,TV_affinity,7,0)</f>
        <v>#N/A</v>
      </c>
      <c r="AE135" s="259" t="e">
        <f>HLOOKUP(AD117,Channel_split2,6,0)</f>
        <v>#N/A</v>
      </c>
      <c r="AF135" s="259" t="e">
        <f>HLOOKUP(AD117,PT_Share,6,0)</f>
        <v>#N/A</v>
      </c>
      <c r="AG135" s="259"/>
      <c r="AH135" s="225"/>
      <c r="AI135" s="261" t="e">
        <f>HLOOKUP(AI117,TV_affinity,7,0)</f>
        <v>#N/A</v>
      </c>
      <c r="AJ135" s="259" t="e">
        <f>HLOOKUP(AI117,Channel_split2,6,0)</f>
        <v>#N/A</v>
      </c>
      <c r="AK135" s="259" t="e">
        <f>HLOOKUP(AI117,PT_Share,6,0)</f>
        <v>#N/A</v>
      </c>
      <c r="AL135" s="259"/>
      <c r="AM135" s="225"/>
      <c r="AN135" s="261" t="e">
        <f>HLOOKUP(AN117,TV_affinity,7,0)</f>
        <v>#N/A</v>
      </c>
      <c r="AO135" s="259" t="e">
        <f>HLOOKUP(AN117,Channel_split2,6,0)</f>
        <v>#N/A</v>
      </c>
      <c r="AP135" s="259" t="e">
        <f>HLOOKUP(AN117,PT_Share,6,0)</f>
        <v>#N/A</v>
      </c>
      <c r="AQ135" s="208"/>
      <c r="AR135" s="1226"/>
      <c r="AS135" s="1151" t="e">
        <f>HLOOKUP(AS117,TV_affinity,7,0)</f>
        <v>#N/A</v>
      </c>
      <c r="AT135" s="259" t="e">
        <f>HLOOKUP(AS117,Channel_split2,6,0)</f>
        <v>#N/A</v>
      </c>
      <c r="AU135" s="259" t="e">
        <f>HLOOKUP(AS117,PT_Share,6,0)</f>
        <v>#N/A</v>
      </c>
      <c r="AV135" s="208"/>
      <c r="AW135" s="1152"/>
      <c r="AX135" s="261" t="e">
        <f>HLOOKUP(AX117,TV_affinity,7,0)</f>
        <v>#N/A</v>
      </c>
      <c r="AY135" s="259" t="e">
        <f>HLOOKUP(AX117,Channel_split2,6,0)</f>
        <v>#N/A</v>
      </c>
      <c r="AZ135" s="259" t="e">
        <f>HLOOKUP(AX117,PT_Share,6,0)</f>
        <v>#N/A</v>
      </c>
      <c r="BA135" s="259"/>
      <c r="BB135" s="472"/>
      <c r="BC135" s="225"/>
      <c r="BD135" s="261" t="e">
        <f>HLOOKUP(BD117,TV_affinity,7,0)</f>
        <v>#N/A</v>
      </c>
      <c r="BE135" s="259" t="e">
        <f>HLOOKUP(BD117,Channel_split2,6,0)</f>
        <v>#N/A</v>
      </c>
      <c r="BF135" s="259" t="e">
        <f>HLOOKUP(BD117,PT_Share,6,0)</f>
        <v>#N/A</v>
      </c>
      <c r="BG135" s="259"/>
      <c r="BH135" s="225"/>
      <c r="BI135" s="261" t="e">
        <f>HLOOKUP(BI117,TV_affinity,7,0)</f>
        <v>#N/A</v>
      </c>
      <c r="BJ135" s="259" t="e">
        <f>HLOOKUP(BI117,Channel_split2,6,0)</f>
        <v>#N/A</v>
      </c>
      <c r="BK135" s="259" t="e">
        <f>HLOOKUP(BI117,PT_Share,6,0)</f>
        <v>#N/A</v>
      </c>
      <c r="BL135" s="259"/>
      <c r="BM135" s="816"/>
    </row>
    <row r="136" spans="1:65" s="47" customFormat="1" outlineLevel="1">
      <c r="A136" s="160" t="s">
        <v>73</v>
      </c>
      <c r="B136" s="158"/>
      <c r="C136" s="161"/>
      <c r="D136" s="793" t="e">
        <f>HLOOKUP(D117,TV_affinity,8,0)</f>
        <v>#N/A</v>
      </c>
      <c r="E136" s="905" t="e">
        <f>HLOOKUP(D117,Channel_split2,7,0)</f>
        <v>#N/A</v>
      </c>
      <c r="F136" s="905" t="e">
        <f>HLOOKUP(D117,PT_Share,7,0)</f>
        <v>#N/A</v>
      </c>
      <c r="G136" s="905"/>
      <c r="H136" s="795"/>
      <c r="I136" s="796" t="e">
        <f>HLOOKUP(I117,TV_affinity,8,0)</f>
        <v>#N/A</v>
      </c>
      <c r="J136" s="905" t="e">
        <f>HLOOKUP(I117,Channel_split2,7,0)</f>
        <v>#N/A</v>
      </c>
      <c r="K136" s="905" t="e">
        <f>HLOOKUP(I117,PT_Share,7,0)</f>
        <v>#N/A</v>
      </c>
      <c r="L136" s="797"/>
      <c r="M136" s="795"/>
      <c r="N136" s="796" t="e">
        <f>HLOOKUP(N117,TV_affinity,8,0)</f>
        <v>#N/A</v>
      </c>
      <c r="O136" s="905" t="e">
        <f>HLOOKUP(N117,Channel_split2,7,0)</f>
        <v>#N/A</v>
      </c>
      <c r="P136" s="905" t="e">
        <f>HLOOKUP(N117,PT_Share,7,0)</f>
        <v>#N/A</v>
      </c>
      <c r="Q136" s="905"/>
      <c r="R136" s="1026"/>
      <c r="S136" s="1145" t="e">
        <f>HLOOKUP(S117,TV_affinity,8,0)</f>
        <v>#N/A</v>
      </c>
      <c r="T136" s="1146" t="e">
        <f>HLOOKUP(S117,Channel_split2,7,0)</f>
        <v>#N/A</v>
      </c>
      <c r="U136" s="1146" t="e">
        <f>HLOOKUP(S117,PT_Share,7,0)</f>
        <v>#N/A</v>
      </c>
      <c r="V136" s="1146"/>
      <c r="W136" s="1147"/>
      <c r="X136" s="1047" t="e">
        <f>HLOOKUP(X117,TV_affinity,8,0)</f>
        <v>#N/A</v>
      </c>
      <c r="Y136" s="905" t="e">
        <f>HLOOKUP(X117,Channel_split2,7,0)</f>
        <v>#N/A</v>
      </c>
      <c r="Z136" s="905" t="e">
        <f>HLOOKUP(X117,PT_Share,7,0)</f>
        <v>#N/A</v>
      </c>
      <c r="AA136" s="905"/>
      <c r="AB136" s="906"/>
      <c r="AC136" s="800"/>
      <c r="AD136" s="796" t="e">
        <f>HLOOKUP(AD117,TV_affinity,8,0)</f>
        <v>#N/A</v>
      </c>
      <c r="AE136" s="905" t="e">
        <f>HLOOKUP(AD117,Channel_split2,7,0)</f>
        <v>#N/A</v>
      </c>
      <c r="AF136" s="905" t="e">
        <f>HLOOKUP(AD117,PT_Share,7,0)</f>
        <v>#N/A</v>
      </c>
      <c r="AG136" s="905"/>
      <c r="AH136" s="798"/>
      <c r="AI136" s="796" t="e">
        <f>HLOOKUP(AI117,TV_affinity,8,0)</f>
        <v>#N/A</v>
      </c>
      <c r="AJ136" s="905" t="e">
        <f>HLOOKUP(AI117,Channel_split2,7,0)</f>
        <v>#N/A</v>
      </c>
      <c r="AK136" s="905" t="e">
        <f>HLOOKUP(AI117,PT_Share,7,0)</f>
        <v>#N/A</v>
      </c>
      <c r="AL136" s="905"/>
      <c r="AM136" s="798"/>
      <c r="AN136" s="796" t="e">
        <f>HLOOKUP(AN117,TV_affinity,8,0)</f>
        <v>#N/A</v>
      </c>
      <c r="AO136" s="905" t="e">
        <f>HLOOKUP(AN117,Channel_split2,7,0)</f>
        <v>#N/A</v>
      </c>
      <c r="AP136" s="905" t="e">
        <f>HLOOKUP(AN117,PT_Share,7,0)</f>
        <v>#N/A</v>
      </c>
      <c r="AQ136" s="907"/>
      <c r="AR136" s="1224"/>
      <c r="AS136" s="1325" t="e">
        <f>HLOOKUP(AS117,TV_affinity,8,0)</f>
        <v>#N/A</v>
      </c>
      <c r="AT136" s="1326" t="e">
        <f>HLOOKUP(AS117,Channel_split2,7,0)</f>
        <v>#N/A</v>
      </c>
      <c r="AU136" s="1326" t="e">
        <f>HLOOKUP(AS117,PT_Share,7,0)</f>
        <v>#N/A</v>
      </c>
      <c r="AV136" s="1327"/>
      <c r="AW136" s="1328"/>
      <c r="AX136" s="1249" t="e">
        <f>HLOOKUP(AX117,TV_affinity,8,0)</f>
        <v>#N/A</v>
      </c>
      <c r="AY136" s="905" t="e">
        <f>HLOOKUP(AX117,Channel_split2,7,0)</f>
        <v>#N/A</v>
      </c>
      <c r="AZ136" s="905" t="e">
        <f>HLOOKUP(AX117,PT_Share,7,0)</f>
        <v>#N/A</v>
      </c>
      <c r="BA136" s="905"/>
      <c r="BB136" s="802"/>
      <c r="BC136" s="798"/>
      <c r="BD136" s="796" t="e">
        <f>HLOOKUP(BD117,TV_affinity,8,0)</f>
        <v>#N/A</v>
      </c>
      <c r="BE136" s="905" t="e">
        <f>HLOOKUP(BD117,Channel_split2,7,0)</f>
        <v>#N/A</v>
      </c>
      <c r="BF136" s="905" t="e">
        <f>HLOOKUP(BD117,PT_Share,7,0)</f>
        <v>#N/A</v>
      </c>
      <c r="BG136" s="905"/>
      <c r="BH136" s="798"/>
      <c r="BI136" s="796" t="e">
        <f>HLOOKUP(BI117,TV_affinity,8,0)</f>
        <v>#N/A</v>
      </c>
      <c r="BJ136" s="905" t="e">
        <f>HLOOKUP(BI117,Channel_split2,7,0)</f>
        <v>#N/A</v>
      </c>
      <c r="BK136" s="905" t="e">
        <f>HLOOKUP(BI117,PT_Share,7,0)</f>
        <v>#N/A</v>
      </c>
      <c r="BL136" s="905"/>
      <c r="BM136" s="803"/>
    </row>
    <row r="137" spans="1:65" s="47" customFormat="1" outlineLevel="1">
      <c r="A137" s="160" t="s">
        <v>85</v>
      </c>
      <c r="B137" s="158"/>
      <c r="C137" s="161"/>
      <c r="D137" s="793" t="e">
        <f>HLOOKUP(D117,TV_affinity,9,0)</f>
        <v>#N/A</v>
      </c>
      <c r="E137" s="905" t="e">
        <f>HLOOKUP(D117,Channel_split2,8,0)</f>
        <v>#N/A</v>
      </c>
      <c r="F137" s="905" t="e">
        <f>HLOOKUP(D117,PT_Share,8,0)</f>
        <v>#N/A</v>
      </c>
      <c r="G137" s="340"/>
      <c r="H137" s="224"/>
      <c r="I137" s="796" t="e">
        <f>HLOOKUP(I117,TV_affinity,9,0)</f>
        <v>#N/A</v>
      </c>
      <c r="J137" s="905" t="e">
        <f>HLOOKUP(I117,Channel_split2,8,0)</f>
        <v>#N/A</v>
      </c>
      <c r="K137" s="905" t="e">
        <f>HLOOKUP(I117,PT_Share,8,0)</f>
        <v>#N/A</v>
      </c>
      <c r="L137" s="466"/>
      <c r="M137" s="224"/>
      <c r="N137" s="796" t="e">
        <f>HLOOKUP(N117,TV_affinity,9,0)</f>
        <v>#N/A</v>
      </c>
      <c r="O137" s="905" t="e">
        <f>HLOOKUP(N117,Channel_split2,8,0)</f>
        <v>#N/A</v>
      </c>
      <c r="P137" s="905" t="e">
        <f>HLOOKUP(N117,PT_Share,8,0)</f>
        <v>#N/A</v>
      </c>
      <c r="Q137" s="340"/>
      <c r="R137" s="466"/>
      <c r="S137" s="1145" t="e">
        <f>HLOOKUP(S117,TV_affinity,9,0)</f>
        <v>#N/A</v>
      </c>
      <c r="T137" s="1146" t="e">
        <f>HLOOKUP(S117,Channel_split2,8,0)</f>
        <v>#N/A</v>
      </c>
      <c r="U137" s="1146" t="e">
        <f>HLOOKUP(S117,PT_Share,8,0)</f>
        <v>#N/A</v>
      </c>
      <c r="V137" s="340"/>
      <c r="W137" s="1152"/>
      <c r="X137" s="1047" t="e">
        <f>HLOOKUP(X117,TV_affinity,9,0)</f>
        <v>#N/A</v>
      </c>
      <c r="Y137" s="905" t="e">
        <f>HLOOKUP(X117,Channel_split2,8,0)</f>
        <v>#N/A</v>
      </c>
      <c r="Z137" s="905" t="e">
        <f>HLOOKUP(X117,PT_Share,8,0)</f>
        <v>#N/A</v>
      </c>
      <c r="AA137" s="340"/>
      <c r="AB137" s="333"/>
      <c r="AC137" s="258"/>
      <c r="AD137" s="796" t="e">
        <f>HLOOKUP(AD117,TV_affinity,9,0)</f>
        <v>#N/A</v>
      </c>
      <c r="AE137" s="905" t="e">
        <f>HLOOKUP(AD117,Channel_split2,8,0)</f>
        <v>#N/A</v>
      </c>
      <c r="AF137" s="905" t="e">
        <f>HLOOKUP(AD117,PT_Share,8,0)</f>
        <v>#N/A</v>
      </c>
      <c r="AG137" s="905"/>
      <c r="AH137" s="225"/>
      <c r="AI137" s="796" t="e">
        <f>HLOOKUP(AI117,TV_affinity,9,0)</f>
        <v>#N/A</v>
      </c>
      <c r="AJ137" s="905" t="e">
        <f>HLOOKUP(AI117,Channel_split2,8,0)</f>
        <v>#N/A</v>
      </c>
      <c r="AK137" s="905" t="e">
        <f>HLOOKUP(AI117,PT_Share,8,0)</f>
        <v>#N/A</v>
      </c>
      <c r="AL137" s="905"/>
      <c r="AM137" s="225"/>
      <c r="AN137" s="796" t="e">
        <f>HLOOKUP(AN117,TV_affinity,9,0)</f>
        <v>#N/A</v>
      </c>
      <c r="AO137" s="905" t="e">
        <f>HLOOKUP(AN117,Channel_split2,8,0)</f>
        <v>#N/A</v>
      </c>
      <c r="AP137" s="905" t="e">
        <f>HLOOKUP(AN117,PT_Share,8,0)</f>
        <v>#N/A</v>
      </c>
      <c r="AQ137" s="208"/>
      <c r="AR137" s="1224"/>
      <c r="AS137" s="1325" t="e">
        <f>HLOOKUP(AS117,TV_affinity,9,0)</f>
        <v>#N/A</v>
      </c>
      <c r="AT137" s="1326" t="e">
        <f>HLOOKUP(AS117,Channel_split2,8,0)</f>
        <v>#N/A</v>
      </c>
      <c r="AU137" s="1326" t="e">
        <f>HLOOKUP(AS117,PT_Share,8,0)</f>
        <v>#N/A</v>
      </c>
      <c r="AV137" s="208"/>
      <c r="AW137" s="1152"/>
      <c r="AX137" s="1249" t="e">
        <f>HLOOKUP(AX117,TV_affinity,9,0)</f>
        <v>#N/A</v>
      </c>
      <c r="AY137" s="905" t="e">
        <f>HLOOKUP(AX117,Channel_split2,8,0)</f>
        <v>#N/A</v>
      </c>
      <c r="AZ137" s="905" t="e">
        <f>HLOOKUP(AX117,PT_Share,8,0)</f>
        <v>#N/A</v>
      </c>
      <c r="BA137" s="340"/>
      <c r="BB137" s="472"/>
      <c r="BC137" s="225"/>
      <c r="BD137" s="796" t="e">
        <f>HLOOKUP(BD117,TV_affinity,9,0)</f>
        <v>#N/A</v>
      </c>
      <c r="BE137" s="905" t="e">
        <f>HLOOKUP(BD117,Channel_split2,8,0)</f>
        <v>#N/A</v>
      </c>
      <c r="BF137" s="905" t="e">
        <f>HLOOKUP(BD117,PT_Share,8,0)</f>
        <v>#N/A</v>
      </c>
      <c r="BG137" s="340"/>
      <c r="BH137" s="798"/>
      <c r="BI137" s="796" t="e">
        <f>HLOOKUP(BI117,TV_affinity,9,0)</f>
        <v>#N/A</v>
      </c>
      <c r="BJ137" s="905" t="e">
        <f>HLOOKUP(BI117,Channel_split2,8,0)</f>
        <v>#N/A</v>
      </c>
      <c r="BK137" s="905" t="e">
        <f>HLOOKUP(BI117,PT_Share,8,0)</f>
        <v>#N/A</v>
      </c>
      <c r="BL137" s="340"/>
      <c r="BM137" s="816"/>
    </row>
    <row r="138" spans="1:65" s="47" customFormat="1" outlineLevel="1">
      <c r="A138" s="160" t="s">
        <v>93</v>
      </c>
      <c r="B138" s="158"/>
      <c r="C138" s="161"/>
      <c r="D138" s="793" t="e">
        <f>HLOOKUP(D117,TV_affinity,10,0)</f>
        <v>#N/A</v>
      </c>
      <c r="E138" s="905" t="e">
        <f>HLOOKUP(D117,Channel_split2,9,0)</f>
        <v>#N/A</v>
      </c>
      <c r="F138" s="905" t="e">
        <f>HLOOKUP(D117,PT_Share,9,0)</f>
        <v>#N/A</v>
      </c>
      <c r="G138" s="340"/>
      <c r="H138" s="224"/>
      <c r="I138" s="796" t="e">
        <f>HLOOKUP(I117,TV_affinity,10,0)</f>
        <v>#N/A</v>
      </c>
      <c r="J138" s="905" t="e">
        <f>HLOOKUP(I117,Channel_split2,9,0)</f>
        <v>#N/A</v>
      </c>
      <c r="K138" s="905" t="e">
        <f>HLOOKUP(I117,PT_Share,9,0)</f>
        <v>#N/A</v>
      </c>
      <c r="L138" s="466"/>
      <c r="M138" s="224"/>
      <c r="N138" s="796" t="e">
        <f>HLOOKUP(N117,TV_affinity,10,0)</f>
        <v>#N/A</v>
      </c>
      <c r="O138" s="905" t="e">
        <f>HLOOKUP(N117,Channel_split2,9,0)</f>
        <v>#N/A</v>
      </c>
      <c r="P138" s="905" t="e">
        <f>HLOOKUP(N117,PT_Share,9,0)</f>
        <v>#N/A</v>
      </c>
      <c r="Q138" s="340"/>
      <c r="R138" s="466"/>
      <c r="S138" s="1145" t="e">
        <f>HLOOKUP(S117,TV_affinity,10,0)</f>
        <v>#N/A</v>
      </c>
      <c r="T138" s="1146" t="e">
        <f>HLOOKUP(S117,Channel_split2,9,0)</f>
        <v>#N/A</v>
      </c>
      <c r="U138" s="1146" t="e">
        <f>HLOOKUP(S117,PT_Share,9,0)</f>
        <v>#N/A</v>
      </c>
      <c r="V138" s="340"/>
      <c r="W138" s="1152"/>
      <c r="X138" s="1047" t="e">
        <f>HLOOKUP(X117,TV_affinity,10,0)</f>
        <v>#N/A</v>
      </c>
      <c r="Y138" s="905" t="e">
        <f>HLOOKUP(X117,Channel_split2,9,0)</f>
        <v>#N/A</v>
      </c>
      <c r="Z138" s="905" t="e">
        <f>HLOOKUP(X117,PT_Share,9,0)</f>
        <v>#N/A</v>
      </c>
      <c r="AA138" s="340"/>
      <c r="AB138" s="333"/>
      <c r="AC138" s="258"/>
      <c r="AD138" s="796" t="e">
        <f>HLOOKUP(AD117,TV_affinity,10,0)</f>
        <v>#N/A</v>
      </c>
      <c r="AE138" s="905" t="e">
        <f>HLOOKUP(AD117,Channel_split2,9,0)</f>
        <v>#N/A</v>
      </c>
      <c r="AF138" s="905" t="e">
        <f>HLOOKUP(AD117,PT_Share,9,0)</f>
        <v>#N/A</v>
      </c>
      <c r="AG138" s="905"/>
      <c r="AH138" s="225"/>
      <c r="AI138" s="796" t="e">
        <f>HLOOKUP(AI117,TV_affinity,10,0)</f>
        <v>#N/A</v>
      </c>
      <c r="AJ138" s="905" t="e">
        <f>HLOOKUP(AI117,Channel_split2,9,0)</f>
        <v>#N/A</v>
      </c>
      <c r="AK138" s="905" t="e">
        <f>HLOOKUP(AI117,PT_Share,9,0)</f>
        <v>#N/A</v>
      </c>
      <c r="AL138" s="340"/>
      <c r="AM138" s="225"/>
      <c r="AN138" s="796" t="e">
        <f>HLOOKUP(AN117,TV_affinity,10,0)</f>
        <v>#N/A</v>
      </c>
      <c r="AO138" s="905" t="e">
        <f>HLOOKUP(AN117,Channel_split2,9,0)</f>
        <v>#N/A</v>
      </c>
      <c r="AP138" s="905" t="e">
        <f>HLOOKUP(AN117,PT_Share,9,0)</f>
        <v>#N/A</v>
      </c>
      <c r="AQ138" s="208"/>
      <c r="AR138" s="1224"/>
      <c r="AS138" s="1325" t="e">
        <f>HLOOKUP(AS117,TV_affinity,10,0)</f>
        <v>#N/A</v>
      </c>
      <c r="AT138" s="1326" t="e">
        <f>HLOOKUP(AS117,Channel_split2,9,0)</f>
        <v>#N/A</v>
      </c>
      <c r="AU138" s="1326" t="e">
        <f>HLOOKUP(AS117,PT_Share,9,0)</f>
        <v>#N/A</v>
      </c>
      <c r="AV138" s="208"/>
      <c r="AW138" s="1152"/>
      <c r="AX138" s="1249" t="e">
        <f>HLOOKUP(AX117,TV_affinity,10,0)</f>
        <v>#N/A</v>
      </c>
      <c r="AY138" s="905" t="e">
        <f>HLOOKUP(AX117,Channel_split2,9,0)</f>
        <v>#N/A</v>
      </c>
      <c r="AZ138" s="905" t="e">
        <f>HLOOKUP(AX117,PT_Share,9,0)</f>
        <v>#N/A</v>
      </c>
      <c r="BA138" s="340"/>
      <c r="BB138" s="472"/>
      <c r="BC138" s="225"/>
      <c r="BD138" s="796" t="e">
        <f>HLOOKUP(BD117,TV_affinity,10,0)</f>
        <v>#N/A</v>
      </c>
      <c r="BE138" s="905" t="e">
        <f>HLOOKUP(BD117,Channel_split2,9,0)</f>
        <v>#N/A</v>
      </c>
      <c r="BF138" s="905" t="e">
        <f>HLOOKUP(BD117,PT_Share,9,0)</f>
        <v>#N/A</v>
      </c>
      <c r="BG138" s="340"/>
      <c r="BH138" s="798"/>
      <c r="BI138" s="796" t="e">
        <f>HLOOKUP(BI117,TV_affinity,10,0)</f>
        <v>#N/A</v>
      </c>
      <c r="BJ138" s="905" t="e">
        <f>HLOOKUP(BI117,Channel_split2,9,0)</f>
        <v>#N/A</v>
      </c>
      <c r="BK138" s="905" t="e">
        <f>HLOOKUP(BI117,PT_Share,9,0)</f>
        <v>#N/A</v>
      </c>
      <c r="BL138" s="340"/>
      <c r="BM138" s="816"/>
    </row>
    <row r="139" spans="1:65" outlineLevel="1">
      <c r="A139" s="151"/>
      <c r="B139" s="32"/>
      <c r="C139" s="48"/>
      <c r="D139" s="817"/>
      <c r="E139" s="665"/>
      <c r="F139" s="704"/>
      <c r="G139" s="704"/>
      <c r="H139" s="705"/>
      <c r="I139" s="820"/>
      <c r="J139" s="850"/>
      <c r="K139" s="707"/>
      <c r="L139" s="823"/>
      <c r="M139" s="707"/>
      <c r="N139" s="908"/>
      <c r="O139" s="850"/>
      <c r="P139" s="707"/>
      <c r="Q139" s="707"/>
      <c r="R139" s="1023"/>
      <c r="S139" s="1153"/>
      <c r="T139" s="1154"/>
      <c r="U139" s="1154"/>
      <c r="V139" s="1154"/>
      <c r="W139" s="1155"/>
      <c r="X139" s="1049"/>
      <c r="Y139" s="707"/>
      <c r="Z139" s="707"/>
      <c r="AA139" s="707"/>
      <c r="AB139" s="828"/>
      <c r="AC139" s="826"/>
      <c r="AD139" s="909"/>
      <c r="AE139" s="707"/>
      <c r="AF139" s="707"/>
      <c r="AG139" s="707"/>
      <c r="AH139" s="829"/>
      <c r="AI139" s="909"/>
      <c r="AJ139" s="707"/>
      <c r="AK139" s="707"/>
      <c r="AL139" s="707"/>
      <c r="AM139" s="826"/>
      <c r="AN139" s="830"/>
      <c r="AO139" s="910"/>
      <c r="AP139" s="910"/>
      <c r="AQ139" s="911"/>
      <c r="AR139" s="1227"/>
      <c r="AS139" s="1333"/>
      <c r="AT139" s="1301"/>
      <c r="AU139" s="1301"/>
      <c r="AV139" s="1301"/>
      <c r="AW139" s="1334"/>
      <c r="AX139" s="1250"/>
      <c r="AY139" s="912"/>
      <c r="AZ139" s="912"/>
      <c r="BA139" s="912"/>
      <c r="BB139" s="833"/>
      <c r="BC139" s="834"/>
      <c r="BD139" s="825"/>
      <c r="BE139" s="912"/>
      <c r="BF139" s="912"/>
      <c r="BG139" s="912"/>
      <c r="BH139" s="934"/>
      <c r="BI139" s="835"/>
      <c r="BJ139" s="912"/>
      <c r="BK139" s="912"/>
      <c r="BL139" s="912"/>
      <c r="BM139" s="935"/>
    </row>
    <row r="140" spans="1:65" s="223" customFormat="1" outlineLevel="1">
      <c r="A140" s="155" t="s">
        <v>54</v>
      </c>
      <c r="B140" s="222"/>
      <c r="C140" s="115" t="e">
        <f>SUM(D140:BM140)</f>
        <v>#N/A</v>
      </c>
      <c r="D140" s="837" t="e">
        <f>D142+D143</f>
        <v>#N/A</v>
      </c>
      <c r="E140" s="913"/>
      <c r="F140" s="913"/>
      <c r="G140" s="913"/>
      <c r="H140" s="839"/>
      <c r="I140" s="840" t="e">
        <f>I142+I143</f>
        <v>#N/A</v>
      </c>
      <c r="J140" s="914"/>
      <c r="K140" s="914"/>
      <c r="L140" s="842"/>
      <c r="M140" s="914"/>
      <c r="N140" s="915" t="e">
        <f>N142+N143</f>
        <v>#N/A</v>
      </c>
      <c r="O140" s="914"/>
      <c r="P140" s="914"/>
      <c r="Q140" s="914"/>
      <c r="R140" s="1027"/>
      <c r="S140" s="1156" t="e">
        <f>S142+S143</f>
        <v>#N/A</v>
      </c>
      <c r="T140" s="1157"/>
      <c r="U140" s="1157"/>
      <c r="V140" s="1157"/>
      <c r="W140" s="1158"/>
      <c r="X140" s="1050" t="e">
        <f>X142+X143</f>
        <v>#N/A</v>
      </c>
      <c r="Y140" s="914"/>
      <c r="Z140" s="914"/>
      <c r="AA140" s="914"/>
      <c r="AB140" s="845"/>
      <c r="AC140" s="844"/>
      <c r="AD140" s="915" t="e">
        <f>AD142+AD143</f>
        <v>#N/A</v>
      </c>
      <c r="AE140" s="914"/>
      <c r="AF140" s="914"/>
      <c r="AG140" s="914"/>
      <c r="AH140" s="846"/>
      <c r="AI140" s="915" t="e">
        <f>AI142+AI143</f>
        <v>#N/A</v>
      </c>
      <c r="AJ140" s="914"/>
      <c r="AK140" s="914"/>
      <c r="AL140" s="914"/>
      <c r="AM140" s="847"/>
      <c r="AN140" s="915" t="e">
        <f>AN142+AN143</f>
        <v>#N/A</v>
      </c>
      <c r="AO140" s="914"/>
      <c r="AP140" s="914"/>
      <c r="AQ140" s="914"/>
      <c r="AR140" s="1228"/>
      <c r="AS140" s="1335" t="e">
        <f>AS142+AS143</f>
        <v>#N/A</v>
      </c>
      <c r="AT140" s="1336"/>
      <c r="AU140" s="1337"/>
      <c r="AV140" s="1337"/>
      <c r="AW140" s="1338"/>
      <c r="AX140" s="1251" t="e">
        <f>AX142+AX143</f>
        <v>#N/A</v>
      </c>
      <c r="AY140" s="914"/>
      <c r="AZ140" s="914"/>
      <c r="BA140" s="914"/>
      <c r="BB140" s="846"/>
      <c r="BC140" s="936"/>
      <c r="BD140" s="915" t="e">
        <f>BD142+BD143</f>
        <v>#N/A</v>
      </c>
      <c r="BE140" s="914"/>
      <c r="BF140" s="914"/>
      <c r="BG140" s="914"/>
      <c r="BH140" s="845"/>
      <c r="BI140" s="915" t="e">
        <f>BI142+BI143</f>
        <v>#N/A</v>
      </c>
      <c r="BJ140" s="914"/>
      <c r="BK140" s="914"/>
      <c r="BL140" s="914"/>
      <c r="BM140" s="937"/>
    </row>
    <row r="141" spans="1:65" outlineLevel="1">
      <c r="A141" s="151" t="s">
        <v>74</v>
      </c>
      <c r="B141" s="32"/>
      <c r="C141" s="48"/>
      <c r="D141" s="817"/>
      <c r="E141" s="916"/>
      <c r="F141" s="917"/>
      <c r="G141" s="917"/>
      <c r="H141" s="705"/>
      <c r="I141" s="820"/>
      <c r="J141" s="918"/>
      <c r="K141" s="912"/>
      <c r="L141" s="823"/>
      <c r="M141" s="912"/>
      <c r="N141" s="908"/>
      <c r="O141" s="918"/>
      <c r="P141" s="912"/>
      <c r="Q141" s="912"/>
      <c r="R141" s="1023"/>
      <c r="S141" s="1153"/>
      <c r="T141" s="1154"/>
      <c r="U141" s="1154"/>
      <c r="V141" s="1154"/>
      <c r="W141" s="1155"/>
      <c r="X141" s="1049"/>
      <c r="Y141" s="912"/>
      <c r="Z141" s="912"/>
      <c r="AA141" s="912"/>
      <c r="AB141" s="828"/>
      <c r="AC141" s="826"/>
      <c r="AD141" s="909"/>
      <c r="AE141" s="912"/>
      <c r="AF141" s="912"/>
      <c r="AG141" s="912"/>
      <c r="AH141" s="829"/>
      <c r="AI141" s="909"/>
      <c r="AJ141" s="912"/>
      <c r="AK141" s="912"/>
      <c r="AL141" s="912"/>
      <c r="AM141" s="851"/>
      <c r="AN141" s="909"/>
      <c r="AO141" s="912"/>
      <c r="AP141" s="912"/>
      <c r="AQ141" s="912"/>
      <c r="AR141" s="1227"/>
      <c r="AS141" s="1300"/>
      <c r="AT141" s="1301"/>
      <c r="AU141" s="1301"/>
      <c r="AV141" s="1301"/>
      <c r="AW141" s="1334"/>
      <c r="AX141" s="1250"/>
      <c r="AY141" s="912"/>
      <c r="AZ141" s="912"/>
      <c r="BA141" s="912"/>
      <c r="BB141" s="829"/>
      <c r="BC141" s="934"/>
      <c r="BD141" s="909"/>
      <c r="BE141" s="912"/>
      <c r="BF141" s="912"/>
      <c r="BG141" s="912"/>
      <c r="BH141" s="828"/>
      <c r="BI141" s="919"/>
      <c r="BJ141" s="912"/>
      <c r="BK141" s="912"/>
      <c r="BL141" s="912"/>
      <c r="BM141" s="935"/>
    </row>
    <row r="142" spans="1:65" s="69" customFormat="1" outlineLevel="1">
      <c r="A142" s="156" t="s">
        <v>56</v>
      </c>
      <c r="B142" s="157"/>
      <c r="C142" s="48"/>
      <c r="D142" s="852" t="e">
        <f>SUM(D144:D147)</f>
        <v>#N/A</v>
      </c>
      <c r="E142" s="920"/>
      <c r="F142" s="921"/>
      <c r="G142" s="921" t="e">
        <f>SUM(G144:G147)</f>
        <v>#N/A</v>
      </c>
      <c r="H142" s="938"/>
      <c r="I142" s="856" t="e">
        <f>SUM(I144:I147)</f>
        <v>#N/A</v>
      </c>
      <c r="J142" s="920"/>
      <c r="K142" s="921"/>
      <c r="L142" s="857" t="e">
        <f>SUM(L144:L147)</f>
        <v>#N/A</v>
      </c>
      <c r="M142" s="938"/>
      <c r="N142" s="856" t="e">
        <f>SUM(N144:N147)</f>
        <v>#N/A</v>
      </c>
      <c r="O142" s="920"/>
      <c r="P142" s="921"/>
      <c r="Q142" s="921" t="e">
        <f>SUM(Q144:Q147)</f>
        <v>#N/A</v>
      </c>
      <c r="R142" s="1028"/>
      <c r="S142" s="1159" t="e">
        <f>SUM(S144:S147)</f>
        <v>#N/A</v>
      </c>
      <c r="T142" s="1160"/>
      <c r="U142" s="1161"/>
      <c r="V142" s="1161" t="e">
        <f>SUM(V144:V147)</f>
        <v>#N/A</v>
      </c>
      <c r="W142" s="1162"/>
      <c r="X142" s="1051" t="e">
        <f>SUM(X144:X147)</f>
        <v>#N/A</v>
      </c>
      <c r="Y142" s="920"/>
      <c r="Z142" s="921"/>
      <c r="AA142" s="921" t="e">
        <f>SUM(AA144:AA147)</f>
        <v>#N/A</v>
      </c>
      <c r="AB142" s="922"/>
      <c r="AC142" s="860"/>
      <c r="AD142" s="856" t="e">
        <f>SUM(AD144:AD147)</f>
        <v>#N/A</v>
      </c>
      <c r="AE142" s="920"/>
      <c r="AF142" s="921"/>
      <c r="AG142" s="921" t="e">
        <f>SUM(AG144:AG147)</f>
        <v>#N/A</v>
      </c>
      <c r="AH142" s="939"/>
      <c r="AI142" s="856" t="e">
        <f>SUM(AI144:AI147)</f>
        <v>#N/A</v>
      </c>
      <c r="AJ142" s="920"/>
      <c r="AK142" s="921"/>
      <c r="AL142" s="921" t="e">
        <f>SUM(AL144:AL147)</f>
        <v>#N/A</v>
      </c>
      <c r="AM142" s="861"/>
      <c r="AN142" s="856" t="e">
        <f>SUM(AN144:AN147)</f>
        <v>#N/A</v>
      </c>
      <c r="AO142" s="920"/>
      <c r="AP142" s="921"/>
      <c r="AQ142" s="921" t="e">
        <f>SUM(AQ144:AQ147)</f>
        <v>#N/A</v>
      </c>
      <c r="AR142" s="1229"/>
      <c r="AS142" s="1339" t="e">
        <f>SUM(AS144:AS147)</f>
        <v>#N/A</v>
      </c>
      <c r="AT142" s="1340"/>
      <c r="AU142" s="1341"/>
      <c r="AV142" s="1341" t="e">
        <f>SUM(AV144:AV147)</f>
        <v>#N/A</v>
      </c>
      <c r="AW142" s="1342"/>
      <c r="AX142" s="1252" t="e">
        <f>SUM(AX144:AX147)</f>
        <v>#N/A</v>
      </c>
      <c r="AY142" s="920"/>
      <c r="AZ142" s="921"/>
      <c r="BA142" s="921" t="e">
        <f>SUM(BA144:BA147)</f>
        <v>#N/A</v>
      </c>
      <c r="BB142" s="862"/>
      <c r="BC142" s="939"/>
      <c r="BD142" s="856" t="e">
        <f>SUM(BD144:BD147)</f>
        <v>#N/A</v>
      </c>
      <c r="BE142" s="920"/>
      <c r="BF142" s="921"/>
      <c r="BG142" s="921" t="e">
        <f>SUM(BG144:BG147)</f>
        <v>#N/A</v>
      </c>
      <c r="BH142" s="939"/>
      <c r="BI142" s="856" t="e">
        <f>SUM(BI144:BI147)</f>
        <v>#N/A</v>
      </c>
      <c r="BJ142" s="920"/>
      <c r="BK142" s="921"/>
      <c r="BL142" s="921" t="e">
        <f>SUM(BL144:BL147)</f>
        <v>#N/A</v>
      </c>
      <c r="BM142" s="940"/>
    </row>
    <row r="143" spans="1:65" s="69" customFormat="1" outlineLevel="1">
      <c r="A143" s="156" t="s">
        <v>57</v>
      </c>
      <c r="B143" s="157"/>
      <c r="C143" s="48"/>
      <c r="D143" s="852" t="e">
        <f>SUM(D148:D151)</f>
        <v>#N/A</v>
      </c>
      <c r="E143" s="920"/>
      <c r="F143" s="921"/>
      <c r="G143" s="921" t="e">
        <f>SUM(G148:G151)</f>
        <v>#N/A</v>
      </c>
      <c r="H143" s="938"/>
      <c r="I143" s="856" t="e">
        <f>SUM(I148:I151)</f>
        <v>#N/A</v>
      </c>
      <c r="J143" s="920"/>
      <c r="K143" s="921"/>
      <c r="L143" s="857" t="e">
        <f>SUM(L148:L151)</f>
        <v>#N/A</v>
      </c>
      <c r="M143" s="938"/>
      <c r="N143" s="856" t="e">
        <f>SUM(N148:N151)</f>
        <v>#N/A</v>
      </c>
      <c r="O143" s="920"/>
      <c r="P143" s="921"/>
      <c r="Q143" s="921" t="e">
        <f>SUM(Q148:Q151)</f>
        <v>#N/A</v>
      </c>
      <c r="R143" s="1028"/>
      <c r="S143" s="1159" t="e">
        <f>SUM(S148:S151)</f>
        <v>#N/A</v>
      </c>
      <c r="T143" s="1160"/>
      <c r="U143" s="1161"/>
      <c r="V143" s="1161" t="e">
        <f>SUM(V148:V151)</f>
        <v>#N/A</v>
      </c>
      <c r="W143" s="1162"/>
      <c r="X143" s="1051" t="e">
        <f>SUM(X148:X151)</f>
        <v>#N/A</v>
      </c>
      <c r="Y143" s="920"/>
      <c r="Z143" s="921"/>
      <c r="AA143" s="921" t="e">
        <f>SUM(AA148:AA151)</f>
        <v>#N/A</v>
      </c>
      <c r="AB143" s="922"/>
      <c r="AC143" s="860"/>
      <c r="AD143" s="856" t="e">
        <f>SUM(AD148:AD151)</f>
        <v>#N/A</v>
      </c>
      <c r="AE143" s="920"/>
      <c r="AF143" s="921"/>
      <c r="AG143" s="921" t="e">
        <f>SUM(AG148:AG151)</f>
        <v>#N/A</v>
      </c>
      <c r="AH143" s="939"/>
      <c r="AI143" s="856" t="e">
        <f>SUM(AI148:AI151)</f>
        <v>#N/A</v>
      </c>
      <c r="AJ143" s="920"/>
      <c r="AK143" s="921"/>
      <c r="AL143" s="921" t="e">
        <f>SUM(AL148:AL151)</f>
        <v>#N/A</v>
      </c>
      <c r="AM143" s="861"/>
      <c r="AN143" s="856" t="e">
        <f>SUM(AN148:AN151)</f>
        <v>#N/A</v>
      </c>
      <c r="AO143" s="920"/>
      <c r="AP143" s="921"/>
      <c r="AQ143" s="921" t="e">
        <f>SUM(AQ148:AQ151)</f>
        <v>#N/A</v>
      </c>
      <c r="AR143" s="1229"/>
      <c r="AS143" s="1339" t="e">
        <f>SUM(AS148:AS151)</f>
        <v>#N/A</v>
      </c>
      <c r="AT143" s="1340"/>
      <c r="AU143" s="1341"/>
      <c r="AV143" s="1341" t="e">
        <f>SUM(AV148:AV151)</f>
        <v>#N/A</v>
      </c>
      <c r="AW143" s="1342"/>
      <c r="AX143" s="1252" t="e">
        <f>SUM(AX148:AX151)</f>
        <v>#N/A</v>
      </c>
      <c r="AY143" s="920"/>
      <c r="AZ143" s="921"/>
      <c r="BA143" s="921" t="e">
        <f>SUM(BA148:BA151)</f>
        <v>#N/A</v>
      </c>
      <c r="BB143" s="862"/>
      <c r="BC143" s="939"/>
      <c r="BD143" s="856" t="e">
        <f>SUM(BD148:BD151)</f>
        <v>#N/A</v>
      </c>
      <c r="BE143" s="920"/>
      <c r="BF143" s="921"/>
      <c r="BG143" s="921" t="e">
        <f>SUM(BG148:BG151)</f>
        <v>#N/A</v>
      </c>
      <c r="BH143" s="939"/>
      <c r="BI143" s="856" t="e">
        <f>SUM(BI148:BI151)</f>
        <v>#N/A</v>
      </c>
      <c r="BJ143" s="920"/>
      <c r="BK143" s="921"/>
      <c r="BL143" s="921" t="e">
        <f>SUM(BL148:BL151)</f>
        <v>#N/A</v>
      </c>
      <c r="BM143" s="940"/>
    </row>
    <row r="144" spans="1:65" outlineLevel="1">
      <c r="A144" s="151" t="s">
        <v>60</v>
      </c>
      <c r="B144" s="32"/>
      <c r="C144" s="48"/>
      <c r="D144" s="817" t="e">
        <f>((D121*D$13*G131)+(F131*D121*D$14)+((1-(F131+G131))*D121*D$15))*VLOOKUP(D120,spot_lenght_index,2,FALSE)*E131</f>
        <v>#N/A</v>
      </c>
      <c r="E144" s="916"/>
      <c r="F144" s="917"/>
      <c r="G144" s="917" t="e">
        <f>D121*E131</f>
        <v>#N/A</v>
      </c>
      <c r="H144" s="941"/>
      <c r="I144" s="865" t="e">
        <f>((I121*I$13*L131)+(K131*I121*I$14)+((1-(K131+L131))*I121*I$15))*VLOOKUP(I120,spot_lenght_index,2,FALSE)*J131</f>
        <v>#N/A</v>
      </c>
      <c r="J144" s="916"/>
      <c r="K144" s="917"/>
      <c r="L144" s="866" t="e">
        <f>I121*J131</f>
        <v>#N/A</v>
      </c>
      <c r="M144" s="941"/>
      <c r="N144" s="865" t="e">
        <f>((N121*N$13*Q131)+(P131*N121*N$14)+((1-(P131+Q131))*N121*N$15))*VLOOKUP(N120,spot_lenght_index,2,FALSE)*O131</f>
        <v>#N/A</v>
      </c>
      <c r="O144" s="916"/>
      <c r="P144" s="917"/>
      <c r="Q144" s="917" t="e">
        <f>N121*O131</f>
        <v>#N/A</v>
      </c>
      <c r="R144" s="1029"/>
      <c r="S144" s="1163" t="e">
        <f>((S121*S$13*V131)+(U131*S121*S$14)+((1-(U131+V131))*S121*S$15))*VLOOKUP(S120,spot_lenght_index,2,FALSE)*T131</f>
        <v>#N/A</v>
      </c>
      <c r="T144" s="1164"/>
      <c r="U144" s="1165"/>
      <c r="V144" s="1165" t="e">
        <f>S121*T131</f>
        <v>#N/A</v>
      </c>
      <c r="W144" s="1166"/>
      <c r="X144" s="1052" t="e">
        <f>((X121*X$13*AA131)+(Z131*X121*X$14)+((1-(Z131+AA131))*X121*X$15))*VLOOKUP(X120,spot_lenght_index,2,FALSE)*Y131</f>
        <v>#N/A</v>
      </c>
      <c r="Y144" s="916"/>
      <c r="Z144" s="917"/>
      <c r="AA144" s="917" t="e">
        <f>X121*Y131</f>
        <v>#N/A</v>
      </c>
      <c r="AB144" s="923"/>
      <c r="AC144" s="826"/>
      <c r="AD144" s="865" t="e">
        <f>((AD121*AD$13*AG131)+(AF131*AD121*AD$14)+((1-(AF131+AG131))*AD121*AD$15))*VLOOKUP(AD120,spot_lenght_index,2,FALSE)*AE131</f>
        <v>#N/A</v>
      </c>
      <c r="AE144" s="916"/>
      <c r="AF144" s="917"/>
      <c r="AG144" s="917" t="e">
        <f>AD121*AE131</f>
        <v>#N/A</v>
      </c>
      <c r="AH144" s="934"/>
      <c r="AI144" s="865" t="e">
        <f>((AI121*AI$13*AL131)+(AK131*AI121*AI$14)+((1-(AK131+AL131))*AI121*AI$15))*VLOOKUP(AI120,spot_lenght_index,2,FALSE)*AJ131</f>
        <v>#N/A</v>
      </c>
      <c r="AJ144" s="916"/>
      <c r="AK144" s="917"/>
      <c r="AL144" s="917" t="e">
        <f>AI121*AJ131</f>
        <v>#N/A</v>
      </c>
      <c r="AM144" s="826"/>
      <c r="AN144" s="865" t="e">
        <f>((AN121*AN$13*AQ131)+(AP131*AN121*AN$14)+((1-(AP131+AQ131))*AN121*AN$15))*VLOOKUP(AN120,spot_lenght_index,2,FALSE)*AO131</f>
        <v>#N/A</v>
      </c>
      <c r="AO144" s="916"/>
      <c r="AP144" s="917"/>
      <c r="AQ144" s="917" t="e">
        <f>AN121*AO131</f>
        <v>#N/A</v>
      </c>
      <c r="AR144" s="1227"/>
      <c r="AS144" s="1343" t="e">
        <f>((AS121*AS$13*AV131)+(AU131*AS121*AS$14)+((1-(AU131+AV131))*AS121*AS$15))*VLOOKUP(AS120,spot_lenght_index,2,FALSE)*AT131</f>
        <v>#N/A</v>
      </c>
      <c r="AT144" s="1344"/>
      <c r="AU144" s="1345"/>
      <c r="AV144" s="1345" t="e">
        <f>AS121*AT131</f>
        <v>#N/A</v>
      </c>
      <c r="AW144" s="1334"/>
      <c r="AX144" s="1253" t="e">
        <f>((AX121*AX$13*BA131)+(AZ131*AX121*AX$14)+((1-(AZ131+BA131))*AX121*AX$15))*VLOOKUP(AX120,spot_lenght_index,2,FALSE)*AY131</f>
        <v>#N/A</v>
      </c>
      <c r="AY144" s="916"/>
      <c r="AZ144" s="917"/>
      <c r="BA144" s="917" t="e">
        <f>AX121*AY131</f>
        <v>#N/A</v>
      </c>
      <c r="BB144" s="829"/>
      <c r="BC144" s="934"/>
      <c r="BD144" s="865" t="e">
        <f>((BD121*BD$13*BG131)+(BF131*BD121*BD$14)+((1-(BF131+BG131))*BD121*BD$15))*VLOOKUP(BD120,spot_lenght_index,2,FALSE)*BE131</f>
        <v>#N/A</v>
      </c>
      <c r="BE144" s="916"/>
      <c r="BF144" s="917"/>
      <c r="BG144" s="917" t="e">
        <f>BD121*BE131</f>
        <v>#N/A</v>
      </c>
      <c r="BH144" s="934"/>
      <c r="BI144" s="865" t="e">
        <f>((BI121*BI$13*BL131)+(BK131*BI121*BI$14)+((1-(BK131+BL131))*BI121*BI$15))*VLOOKUP(BI120,spot_lenght_index,2,FALSE)*BJ131</f>
        <v>#N/A</v>
      </c>
      <c r="BJ144" s="916"/>
      <c r="BK144" s="917"/>
      <c r="BL144" s="917" t="e">
        <f>BI121*BJ131</f>
        <v>#N/A</v>
      </c>
      <c r="BM144" s="942"/>
    </row>
    <row r="145" spans="1:66" outlineLevel="1">
      <c r="A145" s="151" t="s">
        <v>61</v>
      </c>
      <c r="B145" s="32"/>
      <c r="C145" s="48"/>
      <c r="D145" s="817" t="e">
        <f>((D121*D$13*G132)+(F132*D121*D$14)+((1-(F132+G132))*D121*D$15))*VLOOKUP(D120,spot_lenght_index,2,FALSE)*E132</f>
        <v>#N/A</v>
      </c>
      <c r="E145" s="916"/>
      <c r="F145" s="917"/>
      <c r="G145" s="917" t="e">
        <f>D121*E132</f>
        <v>#N/A</v>
      </c>
      <c r="H145" s="941"/>
      <c r="I145" s="865" t="e">
        <f>((I121*I$13*L132)+(K132*I121*I$14)+((1-(K132+L132))*I121*I$15))*VLOOKUP(I120,spot_lenght_index,2,FALSE)*J132</f>
        <v>#N/A</v>
      </c>
      <c r="J145" s="916"/>
      <c r="K145" s="917"/>
      <c r="L145" s="866" t="e">
        <f>I121*J132</f>
        <v>#N/A</v>
      </c>
      <c r="M145" s="941"/>
      <c r="N145" s="865" t="e">
        <f>((N121*N$13*Q132)+(P132*N121*N$14)+((1-(P132+Q132))*N121*N$15))*VLOOKUP(N120,spot_lenght_index,2,FALSE)*O132</f>
        <v>#N/A</v>
      </c>
      <c r="O145" s="916"/>
      <c r="P145" s="917"/>
      <c r="Q145" s="917" t="e">
        <f>N121*O132</f>
        <v>#N/A</v>
      </c>
      <c r="R145" s="1029"/>
      <c r="S145" s="1163" t="e">
        <f>((S121*S$13*V132)+(U132*S121*S$14)+((1-(U132+V132))*S121*S$15))*VLOOKUP(S120,spot_lenght_index,2,FALSE)*T132</f>
        <v>#N/A</v>
      </c>
      <c r="T145" s="1164"/>
      <c r="U145" s="1165"/>
      <c r="V145" s="1165" t="e">
        <f>S121*T132</f>
        <v>#N/A</v>
      </c>
      <c r="W145" s="1166"/>
      <c r="X145" s="1052" t="e">
        <f>((X121*X$13*AA132)+(Z132*X121*X$14)+((1-(Z132+AA132))*X121*X$15))*VLOOKUP(X120,spot_lenght_index,2,FALSE)*Y132</f>
        <v>#N/A</v>
      </c>
      <c r="Y145" s="916"/>
      <c r="Z145" s="917"/>
      <c r="AA145" s="917" t="e">
        <f>X121*Y132</f>
        <v>#N/A</v>
      </c>
      <c r="AB145" s="923"/>
      <c r="AC145" s="826"/>
      <c r="AD145" s="865" t="e">
        <f>((AD121*AD$13*AG132)+(AF132*AD121*AD$14)+((1-(AF132+AG132))*AD121*AD$15))*VLOOKUP(AD120,spot_lenght_index,2,FALSE)*AE132</f>
        <v>#N/A</v>
      </c>
      <c r="AE145" s="916"/>
      <c r="AF145" s="917"/>
      <c r="AG145" s="917" t="e">
        <f>AD121*AE132</f>
        <v>#N/A</v>
      </c>
      <c r="AH145" s="934"/>
      <c r="AI145" s="865" t="e">
        <f>((AI121*AI$13*AL132)+(AK132*AI121*AI$14)+((1-(AK132+AL132))*AI121*AI$15))*VLOOKUP(AI120,spot_lenght_index,2,FALSE)*AJ132</f>
        <v>#N/A</v>
      </c>
      <c r="AJ145" s="916"/>
      <c r="AK145" s="917"/>
      <c r="AL145" s="917" t="e">
        <f>AI121*AJ132</f>
        <v>#N/A</v>
      </c>
      <c r="AM145" s="851"/>
      <c r="AN145" s="865" t="e">
        <f>((AN121*AN$13*AQ132)+(AP132*AN121*AN$14)+((1-(AP132+AQ132))*AN121*AN$15))*VLOOKUP(AN120,spot_lenght_index,2,FALSE)*AO132</f>
        <v>#N/A</v>
      </c>
      <c r="AO145" s="916"/>
      <c r="AP145" s="917"/>
      <c r="AQ145" s="917" t="e">
        <f>AN121*AO132</f>
        <v>#N/A</v>
      </c>
      <c r="AR145" s="1227"/>
      <c r="AS145" s="1343" t="e">
        <f>((AS121*AS$13*AV132)+(AU132*AS121*AS$14)+((1-(AU132+AV132))*AS121*AS$15))*VLOOKUP(AS120,spot_lenght_index,2,FALSE)*AT132</f>
        <v>#N/A</v>
      </c>
      <c r="AT145" s="1344"/>
      <c r="AU145" s="1345"/>
      <c r="AV145" s="1345" t="e">
        <f>AS121*AT132</f>
        <v>#N/A</v>
      </c>
      <c r="AW145" s="1334"/>
      <c r="AX145" s="1253" t="e">
        <f>((AX121*AX$13*BA132)+(AZ132*AX121*AX$14)+((1-(AZ132+BA132))*AX121*AX$15))*VLOOKUP(AX120,spot_lenght_index,2,FALSE)*AY132</f>
        <v>#N/A</v>
      </c>
      <c r="AY145" s="916"/>
      <c r="AZ145" s="917"/>
      <c r="BA145" s="917" t="e">
        <f>AX121*AY132</f>
        <v>#N/A</v>
      </c>
      <c r="BB145" s="829"/>
      <c r="BC145" s="934"/>
      <c r="BD145" s="865" t="e">
        <f>((BD121*BD$13*BG132)+(BF132*BD121*BD$14)+((1-(BF132+BG132))*BD121*BD$15))*VLOOKUP(BD120,spot_lenght_index,2,FALSE)*BE132</f>
        <v>#N/A</v>
      </c>
      <c r="BE145" s="916"/>
      <c r="BF145" s="917"/>
      <c r="BG145" s="917" t="e">
        <f>BD121*BE132</f>
        <v>#N/A</v>
      </c>
      <c r="BH145" s="934"/>
      <c r="BI145" s="865" t="e">
        <f>((BI121*BI$13*BL132)+(BK132*BI121*BI$14)+((1-(BK132+BL132))*BI121*BI$15))*VLOOKUP(BI120,spot_lenght_index,2,FALSE)*BJ132</f>
        <v>#N/A</v>
      </c>
      <c r="BJ145" s="916"/>
      <c r="BK145" s="917"/>
      <c r="BL145" s="917" t="e">
        <f>BI121*BJ132</f>
        <v>#N/A</v>
      </c>
      <c r="BM145" s="942"/>
    </row>
    <row r="146" spans="1:66" outlineLevel="1">
      <c r="A146" s="151" t="s">
        <v>62</v>
      </c>
      <c r="B146" s="32"/>
      <c r="C146" s="48"/>
      <c r="D146" s="817" t="e">
        <f>((D121*D$13*G133)+(F133*D121*D$14)+((1-(F133+G133))*D121*D$15))*VLOOKUP(D120,spot_lenght_index,2,FALSE)*E133</f>
        <v>#N/A</v>
      </c>
      <c r="E146" s="916"/>
      <c r="F146" s="917"/>
      <c r="G146" s="917" t="e">
        <f>D121*E133</f>
        <v>#N/A</v>
      </c>
      <c r="H146" s="941"/>
      <c r="I146" s="865" t="e">
        <f>((I121*I$13*L133)+(K133*I121*I$14)+((1-(K133+L133))*I121*I$15))*VLOOKUP(I120,spot_lenght_index,2,FALSE)*J133</f>
        <v>#N/A</v>
      </c>
      <c r="J146" s="916"/>
      <c r="K146" s="917"/>
      <c r="L146" s="866" t="e">
        <f>I121*J133</f>
        <v>#N/A</v>
      </c>
      <c r="M146" s="941"/>
      <c r="N146" s="865" t="e">
        <f>((N121*N$13*Q133)+(P133*N121*N$14)+((1-(P133+Q133))*N121*N$15))*VLOOKUP(N120,spot_lenght_index,2,FALSE)*O133</f>
        <v>#N/A</v>
      </c>
      <c r="O146" s="916"/>
      <c r="P146" s="917"/>
      <c r="Q146" s="917" t="e">
        <f>N121*O133</f>
        <v>#N/A</v>
      </c>
      <c r="R146" s="1029"/>
      <c r="S146" s="1163" t="e">
        <f>((S121*S$13*V133)+(U133*S121*S$14)+((1-(U133+V133))*S121*S$15))*VLOOKUP(S120,spot_lenght_index,2,FALSE)*T133</f>
        <v>#N/A</v>
      </c>
      <c r="T146" s="1164"/>
      <c r="U146" s="1165"/>
      <c r="V146" s="1165" t="e">
        <f>S121*T133</f>
        <v>#N/A</v>
      </c>
      <c r="W146" s="1166"/>
      <c r="X146" s="1052" t="e">
        <f>((X121*X$13*AA133)+(Z133*X121*X$14)+((1-(Z133+AA133))*X121*X$15))*VLOOKUP(X120,spot_lenght_index,2,FALSE)*Y133</f>
        <v>#N/A</v>
      </c>
      <c r="Y146" s="916"/>
      <c r="Z146" s="917"/>
      <c r="AA146" s="917" t="e">
        <f>X121*Y133</f>
        <v>#N/A</v>
      </c>
      <c r="AB146" s="923"/>
      <c r="AC146" s="826"/>
      <c r="AD146" s="865" t="e">
        <f>((AD121*AD$13*AG133)+(AF133*AD121*AD$14)+((1-(AF133+AG133))*AD121*AD$15))*VLOOKUP(AD120,spot_lenght_index,2,FALSE)*AE133</f>
        <v>#N/A</v>
      </c>
      <c r="AE146" s="916"/>
      <c r="AF146" s="917"/>
      <c r="AG146" s="917" t="e">
        <f>AD121*AE133</f>
        <v>#N/A</v>
      </c>
      <c r="AH146" s="934"/>
      <c r="AI146" s="865" t="e">
        <f>((AI121*AI$13*AL133)+(AK133*AI121*AI$14)+((1-(AK133+AL133))*AI121*AI$15))*VLOOKUP(AI120,spot_lenght_index,2,FALSE)*AJ133</f>
        <v>#N/A</v>
      </c>
      <c r="AJ146" s="916"/>
      <c r="AK146" s="917"/>
      <c r="AL146" s="917" t="e">
        <f>AI121*AJ133</f>
        <v>#N/A</v>
      </c>
      <c r="AM146" s="851"/>
      <c r="AN146" s="865" t="e">
        <f>((AN121*AN$13*AQ133)+(AP133*AN121*AN$14)+((1-(AP133+AQ133))*AN121*AN$15))*VLOOKUP(AN120,spot_lenght_index,2,FALSE)*AO133</f>
        <v>#N/A</v>
      </c>
      <c r="AO146" s="916"/>
      <c r="AP146" s="917"/>
      <c r="AQ146" s="917" t="e">
        <f>AN121*AO133</f>
        <v>#N/A</v>
      </c>
      <c r="AR146" s="1227"/>
      <c r="AS146" s="1343" t="e">
        <f>((AS121*AS$13*AV133)+(AU133*AS121*AS$14)+((1-(AU133+AV133))*AS121*AS$15))*VLOOKUP(AS120,spot_lenght_index,2,FALSE)*AT133</f>
        <v>#N/A</v>
      </c>
      <c r="AT146" s="1344"/>
      <c r="AU146" s="1345"/>
      <c r="AV146" s="1345" t="e">
        <f>AS121*AT133</f>
        <v>#N/A</v>
      </c>
      <c r="AW146" s="1334"/>
      <c r="AX146" s="1253" t="e">
        <f>((AX121*AX$13*BA133)+(AZ133*AX121*AX$14)+((1-(AZ133+BA133))*AX121*AX$15))*VLOOKUP(AX120,spot_lenght_index,2,FALSE)*AY133</f>
        <v>#N/A</v>
      </c>
      <c r="AY146" s="916"/>
      <c r="AZ146" s="917"/>
      <c r="BA146" s="917" t="e">
        <f>AX121*AY133</f>
        <v>#N/A</v>
      </c>
      <c r="BB146" s="829"/>
      <c r="BC146" s="934"/>
      <c r="BD146" s="865" t="e">
        <f>((BD121*BD$13*BG133)+(BF133*BD121*BD$14)+((1-(BF133+BG133))*BD121*BD$15))*VLOOKUP(BD120,spot_lenght_index,2,FALSE)*BE133</f>
        <v>#N/A</v>
      </c>
      <c r="BE146" s="916"/>
      <c r="BF146" s="917"/>
      <c r="BG146" s="917" t="e">
        <f>BD121*BE133</f>
        <v>#N/A</v>
      </c>
      <c r="BH146" s="934"/>
      <c r="BI146" s="865" t="e">
        <f>((BI121*BI$13*BL133)+(BK133*BI121*BI$14)+((1-(BK133+BL133))*BI121*BI$15))*VLOOKUP(BI120,spot_lenght_index,2,FALSE)*BJ133</f>
        <v>#N/A</v>
      </c>
      <c r="BJ146" s="916"/>
      <c r="BK146" s="917"/>
      <c r="BL146" s="917" t="e">
        <f>BI121*BJ133</f>
        <v>#N/A</v>
      </c>
      <c r="BM146" s="942"/>
    </row>
    <row r="147" spans="1:66" outlineLevel="1">
      <c r="A147" s="151" t="s">
        <v>106</v>
      </c>
      <c r="B147" s="32"/>
      <c r="C147" s="48"/>
      <c r="D147" s="817" t="e">
        <f>((D121*D$13*G134)+(F134*D121*D$14)+((1-(F134+G134))*D121*D$15))*VLOOKUP(D120,spot_lenght_index,2,FALSE)*E134</f>
        <v>#N/A</v>
      </c>
      <c r="E147" s="916"/>
      <c r="F147" s="917"/>
      <c r="G147" s="917" t="e">
        <f>D121*E134</f>
        <v>#N/A</v>
      </c>
      <c r="H147" s="941"/>
      <c r="I147" s="865" t="e">
        <f>((I121*I$13*L134)+(K134*I121*I$14)+((1-(K134+L134))*I121*I$15))*VLOOKUP(I120,spot_lenght_index,2,FALSE)*J134</f>
        <v>#N/A</v>
      </c>
      <c r="J147" s="916"/>
      <c r="K147" s="917"/>
      <c r="L147" s="866" t="e">
        <f>I121*J134</f>
        <v>#N/A</v>
      </c>
      <c r="M147" s="941"/>
      <c r="N147" s="865" t="e">
        <f>((N121*N$13*Q134)+(P134*N121*N$14)+((1-(P134+Q134))*N121*N$15))*VLOOKUP(N120,spot_lenght_index,2,FALSE)*O134</f>
        <v>#N/A</v>
      </c>
      <c r="O147" s="916"/>
      <c r="P147" s="917"/>
      <c r="Q147" s="917" t="e">
        <f>N121*O134</f>
        <v>#N/A</v>
      </c>
      <c r="R147" s="1029"/>
      <c r="S147" s="1163" t="e">
        <f>((S121*S$13*V134)+(U134*S121*S$14)+((1-(U134+V134))*S121*S$15))*VLOOKUP(S120,spot_lenght_index,2,FALSE)*T134</f>
        <v>#N/A</v>
      </c>
      <c r="T147" s="1164"/>
      <c r="U147" s="1165"/>
      <c r="V147" s="1165" t="e">
        <f>S121*T134</f>
        <v>#N/A</v>
      </c>
      <c r="W147" s="1166"/>
      <c r="X147" s="1052" t="e">
        <f>((X121*X$13*AA134)+(Z134*X121*X$14)+((1-(Z134+AA134))*X121*X$15))*VLOOKUP(X120,spot_lenght_index,2,FALSE)*Y134</f>
        <v>#N/A</v>
      </c>
      <c r="Y147" s="916"/>
      <c r="Z147" s="917"/>
      <c r="AA147" s="917" t="e">
        <f>X121*Y134</f>
        <v>#N/A</v>
      </c>
      <c r="AB147" s="923"/>
      <c r="AC147" s="826"/>
      <c r="AD147" s="865" t="e">
        <f>((AD121*AD$13*AG134)+(AF134*AD121*AD$14)+((1-(AF134+AG134))*AD121*AD$15))*VLOOKUP(AD120,spot_lenght_index,2,FALSE)*AE134</f>
        <v>#N/A</v>
      </c>
      <c r="AE147" s="916"/>
      <c r="AF147" s="917"/>
      <c r="AG147" s="917" t="e">
        <f>AD121*AE134</f>
        <v>#N/A</v>
      </c>
      <c r="AH147" s="934"/>
      <c r="AI147" s="865" t="e">
        <f>((AI121*AI$13*AL134)+(AK134*AI121*AI$14)+((1-(AK134+AL134))*AI121*AI$15))*VLOOKUP(AI120,spot_lenght_index,2,FALSE)*AJ134</f>
        <v>#N/A</v>
      </c>
      <c r="AJ147" s="916"/>
      <c r="AK147" s="917"/>
      <c r="AL147" s="917" t="e">
        <f>AI121*AJ134</f>
        <v>#N/A</v>
      </c>
      <c r="AM147" s="851"/>
      <c r="AN147" s="865" t="e">
        <f>((AN121*AN$13*AQ134)+(AP134*AN121*AN$14)+((1-(AP134+AQ134))*AN121*AN$15))*VLOOKUP(AN120,spot_lenght_index,2,FALSE)*AO134</f>
        <v>#N/A</v>
      </c>
      <c r="AO147" s="916"/>
      <c r="AP147" s="917"/>
      <c r="AQ147" s="917" t="e">
        <f>AN121*AO134</f>
        <v>#N/A</v>
      </c>
      <c r="AR147" s="1227"/>
      <c r="AS147" s="1343" t="e">
        <f>((AS121*AS$13*AV134)+(AU134*AS121*AS$14)+((1-(AU134+AV134))*AS121*AS$15))*VLOOKUP(AS120,spot_lenght_index,2,FALSE)*AT134</f>
        <v>#N/A</v>
      </c>
      <c r="AT147" s="1344"/>
      <c r="AU147" s="1345"/>
      <c r="AV147" s="1345" t="e">
        <f>AS121*AT134</f>
        <v>#N/A</v>
      </c>
      <c r="AW147" s="1334"/>
      <c r="AX147" s="1253" t="e">
        <f>((AX121*AX$13*BA134)+(AZ134*AX121*AX$14)+((1-(AZ134+BA134))*AX121*AX$15))*VLOOKUP(AX120,spot_lenght_index,2,FALSE)*AY134</f>
        <v>#N/A</v>
      </c>
      <c r="AY147" s="916"/>
      <c r="AZ147" s="917"/>
      <c r="BA147" s="917" t="e">
        <f>AX121*AY134</f>
        <v>#N/A</v>
      </c>
      <c r="BB147" s="829"/>
      <c r="BC147" s="934"/>
      <c r="BD147" s="865" t="e">
        <f>((BD121*BD$13*BG134)+(BF134*BD121*BD$14)+((1-(BF134+BG134))*BD121*BD$15))*VLOOKUP(BD120,spot_lenght_index,2,FALSE)*BE134</f>
        <v>#N/A</v>
      </c>
      <c r="BE147" s="916"/>
      <c r="BF147" s="917"/>
      <c r="BG147" s="917" t="e">
        <f>BD121*BE134</f>
        <v>#N/A</v>
      </c>
      <c r="BH147" s="934"/>
      <c r="BI147" s="865" t="e">
        <f>((BI121*BI$13*BL134)+(BK134*BI121*BI$14)+((1-(BK134+BL134))*BI121*BI$15))*VLOOKUP(BI120,spot_lenght_index,2,FALSE)*BJ134</f>
        <v>#N/A</v>
      </c>
      <c r="BJ147" s="916"/>
      <c r="BK147" s="917"/>
      <c r="BL147" s="917" t="e">
        <f>BI121*BJ134</f>
        <v>#N/A</v>
      </c>
      <c r="BM147" s="942"/>
    </row>
    <row r="148" spans="1:66" outlineLevel="1">
      <c r="A148" s="151" t="s">
        <v>63</v>
      </c>
      <c r="B148" s="32"/>
      <c r="C148" s="48"/>
      <c r="D148" s="817" t="e">
        <f>((D121*D$16*F135)+((1-F135)*D121*D$17))*VLOOKUP(D120,spot_lenght_index,3,FALSE)*E135</f>
        <v>#N/A</v>
      </c>
      <c r="E148" s="916"/>
      <c r="F148" s="924"/>
      <c r="G148" s="917" t="e">
        <f>D121*E135</f>
        <v>#N/A</v>
      </c>
      <c r="H148" s="941"/>
      <c r="I148" s="865" t="e">
        <f>((I121*I$16*K135)+((1-K135)*I121*I$17))*VLOOKUP(I120,spot_lenght_index,3,FALSE)*J135</f>
        <v>#N/A</v>
      </c>
      <c r="J148" s="916"/>
      <c r="K148" s="924"/>
      <c r="L148" s="866" t="e">
        <f>I121*J135</f>
        <v>#N/A</v>
      </c>
      <c r="M148" s="941"/>
      <c r="N148" s="865" t="e">
        <f>((N121*N$16*P135)+((1-P135)*N121*N$17))*VLOOKUP(N120,spot_lenght_index,3,FALSE)*O135</f>
        <v>#N/A</v>
      </c>
      <c r="O148" s="916"/>
      <c r="P148" s="924"/>
      <c r="Q148" s="917" t="e">
        <f>N121*O135</f>
        <v>#N/A</v>
      </c>
      <c r="R148" s="1029"/>
      <c r="S148" s="1163" t="e">
        <f>((S121*S$16*U135)+((1-U135)*S121*S$17))*VLOOKUP(S120,spot_lenght_index,3,FALSE)*T135</f>
        <v>#N/A</v>
      </c>
      <c r="T148" s="1164"/>
      <c r="U148" s="1167"/>
      <c r="V148" s="1165" t="e">
        <f>S121*T135</f>
        <v>#N/A</v>
      </c>
      <c r="W148" s="1166"/>
      <c r="X148" s="1052" t="e">
        <f>((X121*X$16*Z135)+((1-Z135)*X121*X$17))*VLOOKUP(X120,spot_lenght_index,3,FALSE)*Y135</f>
        <v>#N/A</v>
      </c>
      <c r="Y148" s="916"/>
      <c r="Z148" s="924"/>
      <c r="AA148" s="917" t="e">
        <f>X121*Y135</f>
        <v>#N/A</v>
      </c>
      <c r="AB148" s="923"/>
      <c r="AC148" s="826"/>
      <c r="AD148" s="865" t="e">
        <f>((AD121*AD$16*AF135)+((1-AF135)*AD121*AD$17))*VLOOKUP(AD120,spot_lenght_index,3,FALSE)*AE135</f>
        <v>#N/A</v>
      </c>
      <c r="AE148" s="916"/>
      <c r="AF148" s="924"/>
      <c r="AG148" s="917" t="e">
        <f>AD121*AE135</f>
        <v>#N/A</v>
      </c>
      <c r="AH148" s="934"/>
      <c r="AI148" s="865" t="e">
        <f>((AI121*AI$16*AK135)+((1-AK135)*AI121*AI$17))*VLOOKUP(AI120,spot_lenght_index,3,FALSE)*AJ135</f>
        <v>#N/A</v>
      </c>
      <c r="AJ148" s="916"/>
      <c r="AK148" s="924"/>
      <c r="AL148" s="917" t="e">
        <f>AI121*AJ135</f>
        <v>#N/A</v>
      </c>
      <c r="AM148" s="851"/>
      <c r="AN148" s="865" t="e">
        <f>((AN121*AN$16*AP135)+((1-AP135)*AN121*AN$17))*VLOOKUP(AN120,spot_lenght_index,3,FALSE)*AO135</f>
        <v>#N/A</v>
      </c>
      <c r="AO148" s="916"/>
      <c r="AP148" s="924"/>
      <c r="AQ148" s="917" t="e">
        <f>AN121*AO135</f>
        <v>#N/A</v>
      </c>
      <c r="AR148" s="1227"/>
      <c r="AS148" s="1343" t="e">
        <f>((AS121*AS$16*AU135)+((1-AU135)*AS121*AS$17))*VLOOKUP(AS120,spot_lenght_index,3,FALSE)*AT135</f>
        <v>#N/A</v>
      </c>
      <c r="AT148" s="1344"/>
      <c r="AU148" s="1346"/>
      <c r="AV148" s="1345" t="e">
        <f>AS121*AT135</f>
        <v>#N/A</v>
      </c>
      <c r="AW148" s="1334"/>
      <c r="AX148" s="1253" t="e">
        <f>((AX121*AX$16*AZ135)+((1-AZ135)*AX121*AX$17))*VLOOKUP(AX120,spot_lenght_index,3,FALSE)*AY135</f>
        <v>#N/A</v>
      </c>
      <c r="AY148" s="916"/>
      <c r="AZ148" s="924"/>
      <c r="BA148" s="917" t="e">
        <f>AX121*AY135</f>
        <v>#N/A</v>
      </c>
      <c r="BB148" s="829"/>
      <c r="BC148" s="934"/>
      <c r="BD148" s="865" t="e">
        <f>((BD121*BD$16*BF135)+((1-BF135)*BD121*BD$17))*VLOOKUP(BD120,spot_lenght_index,3,FALSE)*BE135</f>
        <v>#N/A</v>
      </c>
      <c r="BE148" s="916"/>
      <c r="BF148" s="924"/>
      <c r="BG148" s="917" t="e">
        <f>BD121*BE135</f>
        <v>#N/A</v>
      </c>
      <c r="BH148" s="934"/>
      <c r="BI148" s="865" t="e">
        <f>((BI121*BI$16*BK135)+((1-BK135)*BI121*BI$17))*VLOOKUP(BI120,spot_lenght_index,3,FALSE)*BJ135</f>
        <v>#N/A</v>
      </c>
      <c r="BJ148" s="916"/>
      <c r="BK148" s="924"/>
      <c r="BL148" s="917" t="e">
        <f>BI121*BJ135</f>
        <v>#N/A</v>
      </c>
      <c r="BM148" s="942"/>
    </row>
    <row r="149" spans="1:66" outlineLevel="1">
      <c r="A149" s="151" t="s">
        <v>72</v>
      </c>
      <c r="B149" s="32"/>
      <c r="C149" s="48"/>
      <c r="D149" s="817" t="e">
        <f>((D121*D$16*F136)+((1-F136)*D121*D$17))*VLOOKUP(D120,spot_lenght_index,3,FALSE)*E136</f>
        <v>#N/A</v>
      </c>
      <c r="E149" s="916"/>
      <c r="F149" s="917"/>
      <c r="G149" s="917" t="e">
        <f>D121*E136</f>
        <v>#N/A</v>
      </c>
      <c r="H149" s="941"/>
      <c r="I149" s="865" t="e">
        <f>((I121*I$16*K136)+((1-K136)*I121*I$17))*VLOOKUP(I120,spot_lenght_index,3,FALSE)*J136</f>
        <v>#N/A</v>
      </c>
      <c r="J149" s="916"/>
      <c r="K149" s="917"/>
      <c r="L149" s="866" t="e">
        <f>I121*J136</f>
        <v>#N/A</v>
      </c>
      <c r="M149" s="941"/>
      <c r="N149" s="865" t="e">
        <f>((N121*N$16*P136)+((1-P136)*N121*N$17))*VLOOKUP(N120,spot_lenght_index,3,FALSE)*O136</f>
        <v>#N/A</v>
      </c>
      <c r="O149" s="916"/>
      <c r="P149" s="917"/>
      <c r="Q149" s="917" t="e">
        <f>N121*O136</f>
        <v>#N/A</v>
      </c>
      <c r="R149" s="1029"/>
      <c r="S149" s="1163" t="e">
        <f>((S121*S$16*U136)+((1-U136)*S121*S$17))*VLOOKUP(S120,spot_lenght_index,3,FALSE)*T136</f>
        <v>#N/A</v>
      </c>
      <c r="T149" s="1164"/>
      <c r="U149" s="1165"/>
      <c r="V149" s="1165" t="e">
        <f>S121*T136</f>
        <v>#N/A</v>
      </c>
      <c r="W149" s="1166"/>
      <c r="X149" s="1052" t="e">
        <f>((X121*X$16*Z136)+((1-Z136)*X121*X$17))*VLOOKUP(X120,spot_lenght_index,3,FALSE)*Y136</f>
        <v>#N/A</v>
      </c>
      <c r="Y149" s="916"/>
      <c r="Z149" s="917"/>
      <c r="AA149" s="917" t="e">
        <f>X121*Y136</f>
        <v>#N/A</v>
      </c>
      <c r="AB149" s="923"/>
      <c r="AC149" s="826"/>
      <c r="AD149" s="865" t="e">
        <f>((AD121*AD$16*AF136)+((1-AF136)*AD121*AD$17))*VLOOKUP(AD120,spot_lenght_index,3,FALSE)*AE136</f>
        <v>#N/A</v>
      </c>
      <c r="AE149" s="916"/>
      <c r="AF149" s="917"/>
      <c r="AG149" s="917" t="e">
        <f>AD121*AE136</f>
        <v>#N/A</v>
      </c>
      <c r="AH149" s="934"/>
      <c r="AI149" s="865" t="e">
        <f>((AI121*AI$16*AK136)+((1-AK136)*AI121*AI$17))*VLOOKUP(AI120,spot_lenght_index,3,FALSE)*AJ136</f>
        <v>#N/A</v>
      </c>
      <c r="AJ149" s="916"/>
      <c r="AK149" s="917"/>
      <c r="AL149" s="917" t="e">
        <f>AI121*AJ136</f>
        <v>#N/A</v>
      </c>
      <c r="AM149" s="851"/>
      <c r="AN149" s="865" t="e">
        <f>((AN121*AN$16*AP136)+((1-AP136)*AN121*AN$17))*VLOOKUP(AN120,spot_lenght_index,3,FALSE)*AO136</f>
        <v>#N/A</v>
      </c>
      <c r="AO149" s="916"/>
      <c r="AP149" s="917"/>
      <c r="AQ149" s="917" t="e">
        <f>AN121*AO136</f>
        <v>#N/A</v>
      </c>
      <c r="AR149" s="1227"/>
      <c r="AS149" s="1343" t="e">
        <f>((AS121*AS$16*AU136)+((1-AU136)*AS121*AS$17))*VLOOKUP(AS120,spot_lenght_index,3,FALSE)*AT136</f>
        <v>#N/A</v>
      </c>
      <c r="AT149" s="1344"/>
      <c r="AU149" s="1345"/>
      <c r="AV149" s="1345" t="e">
        <f>AS121*AT136</f>
        <v>#N/A</v>
      </c>
      <c r="AW149" s="1334"/>
      <c r="AX149" s="1253" t="e">
        <f>((AX121*AX$16*AZ136)+((1-AZ136)*AX121*AX$17))*VLOOKUP(AX120,spot_lenght_index,3,FALSE)*AY136</f>
        <v>#N/A</v>
      </c>
      <c r="AY149" s="916"/>
      <c r="AZ149" s="917"/>
      <c r="BA149" s="917" t="e">
        <f>AX121*AY136</f>
        <v>#N/A</v>
      </c>
      <c r="BB149" s="829"/>
      <c r="BC149" s="934"/>
      <c r="BD149" s="865" t="e">
        <f>((BD121*BD$16*BF136)+((1-BF136)*BD121*BD$17))*VLOOKUP(BD120,spot_lenght_index,3,FALSE)*BE136</f>
        <v>#N/A</v>
      </c>
      <c r="BE149" s="916"/>
      <c r="BF149" s="917"/>
      <c r="BG149" s="917" t="e">
        <f>BD121*BE136</f>
        <v>#N/A</v>
      </c>
      <c r="BH149" s="934"/>
      <c r="BI149" s="865" t="e">
        <f>((BI121*BI$16*BK136)+((1-BK136)*BI121*BI$17))*VLOOKUP(BI120,spot_lenght_index,3,FALSE)*BJ136</f>
        <v>#N/A</v>
      </c>
      <c r="BJ149" s="916"/>
      <c r="BK149" s="917"/>
      <c r="BL149" s="917" t="e">
        <f>BI121*BJ136</f>
        <v>#N/A</v>
      </c>
      <c r="BM149" s="942"/>
    </row>
    <row r="150" spans="1:66" outlineLevel="1">
      <c r="A150" s="151" t="s">
        <v>80</v>
      </c>
      <c r="B150" s="32"/>
      <c r="C150" s="48"/>
      <c r="D150" s="817" t="e">
        <f>((D121*D$16*F137)+((1-F137)*D121*D$17))*VLOOKUP(D120,spot_lenght_index,3,FALSE)*E137</f>
        <v>#N/A</v>
      </c>
      <c r="E150" s="916"/>
      <c r="F150" s="917"/>
      <c r="G150" s="917" t="e">
        <f>D121*E137</f>
        <v>#N/A</v>
      </c>
      <c r="H150" s="941"/>
      <c r="I150" s="865" t="e">
        <f>((I121*I$16*K137)+((1-K137)*I121*I$17))*VLOOKUP(I120,spot_lenght_index,3,FALSE)*J137</f>
        <v>#N/A</v>
      </c>
      <c r="J150" s="916"/>
      <c r="K150" s="917"/>
      <c r="L150" s="866" t="e">
        <f>I121*J137</f>
        <v>#N/A</v>
      </c>
      <c r="M150" s="941"/>
      <c r="N150" s="865" t="e">
        <f>((N121*N$16*P137)+((1-P137)*N121*N$17))*VLOOKUP(N120,spot_lenght_index,3,FALSE)*O137</f>
        <v>#N/A</v>
      </c>
      <c r="O150" s="916"/>
      <c r="P150" s="917"/>
      <c r="Q150" s="917" t="e">
        <f>N121*O137</f>
        <v>#N/A</v>
      </c>
      <c r="R150" s="1029"/>
      <c r="S150" s="1163" t="e">
        <f>((S121*S$16*U137)+((1-U137)*S121*S$17))*VLOOKUP(S120,spot_lenght_index,3,FALSE)*T137</f>
        <v>#N/A</v>
      </c>
      <c r="T150" s="1164"/>
      <c r="U150" s="1165"/>
      <c r="V150" s="1165" t="e">
        <f>S121*T137</f>
        <v>#N/A</v>
      </c>
      <c r="W150" s="1166"/>
      <c r="X150" s="1052" t="e">
        <f>((X121*X$16*Z137)+((1-Z137)*X121*X$17))*VLOOKUP(X120,spot_lenght_index,3,FALSE)*Y137</f>
        <v>#N/A</v>
      </c>
      <c r="Y150" s="916"/>
      <c r="Z150" s="917"/>
      <c r="AA150" s="917" t="e">
        <f>X121*Y137</f>
        <v>#N/A</v>
      </c>
      <c r="AB150" s="923"/>
      <c r="AC150" s="826"/>
      <c r="AD150" s="865" t="e">
        <f>((AD121*AD$16*AF137)+((1-AF137)*AD121*AD$17))*VLOOKUP(AD120,spot_lenght_index,3,FALSE)*AE137</f>
        <v>#N/A</v>
      </c>
      <c r="AE150" s="916"/>
      <c r="AF150" s="917"/>
      <c r="AG150" s="917" t="e">
        <f>AD121*AE137</f>
        <v>#N/A</v>
      </c>
      <c r="AH150" s="934"/>
      <c r="AI150" s="865" t="e">
        <f>((AI121*AI$16*AK137)+((1-AK137)*AI121*AI$17))*VLOOKUP(AI120,spot_lenght_index,3,FALSE)*AJ137</f>
        <v>#N/A</v>
      </c>
      <c r="AJ150" s="916"/>
      <c r="AK150" s="917"/>
      <c r="AL150" s="917" t="e">
        <f>AI121*AJ137</f>
        <v>#N/A</v>
      </c>
      <c r="AM150" s="851"/>
      <c r="AN150" s="865" t="e">
        <f>((AN121*AN$16*AP137)+((1-AP137)*AN121*AN$17))*VLOOKUP(AN120,spot_lenght_index,3,FALSE)*AO137</f>
        <v>#N/A</v>
      </c>
      <c r="AO150" s="916"/>
      <c r="AP150" s="917"/>
      <c r="AQ150" s="917" t="e">
        <f>AN121*AO137</f>
        <v>#N/A</v>
      </c>
      <c r="AR150" s="1227"/>
      <c r="AS150" s="1343" t="e">
        <f>((AS121*AS$16*AU137)+((1-AU137)*AS121*AS$17))*VLOOKUP(AS120,spot_lenght_index,3,FALSE)*AT137</f>
        <v>#N/A</v>
      </c>
      <c r="AT150" s="1344"/>
      <c r="AU150" s="1345"/>
      <c r="AV150" s="1345" t="e">
        <f>AS121*AT137</f>
        <v>#N/A</v>
      </c>
      <c r="AW150" s="1334"/>
      <c r="AX150" s="1253" t="e">
        <f>((AX121*AX$16*AZ137)+((1-AZ137)*AX121*AX$17))*VLOOKUP(AX120,spot_lenght_index,3,FALSE)*AY137</f>
        <v>#N/A</v>
      </c>
      <c r="AY150" s="916"/>
      <c r="AZ150" s="917"/>
      <c r="BA150" s="917" t="e">
        <f>AX121*AY137</f>
        <v>#N/A</v>
      </c>
      <c r="BB150" s="829"/>
      <c r="BC150" s="934"/>
      <c r="BD150" s="865" t="e">
        <f>((BD121*BD$16*BF137)+((1-BF137)*BD121*BD$17))*VLOOKUP(BD120,spot_lenght_index,3,FALSE)*BE137</f>
        <v>#N/A</v>
      </c>
      <c r="BE150" s="916"/>
      <c r="BF150" s="917"/>
      <c r="BG150" s="917" t="e">
        <f>BD121*BE137</f>
        <v>#N/A</v>
      </c>
      <c r="BH150" s="934"/>
      <c r="BI150" s="865" t="e">
        <f>((BI121*BI$16*BK137)+((1-BK137)*BI121*BI$17))*VLOOKUP(BI120,spot_lenght_index,3,FALSE)*BJ137</f>
        <v>#N/A</v>
      </c>
      <c r="BJ150" s="916"/>
      <c r="BK150" s="917"/>
      <c r="BL150" s="917" t="e">
        <f>BI121*BJ137</f>
        <v>#N/A</v>
      </c>
      <c r="BM150" s="942"/>
    </row>
    <row r="151" spans="1:66" outlineLevel="1">
      <c r="A151" s="151" t="s">
        <v>95</v>
      </c>
      <c r="B151" s="32"/>
      <c r="C151" s="51"/>
      <c r="D151" s="817" t="e">
        <f>((D121*D$16*F138)+((1-F138)*D121*D$17))*VLOOKUP(D120,spot_lenght_index,3,FALSE)*E138</f>
        <v>#N/A</v>
      </c>
      <c r="E151" s="554"/>
      <c r="F151" s="870"/>
      <c r="G151" s="917" t="e">
        <f>D121*E138</f>
        <v>#N/A</v>
      </c>
      <c r="H151" s="941"/>
      <c r="I151" s="865" t="e">
        <f>((I121*I$16*K138)+((1-K138)*I121*I$17))*VLOOKUP(I120,spot_lenght_index,3,FALSE)*J138</f>
        <v>#N/A</v>
      </c>
      <c r="J151" s="554"/>
      <c r="K151" s="870"/>
      <c r="L151" s="866" t="e">
        <f>I121*J138</f>
        <v>#N/A</v>
      </c>
      <c r="M151" s="941"/>
      <c r="N151" s="865" t="e">
        <f>((N121*N$16*P138)+((1-P138)*N121*N$17))*VLOOKUP(N120,spot_lenght_index,3,FALSE)*O138</f>
        <v>#N/A</v>
      </c>
      <c r="O151" s="554"/>
      <c r="P151" s="870"/>
      <c r="Q151" s="917" t="e">
        <f>N121*O138</f>
        <v>#N/A</v>
      </c>
      <c r="R151" s="1029"/>
      <c r="S151" s="1163" t="e">
        <f>((S121*S$16*U138)+((1-U138)*S121*S$17))*VLOOKUP(S120,spot_lenght_index,3,FALSE)*T138</f>
        <v>#N/A</v>
      </c>
      <c r="T151" s="1168"/>
      <c r="U151" s="1169"/>
      <c r="V151" s="1165" t="e">
        <f>S121*T138</f>
        <v>#N/A</v>
      </c>
      <c r="W151" s="1166"/>
      <c r="X151" s="1052" t="e">
        <f>((X121*X$16*Z138)+((1-Z138)*X121*X$17))*VLOOKUP(X120,spot_lenght_index,3,FALSE)*Y138</f>
        <v>#N/A</v>
      </c>
      <c r="Y151" s="554"/>
      <c r="Z151" s="870"/>
      <c r="AA151" s="917" t="e">
        <f>X121*Y138</f>
        <v>#N/A</v>
      </c>
      <c r="AB151" s="923"/>
      <c r="AC151" s="826"/>
      <c r="AD151" s="865" t="e">
        <f>((AD121*AD$16*AF138)+((1-AF138)*AD121*AD$17))*VLOOKUP(AD120,spot_lenght_index,3,FALSE)*AE138</f>
        <v>#N/A</v>
      </c>
      <c r="AE151" s="554"/>
      <c r="AF151" s="870"/>
      <c r="AG151" s="917" t="e">
        <f>AD121*AE138</f>
        <v>#N/A</v>
      </c>
      <c r="AH151" s="321"/>
      <c r="AI151" s="865" t="e">
        <f>((AI121*AI$16*AK138)+((1-AK138)*AI121*AI$17))*VLOOKUP(AI120,spot_lenght_index,3,FALSE)*AJ138</f>
        <v>#N/A</v>
      </c>
      <c r="AJ151" s="554"/>
      <c r="AK151" s="870"/>
      <c r="AL151" s="917" t="e">
        <f>AI121*AJ138</f>
        <v>#N/A</v>
      </c>
      <c r="AM151" s="322"/>
      <c r="AN151" s="865" t="e">
        <f>((AN121*AN$16*AP138)+((1-AP138)*AN121*AN$17))*VLOOKUP(AN120,spot_lenght_index,3,FALSE)*AO138</f>
        <v>#N/A</v>
      </c>
      <c r="AO151" s="554"/>
      <c r="AP151" s="870"/>
      <c r="AQ151" s="917" t="e">
        <f>AN121*AO138</f>
        <v>#N/A</v>
      </c>
      <c r="AR151" s="473"/>
      <c r="AS151" s="1343" t="e">
        <f>((AS121*AS$16*AU138)+((1-AU138)*AS121*AS$17))*VLOOKUP(AS120,spot_lenght_index,3,FALSE)*AT138</f>
        <v>#N/A</v>
      </c>
      <c r="AT151" s="1347"/>
      <c r="AU151" s="1348"/>
      <c r="AV151" s="1345" t="e">
        <f>AS121*AT138</f>
        <v>#N/A</v>
      </c>
      <c r="AW151" s="1349"/>
      <c r="AX151" s="1253" t="e">
        <f>((AX121*AX$16*AZ138)+((1-AZ138)*AX121*AX$17))*VLOOKUP(AX120,spot_lenght_index,3,FALSE)*AY138</f>
        <v>#N/A</v>
      </c>
      <c r="AY151" s="554"/>
      <c r="AZ151" s="870"/>
      <c r="BA151" s="917" t="e">
        <f>AX121*AY138</f>
        <v>#N/A</v>
      </c>
      <c r="BB151" s="473"/>
      <c r="BC151" s="337"/>
      <c r="BD151" s="865" t="e">
        <f>((BD121*BD$16*BF138)+((1-BF138)*BD121*BD$17))*VLOOKUP(BD120,spot_lenght_index,3,FALSE)*BE138</f>
        <v>#N/A</v>
      </c>
      <c r="BE151" s="554"/>
      <c r="BF151" s="870"/>
      <c r="BG151" s="917" t="e">
        <f>BD121*BE138</f>
        <v>#N/A</v>
      </c>
      <c r="BH151" s="337"/>
      <c r="BI151" s="865" t="e">
        <f>((BI121*BI$16*BK138)+((1-BK138)*BI121*BI$17))*VLOOKUP(BI120,spot_lenght_index,3,FALSE)*BJ138</f>
        <v>#N/A</v>
      </c>
      <c r="BJ151" s="554"/>
      <c r="BK151" s="870"/>
      <c r="BL151" s="917" t="e">
        <f>BI121*BJ138</f>
        <v>#N/A</v>
      </c>
      <c r="BM151" s="942"/>
    </row>
    <row r="152" spans="1:66" outlineLevel="1">
      <c r="A152" s="151"/>
      <c r="B152" s="32"/>
      <c r="C152" s="48"/>
      <c r="D152" s="817"/>
      <c r="E152" s="916"/>
      <c r="F152" s="917"/>
      <c r="G152" s="917"/>
      <c r="H152" s="941"/>
      <c r="I152" s="828"/>
      <c r="J152" s="918"/>
      <c r="K152" s="912"/>
      <c r="L152" s="823"/>
      <c r="M152" s="943"/>
      <c r="N152" s="828"/>
      <c r="O152" s="918"/>
      <c r="P152" s="912"/>
      <c r="Q152" s="912"/>
      <c r="R152" s="1023"/>
      <c r="S152" s="1153"/>
      <c r="T152" s="1154"/>
      <c r="U152" s="1154"/>
      <c r="V152" s="1154"/>
      <c r="W152" s="1155"/>
      <c r="X152" s="1049"/>
      <c r="Y152" s="912"/>
      <c r="Z152" s="912"/>
      <c r="AA152" s="912"/>
      <c r="AB152" s="828"/>
      <c r="AC152" s="826"/>
      <c r="AD152" s="909"/>
      <c r="AE152" s="912"/>
      <c r="AF152" s="912"/>
      <c r="AG152" s="912"/>
      <c r="AH152" s="829"/>
      <c r="AI152" s="909"/>
      <c r="AJ152" s="912"/>
      <c r="AK152" s="912"/>
      <c r="AL152" s="912"/>
      <c r="AM152" s="872"/>
      <c r="AN152" s="919"/>
      <c r="AO152" s="912"/>
      <c r="AP152" s="912"/>
      <c r="AQ152" s="912"/>
      <c r="AR152" s="1227"/>
      <c r="AS152" s="1300"/>
      <c r="AT152" s="1301"/>
      <c r="AU152" s="1350"/>
      <c r="AV152" s="1350"/>
      <c r="AW152" s="1334"/>
      <c r="AX152" s="1250"/>
      <c r="AY152" s="912"/>
      <c r="AZ152" s="912"/>
      <c r="BA152" s="912"/>
      <c r="BB152" s="873"/>
      <c r="BC152" s="944"/>
      <c r="BD152" s="919"/>
      <c r="BE152" s="912"/>
      <c r="BF152" s="912"/>
      <c r="BG152" s="912"/>
      <c r="BH152" s="944"/>
      <c r="BI152" s="875"/>
      <c r="BJ152" s="912"/>
      <c r="BK152" s="912"/>
      <c r="BL152" s="912"/>
      <c r="BM152" s="935"/>
    </row>
    <row r="153" spans="1:66" outlineLevel="1">
      <c r="A153" s="151"/>
      <c r="B153" s="32"/>
      <c r="C153" s="48"/>
      <c r="D153" s="817"/>
      <c r="E153" s="916"/>
      <c r="F153" s="917"/>
      <c r="G153" s="917"/>
      <c r="H153" s="705"/>
      <c r="I153" s="820"/>
      <c r="J153" s="918"/>
      <c r="K153" s="912"/>
      <c r="L153" s="823"/>
      <c r="M153" s="943"/>
      <c r="N153" s="828"/>
      <c r="O153" s="918"/>
      <c r="P153" s="912"/>
      <c r="Q153" s="912"/>
      <c r="R153" s="1023"/>
      <c r="S153" s="1153"/>
      <c r="T153" s="1154"/>
      <c r="U153" s="1154"/>
      <c r="V153" s="1154"/>
      <c r="W153" s="1155"/>
      <c r="X153" s="1049"/>
      <c r="Y153" s="912"/>
      <c r="Z153" s="912"/>
      <c r="AA153" s="912"/>
      <c r="AB153" s="828"/>
      <c r="AC153" s="826"/>
      <c r="AD153" s="909"/>
      <c r="AE153" s="912"/>
      <c r="AF153" s="912"/>
      <c r="AG153" s="912"/>
      <c r="AH153" s="829"/>
      <c r="AI153" s="909"/>
      <c r="AJ153" s="912"/>
      <c r="AK153" s="912"/>
      <c r="AL153" s="912"/>
      <c r="AM153" s="872"/>
      <c r="AN153" s="919"/>
      <c r="AO153" s="912"/>
      <c r="AP153" s="912"/>
      <c r="AQ153" s="912"/>
      <c r="AR153" s="1227"/>
      <c r="AS153" s="1300"/>
      <c r="AT153" s="1301"/>
      <c r="AU153" s="1350"/>
      <c r="AV153" s="1350"/>
      <c r="AW153" s="1334"/>
      <c r="AX153" s="1250"/>
      <c r="AY153" s="912"/>
      <c r="AZ153" s="912"/>
      <c r="BA153" s="912"/>
      <c r="BB153" s="873"/>
      <c r="BC153" s="944"/>
      <c r="BD153" s="919"/>
      <c r="BE153" s="912"/>
      <c r="BF153" s="912"/>
      <c r="BG153" s="912"/>
      <c r="BH153" s="944"/>
      <c r="BI153" s="875"/>
      <c r="BJ153" s="912"/>
      <c r="BK153" s="912"/>
      <c r="BL153" s="912"/>
      <c r="BM153" s="935"/>
    </row>
    <row r="154" spans="1:66" ht="1.5" customHeight="1" outlineLevel="1" thickBot="1">
      <c r="A154" s="50"/>
      <c r="B154" s="52"/>
      <c r="C154" s="153"/>
      <c r="D154" s="876"/>
      <c r="E154" s="877"/>
      <c r="F154" s="878"/>
      <c r="G154" s="878"/>
      <c r="H154" s="879"/>
      <c r="I154" s="880"/>
      <c r="J154" s="881"/>
      <c r="K154" s="882"/>
      <c r="L154" s="883"/>
      <c r="M154" s="882"/>
      <c r="N154" s="884"/>
      <c r="O154" s="881"/>
      <c r="P154" s="882"/>
      <c r="Q154" s="882"/>
      <c r="R154" s="883"/>
      <c r="S154" s="1170"/>
      <c r="T154" s="1171"/>
      <c r="U154" s="1171"/>
      <c r="V154" s="1171"/>
      <c r="W154" s="1172"/>
      <c r="X154" s="1053"/>
      <c r="Y154" s="882"/>
      <c r="Z154" s="882"/>
      <c r="AA154" s="882"/>
      <c r="AB154" s="887"/>
      <c r="AC154" s="886"/>
      <c r="AD154" s="885"/>
      <c r="AE154" s="882"/>
      <c r="AF154" s="882"/>
      <c r="AG154" s="882"/>
      <c r="AH154" s="888"/>
      <c r="AI154" s="885"/>
      <c r="AJ154" s="882"/>
      <c r="AK154" s="882"/>
      <c r="AL154" s="882"/>
      <c r="AM154" s="889"/>
      <c r="AN154" s="890"/>
      <c r="AO154" s="882"/>
      <c r="AP154" s="882"/>
      <c r="AQ154" s="882"/>
      <c r="AR154" s="1230"/>
      <c r="AS154" s="1351"/>
      <c r="AT154" s="1352"/>
      <c r="AU154" s="1353"/>
      <c r="AV154" s="1353"/>
      <c r="AW154" s="1354"/>
      <c r="AX154" s="1053"/>
      <c r="AY154" s="882"/>
      <c r="AZ154" s="882"/>
      <c r="BA154" s="882"/>
      <c r="BB154" s="891"/>
      <c r="BC154" s="892"/>
      <c r="BD154" s="890"/>
      <c r="BE154" s="882"/>
      <c r="BF154" s="882"/>
      <c r="BG154" s="882"/>
      <c r="BH154" s="893"/>
      <c r="BI154" s="890"/>
      <c r="BJ154" s="882"/>
      <c r="BK154" s="882"/>
      <c r="BL154" s="882"/>
      <c r="BM154" s="894"/>
    </row>
    <row r="155" spans="1:66">
      <c r="A155" s="25" t="s">
        <v>98</v>
      </c>
      <c r="B155" s="29"/>
      <c r="C155" s="45"/>
      <c r="D155" s="342"/>
      <c r="E155" s="286"/>
      <c r="F155" s="286"/>
      <c r="G155" s="286"/>
      <c r="H155" s="298"/>
      <c r="I155" s="170"/>
      <c r="J155" s="168"/>
      <c r="K155" s="286"/>
      <c r="L155" s="468"/>
      <c r="M155" s="286"/>
      <c r="N155" s="462"/>
      <c r="O155" s="286"/>
      <c r="P155" s="286"/>
      <c r="Q155" s="168"/>
      <c r="R155" s="169"/>
      <c r="S155" s="1175"/>
      <c r="T155" s="286"/>
      <c r="U155" s="286"/>
      <c r="V155" s="296"/>
      <c r="W155" s="1176"/>
      <c r="X155" s="1054"/>
      <c r="Y155" s="372"/>
      <c r="Z155" s="411"/>
      <c r="AA155" s="372"/>
      <c r="AB155" s="284"/>
      <c r="AC155" s="334"/>
      <c r="AD155" s="228"/>
      <c r="AE155" s="331"/>
      <c r="AF155" s="373"/>
      <c r="AG155" s="331"/>
      <c r="AH155" s="298"/>
      <c r="AI155" s="287"/>
      <c r="AJ155" s="286"/>
      <c r="AK155" s="286"/>
      <c r="AL155" s="286"/>
      <c r="AM155" s="293"/>
      <c r="AN155" s="287"/>
      <c r="AO155" s="286"/>
      <c r="AP155" s="286"/>
      <c r="AQ155" s="286"/>
      <c r="AR155" s="218"/>
      <c r="AS155" s="1355"/>
      <c r="AT155" s="168"/>
      <c r="AU155" s="169"/>
      <c r="AV155" s="168"/>
      <c r="AW155" s="1356"/>
      <c r="AX155" s="314"/>
      <c r="AY155" s="286"/>
      <c r="AZ155" s="286"/>
      <c r="BA155" s="286"/>
      <c r="BB155" s="474"/>
      <c r="BC155" s="482"/>
      <c r="BD155" s="287"/>
      <c r="BE155" s="286"/>
      <c r="BF155" s="286"/>
      <c r="BG155" s="463"/>
      <c r="BH155" s="229"/>
      <c r="BI155" s="230"/>
      <c r="BJ155" s="168"/>
      <c r="BK155" s="168"/>
      <c r="BL155" s="168"/>
      <c r="BM155" s="945"/>
    </row>
    <row r="156" spans="1:66">
      <c r="A156" s="28" t="s">
        <v>5</v>
      </c>
      <c r="B156" s="29"/>
      <c r="C156" s="30"/>
      <c r="D156" s="946"/>
      <c r="E156" s="465"/>
      <c r="F156" s="465"/>
      <c r="G156" s="465"/>
      <c r="H156" s="475"/>
      <c r="I156" s="947"/>
      <c r="J156" s="465"/>
      <c r="K156" s="465"/>
      <c r="L156" s="375"/>
      <c r="M156" s="465"/>
      <c r="N156" s="948"/>
      <c r="O156" s="464"/>
      <c r="P156" s="464"/>
      <c r="Q156" s="465"/>
      <c r="R156" s="375"/>
      <c r="S156" s="1177"/>
      <c r="T156" s="1178"/>
      <c r="U156" s="1178"/>
      <c r="V156" s="1178"/>
      <c r="W156" s="1179"/>
      <c r="X156" s="1055"/>
      <c r="Y156" s="950"/>
      <c r="Z156" s="950"/>
      <c r="AA156" s="950"/>
      <c r="AB156" s="951"/>
      <c r="AC156" s="952"/>
      <c r="AD156" s="953"/>
      <c r="AE156" s="954"/>
      <c r="AF156" s="954"/>
      <c r="AG156" s="954"/>
      <c r="AH156" s="477"/>
      <c r="AI156" s="955"/>
      <c r="AJ156" s="465"/>
      <c r="AK156" s="465"/>
      <c r="AL156" s="465"/>
      <c r="AM156" s="374"/>
      <c r="AN156" s="949"/>
      <c r="AO156" s="464"/>
      <c r="AP156" s="464"/>
      <c r="AQ156" s="464"/>
      <c r="AR156" s="1231"/>
      <c r="AS156" s="170"/>
      <c r="AT156" s="1357"/>
      <c r="AU156" s="1358"/>
      <c r="AV156" s="1357"/>
      <c r="AW156" s="1359"/>
      <c r="AX156" s="1254"/>
      <c r="AY156" s="464"/>
      <c r="AZ156" s="464"/>
      <c r="BA156" s="464"/>
      <c r="BB156" s="475"/>
      <c r="BC156" s="483"/>
      <c r="BD156" s="955"/>
      <c r="BE156" s="464"/>
      <c r="BF156" s="464"/>
      <c r="BG156" s="464"/>
      <c r="BH156" s="377"/>
      <c r="BI156" s="956"/>
      <c r="BJ156" s="465"/>
      <c r="BK156" s="465"/>
      <c r="BL156" s="465"/>
      <c r="BM156" s="957"/>
    </row>
    <row r="157" spans="1:66">
      <c r="A157" s="28" t="s">
        <v>33</v>
      </c>
      <c r="B157" s="29"/>
      <c r="C157" s="30"/>
      <c r="D157" s="958"/>
      <c r="E157" s="464"/>
      <c r="F157" s="464"/>
      <c r="G157" s="464"/>
      <c r="H157" s="477"/>
      <c r="I157" s="947"/>
      <c r="J157" s="465"/>
      <c r="K157" s="464"/>
      <c r="L157" s="379"/>
      <c r="M157" s="464"/>
      <c r="N157" s="955"/>
      <c r="O157" s="464"/>
      <c r="P157" s="464"/>
      <c r="Q157" s="464"/>
      <c r="R157" s="379"/>
      <c r="S157" s="1180"/>
      <c r="T157" s="1178"/>
      <c r="U157" s="1178"/>
      <c r="V157" s="1178"/>
      <c r="W157" s="1181"/>
      <c r="X157" s="1056"/>
      <c r="Y157" s="954"/>
      <c r="Z157" s="954"/>
      <c r="AA157" s="954"/>
      <c r="AB157" s="951"/>
      <c r="AC157" s="952"/>
      <c r="AD157" s="953"/>
      <c r="AE157" s="954"/>
      <c r="AF157" s="954"/>
      <c r="AG157" s="954"/>
      <c r="AH157" s="477"/>
      <c r="AI157" s="955"/>
      <c r="AJ157" s="464"/>
      <c r="AK157" s="464"/>
      <c r="AL157" s="464"/>
      <c r="AM157" s="378"/>
      <c r="AN157" s="955"/>
      <c r="AO157" s="464"/>
      <c r="AP157" s="464"/>
      <c r="AQ157" s="464"/>
      <c r="AR157" s="1197"/>
      <c r="AS157" s="1360"/>
      <c r="AT157" s="1357"/>
      <c r="AU157" s="1358"/>
      <c r="AV157" s="1357"/>
      <c r="AW157" s="1359"/>
      <c r="AX157" s="1254"/>
      <c r="AY157" s="464"/>
      <c r="AZ157" s="464"/>
      <c r="BA157" s="464"/>
      <c r="BB157" s="475"/>
      <c r="BC157" s="483"/>
      <c r="BD157" s="955"/>
      <c r="BE157" s="464"/>
      <c r="BF157" s="464"/>
      <c r="BG157" s="464"/>
      <c r="BH157" s="377"/>
      <c r="BI157" s="956"/>
      <c r="BJ157" s="465"/>
      <c r="BK157" s="465"/>
      <c r="BL157" s="465"/>
      <c r="BM157" s="957"/>
    </row>
    <row r="158" spans="1:66" s="39" customFormat="1" ht="26.4" thickBot="1">
      <c r="A158" s="36" t="s">
        <v>51</v>
      </c>
      <c r="B158" s="37"/>
      <c r="C158" s="55">
        <f>SUM(D158:BM158)</f>
        <v>0</v>
      </c>
      <c r="D158" s="959"/>
      <c r="E158" s="960"/>
      <c r="F158" s="960"/>
      <c r="G158" s="960"/>
      <c r="H158" s="961"/>
      <c r="I158" s="1434"/>
      <c r="J158" s="1435"/>
      <c r="K158" s="1435"/>
      <c r="L158" s="1435"/>
      <c r="M158" s="1436"/>
      <c r="N158" s="964"/>
      <c r="O158" s="965"/>
      <c r="P158" s="965"/>
      <c r="Q158" s="965"/>
      <c r="R158" s="965"/>
      <c r="S158" s="1182"/>
      <c r="T158" s="1060"/>
      <c r="U158" s="1060"/>
      <c r="V158" s="1060"/>
      <c r="W158" s="1183"/>
      <c r="X158" s="1057"/>
      <c r="Y158" s="965"/>
      <c r="Z158" s="965"/>
      <c r="AA158" s="965"/>
      <c r="AB158" s="965"/>
      <c r="AC158" s="966"/>
      <c r="AD158" s="962"/>
      <c r="AE158" s="960"/>
      <c r="AF158" s="960"/>
      <c r="AG158" s="960"/>
      <c r="AH158" s="961"/>
      <c r="AI158" s="962"/>
      <c r="AJ158" s="960"/>
      <c r="AK158" s="960"/>
      <c r="AL158" s="960"/>
      <c r="AM158" s="967"/>
      <c r="AN158" s="968"/>
      <c r="AO158" s="960"/>
      <c r="AP158" s="960"/>
      <c r="AQ158" s="960"/>
      <c r="AR158" s="1060"/>
      <c r="AS158" s="1361"/>
      <c r="AT158" s="1362"/>
      <c r="AU158" s="1362"/>
      <c r="AV158" s="1362"/>
      <c r="AW158" s="1363"/>
      <c r="AX158" s="1060"/>
      <c r="AY158" s="960"/>
      <c r="AZ158" s="960"/>
      <c r="BA158" s="960"/>
      <c r="BB158" s="1362"/>
      <c r="BC158" s="1439"/>
      <c r="BD158" s="964"/>
      <c r="BE158" s="965"/>
      <c r="BF158" s="965"/>
      <c r="BG158" s="965"/>
      <c r="BH158" s="965"/>
      <c r="BI158" s="964"/>
      <c r="BJ158" s="965"/>
      <c r="BK158" s="965"/>
      <c r="BL158" s="965"/>
      <c r="BM158" s="970"/>
    </row>
    <row r="159" spans="1:66" s="39" customFormat="1" ht="19.5" hidden="1" customHeight="1" thickBot="1">
      <c r="A159" s="40" t="s">
        <v>88</v>
      </c>
      <c r="B159" s="41">
        <v>0</v>
      </c>
      <c r="C159" s="42">
        <f>C158*(1+B159)</f>
        <v>0</v>
      </c>
      <c r="D159" s="247"/>
      <c r="E159" s="248"/>
      <c r="F159" s="248"/>
      <c r="G159" s="248"/>
      <c r="H159" s="316"/>
      <c r="I159" s="255"/>
      <c r="J159" s="308"/>
      <c r="K159" s="308"/>
      <c r="L159" s="313"/>
      <c r="M159" s="308"/>
      <c r="N159" s="250"/>
      <c r="O159" s="248"/>
      <c r="P159" s="248"/>
      <c r="Q159" s="248"/>
      <c r="R159" s="249"/>
      <c r="S159" s="1184"/>
      <c r="T159" s="308"/>
      <c r="U159" s="308"/>
      <c r="V159" s="308"/>
      <c r="W159" s="1185"/>
      <c r="X159" s="252"/>
      <c r="Y159" s="248"/>
      <c r="Z159" s="248"/>
      <c r="AA159" s="308"/>
      <c r="AB159" s="254"/>
      <c r="AC159" s="313"/>
      <c r="AD159" s="255"/>
      <c r="AE159" s="308"/>
      <c r="AF159" s="308"/>
      <c r="AG159" s="308"/>
      <c r="AH159" s="316"/>
      <c r="AI159" s="255"/>
      <c r="AJ159" s="308"/>
      <c r="AK159" s="308"/>
      <c r="AL159" s="248"/>
      <c r="AM159" s="237"/>
      <c r="AN159" s="250"/>
      <c r="AO159" s="248"/>
      <c r="AP159" s="248"/>
      <c r="AQ159" s="308"/>
      <c r="AR159" s="316"/>
      <c r="AS159" s="324"/>
      <c r="AT159" s="308"/>
      <c r="AU159" s="251"/>
      <c r="AV159" s="248"/>
      <c r="AW159" s="1364"/>
      <c r="AX159" s="252"/>
      <c r="AY159" s="308"/>
      <c r="AZ159" s="308"/>
      <c r="BA159" s="248"/>
      <c r="BB159" s="476"/>
      <c r="BC159" s="251"/>
      <c r="BD159" s="250"/>
      <c r="BE159" s="248"/>
      <c r="BF159" s="248"/>
      <c r="BG159" s="248"/>
      <c r="BH159" s="252"/>
      <c r="BI159" s="250"/>
      <c r="BJ159" s="248"/>
      <c r="BK159" s="248"/>
      <c r="BL159" s="248"/>
      <c r="BM159" s="253"/>
    </row>
    <row r="160" spans="1:66" ht="18.600000000000001" hidden="1" thickBot="1">
      <c r="A160" s="25" t="s">
        <v>98</v>
      </c>
      <c r="B160" s="29"/>
      <c r="C160" s="45"/>
      <c r="D160" s="342"/>
      <c r="E160" s="286"/>
      <c r="F160" s="286"/>
      <c r="G160" s="286"/>
      <c r="H160" s="298"/>
      <c r="I160" s="170"/>
      <c r="J160" s="168"/>
      <c r="K160" s="286"/>
      <c r="L160" s="468"/>
      <c r="M160" s="286"/>
      <c r="N160" s="287"/>
      <c r="O160" s="286"/>
      <c r="P160" s="286"/>
      <c r="Q160" s="168"/>
      <c r="R160" s="169"/>
      <c r="S160" s="1175"/>
      <c r="T160" s="286"/>
      <c r="U160" s="286"/>
      <c r="V160" s="296"/>
      <c r="W160" s="1176"/>
      <c r="X160" s="314"/>
      <c r="Y160" s="286"/>
      <c r="Z160" s="286"/>
      <c r="AA160" s="286"/>
      <c r="AB160" s="284"/>
      <c r="AC160" s="227"/>
      <c r="AD160" s="228"/>
      <c r="AE160" s="331"/>
      <c r="AF160" s="373"/>
      <c r="AG160" s="331"/>
      <c r="AH160" s="298"/>
      <c r="AI160" s="287"/>
      <c r="AJ160" s="286"/>
      <c r="AK160" s="286"/>
      <c r="AL160" s="286"/>
      <c r="AM160" s="293"/>
      <c r="AN160" s="287"/>
      <c r="AO160" s="286"/>
      <c r="AP160" s="286"/>
      <c r="AQ160" s="286"/>
      <c r="AR160" s="218"/>
      <c r="AS160" s="1355"/>
      <c r="AT160" s="168"/>
      <c r="AU160" s="169"/>
      <c r="AV160" s="168"/>
      <c r="AW160" s="1356"/>
      <c r="AX160" s="314"/>
      <c r="AY160" s="286"/>
      <c r="AZ160" s="286"/>
      <c r="BA160" s="286"/>
      <c r="BB160" s="474"/>
      <c r="BC160" s="482"/>
      <c r="BD160" s="287"/>
      <c r="BE160" s="286"/>
      <c r="BF160" s="286"/>
      <c r="BG160" s="286"/>
      <c r="BH160" s="229"/>
      <c r="BI160" s="230"/>
      <c r="BJ160" s="168"/>
      <c r="BK160" s="168"/>
      <c r="BL160" s="168"/>
      <c r="BM160" s="945"/>
      <c r="BN160" s="231"/>
    </row>
    <row r="161" spans="1:66" ht="18.600000000000001" hidden="1" thickBot="1">
      <c r="A161" s="28" t="s">
        <v>5</v>
      </c>
      <c r="B161" s="29"/>
      <c r="C161" s="30"/>
      <c r="D161" s="946"/>
      <c r="E161" s="465"/>
      <c r="F161" s="465"/>
      <c r="G161" s="465"/>
      <c r="H161" s="475"/>
      <c r="I161" s="947"/>
      <c r="J161" s="465"/>
      <c r="K161" s="465"/>
      <c r="L161" s="375"/>
      <c r="M161" s="465"/>
      <c r="N161" s="948"/>
      <c r="O161" s="464"/>
      <c r="P161" s="464"/>
      <c r="Q161" s="465"/>
      <c r="R161" s="375"/>
      <c r="S161" s="1177"/>
      <c r="T161" s="1178"/>
      <c r="U161" s="1178"/>
      <c r="V161" s="1178"/>
      <c r="W161" s="1179"/>
      <c r="X161" s="1058"/>
      <c r="Y161" s="464"/>
      <c r="Z161" s="464"/>
      <c r="AA161" s="464"/>
      <c r="AB161" s="465"/>
      <c r="AC161" s="374"/>
      <c r="AD161" s="953"/>
      <c r="AE161" s="954"/>
      <c r="AF161" s="954"/>
      <c r="AG161" s="954"/>
      <c r="AH161" s="477"/>
      <c r="AI161" s="955"/>
      <c r="AJ161" s="465"/>
      <c r="AK161" s="465"/>
      <c r="AL161" s="465"/>
      <c r="AM161" s="374"/>
      <c r="AN161" s="949"/>
      <c r="AO161" s="464"/>
      <c r="AP161" s="464"/>
      <c r="AQ161" s="464"/>
      <c r="AR161" s="1231"/>
      <c r="AS161" s="170"/>
      <c r="AT161" s="1357"/>
      <c r="AU161" s="1358"/>
      <c r="AV161" s="1357"/>
      <c r="AW161" s="1359"/>
      <c r="AX161" s="1254"/>
      <c r="AY161" s="464"/>
      <c r="AZ161" s="464"/>
      <c r="BA161" s="464"/>
      <c r="BB161" s="475"/>
      <c r="BC161" s="483"/>
      <c r="BD161" s="955"/>
      <c r="BE161" s="464"/>
      <c r="BF161" s="464"/>
      <c r="BG161" s="464"/>
      <c r="BH161" s="377"/>
      <c r="BI161" s="956"/>
      <c r="BJ161" s="465"/>
      <c r="BK161" s="465"/>
      <c r="BL161" s="465"/>
      <c r="BM161" s="957"/>
      <c r="BN161" s="231"/>
    </row>
    <row r="162" spans="1:66" ht="18.600000000000001" hidden="1" thickBot="1">
      <c r="A162" s="28" t="s">
        <v>33</v>
      </c>
      <c r="B162" s="29"/>
      <c r="C162" s="30"/>
      <c r="D162" s="958"/>
      <c r="E162" s="464"/>
      <c r="F162" s="464"/>
      <c r="G162" s="464"/>
      <c r="H162" s="477"/>
      <c r="I162" s="947"/>
      <c r="J162" s="465"/>
      <c r="K162" s="464"/>
      <c r="L162" s="379"/>
      <c r="M162" s="464"/>
      <c r="N162" s="955"/>
      <c r="O162" s="464"/>
      <c r="P162" s="464"/>
      <c r="Q162" s="464"/>
      <c r="R162" s="379"/>
      <c r="S162" s="1180"/>
      <c r="T162" s="1178"/>
      <c r="U162" s="1178"/>
      <c r="V162" s="1178"/>
      <c r="W162" s="1181"/>
      <c r="X162" s="1059"/>
      <c r="Y162" s="464"/>
      <c r="Z162" s="464"/>
      <c r="AA162" s="464"/>
      <c r="AB162" s="464"/>
      <c r="AC162" s="971"/>
      <c r="AD162" s="953"/>
      <c r="AE162" s="954"/>
      <c r="AF162" s="954"/>
      <c r="AG162" s="954"/>
      <c r="AH162" s="477"/>
      <c r="AI162" s="955"/>
      <c r="AJ162" s="464"/>
      <c r="AK162" s="464"/>
      <c r="AL162" s="464"/>
      <c r="AM162" s="378"/>
      <c r="AN162" s="955"/>
      <c r="AO162" s="464"/>
      <c r="AP162" s="464"/>
      <c r="AQ162" s="464"/>
      <c r="AR162" s="1197"/>
      <c r="AS162" s="1360"/>
      <c r="AT162" s="1357"/>
      <c r="AU162" s="1358"/>
      <c r="AV162" s="1357"/>
      <c r="AW162" s="1359"/>
      <c r="AX162" s="1254"/>
      <c r="AY162" s="464"/>
      <c r="AZ162" s="464"/>
      <c r="BA162" s="464"/>
      <c r="BB162" s="475"/>
      <c r="BC162" s="483"/>
      <c r="BD162" s="955"/>
      <c r="BE162" s="464"/>
      <c r="BF162" s="464"/>
      <c r="BG162" s="464"/>
      <c r="BH162" s="377"/>
      <c r="BI162" s="956"/>
      <c r="BJ162" s="465"/>
      <c r="BK162" s="465"/>
      <c r="BL162" s="465"/>
      <c r="BM162" s="957"/>
      <c r="BN162" s="231"/>
    </row>
    <row r="163" spans="1:66" s="39" customFormat="1" ht="26.4" hidden="1" thickBot="1">
      <c r="A163" s="36" t="s">
        <v>51</v>
      </c>
      <c r="B163" s="37"/>
      <c r="C163" s="55">
        <f>SUM(D163:BM163)</f>
        <v>0</v>
      </c>
      <c r="D163" s="959"/>
      <c r="E163" s="960"/>
      <c r="F163" s="960"/>
      <c r="G163" s="960"/>
      <c r="H163" s="961"/>
      <c r="I163" s="962"/>
      <c r="J163" s="960"/>
      <c r="K163" s="960"/>
      <c r="L163" s="960"/>
      <c r="M163" s="963"/>
      <c r="N163" s="968"/>
      <c r="O163" s="960"/>
      <c r="P163" s="960"/>
      <c r="Q163" s="960"/>
      <c r="R163" s="960"/>
      <c r="S163" s="1182"/>
      <c r="T163" s="1060"/>
      <c r="U163" s="1060"/>
      <c r="V163" s="1060"/>
      <c r="W163" s="1183"/>
      <c r="X163" s="1060"/>
      <c r="Y163" s="960"/>
      <c r="Z163" s="960"/>
      <c r="AA163" s="960"/>
      <c r="AB163" s="960"/>
      <c r="AC163" s="967"/>
      <c r="AD163" s="962"/>
      <c r="AE163" s="960"/>
      <c r="AF163" s="960"/>
      <c r="AG163" s="960"/>
      <c r="AH163" s="961"/>
      <c r="AI163" s="962"/>
      <c r="AJ163" s="960"/>
      <c r="AK163" s="960"/>
      <c r="AL163" s="960"/>
      <c r="AM163" s="967"/>
      <c r="AN163" s="968"/>
      <c r="AO163" s="960"/>
      <c r="AP163" s="960"/>
      <c r="AQ163" s="960"/>
      <c r="AR163" s="1060"/>
      <c r="AS163" s="1361"/>
      <c r="AT163" s="1362"/>
      <c r="AU163" s="1362"/>
      <c r="AV163" s="1362"/>
      <c r="AW163" s="1363"/>
      <c r="AX163" s="1060"/>
      <c r="AY163" s="960"/>
      <c r="AZ163" s="960"/>
      <c r="BA163" s="960"/>
      <c r="BB163" s="960"/>
      <c r="BC163" s="969"/>
      <c r="BD163" s="968"/>
      <c r="BE163" s="960"/>
      <c r="BF163" s="960"/>
      <c r="BG163" s="960"/>
      <c r="BH163" s="960"/>
      <c r="BI163" s="968"/>
      <c r="BJ163" s="960"/>
      <c r="BK163" s="960"/>
      <c r="BL163" s="960"/>
      <c r="BM163" s="972"/>
      <c r="BN163" s="232"/>
    </row>
    <row r="164" spans="1:66" s="39" customFormat="1" ht="19.5" hidden="1" customHeight="1" thickBot="1">
      <c r="A164" s="40" t="s">
        <v>88</v>
      </c>
      <c r="B164" s="41">
        <v>0</v>
      </c>
      <c r="C164" s="42">
        <f>C163*(1+B164)</f>
        <v>0</v>
      </c>
      <c r="D164" s="247"/>
      <c r="E164" s="248"/>
      <c r="F164" s="248"/>
      <c r="G164" s="248"/>
      <c r="H164" s="316"/>
      <c r="I164" s="255"/>
      <c r="J164" s="308"/>
      <c r="K164" s="308"/>
      <c r="L164" s="313"/>
      <c r="M164" s="308"/>
      <c r="N164" s="250"/>
      <c r="O164" s="248"/>
      <c r="P164" s="248"/>
      <c r="Q164" s="248"/>
      <c r="R164" s="249"/>
      <c r="S164" s="1184"/>
      <c r="T164" s="308"/>
      <c r="U164" s="308"/>
      <c r="V164" s="308"/>
      <c r="W164" s="1185"/>
      <c r="X164" s="252"/>
      <c r="Y164" s="248"/>
      <c r="Z164" s="248"/>
      <c r="AA164" s="308"/>
      <c r="AB164" s="254"/>
      <c r="AC164" s="313"/>
      <c r="AD164" s="255"/>
      <c r="AE164" s="308"/>
      <c r="AF164" s="308"/>
      <c r="AG164" s="309"/>
      <c r="AH164" s="315"/>
      <c r="AI164" s="255"/>
      <c r="AJ164" s="308"/>
      <c r="AK164" s="308"/>
      <c r="AL164" s="248"/>
      <c r="AM164" s="237"/>
      <c r="AN164" s="250"/>
      <c r="AO164" s="248"/>
      <c r="AP164" s="248"/>
      <c r="AQ164" s="308"/>
      <c r="AR164" s="316"/>
      <c r="AS164" s="324"/>
      <c r="AT164" s="308"/>
      <c r="AU164" s="251"/>
      <c r="AV164" s="248"/>
      <c r="AW164" s="1364"/>
      <c r="AX164" s="252"/>
      <c r="AY164" s="308"/>
      <c r="AZ164" s="308"/>
      <c r="BA164" s="248"/>
      <c r="BB164" s="476"/>
      <c r="BC164" s="251"/>
      <c r="BD164" s="250"/>
      <c r="BE164" s="248"/>
      <c r="BF164" s="248"/>
      <c r="BG164" s="248"/>
      <c r="BH164" s="252"/>
      <c r="BI164" s="250"/>
      <c r="BJ164" s="248"/>
      <c r="BK164" s="248"/>
      <c r="BL164" s="248"/>
      <c r="BM164" s="253"/>
      <c r="BN164" s="232"/>
    </row>
    <row r="165" spans="1:66">
      <c r="A165" s="43" t="s">
        <v>132</v>
      </c>
      <c r="B165" s="29"/>
      <c r="C165" s="54"/>
      <c r="D165" s="342"/>
      <c r="E165" s="286"/>
      <c r="F165" s="286"/>
      <c r="G165" s="286"/>
      <c r="H165" s="298"/>
      <c r="I165" s="170"/>
      <c r="J165" s="168"/>
      <c r="K165" s="286"/>
      <c r="L165" s="468"/>
      <c r="M165" s="286"/>
      <c r="N165" s="462"/>
      <c r="O165" s="286"/>
      <c r="P165" s="286"/>
      <c r="Q165" s="168"/>
      <c r="R165" s="169"/>
      <c r="S165" s="1175"/>
      <c r="T165" s="286"/>
      <c r="U165" s="286"/>
      <c r="V165" s="296"/>
      <c r="W165" s="1176"/>
      <c r="X165" s="314"/>
      <c r="Y165" s="286"/>
      <c r="Z165" s="411"/>
      <c r="AA165" s="286"/>
      <c r="AB165" s="284"/>
      <c r="AC165" s="227"/>
      <c r="AD165" s="228"/>
      <c r="AE165" s="331"/>
      <c r="AF165" s="373"/>
      <c r="AG165" s="331"/>
      <c r="AH165" s="298"/>
      <c r="AI165" s="287"/>
      <c r="AJ165" s="286"/>
      <c r="AK165" s="286"/>
      <c r="AL165" s="286"/>
      <c r="AM165" s="293"/>
      <c r="AN165" s="287"/>
      <c r="AO165" s="474"/>
      <c r="AP165" s="411"/>
      <c r="AQ165" s="286"/>
      <c r="AR165" s="1232"/>
      <c r="AS165" s="1355"/>
      <c r="AT165" s="168"/>
      <c r="AU165" s="169"/>
      <c r="AV165" s="168"/>
      <c r="AW165" s="1356"/>
      <c r="AX165" s="314"/>
      <c r="AY165" s="286"/>
      <c r="AZ165" s="286"/>
      <c r="BA165" s="286"/>
      <c r="BB165" s="474"/>
      <c r="BC165" s="482"/>
      <c r="BD165" s="287"/>
      <c r="BE165" s="286"/>
      <c r="BF165" s="286"/>
      <c r="BG165" s="286"/>
      <c r="BH165" s="1437"/>
      <c r="BI165" s="1438"/>
      <c r="BJ165" s="168"/>
      <c r="BK165" s="168"/>
      <c r="BL165" s="168"/>
      <c r="BM165" s="945"/>
      <c r="BN165" s="231"/>
    </row>
    <row r="166" spans="1:66">
      <c r="A166" s="28" t="s">
        <v>5</v>
      </c>
      <c r="B166" s="29"/>
      <c r="C166" s="30"/>
      <c r="D166" s="946"/>
      <c r="E166" s="465"/>
      <c r="F166" s="465"/>
      <c r="G166" s="465"/>
      <c r="H166" s="475"/>
      <c r="I166" s="947"/>
      <c r="J166" s="465"/>
      <c r="K166" s="465"/>
      <c r="L166" s="375"/>
      <c r="M166" s="465"/>
      <c r="N166" s="948"/>
      <c r="O166" s="464"/>
      <c r="P166" s="464"/>
      <c r="Q166" s="465"/>
      <c r="R166" s="375"/>
      <c r="S166" s="1177"/>
      <c r="T166" s="1178"/>
      <c r="U166" s="1178"/>
      <c r="V166" s="1178"/>
      <c r="W166" s="1179"/>
      <c r="X166" s="1058"/>
      <c r="Y166" s="464"/>
      <c r="Z166" s="464"/>
      <c r="AA166" s="464"/>
      <c r="AB166" s="465"/>
      <c r="AC166" s="374"/>
      <c r="AD166" s="953"/>
      <c r="AE166" s="954"/>
      <c r="AF166" s="954"/>
      <c r="AG166" s="954"/>
      <c r="AH166" s="477"/>
      <c r="AI166" s="955"/>
      <c r="AJ166" s="465"/>
      <c r="AK166" s="465"/>
      <c r="AL166" s="465"/>
      <c r="AM166" s="374"/>
      <c r="AN166" s="949"/>
      <c r="AO166" s="464"/>
      <c r="AP166" s="464"/>
      <c r="AQ166" s="464"/>
      <c r="AR166" s="1231"/>
      <c r="AS166" s="170"/>
      <c r="AT166" s="1357"/>
      <c r="AU166" s="1358"/>
      <c r="AV166" s="1357"/>
      <c r="AW166" s="1359"/>
      <c r="AX166" s="1254"/>
      <c r="AY166" s="464"/>
      <c r="AZ166" s="464"/>
      <c r="BA166" s="464"/>
      <c r="BB166" s="475"/>
      <c r="BC166" s="483"/>
      <c r="BD166" s="955"/>
      <c r="BE166" s="464"/>
      <c r="BF166" s="464"/>
      <c r="BG166" s="464"/>
      <c r="BH166" s="377"/>
      <c r="BI166" s="956"/>
      <c r="BJ166" s="465"/>
      <c r="BK166" s="465"/>
      <c r="BL166" s="465"/>
      <c r="BM166" s="957"/>
      <c r="BN166" s="231"/>
    </row>
    <row r="167" spans="1:66">
      <c r="A167" s="28" t="s">
        <v>33</v>
      </c>
      <c r="B167" s="29"/>
      <c r="C167" s="30"/>
      <c r="D167" s="958"/>
      <c r="E167" s="464"/>
      <c r="F167" s="464"/>
      <c r="G167" s="464"/>
      <c r="H167" s="477"/>
      <c r="I167" s="947"/>
      <c r="J167" s="465"/>
      <c r="K167" s="464"/>
      <c r="L167" s="379"/>
      <c r="M167" s="464"/>
      <c r="N167" s="955"/>
      <c r="O167" s="464"/>
      <c r="P167" s="464"/>
      <c r="Q167" s="464"/>
      <c r="R167" s="379"/>
      <c r="S167" s="1180"/>
      <c r="T167" s="1178"/>
      <c r="U167" s="1178"/>
      <c r="V167" s="1178"/>
      <c r="W167" s="1181"/>
      <c r="X167" s="1059"/>
      <c r="Y167" s="464"/>
      <c r="Z167" s="464"/>
      <c r="AA167" s="464"/>
      <c r="AB167" s="464"/>
      <c r="AC167" s="971"/>
      <c r="AD167" s="953"/>
      <c r="AE167" s="954"/>
      <c r="AF167" s="954"/>
      <c r="AG167" s="954"/>
      <c r="AH167" s="477"/>
      <c r="AI167" s="955"/>
      <c r="AJ167" s="464"/>
      <c r="AK167" s="464"/>
      <c r="AL167" s="464"/>
      <c r="AM167" s="378"/>
      <c r="AN167" s="955"/>
      <c r="AO167" s="464"/>
      <c r="AP167" s="464"/>
      <c r="AQ167" s="464"/>
      <c r="AR167" s="1197"/>
      <c r="AS167" s="1360"/>
      <c r="AT167" s="1357"/>
      <c r="AU167" s="1358"/>
      <c r="AV167" s="1357"/>
      <c r="AW167" s="1359"/>
      <c r="AX167" s="1254"/>
      <c r="AY167" s="464"/>
      <c r="AZ167" s="464"/>
      <c r="BA167" s="464"/>
      <c r="BB167" s="475"/>
      <c r="BC167" s="483"/>
      <c r="BD167" s="955"/>
      <c r="BE167" s="464"/>
      <c r="BF167" s="464"/>
      <c r="BG167" s="464"/>
      <c r="BH167" s="377"/>
      <c r="BI167" s="956"/>
      <c r="BJ167" s="465"/>
      <c r="BK167" s="465"/>
      <c r="BL167" s="465"/>
      <c r="BM167" s="957"/>
      <c r="BN167" s="231"/>
    </row>
    <row r="168" spans="1:66" s="39" customFormat="1" ht="26.4" thickBot="1">
      <c r="A168" s="36" t="s">
        <v>51</v>
      </c>
      <c r="B168" s="37"/>
      <c r="C168" s="55">
        <f>SUM(D168:BM168)</f>
        <v>0</v>
      </c>
      <c r="D168" s="959"/>
      <c r="E168" s="960"/>
      <c r="F168" s="960"/>
      <c r="G168" s="960"/>
      <c r="H168" s="961"/>
      <c r="I168" s="962"/>
      <c r="J168" s="960"/>
      <c r="K168" s="960"/>
      <c r="L168" s="1362"/>
      <c r="M168" s="1362"/>
      <c r="N168" s="964"/>
      <c r="O168" s="965"/>
      <c r="P168" s="965"/>
      <c r="Q168" s="965"/>
      <c r="R168" s="965"/>
      <c r="S168" s="1186"/>
      <c r="T168" s="1057"/>
      <c r="U168" s="1057"/>
      <c r="V168" s="1057"/>
      <c r="W168" s="1187"/>
      <c r="X168" s="1057"/>
      <c r="Y168" s="965"/>
      <c r="Z168" s="965"/>
      <c r="AA168" s="965"/>
      <c r="AB168" s="965"/>
      <c r="AC168" s="966"/>
      <c r="AD168" s="962"/>
      <c r="AE168" s="960"/>
      <c r="AF168" s="960"/>
      <c r="AG168" s="960"/>
      <c r="AH168" s="961"/>
      <c r="AI168" s="962"/>
      <c r="AJ168" s="960"/>
      <c r="AK168" s="960"/>
      <c r="AL168" s="960"/>
      <c r="AM168" s="967"/>
      <c r="AN168" s="964"/>
      <c r="AO168" s="965"/>
      <c r="AP168" s="965"/>
      <c r="AQ168" s="965"/>
      <c r="AR168" s="1057"/>
      <c r="AS168" s="1365"/>
      <c r="AT168" s="1366"/>
      <c r="AU168" s="1366"/>
      <c r="AV168" s="1366"/>
      <c r="AW168" s="1367"/>
      <c r="AX168" s="1060"/>
      <c r="AY168" s="960"/>
      <c r="AZ168" s="960"/>
      <c r="BA168" s="960"/>
      <c r="BB168" s="960"/>
      <c r="BC168" s="1439"/>
      <c r="BD168" s="968"/>
      <c r="BE168" s="960"/>
      <c r="BF168" s="960"/>
      <c r="BG168" s="960"/>
      <c r="BH168" s="960"/>
      <c r="BI168" s="964"/>
      <c r="BJ168" s="965"/>
      <c r="BK168" s="965"/>
      <c r="BL168" s="965"/>
      <c r="BM168" s="970"/>
      <c r="BN168" s="232"/>
    </row>
    <row r="169" spans="1:66" s="39" customFormat="1" ht="19.5" hidden="1" customHeight="1" thickBot="1">
      <c r="A169" s="40" t="s">
        <v>88</v>
      </c>
      <c r="B169" s="41"/>
      <c r="C169" s="42">
        <f>C168*(1+B169)</f>
        <v>0</v>
      </c>
      <c r="D169" s="247"/>
      <c r="E169" s="248"/>
      <c r="F169" s="248"/>
      <c r="G169" s="248"/>
      <c r="H169" s="316"/>
      <c r="I169" s="255"/>
      <c r="J169" s="308"/>
      <c r="K169" s="308"/>
      <c r="L169" s="313"/>
      <c r="M169" s="308"/>
      <c r="N169" s="250"/>
      <c r="O169" s="248"/>
      <c r="P169" s="248"/>
      <c r="Q169" s="248"/>
      <c r="R169" s="249"/>
      <c r="S169" s="1184"/>
      <c r="T169" s="308"/>
      <c r="U169" s="308"/>
      <c r="V169" s="308"/>
      <c r="W169" s="1185"/>
      <c r="X169" s="252"/>
      <c r="Y169" s="248"/>
      <c r="Z169" s="248"/>
      <c r="AA169" s="308"/>
      <c r="AB169" s="254"/>
      <c r="AC169" s="313"/>
      <c r="AD169" s="255"/>
      <c r="AE169" s="308"/>
      <c r="AF169" s="308"/>
      <c r="AG169" s="308"/>
      <c r="AH169" s="316"/>
      <c r="AI169" s="255"/>
      <c r="AJ169" s="308"/>
      <c r="AK169" s="308"/>
      <c r="AL169" s="248"/>
      <c r="AM169" s="237"/>
      <c r="AN169" s="250"/>
      <c r="AO169" s="248"/>
      <c r="AP169" s="248"/>
      <c r="AQ169" s="308"/>
      <c r="AR169" s="316"/>
      <c r="AS169" s="324"/>
      <c r="AT169" s="308"/>
      <c r="AU169" s="309"/>
      <c r="AV169" s="308"/>
      <c r="AW169" s="1185"/>
      <c r="AX169" s="254"/>
      <c r="AY169" s="308"/>
      <c r="AZ169" s="308"/>
      <c r="BA169" s="248"/>
      <c r="BB169" s="476"/>
      <c r="BC169" s="251"/>
      <c r="BD169" s="250"/>
      <c r="BE169" s="248"/>
      <c r="BF169" s="248"/>
      <c r="BG169" s="248"/>
      <c r="BH169" s="252"/>
      <c r="BI169" s="250"/>
      <c r="BJ169" s="248"/>
      <c r="BK169" s="248"/>
      <c r="BL169" s="248"/>
      <c r="BM169" s="253"/>
      <c r="BN169" s="232"/>
    </row>
    <row r="170" spans="1:66">
      <c r="A170" s="43" t="s">
        <v>132</v>
      </c>
      <c r="B170" s="29"/>
      <c r="C170" s="54"/>
      <c r="D170" s="342"/>
      <c r="E170" s="286"/>
      <c r="F170" s="286"/>
      <c r="G170" s="286"/>
      <c r="H170" s="298"/>
      <c r="I170" s="170"/>
      <c r="J170" s="168"/>
      <c r="K170" s="286"/>
      <c r="L170" s="468"/>
      <c r="M170" s="286"/>
      <c r="N170" s="287"/>
      <c r="O170" s="286"/>
      <c r="P170" s="286"/>
      <c r="Q170" s="168"/>
      <c r="R170" s="169"/>
      <c r="S170" s="1175"/>
      <c r="T170" s="286"/>
      <c r="U170" s="286"/>
      <c r="V170" s="296"/>
      <c r="W170" s="1176"/>
      <c r="X170" s="314"/>
      <c r="Y170" s="286"/>
      <c r="Z170" s="286"/>
      <c r="AA170" s="286"/>
      <c r="AB170" s="284"/>
      <c r="AC170" s="227"/>
      <c r="AD170" s="228"/>
      <c r="AE170" s="331"/>
      <c r="AF170" s="373"/>
      <c r="AG170" s="331"/>
      <c r="AH170" s="298"/>
      <c r="AI170" s="287"/>
      <c r="AJ170" s="286"/>
      <c r="AK170" s="286"/>
      <c r="AL170" s="286"/>
      <c r="AM170" s="293"/>
      <c r="AN170" s="287"/>
      <c r="AO170" s="286"/>
      <c r="AP170" s="286"/>
      <c r="AQ170" s="286"/>
      <c r="AR170" s="218"/>
      <c r="AS170" s="1355"/>
      <c r="AT170" s="168"/>
      <c r="AU170" s="169"/>
      <c r="AV170" s="168"/>
      <c r="AW170" s="1356"/>
      <c r="AX170" s="314"/>
      <c r="AY170" s="286"/>
      <c r="AZ170" s="286"/>
      <c r="BA170" s="286"/>
      <c r="BB170" s="474"/>
      <c r="BC170" s="482"/>
      <c r="BD170" s="287"/>
      <c r="BE170" s="286"/>
      <c r="BF170" s="286"/>
      <c r="BG170" s="286"/>
      <c r="BH170" s="229"/>
      <c r="BI170" s="230"/>
      <c r="BJ170" s="168"/>
      <c r="BK170" s="168"/>
      <c r="BL170" s="168"/>
      <c r="BM170" s="945"/>
      <c r="BN170" s="231"/>
    </row>
    <row r="171" spans="1:66">
      <c r="A171" s="28" t="s">
        <v>5</v>
      </c>
      <c r="B171" s="29"/>
      <c r="C171" s="30"/>
      <c r="D171" s="946"/>
      <c r="E171" s="465"/>
      <c r="F171" s="465"/>
      <c r="G171" s="465"/>
      <c r="H171" s="475"/>
      <c r="I171" s="947"/>
      <c r="J171" s="465"/>
      <c r="K171" s="465"/>
      <c r="L171" s="375"/>
      <c r="M171" s="465"/>
      <c r="N171" s="948"/>
      <c r="O171" s="464"/>
      <c r="P171" s="464"/>
      <c r="Q171" s="465"/>
      <c r="R171" s="375"/>
      <c r="S171" s="1177"/>
      <c r="T171" s="1178"/>
      <c r="U171" s="1178"/>
      <c r="V171" s="1178"/>
      <c r="W171" s="1179"/>
      <c r="X171" s="1058"/>
      <c r="Y171" s="464"/>
      <c r="Z171" s="464"/>
      <c r="AA171" s="464"/>
      <c r="AB171" s="465"/>
      <c r="AC171" s="374"/>
      <c r="AD171" s="953"/>
      <c r="AE171" s="954"/>
      <c r="AF171" s="954"/>
      <c r="AG171" s="954"/>
      <c r="AH171" s="477"/>
      <c r="AI171" s="955"/>
      <c r="AJ171" s="465"/>
      <c r="AK171" s="465"/>
      <c r="AL171" s="465"/>
      <c r="AM171" s="374"/>
      <c r="AN171" s="949"/>
      <c r="AO171" s="464"/>
      <c r="AP171" s="464"/>
      <c r="AQ171" s="464"/>
      <c r="AR171" s="1231"/>
      <c r="AS171" s="170"/>
      <c r="AT171" s="1357"/>
      <c r="AU171" s="1358"/>
      <c r="AV171" s="1357"/>
      <c r="AW171" s="1359"/>
      <c r="AX171" s="1254"/>
      <c r="AY171" s="464"/>
      <c r="AZ171" s="464"/>
      <c r="BA171" s="464"/>
      <c r="BB171" s="475"/>
      <c r="BC171" s="483"/>
      <c r="BD171" s="955"/>
      <c r="BE171" s="464"/>
      <c r="BF171" s="464"/>
      <c r="BG171" s="464"/>
      <c r="BH171" s="377"/>
      <c r="BI171" s="956"/>
      <c r="BJ171" s="465"/>
      <c r="BK171" s="465"/>
      <c r="BL171" s="465"/>
      <c r="BM171" s="957"/>
      <c r="BN171" s="231"/>
    </row>
    <row r="172" spans="1:66">
      <c r="A172" s="28" t="s">
        <v>33</v>
      </c>
      <c r="B172" s="29"/>
      <c r="C172" s="30"/>
      <c r="D172" s="958"/>
      <c r="E172" s="464"/>
      <c r="F172" s="464"/>
      <c r="G172" s="464"/>
      <c r="H172" s="477"/>
      <c r="I172" s="947"/>
      <c r="J172" s="465"/>
      <c r="K172" s="464"/>
      <c r="L172" s="379"/>
      <c r="M172" s="464"/>
      <c r="N172" s="955"/>
      <c r="O172" s="464"/>
      <c r="P172" s="464"/>
      <c r="Q172" s="464"/>
      <c r="R172" s="379"/>
      <c r="S172" s="1180"/>
      <c r="T172" s="1178"/>
      <c r="U172" s="1178"/>
      <c r="V172" s="1178"/>
      <c r="W172" s="1181"/>
      <c r="X172" s="1059"/>
      <c r="Y172" s="464"/>
      <c r="Z172" s="464"/>
      <c r="AA172" s="464"/>
      <c r="AB172" s="464"/>
      <c r="AC172" s="971"/>
      <c r="AD172" s="953"/>
      <c r="AE172" s="954"/>
      <c r="AF172" s="954"/>
      <c r="AG172" s="954"/>
      <c r="AH172" s="477"/>
      <c r="AI172" s="955"/>
      <c r="AJ172" s="464"/>
      <c r="AK172" s="464"/>
      <c r="AL172" s="464"/>
      <c r="AM172" s="378"/>
      <c r="AN172" s="955"/>
      <c r="AO172" s="464"/>
      <c r="AP172" s="464"/>
      <c r="AQ172" s="464"/>
      <c r="AR172" s="1197"/>
      <c r="AS172" s="1360"/>
      <c r="AT172" s="1357"/>
      <c r="AU172" s="1358"/>
      <c r="AV172" s="1357"/>
      <c r="AW172" s="1359"/>
      <c r="AX172" s="1254"/>
      <c r="AY172" s="464"/>
      <c r="AZ172" s="464"/>
      <c r="BA172" s="464"/>
      <c r="BB172" s="475"/>
      <c r="BC172" s="483"/>
      <c r="BD172" s="955"/>
      <c r="BE172" s="464"/>
      <c r="BF172" s="464"/>
      <c r="BG172" s="464"/>
      <c r="BH172" s="377"/>
      <c r="BI172" s="956"/>
      <c r="BJ172" s="465"/>
      <c r="BK172" s="465"/>
      <c r="BL172" s="465"/>
      <c r="BM172" s="957"/>
      <c r="BN172" s="231"/>
    </row>
    <row r="173" spans="1:66" s="39" customFormat="1" ht="26.4" thickBot="1">
      <c r="A173" s="36" t="s">
        <v>51</v>
      </c>
      <c r="B173" s="37"/>
      <c r="C173" s="55">
        <f>SUM(D173:BM173)</f>
        <v>0</v>
      </c>
      <c r="D173" s="959"/>
      <c r="E173" s="960"/>
      <c r="F173" s="960"/>
      <c r="G173" s="960"/>
      <c r="H173" s="961"/>
      <c r="I173" s="962"/>
      <c r="J173" s="960"/>
      <c r="K173" s="960"/>
      <c r="L173" s="1362"/>
      <c r="M173" s="1362"/>
      <c r="N173" s="968"/>
      <c r="O173" s="960"/>
      <c r="P173" s="960"/>
      <c r="Q173" s="960"/>
      <c r="R173" s="960"/>
      <c r="S173" s="1182"/>
      <c r="T173" s="1060"/>
      <c r="U173" s="1060"/>
      <c r="V173" s="1060"/>
      <c r="W173" s="1183"/>
      <c r="X173" s="1060"/>
      <c r="Y173" s="960"/>
      <c r="Z173" s="960"/>
      <c r="AA173" s="960"/>
      <c r="AB173" s="960"/>
      <c r="AC173" s="967"/>
      <c r="AD173" s="962"/>
      <c r="AE173" s="960"/>
      <c r="AF173" s="960"/>
      <c r="AG173" s="960"/>
      <c r="AH173" s="961"/>
      <c r="AI173" s="962"/>
      <c r="AJ173" s="960"/>
      <c r="AK173" s="960"/>
      <c r="AL173" s="960"/>
      <c r="AM173" s="967"/>
      <c r="AN173" s="964"/>
      <c r="AO173" s="965"/>
      <c r="AP173" s="965"/>
      <c r="AQ173" s="965"/>
      <c r="AR173" s="1057"/>
      <c r="AS173" s="1361"/>
      <c r="AT173" s="1362"/>
      <c r="AU173" s="1362"/>
      <c r="AV173" s="1362"/>
      <c r="AW173" s="1363"/>
      <c r="AX173" s="1060"/>
      <c r="AY173" s="960"/>
      <c r="AZ173" s="960"/>
      <c r="BA173" s="960"/>
      <c r="BB173" s="960"/>
      <c r="BC173" s="1439"/>
      <c r="BD173" s="968"/>
      <c r="BE173" s="960"/>
      <c r="BF173" s="960"/>
      <c r="BG173" s="960"/>
      <c r="BH173" s="960"/>
      <c r="BI173" s="968"/>
      <c r="BJ173" s="960"/>
      <c r="BK173" s="960"/>
      <c r="BL173" s="960"/>
      <c r="BM173" s="972"/>
      <c r="BN173" s="232"/>
    </row>
    <row r="174" spans="1:66" s="39" customFormat="1" ht="19.5" hidden="1" customHeight="1" thickBot="1">
      <c r="A174" s="40" t="s">
        <v>88</v>
      </c>
      <c r="B174" s="41"/>
      <c r="C174" s="42">
        <f>C173*(1+B174)</f>
        <v>0</v>
      </c>
      <c r="D174" s="247"/>
      <c r="E174" s="248"/>
      <c r="F174" s="248"/>
      <c r="G174" s="248"/>
      <c r="H174" s="316"/>
      <c r="I174" s="255"/>
      <c r="J174" s="308"/>
      <c r="K174" s="308"/>
      <c r="L174" s="308"/>
      <c r="M174" s="308"/>
      <c r="N174" s="250"/>
      <c r="O174" s="248"/>
      <c r="P174" s="248"/>
      <c r="Q174" s="248"/>
      <c r="R174" s="249"/>
      <c r="S174" s="1184"/>
      <c r="T174" s="308"/>
      <c r="U174" s="308"/>
      <c r="V174" s="308"/>
      <c r="W174" s="1185"/>
      <c r="X174" s="252"/>
      <c r="Y174" s="248"/>
      <c r="Z174" s="248"/>
      <c r="AA174" s="308"/>
      <c r="AB174" s="254"/>
      <c r="AC174" s="313"/>
      <c r="AD174" s="255"/>
      <c r="AE174" s="308"/>
      <c r="AF174" s="308"/>
      <c r="AG174" s="310"/>
      <c r="AH174" s="311"/>
      <c r="AI174" s="255"/>
      <c r="AJ174" s="308"/>
      <c r="AK174" s="308"/>
      <c r="AL174" s="248"/>
      <c r="AM174" s="237"/>
      <c r="AN174" s="250"/>
      <c r="AO174" s="248"/>
      <c r="AP174" s="248"/>
      <c r="AQ174" s="308"/>
      <c r="AR174" s="316"/>
      <c r="AS174" s="324"/>
      <c r="AT174" s="308"/>
      <c r="AU174" s="309"/>
      <c r="AV174" s="308"/>
      <c r="AW174" s="1185"/>
      <c r="AX174" s="254"/>
      <c r="AY174" s="308"/>
      <c r="AZ174" s="308"/>
      <c r="BA174" s="248"/>
      <c r="BB174" s="476"/>
      <c r="BC174" s="251"/>
      <c r="BD174" s="250"/>
      <c r="BE174" s="248"/>
      <c r="BF174" s="248"/>
      <c r="BG174" s="248"/>
      <c r="BH174" s="252"/>
      <c r="BI174" s="250"/>
      <c r="BJ174" s="248"/>
      <c r="BK174" s="248"/>
      <c r="BL174" s="248"/>
      <c r="BM174" s="253"/>
      <c r="BN174" s="232"/>
    </row>
    <row r="175" spans="1:66" ht="18.600000000000001" hidden="1" thickBot="1">
      <c r="A175" s="43" t="s">
        <v>132</v>
      </c>
      <c r="B175" s="29"/>
      <c r="C175" s="54"/>
      <c r="D175" s="342"/>
      <c r="E175" s="286"/>
      <c r="F175" s="286"/>
      <c r="G175" s="286"/>
      <c r="H175" s="298"/>
      <c r="I175" s="170"/>
      <c r="J175" s="168"/>
      <c r="K175" s="286"/>
      <c r="L175" s="286"/>
      <c r="M175" s="286"/>
      <c r="N175" s="287"/>
      <c r="O175" s="286"/>
      <c r="P175" s="286"/>
      <c r="Q175" s="168"/>
      <c r="R175" s="169"/>
      <c r="S175" s="1175"/>
      <c r="T175" s="286"/>
      <c r="U175" s="286"/>
      <c r="V175" s="296"/>
      <c r="W175" s="1176"/>
      <c r="X175" s="314"/>
      <c r="Y175" s="286"/>
      <c r="Z175" s="286"/>
      <c r="AA175" s="286"/>
      <c r="AB175" s="284"/>
      <c r="AC175" s="227"/>
      <c r="AD175" s="228"/>
      <c r="AE175" s="331"/>
      <c r="AF175" s="373"/>
      <c r="AG175" s="331"/>
      <c r="AH175" s="298"/>
      <c r="AI175" s="287"/>
      <c r="AJ175" s="286"/>
      <c r="AK175" s="286"/>
      <c r="AL175" s="286"/>
      <c r="AM175" s="293"/>
      <c r="AN175" s="287"/>
      <c r="AO175" s="286"/>
      <c r="AP175" s="286"/>
      <c r="AQ175" s="286"/>
      <c r="AR175" s="218"/>
      <c r="AS175" s="1355"/>
      <c r="AT175" s="168"/>
      <c r="AU175" s="169"/>
      <c r="AV175" s="168"/>
      <c r="AW175" s="1356"/>
      <c r="AX175" s="314"/>
      <c r="AY175" s="286"/>
      <c r="AZ175" s="286"/>
      <c r="BA175" s="286"/>
      <c r="BB175" s="474"/>
      <c r="BC175" s="482"/>
      <c r="BD175" s="287"/>
      <c r="BE175" s="286"/>
      <c r="BF175" s="286"/>
      <c r="BG175" s="286"/>
      <c r="BH175" s="229"/>
      <c r="BI175" s="230"/>
      <c r="BJ175" s="168"/>
      <c r="BK175" s="168"/>
      <c r="BL175" s="168"/>
      <c r="BM175" s="945"/>
      <c r="BN175" s="231"/>
    </row>
    <row r="176" spans="1:66" ht="18.600000000000001" hidden="1" thickBot="1">
      <c r="A176" s="28" t="s">
        <v>5</v>
      </c>
      <c r="B176" s="29"/>
      <c r="C176" s="30"/>
      <c r="D176" s="946"/>
      <c r="E176" s="465"/>
      <c r="F176" s="465"/>
      <c r="G176" s="465"/>
      <c r="H176" s="475"/>
      <c r="I176" s="947"/>
      <c r="J176" s="465"/>
      <c r="K176" s="465"/>
      <c r="L176" s="465"/>
      <c r="M176" s="465"/>
      <c r="N176" s="948"/>
      <c r="O176" s="464"/>
      <c r="P176" s="464"/>
      <c r="Q176" s="465"/>
      <c r="R176" s="375"/>
      <c r="S176" s="1177"/>
      <c r="T176" s="1178"/>
      <c r="U176" s="1178"/>
      <c r="V176" s="1178"/>
      <c r="W176" s="1179"/>
      <c r="X176" s="1058"/>
      <c r="Y176" s="464"/>
      <c r="Z176" s="464"/>
      <c r="AA176" s="464"/>
      <c r="AB176" s="465"/>
      <c r="AC176" s="374"/>
      <c r="AD176" s="953"/>
      <c r="AE176" s="954"/>
      <c r="AF176" s="954"/>
      <c r="AG176" s="954"/>
      <c r="AH176" s="477"/>
      <c r="AI176" s="955"/>
      <c r="AJ176" s="465"/>
      <c r="AK176" s="465"/>
      <c r="AL176" s="465"/>
      <c r="AM176" s="374"/>
      <c r="AN176" s="949"/>
      <c r="AO176" s="464"/>
      <c r="AP176" s="464"/>
      <c r="AQ176" s="464"/>
      <c r="AR176" s="1231"/>
      <c r="AS176" s="170"/>
      <c r="AT176" s="1357"/>
      <c r="AU176" s="1358"/>
      <c r="AV176" s="1357"/>
      <c r="AW176" s="1359"/>
      <c r="AX176" s="1254"/>
      <c r="AY176" s="464"/>
      <c r="AZ176" s="464"/>
      <c r="BA176" s="464"/>
      <c r="BB176" s="475"/>
      <c r="BC176" s="483"/>
      <c r="BD176" s="955"/>
      <c r="BE176" s="464"/>
      <c r="BF176" s="464"/>
      <c r="BG176" s="464"/>
      <c r="BH176" s="377"/>
      <c r="BI176" s="956"/>
      <c r="BJ176" s="465"/>
      <c r="BK176" s="465"/>
      <c r="BL176" s="465"/>
      <c r="BM176" s="957"/>
      <c r="BN176" s="231"/>
    </row>
    <row r="177" spans="1:66" ht="18.600000000000001" hidden="1" thickBot="1">
      <c r="A177" s="28" t="s">
        <v>33</v>
      </c>
      <c r="B177" s="29"/>
      <c r="C177" s="30"/>
      <c r="D177" s="958"/>
      <c r="E177" s="464"/>
      <c r="F177" s="464"/>
      <c r="G177" s="464"/>
      <c r="H177" s="477"/>
      <c r="I177" s="947"/>
      <c r="J177" s="465"/>
      <c r="K177" s="464"/>
      <c r="L177" s="464"/>
      <c r="M177" s="464"/>
      <c r="N177" s="955"/>
      <c r="O177" s="464"/>
      <c r="P177" s="464"/>
      <c r="Q177" s="464"/>
      <c r="R177" s="379"/>
      <c r="S177" s="1180"/>
      <c r="T177" s="1178"/>
      <c r="U177" s="1178"/>
      <c r="V177" s="1178"/>
      <c r="W177" s="1181"/>
      <c r="X177" s="1059"/>
      <c r="Y177" s="464"/>
      <c r="Z177" s="464"/>
      <c r="AA177" s="464"/>
      <c r="AB177" s="464"/>
      <c r="AC177" s="971"/>
      <c r="AD177" s="953"/>
      <c r="AE177" s="954"/>
      <c r="AF177" s="954"/>
      <c r="AG177" s="954"/>
      <c r="AH177" s="477"/>
      <c r="AI177" s="955"/>
      <c r="AJ177" s="464"/>
      <c r="AK177" s="464"/>
      <c r="AL177" s="464"/>
      <c r="AM177" s="378"/>
      <c r="AN177" s="955"/>
      <c r="AO177" s="464"/>
      <c r="AP177" s="464"/>
      <c r="AQ177" s="464"/>
      <c r="AR177" s="1197"/>
      <c r="AS177" s="1360"/>
      <c r="AT177" s="1357"/>
      <c r="AU177" s="1358"/>
      <c r="AV177" s="1357"/>
      <c r="AW177" s="1359"/>
      <c r="AX177" s="1254"/>
      <c r="AY177" s="464"/>
      <c r="AZ177" s="464"/>
      <c r="BA177" s="464"/>
      <c r="BB177" s="475"/>
      <c r="BC177" s="483"/>
      <c r="BD177" s="955"/>
      <c r="BE177" s="464"/>
      <c r="BF177" s="464"/>
      <c r="BG177" s="464"/>
      <c r="BH177" s="377"/>
      <c r="BI177" s="956"/>
      <c r="BJ177" s="465"/>
      <c r="BK177" s="465"/>
      <c r="BL177" s="465"/>
      <c r="BM177" s="957"/>
      <c r="BN177" s="231"/>
    </row>
    <row r="178" spans="1:66" s="39" customFormat="1" ht="26.4" hidden="1" thickBot="1">
      <c r="A178" s="36" t="s">
        <v>51</v>
      </c>
      <c r="B178" s="37"/>
      <c r="C178" s="55">
        <f>SUM(D178:BM178)</f>
        <v>0</v>
      </c>
      <c r="D178" s="959"/>
      <c r="E178" s="960"/>
      <c r="F178" s="960"/>
      <c r="G178" s="960"/>
      <c r="H178" s="961"/>
      <c r="I178" s="962"/>
      <c r="J178" s="960"/>
      <c r="K178" s="960"/>
      <c r="L178" s="960"/>
      <c r="M178" s="960"/>
      <c r="N178" s="968"/>
      <c r="O178" s="960"/>
      <c r="P178" s="960"/>
      <c r="Q178" s="960"/>
      <c r="R178" s="960"/>
      <c r="S178" s="1182"/>
      <c r="T178" s="1060"/>
      <c r="U178" s="1060"/>
      <c r="V178" s="1060"/>
      <c r="W178" s="1183"/>
      <c r="X178" s="1060"/>
      <c r="Y178" s="960"/>
      <c r="Z178" s="960"/>
      <c r="AA178" s="960"/>
      <c r="AB178" s="960"/>
      <c r="AC178" s="967"/>
      <c r="AD178" s="962"/>
      <c r="AE178" s="960"/>
      <c r="AF178" s="960"/>
      <c r="AG178" s="960"/>
      <c r="AH178" s="961"/>
      <c r="AI178" s="962"/>
      <c r="AJ178" s="960"/>
      <c r="AK178" s="960"/>
      <c r="AL178" s="960"/>
      <c r="AM178" s="967"/>
      <c r="AN178" s="968"/>
      <c r="AO178" s="960"/>
      <c r="AP178" s="960"/>
      <c r="AQ178" s="960"/>
      <c r="AR178" s="1060"/>
      <c r="AS178" s="1361"/>
      <c r="AT178" s="1362"/>
      <c r="AU178" s="1362"/>
      <c r="AV178" s="1362"/>
      <c r="AW178" s="1363"/>
      <c r="AX178" s="1060"/>
      <c r="AY178" s="960"/>
      <c r="AZ178" s="960"/>
      <c r="BA178" s="960"/>
      <c r="BB178" s="960"/>
      <c r="BC178" s="969"/>
      <c r="BD178" s="968"/>
      <c r="BE178" s="960"/>
      <c r="BF178" s="960"/>
      <c r="BG178" s="960"/>
      <c r="BH178" s="960"/>
      <c r="BI178" s="968"/>
      <c r="BJ178" s="960"/>
      <c r="BK178" s="960"/>
      <c r="BL178" s="960"/>
      <c r="BM178" s="972"/>
      <c r="BN178" s="232"/>
    </row>
    <row r="179" spans="1:66" s="39" customFormat="1" ht="19.5" hidden="1" customHeight="1" thickBot="1">
      <c r="A179" s="40" t="s">
        <v>88</v>
      </c>
      <c r="B179" s="41"/>
      <c r="C179" s="42">
        <f>C178*(1+B179)</f>
        <v>0</v>
      </c>
      <c r="D179" s="247"/>
      <c r="E179" s="248"/>
      <c r="F179" s="248"/>
      <c r="G179" s="248"/>
      <c r="H179" s="316"/>
      <c r="I179" s="255"/>
      <c r="J179" s="308"/>
      <c r="K179" s="308"/>
      <c r="L179" s="308"/>
      <c r="M179" s="308"/>
      <c r="N179" s="250"/>
      <c r="O179" s="248"/>
      <c r="P179" s="248"/>
      <c r="Q179" s="248"/>
      <c r="R179" s="249"/>
      <c r="S179" s="1184"/>
      <c r="T179" s="308"/>
      <c r="U179" s="308"/>
      <c r="V179" s="308"/>
      <c r="W179" s="1185"/>
      <c r="X179" s="252"/>
      <c r="Y179" s="248"/>
      <c r="Z179" s="248"/>
      <c r="AA179" s="308"/>
      <c r="AB179" s="254"/>
      <c r="AC179" s="313"/>
      <c r="AD179" s="255"/>
      <c r="AE179" s="308"/>
      <c r="AF179" s="308"/>
      <c r="AG179" s="308"/>
      <c r="AH179" s="316"/>
      <c r="AI179" s="255"/>
      <c r="AJ179" s="308"/>
      <c r="AK179" s="308"/>
      <c r="AL179" s="248"/>
      <c r="AM179" s="237"/>
      <c r="AN179" s="250"/>
      <c r="AO179" s="248"/>
      <c r="AP179" s="248"/>
      <c r="AQ179" s="308"/>
      <c r="AR179" s="316"/>
      <c r="AS179" s="324"/>
      <c r="AT179" s="308"/>
      <c r="AU179" s="308"/>
      <c r="AV179" s="248"/>
      <c r="AW179" s="1364"/>
      <c r="AX179" s="252"/>
      <c r="AY179" s="308"/>
      <c r="AZ179" s="308"/>
      <c r="BA179" s="248"/>
      <c r="BB179" s="476"/>
      <c r="BC179" s="251"/>
      <c r="BD179" s="250"/>
      <c r="BE179" s="248"/>
      <c r="BF179" s="248"/>
      <c r="BG179" s="248"/>
      <c r="BH179" s="252"/>
      <c r="BI179" s="250"/>
      <c r="BJ179" s="248"/>
      <c r="BK179" s="248"/>
      <c r="BL179" s="248"/>
      <c r="BM179" s="253"/>
      <c r="BN179" s="232"/>
    </row>
    <row r="180" spans="1:66" ht="18.600000000000001" hidden="1" thickBot="1">
      <c r="A180" s="43" t="s">
        <v>132</v>
      </c>
      <c r="B180" s="29"/>
      <c r="C180" s="54"/>
      <c r="D180" s="342"/>
      <c r="E180" s="286"/>
      <c r="F180" s="286"/>
      <c r="G180" s="286"/>
      <c r="H180" s="298"/>
      <c r="I180" s="170"/>
      <c r="J180" s="168"/>
      <c r="K180" s="286"/>
      <c r="L180" s="286"/>
      <c r="M180" s="286"/>
      <c r="N180" s="287"/>
      <c r="O180" s="286"/>
      <c r="P180" s="286"/>
      <c r="Q180" s="168"/>
      <c r="R180" s="169"/>
      <c r="S180" s="1175"/>
      <c r="T180" s="286"/>
      <c r="U180" s="286"/>
      <c r="V180" s="296"/>
      <c r="W180" s="1176"/>
      <c r="X180" s="314"/>
      <c r="Y180" s="286"/>
      <c r="Z180" s="286"/>
      <c r="AA180" s="286"/>
      <c r="AB180" s="284"/>
      <c r="AC180" s="227"/>
      <c r="AD180" s="228"/>
      <c r="AE180" s="331"/>
      <c r="AF180" s="373"/>
      <c r="AG180" s="331"/>
      <c r="AH180" s="298"/>
      <c r="AI180" s="287"/>
      <c r="AJ180" s="286"/>
      <c r="AK180" s="286"/>
      <c r="AL180" s="286"/>
      <c r="AM180" s="293"/>
      <c r="AN180" s="287"/>
      <c r="AO180" s="286"/>
      <c r="AP180" s="286"/>
      <c r="AQ180" s="286"/>
      <c r="AR180" s="218"/>
      <c r="AS180" s="1355"/>
      <c r="AT180" s="168"/>
      <c r="AU180" s="169"/>
      <c r="AV180" s="168"/>
      <c r="AW180" s="1356"/>
      <c r="AX180" s="314"/>
      <c r="AY180" s="286"/>
      <c r="AZ180" s="286"/>
      <c r="BA180" s="286"/>
      <c r="BB180" s="474"/>
      <c r="BC180" s="482"/>
      <c r="BD180" s="287"/>
      <c r="BE180" s="286"/>
      <c r="BF180" s="286"/>
      <c r="BG180" s="286"/>
      <c r="BH180" s="229"/>
      <c r="BI180" s="230"/>
      <c r="BJ180" s="168"/>
      <c r="BK180" s="168"/>
      <c r="BL180" s="168"/>
      <c r="BM180" s="945"/>
      <c r="BN180" s="231"/>
    </row>
    <row r="181" spans="1:66" ht="18.600000000000001" hidden="1" thickBot="1">
      <c r="A181" s="28" t="s">
        <v>5</v>
      </c>
      <c r="B181" s="29"/>
      <c r="C181" s="30"/>
      <c r="D181" s="946"/>
      <c r="E181" s="465"/>
      <c r="F181" s="465"/>
      <c r="G181" s="465"/>
      <c r="H181" s="475"/>
      <c r="I181" s="947"/>
      <c r="J181" s="465"/>
      <c r="K181" s="465"/>
      <c r="L181" s="465"/>
      <c r="M181" s="465"/>
      <c r="N181" s="948"/>
      <c r="O181" s="464"/>
      <c r="P181" s="464"/>
      <c r="Q181" s="465"/>
      <c r="R181" s="375"/>
      <c r="S181" s="1177"/>
      <c r="T181" s="1178"/>
      <c r="U181" s="1178"/>
      <c r="V181" s="1178"/>
      <c r="W181" s="1179"/>
      <c r="X181" s="1058"/>
      <c r="Y181" s="464"/>
      <c r="Z181" s="464"/>
      <c r="AA181" s="464"/>
      <c r="AB181" s="465"/>
      <c r="AC181" s="374"/>
      <c r="AD181" s="953"/>
      <c r="AE181" s="954"/>
      <c r="AF181" s="954"/>
      <c r="AG181" s="954"/>
      <c r="AH181" s="477"/>
      <c r="AI181" s="955"/>
      <c r="AJ181" s="465"/>
      <c r="AK181" s="465"/>
      <c r="AL181" s="465"/>
      <c r="AM181" s="374"/>
      <c r="AN181" s="949"/>
      <c r="AO181" s="464"/>
      <c r="AP181" s="464"/>
      <c r="AQ181" s="464"/>
      <c r="AR181" s="1231"/>
      <c r="AS181" s="170"/>
      <c r="AT181" s="1357"/>
      <c r="AU181" s="1358"/>
      <c r="AV181" s="1357"/>
      <c r="AW181" s="1359"/>
      <c r="AX181" s="1254"/>
      <c r="AY181" s="464"/>
      <c r="AZ181" s="464"/>
      <c r="BA181" s="464"/>
      <c r="BB181" s="475"/>
      <c r="BC181" s="483"/>
      <c r="BD181" s="955"/>
      <c r="BE181" s="464"/>
      <c r="BF181" s="464"/>
      <c r="BG181" s="464"/>
      <c r="BH181" s="377"/>
      <c r="BI181" s="956"/>
      <c r="BJ181" s="465"/>
      <c r="BK181" s="465"/>
      <c r="BL181" s="465"/>
      <c r="BM181" s="957"/>
      <c r="BN181" s="231"/>
    </row>
    <row r="182" spans="1:66" ht="18.600000000000001" hidden="1" thickBot="1">
      <c r="A182" s="28" t="s">
        <v>33</v>
      </c>
      <c r="B182" s="29"/>
      <c r="C182" s="30"/>
      <c r="D182" s="958"/>
      <c r="E182" s="464"/>
      <c r="F182" s="464"/>
      <c r="G182" s="464"/>
      <c r="H182" s="477"/>
      <c r="I182" s="947"/>
      <c r="J182" s="465"/>
      <c r="K182" s="464"/>
      <c r="L182" s="464"/>
      <c r="M182" s="464"/>
      <c r="N182" s="955"/>
      <c r="O182" s="464"/>
      <c r="P182" s="464"/>
      <c r="Q182" s="464"/>
      <c r="R182" s="379"/>
      <c r="S182" s="1180"/>
      <c r="T182" s="1178"/>
      <c r="U182" s="1178"/>
      <c r="V182" s="1178"/>
      <c r="W182" s="1181"/>
      <c r="X182" s="1059"/>
      <c r="Y182" s="464"/>
      <c r="Z182" s="464"/>
      <c r="AA182" s="464"/>
      <c r="AB182" s="464"/>
      <c r="AC182" s="971"/>
      <c r="AD182" s="953"/>
      <c r="AE182" s="954"/>
      <c r="AF182" s="954"/>
      <c r="AG182" s="954"/>
      <c r="AH182" s="477"/>
      <c r="AI182" s="955"/>
      <c r="AJ182" s="464"/>
      <c r="AK182" s="464"/>
      <c r="AL182" s="464"/>
      <c r="AM182" s="378"/>
      <c r="AN182" s="955"/>
      <c r="AO182" s="464"/>
      <c r="AP182" s="464"/>
      <c r="AQ182" s="464"/>
      <c r="AR182" s="1197"/>
      <c r="AS182" s="1360"/>
      <c r="AT182" s="1357"/>
      <c r="AU182" s="1358"/>
      <c r="AV182" s="1357"/>
      <c r="AW182" s="1359"/>
      <c r="AX182" s="1254"/>
      <c r="AY182" s="464"/>
      <c r="AZ182" s="464"/>
      <c r="BA182" s="464"/>
      <c r="BB182" s="475"/>
      <c r="BC182" s="483"/>
      <c r="BD182" s="955"/>
      <c r="BE182" s="464"/>
      <c r="BF182" s="464"/>
      <c r="BG182" s="464"/>
      <c r="BH182" s="377"/>
      <c r="BI182" s="956"/>
      <c r="BJ182" s="465"/>
      <c r="BK182" s="465"/>
      <c r="BL182" s="465"/>
      <c r="BM182" s="957"/>
      <c r="BN182" s="231"/>
    </row>
    <row r="183" spans="1:66" s="39" customFormat="1" ht="26.4" hidden="1" thickBot="1">
      <c r="A183" s="36" t="s">
        <v>51</v>
      </c>
      <c r="B183" s="37"/>
      <c r="C183" s="38">
        <f>SUM(D183:BM183)</f>
        <v>0</v>
      </c>
      <c r="D183" s="959"/>
      <c r="E183" s="960"/>
      <c r="F183" s="960"/>
      <c r="G183" s="960"/>
      <c r="H183" s="961"/>
      <c r="I183" s="962"/>
      <c r="J183" s="960"/>
      <c r="K183" s="960"/>
      <c r="L183" s="960"/>
      <c r="M183" s="960"/>
      <c r="N183" s="968"/>
      <c r="O183" s="960"/>
      <c r="P183" s="960"/>
      <c r="Q183" s="960"/>
      <c r="R183" s="960"/>
      <c r="S183" s="1182"/>
      <c r="T183" s="1060"/>
      <c r="U183" s="1060"/>
      <c r="V183" s="1060"/>
      <c r="W183" s="1183"/>
      <c r="X183" s="1060"/>
      <c r="Y183" s="960"/>
      <c r="Z183" s="960"/>
      <c r="AA183" s="960"/>
      <c r="AB183" s="960"/>
      <c r="AC183" s="967"/>
      <c r="AD183" s="962"/>
      <c r="AE183" s="960"/>
      <c r="AF183" s="960"/>
      <c r="AG183" s="960"/>
      <c r="AH183" s="961"/>
      <c r="AI183" s="962"/>
      <c r="AJ183" s="960"/>
      <c r="AK183" s="960"/>
      <c r="AL183" s="960"/>
      <c r="AM183" s="967"/>
      <c r="AN183" s="968"/>
      <c r="AO183" s="960"/>
      <c r="AP183" s="960"/>
      <c r="AQ183" s="960"/>
      <c r="AR183" s="1060"/>
      <c r="AS183" s="1361"/>
      <c r="AT183" s="1362"/>
      <c r="AU183" s="1362"/>
      <c r="AV183" s="1362"/>
      <c r="AW183" s="1363"/>
      <c r="AX183" s="1060"/>
      <c r="AY183" s="960"/>
      <c r="AZ183" s="960"/>
      <c r="BA183" s="960"/>
      <c r="BB183" s="960"/>
      <c r="BC183" s="969"/>
      <c r="BD183" s="968"/>
      <c r="BE183" s="960"/>
      <c r="BF183" s="960"/>
      <c r="BG183" s="960"/>
      <c r="BH183" s="960"/>
      <c r="BI183" s="968"/>
      <c r="BJ183" s="960"/>
      <c r="BK183" s="960"/>
      <c r="BL183" s="960"/>
      <c r="BM183" s="972"/>
      <c r="BN183" s="232"/>
    </row>
    <row r="184" spans="1:66" s="39" customFormat="1" ht="19.5" hidden="1" customHeight="1" thickBot="1">
      <c r="A184" s="40" t="s">
        <v>88</v>
      </c>
      <c r="B184" s="41"/>
      <c r="C184" s="42">
        <f>C183*(1+B184)</f>
        <v>0</v>
      </c>
      <c r="D184" s="247"/>
      <c r="E184" s="248"/>
      <c r="F184" s="248"/>
      <c r="G184" s="248"/>
      <c r="H184" s="316"/>
      <c r="I184" s="255"/>
      <c r="J184" s="308"/>
      <c r="K184" s="308"/>
      <c r="L184" s="308"/>
      <c r="M184" s="308"/>
      <c r="N184" s="250"/>
      <c r="O184" s="248"/>
      <c r="P184" s="248"/>
      <c r="Q184" s="248"/>
      <c r="R184" s="249"/>
      <c r="S184" s="1184"/>
      <c r="T184" s="308"/>
      <c r="U184" s="308"/>
      <c r="V184" s="309"/>
      <c r="W184" s="1185"/>
      <c r="X184" s="252"/>
      <c r="Y184" s="248"/>
      <c r="Z184" s="248"/>
      <c r="AA184" s="308"/>
      <c r="AB184" s="254"/>
      <c r="AC184" s="313"/>
      <c r="AD184" s="255"/>
      <c r="AE184" s="308"/>
      <c r="AF184" s="308"/>
      <c r="AG184" s="308"/>
      <c r="AH184" s="316"/>
      <c r="AI184" s="255"/>
      <c r="AJ184" s="308"/>
      <c r="AK184" s="308"/>
      <c r="AL184" s="248"/>
      <c r="AM184" s="237"/>
      <c r="AN184" s="250"/>
      <c r="AO184" s="248"/>
      <c r="AP184" s="248"/>
      <c r="AQ184" s="308"/>
      <c r="AR184" s="316"/>
      <c r="AS184" s="324"/>
      <c r="AT184" s="308"/>
      <c r="AU184" s="308"/>
      <c r="AV184" s="248"/>
      <c r="AW184" s="1364"/>
      <c r="AX184" s="252"/>
      <c r="AY184" s="308"/>
      <c r="AZ184" s="308"/>
      <c r="BA184" s="248"/>
      <c r="BB184" s="476"/>
      <c r="BC184" s="251"/>
      <c r="BD184" s="250"/>
      <c r="BE184" s="248"/>
      <c r="BF184" s="248"/>
      <c r="BG184" s="248"/>
      <c r="BH184" s="252"/>
      <c r="BI184" s="250"/>
      <c r="BJ184" s="248"/>
      <c r="BK184" s="248"/>
      <c r="BL184" s="248"/>
      <c r="BM184" s="253"/>
      <c r="BN184" s="232"/>
    </row>
    <row r="185" spans="1:66">
      <c r="A185" s="25" t="s">
        <v>29</v>
      </c>
      <c r="B185" s="29"/>
      <c r="C185" s="57"/>
      <c r="D185" s="946"/>
      <c r="E185" s="465"/>
      <c r="F185" s="465"/>
      <c r="G185" s="465"/>
      <c r="H185" s="475"/>
      <c r="I185" s="947"/>
      <c r="J185" s="465"/>
      <c r="K185" s="465"/>
      <c r="L185" s="465"/>
      <c r="M185" s="465"/>
      <c r="N185" s="462"/>
      <c r="O185" s="465"/>
      <c r="P185" s="465"/>
      <c r="Q185" s="465"/>
      <c r="R185" s="375"/>
      <c r="S185" s="1180"/>
      <c r="T185" s="1178"/>
      <c r="U185" s="1178"/>
      <c r="V185" s="1178"/>
      <c r="W185" s="1188"/>
      <c r="X185" s="1058"/>
      <c r="Y185" s="465"/>
      <c r="Z185" s="465"/>
      <c r="AA185" s="465"/>
      <c r="AB185" s="951"/>
      <c r="AC185" s="375"/>
      <c r="AD185" s="949"/>
      <c r="AE185" s="382"/>
      <c r="AF185" s="465"/>
      <c r="AG185" s="385"/>
      <c r="AH185" s="475"/>
      <c r="AI185" s="955"/>
      <c r="AJ185" s="464"/>
      <c r="AK185" s="464"/>
      <c r="AL185" s="464"/>
      <c r="AM185" s="378"/>
      <c r="AN185" s="949"/>
      <c r="AO185" s="465"/>
      <c r="AP185" s="465"/>
      <c r="AQ185" s="465"/>
      <c r="AR185" s="1233"/>
      <c r="AS185" s="1360"/>
      <c r="AT185" s="1357"/>
      <c r="AU185" s="1357"/>
      <c r="AV185" s="1357"/>
      <c r="AW185" s="1192"/>
      <c r="AX185" s="1255"/>
      <c r="AY185" s="465"/>
      <c r="AZ185" s="465"/>
      <c r="BA185" s="465"/>
      <c r="BB185" s="475"/>
      <c r="BC185" s="483"/>
      <c r="BD185" s="949"/>
      <c r="BE185" s="465"/>
      <c r="BF185" s="465"/>
      <c r="BG185" s="465"/>
      <c r="BH185" s="951"/>
      <c r="BI185" s="949"/>
      <c r="BJ185" s="465"/>
      <c r="BK185" s="465"/>
      <c r="BL185" s="465"/>
      <c r="BM185" s="957"/>
      <c r="BN185" s="231"/>
    </row>
    <row r="186" spans="1:66">
      <c r="A186" s="28" t="s">
        <v>5</v>
      </c>
      <c r="B186" s="29"/>
      <c r="C186" s="58"/>
      <c r="D186" s="946"/>
      <c r="E186" s="465"/>
      <c r="F186" s="465"/>
      <c r="G186" s="465"/>
      <c r="H186" s="475"/>
      <c r="I186" s="947"/>
      <c r="J186" s="465"/>
      <c r="K186" s="465"/>
      <c r="L186" s="465"/>
      <c r="M186" s="465"/>
      <c r="N186" s="949"/>
      <c r="O186" s="465"/>
      <c r="P186" s="465"/>
      <c r="Q186" s="465"/>
      <c r="R186" s="375"/>
      <c r="S186" s="1177"/>
      <c r="T186" s="1189"/>
      <c r="U186" s="1189"/>
      <c r="V186" s="1189"/>
      <c r="W186" s="1181"/>
      <c r="X186" s="1058"/>
      <c r="Y186" s="465"/>
      <c r="Z186" s="465"/>
      <c r="AA186" s="465"/>
      <c r="AB186" s="951"/>
      <c r="AC186" s="375"/>
      <c r="AD186" s="953"/>
      <c r="AE186" s="382"/>
      <c r="AF186" s="465"/>
      <c r="AG186" s="465"/>
      <c r="AH186" s="973"/>
      <c r="AI186" s="974"/>
      <c r="AJ186" s="950"/>
      <c r="AK186" s="950"/>
      <c r="AL186" s="950"/>
      <c r="AM186" s="378"/>
      <c r="AN186" s="949"/>
      <c r="AO186" s="465"/>
      <c r="AP186" s="465"/>
      <c r="AQ186" s="465"/>
      <c r="AR186" s="1233"/>
      <c r="AS186" s="1360"/>
      <c r="AT186" s="1357"/>
      <c r="AU186" s="1357"/>
      <c r="AV186" s="1357"/>
      <c r="AW186" s="1192"/>
      <c r="AX186" s="1255"/>
      <c r="AY186" s="465"/>
      <c r="AZ186" s="465"/>
      <c r="BA186" s="465"/>
      <c r="BB186" s="475"/>
      <c r="BC186" s="483"/>
      <c r="BD186" s="949"/>
      <c r="BE186" s="465"/>
      <c r="BF186" s="465"/>
      <c r="BG186" s="465"/>
      <c r="BH186" s="951"/>
      <c r="BI186" s="949"/>
      <c r="BJ186" s="465"/>
      <c r="BK186" s="465"/>
      <c r="BL186" s="465"/>
      <c r="BM186" s="957"/>
      <c r="BN186" s="231"/>
    </row>
    <row r="187" spans="1:66">
      <c r="A187" s="28" t="s">
        <v>6</v>
      </c>
      <c r="B187" s="29"/>
      <c r="C187" s="58"/>
      <c r="D187" s="946"/>
      <c r="E187" s="465"/>
      <c r="F187" s="465"/>
      <c r="G187" s="465"/>
      <c r="H187" s="475"/>
      <c r="I187" s="947"/>
      <c r="J187" s="465"/>
      <c r="K187" s="465"/>
      <c r="L187" s="465"/>
      <c r="M187" s="465"/>
      <c r="N187" s="949"/>
      <c r="O187" s="465"/>
      <c r="P187" s="465"/>
      <c r="Q187" s="465"/>
      <c r="R187" s="375"/>
      <c r="S187" s="1177"/>
      <c r="T187" s="1189"/>
      <c r="U187" s="1189"/>
      <c r="V187" s="1189"/>
      <c r="W187" s="1188"/>
      <c r="X187" s="1058"/>
      <c r="Y187" s="465"/>
      <c r="Z187" s="465"/>
      <c r="AA187" s="465"/>
      <c r="AB187" s="951"/>
      <c r="AC187" s="975"/>
      <c r="AD187" s="949"/>
      <c r="AE187" s="465"/>
      <c r="AF187" s="465"/>
      <c r="AG187" s="465"/>
      <c r="AH187" s="976"/>
      <c r="AI187" s="977"/>
      <c r="AJ187" s="978"/>
      <c r="AK187" s="978"/>
      <c r="AL187" s="978"/>
      <c r="AM187" s="384"/>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s="39" customFormat="1" ht="26.4" thickBot="1">
      <c r="A188" s="36" t="s">
        <v>51</v>
      </c>
      <c r="B188" s="37"/>
      <c r="C188" s="55">
        <f>SUM(D188:BM188)</f>
        <v>0</v>
      </c>
      <c r="D188" s="959"/>
      <c r="E188" s="960"/>
      <c r="F188" s="960"/>
      <c r="G188" s="960"/>
      <c r="H188" s="961"/>
      <c r="I188" s="962"/>
      <c r="J188" s="960"/>
      <c r="K188" s="960"/>
      <c r="L188" s="960"/>
      <c r="M188" s="960"/>
      <c r="N188" s="964"/>
      <c r="O188" s="965"/>
      <c r="P188" s="965"/>
      <c r="Q188" s="965"/>
      <c r="R188" s="965"/>
      <c r="S188" s="1182"/>
      <c r="T188" s="1060"/>
      <c r="U188" s="1060"/>
      <c r="V188" s="1060"/>
      <c r="W188" s="1183"/>
      <c r="X188" s="1060"/>
      <c r="Y188" s="960"/>
      <c r="Z188" s="960"/>
      <c r="AA188" s="960"/>
      <c r="AB188" s="960"/>
      <c r="AC188" s="967"/>
      <c r="AD188" s="962"/>
      <c r="AE188" s="960"/>
      <c r="AF188" s="960"/>
      <c r="AG188" s="960"/>
      <c r="AH188" s="961"/>
      <c r="AI188" s="962"/>
      <c r="AJ188" s="960"/>
      <c r="AK188" s="960"/>
      <c r="AL188" s="960"/>
      <c r="AM188" s="967"/>
      <c r="AN188" s="964"/>
      <c r="AO188" s="965"/>
      <c r="AP188" s="965"/>
      <c r="AQ188" s="965"/>
      <c r="AR188" s="1057"/>
      <c r="AS188" s="1365"/>
      <c r="AT188" s="1366"/>
      <c r="AU188" s="1366"/>
      <c r="AV188" s="1366"/>
      <c r="AW188" s="1367"/>
      <c r="AX188" s="1060"/>
      <c r="AY188" s="960"/>
      <c r="AZ188" s="960"/>
      <c r="BA188" s="960"/>
      <c r="BB188" s="960"/>
      <c r="BC188" s="1439"/>
      <c r="BD188" s="968"/>
      <c r="BE188" s="960"/>
      <c r="BF188" s="960"/>
      <c r="BG188" s="960"/>
      <c r="BH188" s="960"/>
      <c r="BI188" s="964"/>
      <c r="BJ188" s="965"/>
      <c r="BK188" s="965"/>
      <c r="BL188" s="965"/>
      <c r="BM188" s="970"/>
      <c r="BN188" s="232"/>
    </row>
    <row r="189" spans="1:66" s="39" customFormat="1" ht="19.5" hidden="1" customHeight="1" thickBot="1">
      <c r="A189" s="40" t="s">
        <v>88</v>
      </c>
      <c r="B189" s="41"/>
      <c r="C189" s="42">
        <f>C188*(1+B189)</f>
        <v>0</v>
      </c>
      <c r="D189" s="247"/>
      <c r="E189" s="979"/>
      <c r="F189" s="979"/>
      <c r="G189" s="979"/>
      <c r="H189" s="980"/>
      <c r="I189" s="981"/>
      <c r="J189" s="982"/>
      <c r="K189" s="982"/>
      <c r="L189" s="982"/>
      <c r="M189" s="982"/>
      <c r="N189" s="981"/>
      <c r="O189" s="982"/>
      <c r="P189" s="982"/>
      <c r="Q189" s="982"/>
      <c r="R189" s="985"/>
      <c r="S189" s="1190"/>
      <c r="T189" s="1191"/>
      <c r="U189" s="1191"/>
      <c r="V189" s="1191"/>
      <c r="W189" s="1185"/>
      <c r="X189" s="1061"/>
      <c r="Y189" s="984"/>
      <c r="Z189" s="979"/>
      <c r="AA189" s="979"/>
      <c r="AB189" s="984"/>
      <c r="AC189" s="985"/>
      <c r="AD189" s="255"/>
      <c r="AE189" s="308"/>
      <c r="AF189" s="308"/>
      <c r="AG189" s="308"/>
      <c r="AH189" s="980"/>
      <c r="AI189" s="981"/>
      <c r="AJ189" s="982"/>
      <c r="AK189" s="982"/>
      <c r="AL189" s="982"/>
      <c r="AM189" s="986"/>
      <c r="AN189" s="1385"/>
      <c r="AO189" s="1386"/>
      <c r="AP189" s="979"/>
      <c r="AQ189" s="979"/>
      <c r="AR189" s="1234"/>
      <c r="AS189" s="1368"/>
      <c r="AT189" s="1369"/>
      <c r="AU189" s="1369"/>
      <c r="AV189" s="1369"/>
      <c r="AW189" s="1370"/>
      <c r="AX189" s="1062"/>
      <c r="AY189" s="979"/>
      <c r="AZ189" s="982"/>
      <c r="BA189" s="982"/>
      <c r="BB189" s="987"/>
      <c r="BC189" s="988"/>
      <c r="BD189" s="983"/>
      <c r="BE189" s="979"/>
      <c r="BF189" s="979"/>
      <c r="BG189" s="979"/>
      <c r="BH189" s="984"/>
      <c r="BI189" s="983"/>
      <c r="BJ189" s="979"/>
      <c r="BK189" s="979"/>
      <c r="BL189" s="979"/>
      <c r="BM189" s="989"/>
      <c r="BN189" s="232"/>
    </row>
    <row r="190" spans="1:66" ht="18.600000000000001" hidden="1" thickBot="1">
      <c r="A190" s="25" t="s">
        <v>29</v>
      </c>
      <c r="B190" s="26"/>
      <c r="C190" s="59"/>
      <c r="D190" s="946"/>
      <c r="E190" s="465"/>
      <c r="F190" s="465"/>
      <c r="G190" s="465"/>
      <c r="H190" s="475"/>
      <c r="I190" s="947"/>
      <c r="J190" s="465"/>
      <c r="K190" s="465"/>
      <c r="L190" s="465"/>
      <c r="M190" s="465"/>
      <c r="N190" s="949"/>
      <c r="O190" s="465"/>
      <c r="P190" s="465"/>
      <c r="Q190" s="465"/>
      <c r="R190" s="375"/>
      <c r="S190" s="1180"/>
      <c r="T190" s="1178"/>
      <c r="U190" s="1178"/>
      <c r="V190" s="1178"/>
      <c r="W190" s="1192"/>
      <c r="X190" s="1058"/>
      <c r="Y190" s="465"/>
      <c r="Z190" s="465"/>
      <c r="AA190" s="465"/>
      <c r="AB190" s="951"/>
      <c r="AC190" s="375"/>
      <c r="AD190" s="955"/>
      <c r="AE190" s="464"/>
      <c r="AF190" s="464"/>
      <c r="AG190" s="464"/>
      <c r="AH190" s="475"/>
      <c r="AI190" s="955"/>
      <c r="AJ190" s="464"/>
      <c r="AK190" s="464"/>
      <c r="AL190" s="464"/>
      <c r="AM190" s="378"/>
      <c r="AN190" s="949"/>
      <c r="AO190" s="465"/>
      <c r="AP190" s="465"/>
      <c r="AQ190" s="465"/>
      <c r="AR190" s="1233"/>
      <c r="AS190" s="1360"/>
      <c r="AT190" s="1357"/>
      <c r="AU190" s="1357"/>
      <c r="AV190" s="1357"/>
      <c r="AW190" s="1192"/>
      <c r="AX190" s="1255"/>
      <c r="AY190" s="465"/>
      <c r="AZ190" s="465"/>
      <c r="BA190" s="465"/>
      <c r="BB190" s="475"/>
      <c r="BC190" s="483"/>
      <c r="BD190" s="949"/>
      <c r="BE190" s="465"/>
      <c r="BF190" s="465"/>
      <c r="BG190" s="465"/>
      <c r="BH190" s="951"/>
      <c r="BI190" s="949"/>
      <c r="BJ190" s="465"/>
      <c r="BK190" s="465"/>
      <c r="BL190" s="465"/>
      <c r="BM190" s="957"/>
      <c r="BN190" s="231"/>
    </row>
    <row r="191" spans="1:66" ht="18.600000000000001" hidden="1" thickBot="1">
      <c r="A191" s="28" t="s">
        <v>5</v>
      </c>
      <c r="B191" s="29"/>
      <c r="C191" s="58"/>
      <c r="D191" s="946"/>
      <c r="E191" s="465"/>
      <c r="F191" s="465"/>
      <c r="G191" s="465"/>
      <c r="H191" s="475"/>
      <c r="I191" s="947"/>
      <c r="J191" s="465"/>
      <c r="K191" s="465"/>
      <c r="L191" s="465"/>
      <c r="M191" s="465"/>
      <c r="N191" s="949"/>
      <c r="O191" s="465"/>
      <c r="P191" s="465"/>
      <c r="Q191" s="465"/>
      <c r="R191" s="375"/>
      <c r="S191" s="1177"/>
      <c r="T191" s="1189"/>
      <c r="U191" s="1189"/>
      <c r="V191" s="1189"/>
      <c r="W191" s="1192"/>
      <c r="X191" s="1058"/>
      <c r="Y191" s="465"/>
      <c r="Z191" s="465"/>
      <c r="AA191" s="465"/>
      <c r="AB191" s="951"/>
      <c r="AC191" s="375"/>
      <c r="AD191" s="955"/>
      <c r="AE191" s="464"/>
      <c r="AF191" s="464"/>
      <c r="AG191" s="464"/>
      <c r="AH191" s="973"/>
      <c r="AI191" s="974"/>
      <c r="AJ191" s="950"/>
      <c r="AK191" s="950"/>
      <c r="AL191" s="950"/>
      <c r="AM191" s="378"/>
      <c r="AN191" s="949"/>
      <c r="AO191" s="465"/>
      <c r="AP191" s="465"/>
      <c r="AQ191" s="465"/>
      <c r="AR191" s="1233"/>
      <c r="AS191" s="1360"/>
      <c r="AT191" s="1357"/>
      <c r="AU191" s="1357"/>
      <c r="AV191" s="1357"/>
      <c r="AW191" s="1192"/>
      <c r="AX191" s="1255"/>
      <c r="AY191" s="465"/>
      <c r="AZ191" s="465"/>
      <c r="BA191" s="465"/>
      <c r="BB191" s="475"/>
      <c r="BC191" s="483"/>
      <c r="BD191" s="949"/>
      <c r="BE191" s="465"/>
      <c r="BF191" s="465"/>
      <c r="BG191" s="465"/>
      <c r="BH191" s="951"/>
      <c r="BI191" s="949"/>
      <c r="BJ191" s="465"/>
      <c r="BK191" s="465"/>
      <c r="BL191" s="465"/>
      <c r="BM191" s="957"/>
      <c r="BN191" s="231"/>
    </row>
    <row r="192" spans="1:66" ht="18.600000000000001" hidden="1" thickBot="1">
      <c r="A192" s="28" t="s">
        <v>6</v>
      </c>
      <c r="B192" s="29"/>
      <c r="C192" s="58"/>
      <c r="D192" s="946"/>
      <c r="E192" s="465"/>
      <c r="F192" s="465"/>
      <c r="G192" s="465"/>
      <c r="H192" s="475"/>
      <c r="I192" s="947"/>
      <c r="J192" s="465"/>
      <c r="K192" s="465"/>
      <c r="L192" s="465"/>
      <c r="M192" s="465"/>
      <c r="N192" s="949"/>
      <c r="O192" s="465"/>
      <c r="P192" s="465"/>
      <c r="Q192" s="465"/>
      <c r="R192" s="375"/>
      <c r="S192" s="1177"/>
      <c r="T192" s="1189"/>
      <c r="U192" s="1189"/>
      <c r="V192" s="1189"/>
      <c r="W192" s="1192"/>
      <c r="X192" s="1058"/>
      <c r="Y192" s="465"/>
      <c r="Z192" s="465"/>
      <c r="AA192" s="465"/>
      <c r="AB192" s="951"/>
      <c r="AC192" s="975"/>
      <c r="AD192" s="955"/>
      <c r="AE192" s="464"/>
      <c r="AF192" s="464"/>
      <c r="AG192" s="464"/>
      <c r="AH192" s="990"/>
      <c r="AI192" s="977"/>
      <c r="AJ192" s="978"/>
      <c r="AK192" s="978"/>
      <c r="AL192" s="978"/>
      <c r="AM192" s="384"/>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s="39" customFormat="1" ht="26.4" hidden="1" thickBot="1">
      <c r="A193" s="36" t="s">
        <v>51</v>
      </c>
      <c r="B193" s="37"/>
      <c r="C193" s="55">
        <f>SUM(D193:BM193)</f>
        <v>0</v>
      </c>
      <c r="D193" s="959"/>
      <c r="E193" s="960"/>
      <c r="F193" s="960"/>
      <c r="G193" s="960"/>
      <c r="H193" s="961"/>
      <c r="I193" s="962"/>
      <c r="J193" s="960"/>
      <c r="K193" s="960"/>
      <c r="L193" s="960"/>
      <c r="M193" s="960"/>
      <c r="N193" s="968"/>
      <c r="O193" s="960"/>
      <c r="P193" s="960"/>
      <c r="Q193" s="960"/>
      <c r="R193" s="960"/>
      <c r="S193" s="1182"/>
      <c r="T193" s="1060"/>
      <c r="U193" s="1060"/>
      <c r="V193" s="1060"/>
      <c r="W193" s="1183"/>
      <c r="X193" s="1060"/>
      <c r="Y193" s="960"/>
      <c r="Z193" s="960"/>
      <c r="AA193" s="960"/>
      <c r="AB193" s="960"/>
      <c r="AC193" s="967"/>
      <c r="AD193" s="962"/>
      <c r="AE193" s="960"/>
      <c r="AF193" s="960"/>
      <c r="AG193" s="960"/>
      <c r="AH193" s="961"/>
      <c r="AI193" s="962"/>
      <c r="AJ193" s="960"/>
      <c r="AK193" s="960"/>
      <c r="AL193" s="960"/>
      <c r="AM193" s="967"/>
      <c r="AN193" s="968"/>
      <c r="AO193" s="960"/>
      <c r="AP193" s="960"/>
      <c r="AQ193" s="960"/>
      <c r="AR193" s="1060"/>
      <c r="AS193" s="1361"/>
      <c r="AT193" s="1362"/>
      <c r="AU193" s="1362"/>
      <c r="AV193" s="1362"/>
      <c r="AW193" s="1363"/>
      <c r="AX193" s="1060"/>
      <c r="AY193" s="960"/>
      <c r="AZ193" s="960"/>
      <c r="BA193" s="960"/>
      <c r="BB193" s="960"/>
      <c r="BC193" s="969"/>
      <c r="BD193" s="968"/>
      <c r="BE193" s="960"/>
      <c r="BF193" s="960"/>
      <c r="BG193" s="960"/>
      <c r="BH193" s="960"/>
      <c r="BI193" s="968"/>
      <c r="BJ193" s="960"/>
      <c r="BK193" s="960"/>
      <c r="BL193" s="960"/>
      <c r="BM193" s="972"/>
      <c r="BN193" s="232"/>
    </row>
    <row r="194" spans="1:66" s="39" customFormat="1" ht="19.5" hidden="1" customHeight="1" thickBot="1">
      <c r="A194" s="40" t="s">
        <v>88</v>
      </c>
      <c r="B194" s="41"/>
      <c r="C194" s="42">
        <f>C193*(1+B194)</f>
        <v>0</v>
      </c>
      <c r="D194" s="247"/>
      <c r="E194" s="248"/>
      <c r="F194" s="248"/>
      <c r="G194" s="248"/>
      <c r="H194" s="316"/>
      <c r="I194" s="255"/>
      <c r="J194" s="308"/>
      <c r="K194" s="308"/>
      <c r="L194" s="308"/>
      <c r="M194" s="308"/>
      <c r="N194" s="255"/>
      <c r="O194" s="308"/>
      <c r="P194" s="308"/>
      <c r="Q194" s="248"/>
      <c r="R194" s="249"/>
      <c r="S194" s="1184"/>
      <c r="T194" s="308"/>
      <c r="U194" s="308"/>
      <c r="V194" s="313"/>
      <c r="W194" s="1193"/>
      <c r="X194" s="237"/>
      <c r="Y194" s="252"/>
      <c r="Z194" s="248"/>
      <c r="AA194" s="248"/>
      <c r="AB194" s="252"/>
      <c r="AC194" s="313"/>
      <c r="AD194" s="255"/>
      <c r="AE194" s="308"/>
      <c r="AF194" s="308"/>
      <c r="AG194" s="308"/>
      <c r="AH194" s="316"/>
      <c r="AI194" s="255"/>
      <c r="AJ194" s="308"/>
      <c r="AK194" s="308"/>
      <c r="AL194" s="308"/>
      <c r="AM194" s="237"/>
      <c r="AN194" s="1387"/>
      <c r="AO194" s="1386"/>
      <c r="AP194" s="248"/>
      <c r="AQ194" s="248"/>
      <c r="AR194" s="476"/>
      <c r="AS194" s="324"/>
      <c r="AT194" s="308"/>
      <c r="AU194" s="308"/>
      <c r="AV194" s="308"/>
      <c r="AW194" s="1364"/>
      <c r="AX194" s="252"/>
      <c r="AY194" s="248"/>
      <c r="AZ194" s="308"/>
      <c r="BA194" s="308"/>
      <c r="BB194" s="476"/>
      <c r="BC194" s="251"/>
      <c r="BD194" s="250"/>
      <c r="BE194" s="248"/>
      <c r="BF194" s="248"/>
      <c r="BG194" s="248"/>
      <c r="BH194" s="252"/>
      <c r="BI194" s="250"/>
      <c r="BJ194" s="248"/>
      <c r="BK194" s="248"/>
      <c r="BL194" s="248"/>
      <c r="BM194" s="253"/>
      <c r="BN194" s="232"/>
    </row>
    <row r="195" spans="1:66" ht="18.600000000000001" hidden="1" thickBot="1">
      <c r="A195" s="43" t="s">
        <v>29</v>
      </c>
      <c r="B195" s="29"/>
      <c r="C195" s="58"/>
      <c r="D195" s="386"/>
      <c r="E195" s="465"/>
      <c r="F195" s="465"/>
      <c r="G195" s="465"/>
      <c r="H195" s="475"/>
      <c r="I195" s="947"/>
      <c r="J195" s="465"/>
      <c r="K195" s="465"/>
      <c r="L195" s="465"/>
      <c r="M195" s="465"/>
      <c r="N195" s="953"/>
      <c r="O195" s="950"/>
      <c r="P195" s="950"/>
      <c r="Q195" s="950"/>
      <c r="R195" s="1030"/>
      <c r="S195" s="1194"/>
      <c r="T195" s="1189"/>
      <c r="U195" s="1189"/>
      <c r="V195" s="385"/>
      <c r="W195" s="1192"/>
      <c r="X195" s="1058"/>
      <c r="Y195" s="465"/>
      <c r="Z195" s="465"/>
      <c r="AA195" s="465"/>
      <c r="AB195" s="951"/>
      <c r="AC195" s="375"/>
      <c r="AD195" s="949"/>
      <c r="AE195" s="465"/>
      <c r="AF195" s="465"/>
      <c r="AG195" s="172"/>
      <c r="AH195" s="475"/>
      <c r="AI195" s="955"/>
      <c r="AJ195" s="464"/>
      <c r="AK195" s="464"/>
      <c r="AL195" s="464"/>
      <c r="AM195" s="378"/>
      <c r="AN195" s="949"/>
      <c r="AO195" s="465"/>
      <c r="AP195" s="465"/>
      <c r="AQ195" s="465"/>
      <c r="AR195" s="1233"/>
      <c r="AS195" s="1360"/>
      <c r="AT195" s="1357"/>
      <c r="AU195" s="1357"/>
      <c r="AV195" s="1371"/>
      <c r="AW195" s="1192"/>
      <c r="AX195" s="1255"/>
      <c r="AY195" s="465"/>
      <c r="AZ195" s="465"/>
      <c r="BA195" s="465"/>
      <c r="BB195" s="475"/>
      <c r="BC195" s="483"/>
      <c r="BD195" s="949"/>
      <c r="BE195" s="465"/>
      <c r="BF195" s="465"/>
      <c r="BG195" s="465"/>
      <c r="BH195" s="951"/>
      <c r="BI195" s="949"/>
      <c r="BJ195" s="465"/>
      <c r="BK195" s="465"/>
      <c r="BL195" s="465"/>
      <c r="BM195" s="957"/>
      <c r="BN195" s="231"/>
    </row>
    <row r="196" spans="1:66" ht="18.600000000000001" hidden="1" thickBot="1">
      <c r="A196" s="28" t="s">
        <v>5</v>
      </c>
      <c r="B196" s="29"/>
      <c r="C196" s="58"/>
      <c r="D196" s="946"/>
      <c r="E196" s="465"/>
      <c r="F196" s="465"/>
      <c r="G196" s="465"/>
      <c r="H196" s="475"/>
      <c r="I196" s="947"/>
      <c r="J196" s="465"/>
      <c r="K196" s="465"/>
      <c r="L196" s="465"/>
      <c r="M196" s="465"/>
      <c r="N196" s="949"/>
      <c r="O196" s="465"/>
      <c r="P196" s="465"/>
      <c r="Q196" s="465"/>
      <c r="R196" s="375"/>
      <c r="S196" s="1177"/>
      <c r="T196" s="1189"/>
      <c r="U196" s="1189"/>
      <c r="V196" s="1195"/>
      <c r="W196" s="1192"/>
      <c r="X196" s="1058"/>
      <c r="Y196" s="465"/>
      <c r="Z196" s="465"/>
      <c r="AA196" s="465"/>
      <c r="AB196" s="951"/>
      <c r="AC196" s="975"/>
      <c r="AD196" s="949"/>
      <c r="AE196" s="465"/>
      <c r="AF196" s="465"/>
      <c r="AG196" s="465"/>
      <c r="AH196" s="973"/>
      <c r="AI196" s="974"/>
      <c r="AJ196" s="950"/>
      <c r="AK196" s="950"/>
      <c r="AL196" s="950"/>
      <c r="AM196" s="378"/>
      <c r="AN196" s="949"/>
      <c r="AO196" s="465"/>
      <c r="AP196" s="465"/>
      <c r="AQ196" s="465"/>
      <c r="AR196" s="1233"/>
      <c r="AS196" s="1360"/>
      <c r="AT196" s="1357"/>
      <c r="AU196" s="1357"/>
      <c r="AV196" s="1357"/>
      <c r="AW196" s="1192"/>
      <c r="AX196" s="1255"/>
      <c r="AY196" s="465"/>
      <c r="AZ196" s="465"/>
      <c r="BA196" s="465"/>
      <c r="BB196" s="475"/>
      <c r="BC196" s="483"/>
      <c r="BD196" s="949"/>
      <c r="BE196" s="465"/>
      <c r="BF196" s="465"/>
      <c r="BG196" s="465"/>
      <c r="BH196" s="951"/>
      <c r="BI196" s="949"/>
      <c r="BJ196" s="465"/>
      <c r="BK196" s="465"/>
      <c r="BL196" s="465"/>
      <c r="BM196" s="957"/>
      <c r="BN196" s="231"/>
    </row>
    <row r="197" spans="1:66" s="39" customFormat="1" ht="26.4" hidden="1" thickBot="1">
      <c r="A197" s="36" t="s">
        <v>51</v>
      </c>
      <c r="B197" s="37"/>
      <c r="C197" s="55">
        <f>SUM(D197:BM197)</f>
        <v>0</v>
      </c>
      <c r="D197" s="959"/>
      <c r="E197" s="960"/>
      <c r="F197" s="960"/>
      <c r="G197" s="960"/>
      <c r="H197" s="961"/>
      <c r="I197" s="962"/>
      <c r="J197" s="960"/>
      <c r="K197" s="960"/>
      <c r="L197" s="960"/>
      <c r="M197" s="960"/>
      <c r="N197" s="968"/>
      <c r="O197" s="960"/>
      <c r="P197" s="960"/>
      <c r="Q197" s="960"/>
      <c r="R197" s="960"/>
      <c r="S197" s="1182"/>
      <c r="T197" s="1060"/>
      <c r="U197" s="1060"/>
      <c r="V197" s="1060"/>
      <c r="W197" s="1183"/>
      <c r="X197" s="1060"/>
      <c r="Y197" s="960"/>
      <c r="Z197" s="960"/>
      <c r="AA197" s="960"/>
      <c r="AB197" s="960"/>
      <c r="AC197" s="967"/>
      <c r="AD197" s="962"/>
      <c r="AE197" s="960"/>
      <c r="AF197" s="960"/>
      <c r="AG197" s="960"/>
      <c r="AH197" s="961"/>
      <c r="AI197" s="962"/>
      <c r="AJ197" s="960"/>
      <c r="AK197" s="960"/>
      <c r="AL197" s="960"/>
      <c r="AM197" s="967"/>
      <c r="AN197" s="968"/>
      <c r="AO197" s="960"/>
      <c r="AP197" s="960"/>
      <c r="AQ197" s="960"/>
      <c r="AR197" s="1060"/>
      <c r="AS197" s="1361"/>
      <c r="AT197" s="1362"/>
      <c r="AU197" s="1362"/>
      <c r="AV197" s="1362"/>
      <c r="AW197" s="1363"/>
      <c r="AX197" s="1060"/>
      <c r="AY197" s="960"/>
      <c r="AZ197" s="960"/>
      <c r="BA197" s="960"/>
      <c r="BB197" s="960"/>
      <c r="BC197" s="969"/>
      <c r="BD197" s="968"/>
      <c r="BE197" s="960"/>
      <c r="BF197" s="960"/>
      <c r="BG197" s="960"/>
      <c r="BH197" s="960"/>
      <c r="BI197" s="968"/>
      <c r="BJ197" s="960"/>
      <c r="BK197" s="960"/>
      <c r="BL197" s="960"/>
      <c r="BM197" s="972"/>
      <c r="BN197" s="232"/>
    </row>
    <row r="198" spans="1:66" s="39" customFormat="1" ht="19.5" hidden="1" customHeight="1" thickBot="1">
      <c r="A198" s="40" t="s">
        <v>88</v>
      </c>
      <c r="B198" s="41"/>
      <c r="C198" s="42">
        <f>C197*(1+B198)</f>
        <v>0</v>
      </c>
      <c r="D198" s="991"/>
      <c r="E198" s="979"/>
      <c r="F198" s="979"/>
      <c r="G198" s="979"/>
      <c r="H198" s="980"/>
      <c r="I198" s="981"/>
      <c r="J198" s="982"/>
      <c r="K198" s="982"/>
      <c r="L198" s="982"/>
      <c r="M198" s="982"/>
      <c r="N198" s="983"/>
      <c r="O198" s="979"/>
      <c r="P198" s="979"/>
      <c r="Q198" s="979"/>
      <c r="R198" s="1031"/>
      <c r="S198" s="1190"/>
      <c r="T198" s="1191"/>
      <c r="U198" s="1191"/>
      <c r="V198" s="1191"/>
      <c r="W198" s="1196"/>
      <c r="X198" s="1061"/>
      <c r="Y198" s="984"/>
      <c r="Z198" s="979"/>
      <c r="AA198" s="979"/>
      <c r="AB198" s="984"/>
      <c r="AC198" s="985"/>
      <c r="AD198" s="981"/>
      <c r="AE198" s="982"/>
      <c r="AF198" s="982"/>
      <c r="AG198" s="982"/>
      <c r="AH198" s="980"/>
      <c r="AI198" s="981"/>
      <c r="AJ198" s="982"/>
      <c r="AK198" s="982"/>
      <c r="AL198" s="982"/>
      <c r="AM198" s="986"/>
      <c r="AN198" s="1385"/>
      <c r="AO198" s="1386"/>
      <c r="AP198" s="979"/>
      <c r="AQ198" s="979"/>
      <c r="AR198" s="1234"/>
      <c r="AS198" s="1368"/>
      <c r="AT198" s="1369"/>
      <c r="AU198" s="1369"/>
      <c r="AV198" s="1369"/>
      <c r="AW198" s="1370"/>
      <c r="AX198" s="1062"/>
      <c r="AY198" s="979"/>
      <c r="AZ198" s="982"/>
      <c r="BA198" s="982"/>
      <c r="BB198" s="987"/>
      <c r="BC198" s="988"/>
      <c r="BD198" s="983"/>
      <c r="BE198" s="979"/>
      <c r="BF198" s="979"/>
      <c r="BG198" s="979"/>
      <c r="BH198" s="984"/>
      <c r="BI198" s="983"/>
      <c r="BJ198" s="979"/>
      <c r="BK198" s="979"/>
      <c r="BL198" s="979"/>
      <c r="BM198" s="989"/>
      <c r="BN198" s="232"/>
    </row>
    <row r="199" spans="1:66" ht="18.600000000000001" hidden="1" thickBot="1">
      <c r="A199" s="25" t="s">
        <v>134</v>
      </c>
      <c r="B199" s="29"/>
      <c r="C199" s="45"/>
      <c r="D199" s="958"/>
      <c r="E199" s="464"/>
      <c r="F199" s="464"/>
      <c r="G199" s="464"/>
      <c r="H199" s="477"/>
      <c r="I199" s="992"/>
      <c r="J199" s="464"/>
      <c r="K199" s="464"/>
      <c r="L199" s="464"/>
      <c r="M199" s="464"/>
      <c r="N199" s="955"/>
      <c r="O199" s="950"/>
      <c r="P199" s="286"/>
      <c r="Q199" s="464"/>
      <c r="R199" s="379"/>
      <c r="S199" s="1180"/>
      <c r="T199" s="1178"/>
      <c r="U199" s="1178"/>
      <c r="V199" s="1197"/>
      <c r="W199" s="1198"/>
      <c r="X199" s="1059"/>
      <c r="Y199" s="464"/>
      <c r="Z199" s="464"/>
      <c r="AA199" s="464"/>
      <c r="AB199" s="380"/>
      <c r="AC199" s="381"/>
      <c r="AD199" s="955"/>
      <c r="AE199" s="376"/>
      <c r="AF199" s="464"/>
      <c r="AG199" s="464"/>
      <c r="AH199" s="993"/>
      <c r="AI199" s="955"/>
      <c r="AJ199" s="994"/>
      <c r="AK199" s="464"/>
      <c r="AL199" s="464"/>
      <c r="AM199" s="378"/>
      <c r="AN199" s="955"/>
      <c r="AO199" s="464"/>
      <c r="AP199" s="464"/>
      <c r="AQ199" s="464"/>
      <c r="AR199" s="1235"/>
      <c r="AS199" s="1372"/>
      <c r="AT199" s="1373"/>
      <c r="AU199" s="1373"/>
      <c r="AV199" s="1373"/>
      <c r="AW199" s="1188"/>
      <c r="AX199" s="1254"/>
      <c r="AY199" s="464"/>
      <c r="AZ199" s="464"/>
      <c r="BA199" s="464"/>
      <c r="BB199" s="477"/>
      <c r="BC199" s="484"/>
      <c r="BD199" s="955"/>
      <c r="BE199" s="464"/>
      <c r="BF199" s="464"/>
      <c r="BG199" s="464"/>
      <c r="BH199" s="380"/>
      <c r="BI199" s="995"/>
      <c r="BJ199" s="464"/>
      <c r="BK199" s="464"/>
      <c r="BL199" s="464"/>
      <c r="BM199" s="996"/>
      <c r="BN199" s="231"/>
    </row>
    <row r="200" spans="1:66" ht="18.600000000000001" hidden="1" thickBot="1">
      <c r="A200" s="28" t="s">
        <v>5</v>
      </c>
      <c r="B200" s="29"/>
      <c r="C200" s="30"/>
      <c r="D200" s="946"/>
      <c r="E200" s="465"/>
      <c r="F200" s="465"/>
      <c r="G200" s="465"/>
      <c r="H200" s="475"/>
      <c r="I200" s="947"/>
      <c r="J200" s="465"/>
      <c r="K200" s="465"/>
      <c r="L200" s="465"/>
      <c r="M200" s="465"/>
      <c r="N200" s="949"/>
      <c r="O200" s="465"/>
      <c r="P200" s="465"/>
      <c r="Q200" s="465"/>
      <c r="R200" s="375"/>
      <c r="S200" s="1177"/>
      <c r="T200" s="1189"/>
      <c r="U200" s="1189"/>
      <c r="V200" s="1189"/>
      <c r="W200" s="1192"/>
      <c r="X200" s="1058"/>
      <c r="Y200" s="465"/>
      <c r="Z200" s="465"/>
      <c r="AA200" s="465"/>
      <c r="AB200" s="377"/>
      <c r="AC200" s="383"/>
      <c r="AD200" s="949"/>
      <c r="AE200" s="382"/>
      <c r="AF200" s="465"/>
      <c r="AG200" s="465"/>
      <c r="AH200" s="475"/>
      <c r="AI200" s="949"/>
      <c r="AJ200" s="465"/>
      <c r="AK200" s="465"/>
      <c r="AL200" s="465"/>
      <c r="AM200" s="374"/>
      <c r="AN200" s="949"/>
      <c r="AO200" s="465"/>
      <c r="AP200" s="465"/>
      <c r="AQ200" s="465"/>
      <c r="AR200" s="1236"/>
      <c r="AS200" s="1374"/>
      <c r="AT200" s="1357"/>
      <c r="AU200" s="1357"/>
      <c r="AV200" s="1357"/>
      <c r="AW200" s="1192"/>
      <c r="AX200" s="1255"/>
      <c r="AY200" s="465"/>
      <c r="AZ200" s="465"/>
      <c r="BA200" s="465"/>
      <c r="BB200" s="475"/>
      <c r="BC200" s="483"/>
      <c r="BD200" s="949"/>
      <c r="BE200" s="465"/>
      <c r="BF200" s="465"/>
      <c r="BG200" s="465"/>
      <c r="BH200" s="377"/>
      <c r="BI200" s="956"/>
      <c r="BJ200" s="465"/>
      <c r="BK200" s="465"/>
      <c r="BL200" s="465"/>
      <c r="BM200" s="957"/>
      <c r="BN200" s="231"/>
    </row>
    <row r="201" spans="1:66" ht="18.600000000000001" hidden="1" thickBot="1">
      <c r="A201" s="28" t="s">
        <v>33</v>
      </c>
      <c r="B201" s="29"/>
      <c r="C201" s="30"/>
      <c r="D201" s="946"/>
      <c r="E201" s="465"/>
      <c r="F201" s="465"/>
      <c r="G201" s="465"/>
      <c r="H201" s="475"/>
      <c r="I201" s="947"/>
      <c r="J201" s="465"/>
      <c r="K201" s="464"/>
      <c r="L201" s="465"/>
      <c r="M201" s="465"/>
      <c r="N201" s="949"/>
      <c r="O201" s="465"/>
      <c r="P201" s="465"/>
      <c r="Q201" s="465"/>
      <c r="R201" s="375"/>
      <c r="S201" s="1180"/>
      <c r="T201" s="1178"/>
      <c r="U201" s="1178"/>
      <c r="V201" s="1178"/>
      <c r="W201" s="1188"/>
      <c r="X201" s="1058"/>
      <c r="Y201" s="465"/>
      <c r="Z201" s="465"/>
      <c r="AA201" s="465"/>
      <c r="AB201" s="377"/>
      <c r="AC201" s="383"/>
      <c r="AD201" s="955"/>
      <c r="AE201" s="376"/>
      <c r="AF201" s="464"/>
      <c r="AG201" s="464"/>
      <c r="AH201" s="993"/>
      <c r="AI201" s="955"/>
      <c r="AJ201" s="994"/>
      <c r="AK201" s="464"/>
      <c r="AL201" s="465"/>
      <c r="AM201" s="374"/>
      <c r="AN201" s="949"/>
      <c r="AO201" s="465"/>
      <c r="AP201" s="465"/>
      <c r="AQ201" s="465"/>
      <c r="AR201" s="1236"/>
      <c r="AS201" s="1374"/>
      <c r="AT201" s="1357"/>
      <c r="AU201" s="1357"/>
      <c r="AV201" s="1357"/>
      <c r="AW201" s="1192"/>
      <c r="AX201" s="1255"/>
      <c r="AY201" s="465"/>
      <c r="AZ201" s="465"/>
      <c r="BA201" s="465"/>
      <c r="BB201" s="475"/>
      <c r="BC201" s="483"/>
      <c r="BD201" s="949"/>
      <c r="BE201" s="465"/>
      <c r="BF201" s="465"/>
      <c r="BG201" s="465"/>
      <c r="BH201" s="377"/>
      <c r="BI201" s="956"/>
      <c r="BJ201" s="465"/>
      <c r="BK201" s="465"/>
      <c r="BL201" s="465"/>
      <c r="BM201" s="957"/>
      <c r="BN201" s="231"/>
    </row>
    <row r="202" spans="1:66" ht="18.600000000000001" hidden="1" thickBot="1">
      <c r="A202" s="28" t="s">
        <v>91</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975"/>
      <c r="AD202" s="949"/>
      <c r="AE202" s="382"/>
      <c r="AF202" s="465"/>
      <c r="AG202" s="465"/>
      <c r="AH202" s="475"/>
      <c r="AI202" s="955"/>
      <c r="AJ202" s="464"/>
      <c r="AK202" s="464"/>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s="39" customFormat="1" ht="26.4" hidden="1" thickBot="1">
      <c r="A203" s="36" t="s">
        <v>51</v>
      </c>
      <c r="B203" s="37"/>
      <c r="C203" s="38">
        <f>SUM(D203:BM203)</f>
        <v>0</v>
      </c>
      <c r="D203" s="959"/>
      <c r="E203" s="960"/>
      <c r="F203" s="960"/>
      <c r="G203" s="960"/>
      <c r="H203" s="961"/>
      <c r="I203" s="962"/>
      <c r="J203" s="960"/>
      <c r="K203" s="960"/>
      <c r="L203" s="960"/>
      <c r="M203" s="960"/>
      <c r="N203" s="968"/>
      <c r="O203" s="960"/>
      <c r="P203" s="960"/>
      <c r="Q203" s="960"/>
      <c r="R203" s="960"/>
      <c r="S203" s="1182"/>
      <c r="T203" s="1060"/>
      <c r="U203" s="1060"/>
      <c r="V203" s="1060"/>
      <c r="W203" s="1183"/>
      <c r="X203" s="1060"/>
      <c r="Y203" s="960"/>
      <c r="Z203" s="960"/>
      <c r="AA203" s="960"/>
      <c r="AB203" s="960"/>
      <c r="AC203" s="967"/>
      <c r="AD203" s="962"/>
      <c r="AE203" s="960"/>
      <c r="AF203" s="960"/>
      <c r="AG203" s="960"/>
      <c r="AH203" s="961"/>
      <c r="AI203" s="962"/>
      <c r="AJ203" s="960"/>
      <c r="AK203" s="960"/>
      <c r="AL203" s="960"/>
      <c r="AM203" s="967"/>
      <c r="AN203" s="968"/>
      <c r="AO203" s="960"/>
      <c r="AP203" s="960"/>
      <c r="AQ203" s="960"/>
      <c r="AR203" s="1060"/>
      <c r="AS203" s="1361"/>
      <c r="AT203" s="1362"/>
      <c r="AU203" s="1362"/>
      <c r="AV203" s="1362"/>
      <c r="AW203" s="1363"/>
      <c r="AX203" s="1060"/>
      <c r="AY203" s="960"/>
      <c r="AZ203" s="960"/>
      <c r="BA203" s="960"/>
      <c r="BB203" s="960"/>
      <c r="BC203" s="969"/>
      <c r="BD203" s="968"/>
      <c r="BE203" s="960"/>
      <c r="BF203" s="960"/>
      <c r="BG203" s="960"/>
      <c r="BH203" s="960"/>
      <c r="BI203" s="968"/>
      <c r="BJ203" s="960"/>
      <c r="BK203" s="960"/>
      <c r="BL203" s="960"/>
      <c r="BM203" s="972"/>
      <c r="BN203" s="232"/>
    </row>
    <row r="204" spans="1:66" s="39" customFormat="1" ht="19.5" hidden="1" customHeight="1">
      <c r="A204" s="40" t="s">
        <v>88</v>
      </c>
      <c r="B204" s="41"/>
      <c r="C204" s="42">
        <f>C203*(1+B204)</f>
        <v>0</v>
      </c>
      <c r="D204" s="991"/>
      <c r="E204" s="979"/>
      <c r="F204" s="979"/>
      <c r="G204" s="979"/>
      <c r="H204" s="980"/>
      <c r="I204" s="981"/>
      <c r="J204" s="982"/>
      <c r="K204" s="982"/>
      <c r="L204" s="982"/>
      <c r="M204" s="982"/>
      <c r="N204" s="983"/>
      <c r="O204" s="979"/>
      <c r="P204" s="979"/>
      <c r="Q204" s="979"/>
      <c r="R204" s="1031"/>
      <c r="S204" s="1190"/>
      <c r="T204" s="1191"/>
      <c r="U204" s="1191"/>
      <c r="V204" s="1191"/>
      <c r="W204" s="1199"/>
      <c r="X204" s="1062"/>
      <c r="Y204" s="979"/>
      <c r="Z204" s="979"/>
      <c r="AA204" s="982"/>
      <c r="AB204" s="997"/>
      <c r="AC204" s="985"/>
      <c r="AD204" s="981"/>
      <c r="AE204" s="982"/>
      <c r="AF204" s="982"/>
      <c r="AG204" s="982"/>
      <c r="AH204" s="980"/>
      <c r="AI204" s="981"/>
      <c r="AJ204" s="982"/>
      <c r="AK204" s="982"/>
      <c r="AL204" s="979"/>
      <c r="AM204" s="986"/>
      <c r="AN204" s="983"/>
      <c r="AO204" s="979"/>
      <c r="AP204" s="979"/>
      <c r="AQ204" s="982"/>
      <c r="AR204" s="1237"/>
      <c r="AS204" s="1368"/>
      <c r="AT204" s="1369"/>
      <c r="AU204" s="1375"/>
      <c r="AV204" s="1376"/>
      <c r="AW204" s="1370"/>
      <c r="AX204" s="1062"/>
      <c r="AY204" s="982"/>
      <c r="AZ204" s="982"/>
      <c r="BA204" s="979"/>
      <c r="BB204" s="987"/>
      <c r="BC204" s="988"/>
      <c r="BD204" s="983"/>
      <c r="BE204" s="979"/>
      <c r="BF204" s="979"/>
      <c r="BG204" s="979"/>
      <c r="BH204" s="984"/>
      <c r="BI204" s="983"/>
      <c r="BJ204" s="979"/>
      <c r="BK204" s="979"/>
      <c r="BL204" s="979"/>
      <c r="BM204" s="989"/>
      <c r="BN204" s="232"/>
    </row>
    <row r="205" spans="1:66" ht="18.600000000000001" hidden="1" thickBot="1">
      <c r="A205" s="25" t="s">
        <v>134</v>
      </c>
      <c r="B205" s="29"/>
      <c r="C205" s="45"/>
      <c r="D205" s="958"/>
      <c r="E205" s="464"/>
      <c r="F205" s="464"/>
      <c r="G205" s="464"/>
      <c r="H205" s="477"/>
      <c r="I205" s="992"/>
      <c r="J205" s="464"/>
      <c r="K205" s="464"/>
      <c r="L205" s="464"/>
      <c r="M205" s="464"/>
      <c r="N205" s="955"/>
      <c r="O205" s="950"/>
      <c r="P205" s="286"/>
      <c r="Q205" s="464"/>
      <c r="R205" s="379"/>
      <c r="S205" s="1180"/>
      <c r="T205" s="1178"/>
      <c r="U205" s="1178"/>
      <c r="V205" s="1178"/>
      <c r="W205" s="1188"/>
      <c r="X205" s="1059"/>
      <c r="Y205" s="464"/>
      <c r="Z205" s="994"/>
      <c r="AA205" s="464"/>
      <c r="AB205" s="380"/>
      <c r="AC205" s="381"/>
      <c r="AD205" s="955"/>
      <c r="AE205" s="376"/>
      <c r="AF205" s="464"/>
      <c r="AG205" s="464"/>
      <c r="AH205" s="477"/>
      <c r="AI205" s="955"/>
      <c r="AJ205" s="464"/>
      <c r="AK205" s="464"/>
      <c r="AL205" s="464"/>
      <c r="AM205" s="378"/>
      <c r="AN205" s="955"/>
      <c r="AO205" s="464"/>
      <c r="AP205" s="994"/>
      <c r="AQ205" s="464"/>
      <c r="AR205" s="1235"/>
      <c r="AS205" s="1372"/>
      <c r="AT205" s="1373"/>
      <c r="AU205" s="1373"/>
      <c r="AV205" s="1373"/>
      <c r="AW205" s="1188"/>
      <c r="AX205" s="1254"/>
      <c r="AY205" s="464"/>
      <c r="AZ205" s="464"/>
      <c r="BA205" s="464"/>
      <c r="BB205" s="477"/>
      <c r="BC205" s="484"/>
      <c r="BD205" s="955"/>
      <c r="BE205" s="464"/>
      <c r="BF205" s="464"/>
      <c r="BG205" s="464"/>
      <c r="BH205" s="380"/>
      <c r="BI205" s="995"/>
      <c r="BJ205" s="464"/>
      <c r="BK205" s="464"/>
      <c r="BL205" s="464"/>
      <c r="BM205" s="996"/>
      <c r="BN205" s="231"/>
    </row>
    <row r="206" spans="1:66" ht="18.600000000000001" hidden="1" thickBot="1">
      <c r="A206" s="28" t="s">
        <v>5</v>
      </c>
      <c r="B206" s="29"/>
      <c r="C206" s="30"/>
      <c r="D206" s="946"/>
      <c r="E206" s="465"/>
      <c r="F206" s="465"/>
      <c r="G206" s="465"/>
      <c r="H206" s="475"/>
      <c r="I206" s="947"/>
      <c r="J206" s="465"/>
      <c r="K206" s="465"/>
      <c r="L206" s="465"/>
      <c r="M206" s="465"/>
      <c r="N206" s="949"/>
      <c r="O206" s="465"/>
      <c r="P206" s="465"/>
      <c r="Q206" s="465"/>
      <c r="R206" s="375"/>
      <c r="S206" s="1177"/>
      <c r="T206" s="1189"/>
      <c r="U206" s="1189"/>
      <c r="V206" s="1189"/>
      <c r="W206" s="1192"/>
      <c r="X206" s="1058"/>
      <c r="Y206" s="465"/>
      <c r="Z206" s="465"/>
      <c r="AA206" s="465"/>
      <c r="AB206" s="377"/>
      <c r="AC206" s="383"/>
      <c r="AD206" s="949"/>
      <c r="AE206" s="382"/>
      <c r="AF206" s="465"/>
      <c r="AG206" s="465"/>
      <c r="AH206" s="475"/>
      <c r="AI206" s="949"/>
      <c r="AJ206" s="465"/>
      <c r="AK206" s="465"/>
      <c r="AL206" s="465"/>
      <c r="AM206" s="374"/>
      <c r="AN206" s="949"/>
      <c r="AO206" s="465"/>
      <c r="AP206" s="465"/>
      <c r="AQ206" s="465"/>
      <c r="AR206" s="1236"/>
      <c r="AS206" s="1374"/>
      <c r="AT206" s="1357"/>
      <c r="AU206" s="1357"/>
      <c r="AV206" s="1357"/>
      <c r="AW206" s="1192"/>
      <c r="AX206" s="1255"/>
      <c r="AY206" s="465"/>
      <c r="AZ206" s="465"/>
      <c r="BA206" s="465"/>
      <c r="BB206" s="475"/>
      <c r="BC206" s="483"/>
      <c r="BD206" s="949"/>
      <c r="BE206" s="465"/>
      <c r="BF206" s="465"/>
      <c r="BG206" s="465"/>
      <c r="BH206" s="377"/>
      <c r="BI206" s="956"/>
      <c r="BJ206" s="465"/>
      <c r="BK206" s="465"/>
      <c r="BL206" s="465"/>
      <c r="BM206" s="957"/>
      <c r="BN206" s="231"/>
    </row>
    <row r="207" spans="1:66" ht="18.600000000000001" hidden="1" thickBot="1">
      <c r="A207" s="28" t="s">
        <v>33</v>
      </c>
      <c r="B207" s="29"/>
      <c r="C207" s="30"/>
      <c r="D207" s="946"/>
      <c r="E207" s="465"/>
      <c r="F207" s="465"/>
      <c r="G207" s="465"/>
      <c r="H207" s="475"/>
      <c r="I207" s="947"/>
      <c r="J207" s="465"/>
      <c r="K207" s="464"/>
      <c r="L207" s="465"/>
      <c r="M207" s="465"/>
      <c r="N207" s="949"/>
      <c r="O207" s="465"/>
      <c r="P207" s="465"/>
      <c r="Q207" s="465"/>
      <c r="R207" s="375"/>
      <c r="S207" s="1180"/>
      <c r="T207" s="1178"/>
      <c r="U207" s="1178"/>
      <c r="V207" s="1178"/>
      <c r="W207" s="1188"/>
      <c r="X207" s="1059"/>
      <c r="Y207" s="464"/>
      <c r="Z207" s="994"/>
      <c r="AA207" s="464"/>
      <c r="AB207" s="377"/>
      <c r="AC207" s="383"/>
      <c r="AD207" s="955"/>
      <c r="AE207" s="376"/>
      <c r="AF207" s="464"/>
      <c r="AG207" s="464"/>
      <c r="AH207" s="477"/>
      <c r="AI207" s="955"/>
      <c r="AJ207" s="464"/>
      <c r="AK207" s="464"/>
      <c r="AL207" s="464"/>
      <c r="AM207" s="378"/>
      <c r="AN207" s="955"/>
      <c r="AO207" s="464"/>
      <c r="AP207" s="994"/>
      <c r="AQ207" s="464"/>
      <c r="AR207" s="1236"/>
      <c r="AS207" s="1374"/>
      <c r="AT207" s="1357"/>
      <c r="AU207" s="1357"/>
      <c r="AV207" s="1357"/>
      <c r="AW207" s="1192"/>
      <c r="AX207" s="1255"/>
      <c r="AY207" s="465"/>
      <c r="AZ207" s="465"/>
      <c r="BA207" s="465"/>
      <c r="BB207" s="475"/>
      <c r="BC207" s="483"/>
      <c r="BD207" s="949"/>
      <c r="BE207" s="465"/>
      <c r="BF207" s="465"/>
      <c r="BG207" s="465"/>
      <c r="BH207" s="377"/>
      <c r="BI207" s="956"/>
      <c r="BJ207" s="465"/>
      <c r="BK207" s="465"/>
      <c r="BL207" s="465"/>
      <c r="BM207" s="957"/>
      <c r="BN207" s="231"/>
    </row>
    <row r="208" spans="1:66" ht="18.600000000000001" hidden="1" thickBot="1">
      <c r="A208" s="28" t="s">
        <v>91</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975"/>
      <c r="AD208" s="949"/>
      <c r="AE208" s="382"/>
      <c r="AF208" s="465"/>
      <c r="AG208" s="465"/>
      <c r="AH208" s="475"/>
      <c r="AI208" s="955"/>
      <c r="AJ208" s="464"/>
      <c r="AK208" s="464"/>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s="39" customFormat="1" ht="26.4" hidden="1" thickBot="1">
      <c r="A209" s="36" t="s">
        <v>51</v>
      </c>
      <c r="B209" s="37"/>
      <c r="C209" s="38">
        <f>SUM(D209:BM209)</f>
        <v>0</v>
      </c>
      <c r="D209" s="959"/>
      <c r="E209" s="960"/>
      <c r="F209" s="960"/>
      <c r="G209" s="960"/>
      <c r="H209" s="961"/>
      <c r="I209" s="962"/>
      <c r="J209" s="960"/>
      <c r="K209" s="960"/>
      <c r="L209" s="960"/>
      <c r="M209" s="960"/>
      <c r="N209" s="968"/>
      <c r="O209" s="960"/>
      <c r="P209" s="960"/>
      <c r="Q209" s="960"/>
      <c r="R209" s="960"/>
      <c r="S209" s="1182"/>
      <c r="T209" s="1060"/>
      <c r="U209" s="1060"/>
      <c r="V209" s="1060"/>
      <c r="W209" s="1183"/>
      <c r="X209" s="1060"/>
      <c r="Y209" s="960"/>
      <c r="Z209" s="960"/>
      <c r="AA209" s="960"/>
      <c r="AB209" s="960"/>
      <c r="AC209" s="967"/>
      <c r="AD209" s="962"/>
      <c r="AE209" s="960"/>
      <c r="AF209" s="960"/>
      <c r="AG209" s="960"/>
      <c r="AH209" s="961"/>
      <c r="AI209" s="962"/>
      <c r="AJ209" s="960"/>
      <c r="AK209" s="960"/>
      <c r="AL209" s="960"/>
      <c r="AM209" s="967"/>
      <c r="AN209" s="968"/>
      <c r="AO209" s="960"/>
      <c r="AP209" s="960"/>
      <c r="AQ209" s="960"/>
      <c r="AR209" s="1060"/>
      <c r="AS209" s="1361"/>
      <c r="AT209" s="1362"/>
      <c r="AU209" s="1362"/>
      <c r="AV209" s="1362"/>
      <c r="AW209" s="1363"/>
      <c r="AX209" s="1060"/>
      <c r="AY209" s="960"/>
      <c r="AZ209" s="960"/>
      <c r="BA209" s="960"/>
      <c r="BB209" s="960"/>
      <c r="BC209" s="969"/>
      <c r="BD209" s="968"/>
      <c r="BE209" s="960"/>
      <c r="BF209" s="960"/>
      <c r="BG209" s="960"/>
      <c r="BH209" s="960"/>
      <c r="BI209" s="968"/>
      <c r="BJ209" s="960"/>
      <c r="BK209" s="960"/>
      <c r="BL209" s="960"/>
      <c r="BM209" s="972"/>
      <c r="BN209" s="232"/>
    </row>
    <row r="210" spans="1:66" s="39" customFormat="1" ht="19.5" hidden="1" customHeight="1" thickBot="1">
      <c r="A210" s="40" t="s">
        <v>88</v>
      </c>
      <c r="B210" s="41"/>
      <c r="C210" s="42">
        <f>C209*(1+B210)</f>
        <v>0</v>
      </c>
      <c r="D210" s="991"/>
      <c r="E210" s="979"/>
      <c r="F210" s="979"/>
      <c r="G210" s="979"/>
      <c r="H210" s="980"/>
      <c r="I210" s="981"/>
      <c r="J210" s="982"/>
      <c r="K210" s="982"/>
      <c r="L210" s="982"/>
      <c r="M210" s="982"/>
      <c r="N210" s="983"/>
      <c r="O210" s="979"/>
      <c r="P210" s="979"/>
      <c r="Q210" s="979"/>
      <c r="R210" s="1031"/>
      <c r="S210" s="1190"/>
      <c r="T210" s="1191"/>
      <c r="U210" s="1191"/>
      <c r="V210" s="1191"/>
      <c r="W210" s="1199"/>
      <c r="X210" s="1062"/>
      <c r="Y210" s="979"/>
      <c r="Z210" s="979"/>
      <c r="AA210" s="982"/>
      <c r="AB210" s="997"/>
      <c r="AC210" s="985"/>
      <c r="AD210" s="981"/>
      <c r="AE210" s="982"/>
      <c r="AF210" s="982"/>
      <c r="AG210" s="998"/>
      <c r="AH210" s="999"/>
      <c r="AI210" s="981"/>
      <c r="AJ210" s="982"/>
      <c r="AK210" s="982"/>
      <c r="AL210" s="979"/>
      <c r="AM210" s="986"/>
      <c r="AN210" s="983"/>
      <c r="AO210" s="979"/>
      <c r="AP210" s="979"/>
      <c r="AQ210" s="982"/>
      <c r="AR210" s="1237"/>
      <c r="AS210" s="1368"/>
      <c r="AT210" s="1369"/>
      <c r="AU210" s="1375"/>
      <c r="AV210" s="1376"/>
      <c r="AW210" s="1370"/>
      <c r="AX210" s="1062"/>
      <c r="AY210" s="982"/>
      <c r="AZ210" s="982"/>
      <c r="BA210" s="979"/>
      <c r="BB210" s="987"/>
      <c r="BC210" s="988"/>
      <c r="BD210" s="983"/>
      <c r="BE210" s="979"/>
      <c r="BF210" s="979"/>
      <c r="BG210" s="979"/>
      <c r="BH210" s="984"/>
      <c r="BI210" s="983"/>
      <c r="BJ210" s="979"/>
      <c r="BK210" s="979"/>
      <c r="BL210" s="979"/>
      <c r="BM210" s="989"/>
      <c r="BN210" s="232"/>
    </row>
    <row r="211" spans="1:66" ht="18.600000000000001" hidden="1" thickBot="1">
      <c r="A211" s="25" t="s">
        <v>52</v>
      </c>
      <c r="B211" s="26"/>
      <c r="C211" s="27"/>
      <c r="D211" s="958"/>
      <c r="E211" s="464"/>
      <c r="F211" s="464"/>
      <c r="G211" s="464"/>
      <c r="H211" s="477"/>
      <c r="I211" s="992"/>
      <c r="J211" s="464"/>
      <c r="K211" s="464"/>
      <c r="L211" s="464"/>
      <c r="M211" s="464"/>
      <c r="N211" s="955"/>
      <c r="O211" s="950"/>
      <c r="P211" s="286"/>
      <c r="Q211" s="464"/>
      <c r="R211" s="379"/>
      <c r="S211" s="1180"/>
      <c r="T211" s="1178"/>
      <c r="U211" s="1178"/>
      <c r="V211" s="1178"/>
      <c r="W211" s="1188"/>
      <c r="X211" s="1059"/>
      <c r="Y211" s="464"/>
      <c r="Z211" s="464"/>
      <c r="AA211" s="464"/>
      <c r="AB211" s="380"/>
      <c r="AC211" s="381"/>
      <c r="AD211" s="955"/>
      <c r="AE211" s="376"/>
      <c r="AF211" s="464"/>
      <c r="AG211" s="379"/>
      <c r="AH211" s="335"/>
      <c r="AI211" s="955"/>
      <c r="AJ211" s="464"/>
      <c r="AK211" s="464"/>
      <c r="AL211" s="464"/>
      <c r="AM211" s="378"/>
      <c r="AN211" s="955"/>
      <c r="AO211" s="464"/>
      <c r="AP211" s="464"/>
      <c r="AQ211" s="464"/>
      <c r="AR211" s="1235"/>
      <c r="AS211" s="1372"/>
      <c r="AT211" s="1373"/>
      <c r="AU211" s="1373"/>
      <c r="AV211" s="1377"/>
      <c r="AW211" s="1188"/>
      <c r="AX211" s="1254"/>
      <c r="AY211" s="464"/>
      <c r="AZ211" s="464"/>
      <c r="BA211" s="464"/>
      <c r="BB211" s="477"/>
      <c r="BC211" s="484"/>
      <c r="BD211" s="955"/>
      <c r="BE211" s="464"/>
      <c r="BF211" s="464"/>
      <c r="BG211" s="464"/>
      <c r="BH211" s="380"/>
      <c r="BI211" s="995"/>
      <c r="BJ211" s="464"/>
      <c r="BK211" s="464"/>
      <c r="BL211" s="464"/>
      <c r="BM211" s="996"/>
      <c r="BN211" s="231"/>
    </row>
    <row r="212" spans="1:66" ht="18.600000000000001" hidden="1" thickBot="1">
      <c r="A212" s="28" t="s">
        <v>5</v>
      </c>
      <c r="B212" s="29"/>
      <c r="C212" s="30"/>
      <c r="D212" s="946"/>
      <c r="E212" s="465"/>
      <c r="F212" s="465"/>
      <c r="G212" s="465"/>
      <c r="H212" s="475"/>
      <c r="I212" s="947"/>
      <c r="J212" s="465"/>
      <c r="K212" s="465"/>
      <c r="L212" s="465"/>
      <c r="M212" s="465"/>
      <c r="N212" s="949"/>
      <c r="O212" s="465"/>
      <c r="P212" s="465"/>
      <c r="Q212" s="465"/>
      <c r="R212" s="375"/>
      <c r="S212" s="1177"/>
      <c r="T212" s="1189"/>
      <c r="U212" s="1189"/>
      <c r="V212" s="1189"/>
      <c r="W212" s="1192"/>
      <c r="X212" s="1058"/>
      <c r="Y212" s="465"/>
      <c r="Z212" s="465"/>
      <c r="AA212" s="465"/>
      <c r="AB212" s="377"/>
      <c r="AC212" s="383"/>
      <c r="AD212" s="949"/>
      <c r="AE212" s="382"/>
      <c r="AF212" s="465"/>
      <c r="AG212" s="465"/>
      <c r="AH212" s="475"/>
      <c r="AI212" s="949"/>
      <c r="AJ212" s="465"/>
      <c r="AK212" s="465"/>
      <c r="AL212" s="465"/>
      <c r="AM212" s="374"/>
      <c r="AN212" s="949"/>
      <c r="AO212" s="465"/>
      <c r="AP212" s="465"/>
      <c r="AQ212" s="465"/>
      <c r="AR212" s="1236"/>
      <c r="AS212" s="1374"/>
      <c r="AT212" s="1357"/>
      <c r="AU212" s="1357"/>
      <c r="AV212" s="1357"/>
      <c r="AW212" s="1192"/>
      <c r="AX212" s="1255"/>
      <c r="AY212" s="465"/>
      <c r="AZ212" s="465"/>
      <c r="BA212" s="465"/>
      <c r="BB212" s="475"/>
      <c r="BC212" s="483"/>
      <c r="BD212" s="949"/>
      <c r="BE212" s="465"/>
      <c r="BF212" s="465"/>
      <c r="BG212" s="465"/>
      <c r="BH212" s="377"/>
      <c r="BI212" s="956"/>
      <c r="BJ212" s="465"/>
      <c r="BK212" s="465"/>
      <c r="BL212" s="465"/>
      <c r="BM212" s="957"/>
      <c r="BN212" s="231"/>
    </row>
    <row r="213" spans="1:66" ht="18.600000000000001" hidden="1" thickBot="1">
      <c r="A213" s="28" t="s">
        <v>33</v>
      </c>
      <c r="B213" s="29"/>
      <c r="C213" s="30"/>
      <c r="D213" s="958"/>
      <c r="E213" s="464"/>
      <c r="F213" s="464"/>
      <c r="G213" s="464"/>
      <c r="H213" s="477"/>
      <c r="I213" s="992"/>
      <c r="J213" s="464"/>
      <c r="K213" s="464"/>
      <c r="L213" s="464"/>
      <c r="M213" s="464"/>
      <c r="N213" s="955"/>
      <c r="O213" s="464"/>
      <c r="P213" s="464"/>
      <c r="Q213" s="464"/>
      <c r="R213" s="379"/>
      <c r="S213" s="1180"/>
      <c r="T213" s="1178"/>
      <c r="U213" s="1178"/>
      <c r="V213" s="1178"/>
      <c r="W213" s="1188"/>
      <c r="X213" s="1059"/>
      <c r="Y213" s="464"/>
      <c r="Z213" s="464"/>
      <c r="AA213" s="464"/>
      <c r="AB213" s="380"/>
      <c r="AC213" s="975"/>
      <c r="AD213" s="955"/>
      <c r="AE213" s="376"/>
      <c r="AF213" s="464"/>
      <c r="AG213" s="464"/>
      <c r="AH213" s="477"/>
      <c r="AI213" s="955"/>
      <c r="AJ213" s="464"/>
      <c r="AK213" s="464"/>
      <c r="AL213" s="464"/>
      <c r="AM213" s="378"/>
      <c r="AN213" s="955"/>
      <c r="AO213" s="464"/>
      <c r="AP213" s="464"/>
      <c r="AQ213" s="464"/>
      <c r="AR213" s="1235"/>
      <c r="AS213" s="1372"/>
      <c r="AT213" s="1373"/>
      <c r="AU213" s="1373"/>
      <c r="AV213" s="1373"/>
      <c r="AW213" s="1188"/>
      <c r="AX213" s="1254"/>
      <c r="AY213" s="464"/>
      <c r="AZ213" s="464"/>
      <c r="BA213" s="464"/>
      <c r="BB213" s="477"/>
      <c r="BC213" s="484"/>
      <c r="BD213" s="955"/>
      <c r="BE213" s="464"/>
      <c r="BF213" s="464"/>
      <c r="BG213" s="464"/>
      <c r="BH213" s="380"/>
      <c r="BI213" s="995"/>
      <c r="BJ213" s="464"/>
      <c r="BK213" s="464"/>
      <c r="BL213" s="464"/>
      <c r="BM213" s="996"/>
      <c r="BN213" s="231"/>
    </row>
    <row r="214" spans="1:66" s="39" customFormat="1" ht="26.4" hidden="1" thickBot="1">
      <c r="A214" s="36" t="s">
        <v>51</v>
      </c>
      <c r="B214" s="37"/>
      <c r="C214" s="164">
        <f>SUM(D214:BM214)</f>
        <v>0</v>
      </c>
      <c r="D214" s="959"/>
      <c r="E214" s="960"/>
      <c r="F214" s="960"/>
      <c r="G214" s="960"/>
      <c r="H214" s="961"/>
      <c r="I214" s="962"/>
      <c r="J214" s="960"/>
      <c r="K214" s="960"/>
      <c r="L214" s="960"/>
      <c r="M214" s="960"/>
      <c r="N214" s="968"/>
      <c r="O214" s="960"/>
      <c r="P214" s="960"/>
      <c r="Q214" s="960"/>
      <c r="R214" s="960"/>
      <c r="S214" s="1182"/>
      <c r="T214" s="1060"/>
      <c r="U214" s="1060"/>
      <c r="V214" s="1060"/>
      <c r="W214" s="1183"/>
      <c r="X214" s="1060"/>
      <c r="Y214" s="960"/>
      <c r="Z214" s="960"/>
      <c r="AA214" s="960"/>
      <c r="AB214" s="960"/>
      <c r="AC214" s="967"/>
      <c r="AD214" s="962"/>
      <c r="AE214" s="960"/>
      <c r="AF214" s="960"/>
      <c r="AG214" s="960"/>
      <c r="AH214" s="961"/>
      <c r="AI214" s="962"/>
      <c r="AJ214" s="960"/>
      <c r="AK214" s="960"/>
      <c r="AL214" s="960"/>
      <c r="AM214" s="967"/>
      <c r="AN214" s="968"/>
      <c r="AO214" s="960"/>
      <c r="AP214" s="960"/>
      <c r="AQ214" s="960"/>
      <c r="AR214" s="1060"/>
      <c r="AS214" s="1361"/>
      <c r="AT214" s="1362"/>
      <c r="AU214" s="1362"/>
      <c r="AV214" s="1362"/>
      <c r="AW214" s="1363"/>
      <c r="AX214" s="1060"/>
      <c r="AY214" s="960"/>
      <c r="AZ214" s="960"/>
      <c r="BA214" s="960"/>
      <c r="BB214" s="960"/>
      <c r="BC214" s="969"/>
      <c r="BD214" s="968"/>
      <c r="BE214" s="960"/>
      <c r="BF214" s="960"/>
      <c r="BG214" s="960"/>
      <c r="BH214" s="960"/>
      <c r="BI214" s="968"/>
      <c r="BJ214" s="960"/>
      <c r="BK214" s="960"/>
      <c r="BL214" s="960"/>
      <c r="BM214" s="972"/>
      <c r="BN214" s="232"/>
    </row>
    <row r="215" spans="1:66" s="39" customFormat="1" ht="19.5" hidden="1" customHeight="1" thickBot="1">
      <c r="A215" s="40" t="s">
        <v>88</v>
      </c>
      <c r="B215" s="41"/>
      <c r="C215" s="42">
        <f>C214*(1+B215)</f>
        <v>0</v>
      </c>
      <c r="D215" s="343"/>
      <c r="E215" s="308"/>
      <c r="F215" s="308"/>
      <c r="G215" s="308"/>
      <c r="H215" s="316"/>
      <c r="I215" s="324"/>
      <c r="J215" s="308"/>
      <c r="K215" s="308"/>
      <c r="L215" s="308"/>
      <c r="M215" s="308"/>
      <c r="N215" s="255"/>
      <c r="O215" s="308"/>
      <c r="P215" s="308"/>
      <c r="Q215" s="308"/>
      <c r="R215" s="313"/>
      <c r="S215" s="324"/>
      <c r="T215" s="308"/>
      <c r="U215" s="308"/>
      <c r="V215" s="308"/>
      <c r="W215" s="1185"/>
      <c r="X215" s="254"/>
      <c r="Y215" s="308"/>
      <c r="Z215" s="308"/>
      <c r="AA215" s="308"/>
      <c r="AB215" s="254"/>
      <c r="AC215" s="313"/>
      <c r="AD215" s="255"/>
      <c r="AE215" s="308"/>
      <c r="AF215" s="308"/>
      <c r="AG215" s="308"/>
      <c r="AH215" s="316"/>
      <c r="AI215" s="255"/>
      <c r="AJ215" s="308"/>
      <c r="AK215" s="308"/>
      <c r="AL215" s="308"/>
      <c r="AM215" s="317"/>
      <c r="AN215" s="255"/>
      <c r="AO215" s="308"/>
      <c r="AP215" s="308"/>
      <c r="AQ215" s="308"/>
      <c r="AR215" s="316"/>
      <c r="AS215" s="324"/>
      <c r="AT215" s="308"/>
      <c r="AU215" s="308"/>
      <c r="AV215" s="308"/>
      <c r="AW215" s="1185"/>
      <c r="AX215" s="254"/>
      <c r="AY215" s="308"/>
      <c r="AZ215" s="308"/>
      <c r="BA215" s="308"/>
      <c r="BB215" s="316"/>
      <c r="BC215" s="309"/>
      <c r="BD215" s="255"/>
      <c r="BE215" s="308"/>
      <c r="BF215" s="308"/>
      <c r="BG215" s="308"/>
      <c r="BH215" s="254"/>
      <c r="BI215" s="255"/>
      <c r="BJ215" s="308"/>
      <c r="BK215" s="308"/>
      <c r="BL215" s="308"/>
      <c r="BM215" s="1000"/>
      <c r="BN215" s="232"/>
    </row>
    <row r="216" spans="1:66" ht="18.600000000000001" hidden="1" thickBot="1">
      <c r="A216" s="43" t="s">
        <v>133</v>
      </c>
      <c r="B216" s="29"/>
      <c r="C216" s="57"/>
      <c r="D216" s="946"/>
      <c r="E216" s="465"/>
      <c r="F216" s="465"/>
      <c r="G216" s="465"/>
      <c r="H216" s="475"/>
      <c r="I216" s="947"/>
      <c r="J216" s="465"/>
      <c r="K216" s="465"/>
      <c r="L216" s="465"/>
      <c r="M216" s="465"/>
      <c r="N216" s="949"/>
      <c r="O216" s="465"/>
      <c r="P216" s="465"/>
      <c r="Q216" s="465"/>
      <c r="R216" s="375"/>
      <c r="S216" s="1177"/>
      <c r="T216" s="1189"/>
      <c r="U216" s="1189"/>
      <c r="V216" s="1189"/>
      <c r="W216" s="1188"/>
      <c r="X216" s="1059"/>
      <c r="Y216" s="464"/>
      <c r="Z216" s="465"/>
      <c r="AA216" s="465"/>
      <c r="AB216" s="376"/>
      <c r="AC216" s="379"/>
      <c r="AD216" s="949"/>
      <c r="AE216" s="382"/>
      <c r="AF216" s="464"/>
      <c r="AG216" s="950"/>
      <c r="AH216" s="477"/>
      <c r="AI216" s="1001"/>
      <c r="AJ216" s="994"/>
      <c r="AK216" s="464"/>
      <c r="AL216" s="464"/>
      <c r="AM216" s="378"/>
      <c r="AN216" s="955"/>
      <c r="AO216" s="464"/>
      <c r="AP216" s="465"/>
      <c r="AQ216" s="465"/>
      <c r="AR216" s="477"/>
      <c r="AS216" s="1378"/>
      <c r="AT216" s="1379"/>
      <c r="AU216" s="1379"/>
      <c r="AV216" s="1380"/>
      <c r="AW216" s="1192"/>
      <c r="AX216" s="1255"/>
      <c r="AY216" s="465"/>
      <c r="AZ216" s="465"/>
      <c r="BA216" s="465"/>
      <c r="BB216" s="475"/>
      <c r="BC216" s="483"/>
      <c r="BD216" s="949"/>
      <c r="BE216" s="465"/>
      <c r="BF216" s="465"/>
      <c r="BG216" s="465"/>
      <c r="BH216" s="377"/>
      <c r="BI216" s="956"/>
      <c r="BJ216" s="465"/>
      <c r="BK216" s="465"/>
      <c r="BL216" s="465"/>
      <c r="BM216" s="957"/>
      <c r="BN216" s="231"/>
    </row>
    <row r="217" spans="1:66" ht="18.600000000000001" hidden="1" thickBot="1">
      <c r="A217" s="28" t="s">
        <v>5</v>
      </c>
      <c r="B217" s="29"/>
      <c r="C217" s="58"/>
      <c r="D217" s="946"/>
      <c r="E217" s="465"/>
      <c r="F217" s="465"/>
      <c r="G217" s="465"/>
      <c r="H217" s="475"/>
      <c r="I217" s="947"/>
      <c r="J217" s="465"/>
      <c r="K217" s="465"/>
      <c r="L217" s="465"/>
      <c r="M217" s="465"/>
      <c r="N217" s="949"/>
      <c r="O217" s="465"/>
      <c r="P217" s="465"/>
      <c r="Q217" s="465"/>
      <c r="R217" s="375"/>
      <c r="S217" s="1177"/>
      <c r="T217" s="1189"/>
      <c r="U217" s="1189"/>
      <c r="V217" s="1189"/>
      <c r="W217" s="1181"/>
      <c r="X217" s="1058"/>
      <c r="Y217" s="465"/>
      <c r="Z217" s="465"/>
      <c r="AA217" s="465"/>
      <c r="AB217" s="951"/>
      <c r="AC217" s="975"/>
      <c r="AD217" s="953"/>
      <c r="AE217" s="382"/>
      <c r="AF217" s="975"/>
      <c r="AG217" s="975"/>
      <c r="AH217" s="975"/>
      <c r="AI217" s="949"/>
      <c r="AJ217" s="465"/>
      <c r="AK217" s="465"/>
      <c r="AL217" s="465"/>
      <c r="AM217" s="374"/>
      <c r="AN217" s="949"/>
      <c r="AO217" s="465"/>
      <c r="AP217" s="465"/>
      <c r="AQ217" s="465"/>
      <c r="AR217" s="1233"/>
      <c r="AS217" s="1360"/>
      <c r="AT217" s="1357"/>
      <c r="AU217" s="1357"/>
      <c r="AV217" s="1357"/>
      <c r="AW217" s="1192"/>
      <c r="AX217" s="1255"/>
      <c r="AY217" s="465"/>
      <c r="AZ217" s="465"/>
      <c r="BA217" s="465"/>
      <c r="BB217" s="475"/>
      <c r="BC217" s="483"/>
      <c r="BD217" s="949"/>
      <c r="BE217" s="465"/>
      <c r="BF217" s="465"/>
      <c r="BG217" s="465"/>
      <c r="BH217" s="377"/>
      <c r="BI217" s="956"/>
      <c r="BJ217" s="465"/>
      <c r="BK217" s="465"/>
      <c r="BL217" s="465"/>
      <c r="BM217" s="957"/>
      <c r="BN217" s="231"/>
    </row>
    <row r="218" spans="1:66" ht="18.600000000000001" hidden="1" thickBot="1">
      <c r="A218" s="28" t="s">
        <v>33</v>
      </c>
      <c r="B218" s="29"/>
      <c r="C218" s="58"/>
      <c r="D218" s="946"/>
      <c r="E218" s="465"/>
      <c r="F218" s="465"/>
      <c r="G218" s="465"/>
      <c r="H218" s="475"/>
      <c r="I218" s="947"/>
      <c r="J218" s="465"/>
      <c r="K218" s="465"/>
      <c r="L218" s="465"/>
      <c r="M218" s="465"/>
      <c r="N218" s="949"/>
      <c r="O218" s="465"/>
      <c r="P218" s="465"/>
      <c r="Q218" s="465"/>
      <c r="R218" s="375"/>
      <c r="S218" s="1177"/>
      <c r="T218" s="1189"/>
      <c r="U218" s="1189"/>
      <c r="V218" s="1189"/>
      <c r="W218" s="1188"/>
      <c r="X218" s="1058"/>
      <c r="Y218" s="465"/>
      <c r="Z218" s="465"/>
      <c r="AA218" s="465"/>
      <c r="AB218" s="376"/>
      <c r="AC218" s="379"/>
      <c r="AD218" s="949"/>
      <c r="AE218" s="465"/>
      <c r="AF218" s="465"/>
      <c r="AG218" s="465"/>
      <c r="AH218" s="475"/>
      <c r="AI218" s="949"/>
      <c r="AJ218" s="465"/>
      <c r="AK218" s="465"/>
      <c r="AL218" s="465"/>
      <c r="AM218" s="374"/>
      <c r="AN218" s="949"/>
      <c r="AO218" s="465"/>
      <c r="AP218" s="465"/>
      <c r="AQ218" s="465"/>
      <c r="AR218" s="477"/>
      <c r="AS218" s="1381"/>
      <c r="AT218" s="1373"/>
      <c r="AU218" s="1373"/>
      <c r="AV218" s="1373"/>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91</v>
      </c>
      <c r="B219" s="29"/>
      <c r="C219" s="58"/>
      <c r="D219" s="946"/>
      <c r="E219" s="465"/>
      <c r="F219" s="465"/>
      <c r="G219" s="465"/>
      <c r="H219" s="1002"/>
      <c r="I219" s="382"/>
      <c r="J219" s="465"/>
      <c r="K219" s="465"/>
      <c r="L219" s="465"/>
      <c r="M219" s="465"/>
      <c r="N219" s="949"/>
      <c r="O219" s="465"/>
      <c r="P219" s="465"/>
      <c r="Q219" s="465"/>
      <c r="R219" s="375"/>
      <c r="S219" s="1177"/>
      <c r="T219" s="1189"/>
      <c r="U219" s="1189"/>
      <c r="V219" s="1189"/>
      <c r="W219" s="1188"/>
      <c r="X219" s="1058"/>
      <c r="Y219" s="465"/>
      <c r="Z219" s="465"/>
      <c r="AA219" s="465"/>
      <c r="AB219" s="376"/>
      <c r="AC219" s="975"/>
      <c r="AD219" s="949"/>
      <c r="AE219" s="465"/>
      <c r="AF219" s="465"/>
      <c r="AG219" s="954"/>
      <c r="AH219" s="475"/>
      <c r="AI219" s="949"/>
      <c r="AJ219" s="465"/>
      <c r="AK219" s="465"/>
      <c r="AL219" s="954"/>
      <c r="AM219" s="374"/>
      <c r="AN219" s="949"/>
      <c r="AO219" s="465"/>
      <c r="AP219" s="465"/>
      <c r="AQ219" s="465"/>
      <c r="AR219" s="477"/>
      <c r="AS219" s="1381"/>
      <c r="AT219" s="1373"/>
      <c r="AU219" s="1373"/>
      <c r="AV219" s="1377"/>
      <c r="AW219" s="1192"/>
      <c r="AX219" s="1255"/>
      <c r="AY219" s="465"/>
      <c r="AZ219" s="465"/>
      <c r="BA219" s="954"/>
      <c r="BB219" s="475"/>
      <c r="BC219" s="483"/>
      <c r="BD219" s="949"/>
      <c r="BE219" s="465"/>
      <c r="BF219" s="465"/>
      <c r="BG219" s="465"/>
      <c r="BH219" s="377"/>
      <c r="BI219" s="956"/>
      <c r="BJ219" s="465"/>
      <c r="BK219" s="465"/>
      <c r="BL219" s="465"/>
      <c r="BM219" s="957"/>
      <c r="BN219" s="231"/>
    </row>
    <row r="220" spans="1:66" s="39" customFormat="1" ht="26.4" hidden="1" thickBot="1">
      <c r="A220" s="36" t="s">
        <v>51</v>
      </c>
      <c r="B220" s="37"/>
      <c r="C220" s="38">
        <f>SUM(D220:BM220)</f>
        <v>0</v>
      </c>
      <c r="D220" s="959"/>
      <c r="E220" s="960"/>
      <c r="F220" s="960"/>
      <c r="G220" s="960"/>
      <c r="H220" s="961"/>
      <c r="I220" s="962"/>
      <c r="J220" s="960"/>
      <c r="K220" s="960"/>
      <c r="L220" s="960"/>
      <c r="M220" s="960"/>
      <c r="N220" s="968"/>
      <c r="O220" s="960"/>
      <c r="P220" s="960"/>
      <c r="Q220" s="960"/>
      <c r="R220" s="960"/>
      <c r="S220" s="1182"/>
      <c r="T220" s="1060"/>
      <c r="U220" s="1060"/>
      <c r="V220" s="1060"/>
      <c r="W220" s="1183"/>
      <c r="X220" s="1060"/>
      <c r="Y220" s="960"/>
      <c r="Z220" s="960"/>
      <c r="AA220" s="960"/>
      <c r="AB220" s="960"/>
      <c r="AC220" s="967"/>
      <c r="AD220" s="962"/>
      <c r="AE220" s="960"/>
      <c r="AF220" s="960"/>
      <c r="AG220" s="960"/>
      <c r="AH220" s="961"/>
      <c r="AI220" s="962"/>
      <c r="AJ220" s="960"/>
      <c r="AK220" s="960"/>
      <c r="AL220" s="960"/>
      <c r="AM220" s="967"/>
      <c r="AN220" s="968"/>
      <c r="AO220" s="960"/>
      <c r="AP220" s="960"/>
      <c r="AQ220" s="960"/>
      <c r="AR220" s="1060"/>
      <c r="AS220" s="1361"/>
      <c r="AT220" s="1362"/>
      <c r="AU220" s="1362"/>
      <c r="AV220" s="1362"/>
      <c r="AW220" s="1363"/>
      <c r="AX220" s="1060"/>
      <c r="AY220" s="960"/>
      <c r="AZ220" s="960"/>
      <c r="BA220" s="960"/>
      <c r="BB220" s="960"/>
      <c r="BC220" s="969"/>
      <c r="BD220" s="968"/>
      <c r="BE220" s="960"/>
      <c r="BF220" s="960"/>
      <c r="BG220" s="960"/>
      <c r="BH220" s="960"/>
      <c r="BI220" s="968"/>
      <c r="BJ220" s="960"/>
      <c r="BK220" s="960"/>
      <c r="BL220" s="960"/>
      <c r="BM220" s="972"/>
      <c r="BN220" s="232"/>
    </row>
    <row r="221" spans="1:66" s="39" customFormat="1" ht="19.5" hidden="1" customHeight="1" thickBot="1">
      <c r="A221" s="40" t="s">
        <v>88</v>
      </c>
      <c r="B221" s="41"/>
      <c r="C221" s="42">
        <f>C220*(1+B221)</f>
        <v>0</v>
      </c>
      <c r="D221" s="991"/>
      <c r="E221" s="979"/>
      <c r="F221" s="979"/>
      <c r="G221" s="979"/>
      <c r="H221" s="980"/>
      <c r="I221" s="981"/>
      <c r="J221" s="982"/>
      <c r="K221" s="982"/>
      <c r="L221" s="982"/>
      <c r="M221" s="982"/>
      <c r="N221" s="983"/>
      <c r="O221" s="979"/>
      <c r="P221" s="979"/>
      <c r="Q221" s="979"/>
      <c r="R221" s="1031"/>
      <c r="S221" s="1190"/>
      <c r="T221" s="1191"/>
      <c r="U221" s="1191"/>
      <c r="V221" s="1191"/>
      <c r="W221" s="1199"/>
      <c r="X221" s="1062"/>
      <c r="Y221" s="979"/>
      <c r="Z221" s="979"/>
      <c r="AA221" s="982"/>
      <c r="AB221" s="997"/>
      <c r="AC221" s="985"/>
      <c r="AD221" s="981"/>
      <c r="AE221" s="982"/>
      <c r="AF221" s="982"/>
      <c r="AG221" s="982"/>
      <c r="AH221" s="980"/>
      <c r="AI221" s="981"/>
      <c r="AJ221" s="982"/>
      <c r="AK221" s="982"/>
      <c r="AL221" s="979"/>
      <c r="AM221" s="986"/>
      <c r="AN221" s="983"/>
      <c r="AO221" s="979"/>
      <c r="AP221" s="979"/>
      <c r="AQ221" s="982"/>
      <c r="AR221" s="1237"/>
      <c r="AS221" s="1368"/>
      <c r="AT221" s="1369"/>
      <c r="AU221" s="1369"/>
      <c r="AV221" s="1376"/>
      <c r="AW221" s="1370"/>
      <c r="AX221" s="1062"/>
      <c r="AY221" s="982"/>
      <c r="AZ221" s="982"/>
      <c r="BA221" s="979"/>
      <c r="BB221" s="987"/>
      <c r="BC221" s="988"/>
      <c r="BD221" s="983"/>
      <c r="BE221" s="979"/>
      <c r="BF221" s="979"/>
      <c r="BG221" s="979"/>
      <c r="BH221" s="984"/>
      <c r="BI221" s="983"/>
      <c r="BJ221" s="979"/>
      <c r="BK221" s="979"/>
      <c r="BL221" s="979"/>
      <c r="BM221" s="989"/>
      <c r="BN221" s="232"/>
    </row>
    <row r="222" spans="1:66" ht="18.600000000000001" hidden="1" thickBot="1">
      <c r="A222" s="25" t="s">
        <v>47</v>
      </c>
      <c r="B222" s="26"/>
      <c r="C222" s="59"/>
      <c r="D222" s="238"/>
      <c r="E222" s="172"/>
      <c r="F222" s="172"/>
      <c r="G222" s="172"/>
      <c r="H222" s="233"/>
      <c r="I222" s="239"/>
      <c r="J222" s="172"/>
      <c r="K222" s="172"/>
      <c r="L222" s="172"/>
      <c r="M222" s="172"/>
      <c r="N222" s="234"/>
      <c r="O222" s="172"/>
      <c r="P222" s="172"/>
      <c r="Q222" s="172"/>
      <c r="R222" s="235"/>
      <c r="S222" s="239"/>
      <c r="T222" s="172"/>
      <c r="U222" s="172"/>
      <c r="V222" s="172"/>
      <c r="W222" s="1200"/>
      <c r="X222" s="236"/>
      <c r="Y222" s="172"/>
      <c r="Z222" s="172"/>
      <c r="AA222" s="172"/>
      <c r="AB222" s="294"/>
      <c r="AC222" s="235"/>
      <c r="AD222" s="234"/>
      <c r="AE222" s="172"/>
      <c r="AF222" s="172"/>
      <c r="AG222" s="172"/>
      <c r="AH222" s="312"/>
      <c r="AI222" s="295"/>
      <c r="AJ222" s="296"/>
      <c r="AK222" s="296"/>
      <c r="AL222" s="296"/>
      <c r="AM222" s="297"/>
      <c r="AN222" s="234"/>
      <c r="AO222" s="172"/>
      <c r="AP222" s="172"/>
      <c r="AQ222" s="172"/>
      <c r="AR222" s="1238"/>
      <c r="AS222" s="239"/>
      <c r="AT222" s="172"/>
      <c r="AU222" s="172"/>
      <c r="AV222" s="172"/>
      <c r="AW222" s="1200"/>
      <c r="AX222" s="236"/>
      <c r="AY222" s="172"/>
      <c r="AZ222" s="172"/>
      <c r="BA222" s="172"/>
      <c r="BB222" s="233"/>
      <c r="BC222" s="485"/>
      <c r="BD222" s="234"/>
      <c r="BE222" s="172"/>
      <c r="BF222" s="172"/>
      <c r="BG222" s="172"/>
      <c r="BH222" s="294"/>
      <c r="BI222" s="234"/>
      <c r="BJ222" s="172"/>
      <c r="BK222" s="172"/>
      <c r="BL222" s="172"/>
      <c r="BM222" s="1003"/>
      <c r="BN222" s="231"/>
    </row>
    <row r="223" spans="1:66" ht="18.600000000000001" hidden="1" thickBot="1">
      <c r="A223" s="28" t="s">
        <v>5</v>
      </c>
      <c r="B223" s="29"/>
      <c r="C223" s="58"/>
      <c r="D223" s="946"/>
      <c r="E223" s="465"/>
      <c r="F223" s="465"/>
      <c r="G223" s="465"/>
      <c r="H223" s="475"/>
      <c r="I223" s="947"/>
      <c r="J223" s="465"/>
      <c r="K223" s="465"/>
      <c r="L223" s="465"/>
      <c r="M223" s="465"/>
      <c r="N223" s="949"/>
      <c r="O223" s="465"/>
      <c r="P223" s="465"/>
      <c r="Q223" s="465"/>
      <c r="R223" s="375"/>
      <c r="S223" s="1177"/>
      <c r="T223" s="1189"/>
      <c r="U223" s="1189"/>
      <c r="V223" s="1189"/>
      <c r="W223" s="1192"/>
      <c r="X223" s="1058"/>
      <c r="Y223" s="465"/>
      <c r="Z223" s="465"/>
      <c r="AA223" s="465"/>
      <c r="AB223" s="951"/>
      <c r="AC223" s="375"/>
      <c r="AD223" s="949"/>
      <c r="AE223" s="465"/>
      <c r="AF223" s="465"/>
      <c r="AG223" s="465"/>
      <c r="AH223" s="973"/>
      <c r="AI223" s="974"/>
      <c r="AJ223" s="950"/>
      <c r="AK223" s="950"/>
      <c r="AL223" s="950"/>
      <c r="AM223" s="378"/>
      <c r="AN223" s="949"/>
      <c r="AO223" s="465"/>
      <c r="AP223" s="465"/>
      <c r="AQ223" s="465"/>
      <c r="AR223" s="1233"/>
      <c r="AS223" s="1360"/>
      <c r="AT223" s="1357"/>
      <c r="AU223" s="1357"/>
      <c r="AV223" s="1357"/>
      <c r="AW223" s="1192"/>
      <c r="AX223" s="1255"/>
      <c r="AY223" s="465"/>
      <c r="AZ223" s="465"/>
      <c r="BA223" s="465"/>
      <c r="BB223" s="475"/>
      <c r="BC223" s="483"/>
      <c r="BD223" s="949"/>
      <c r="BE223" s="465"/>
      <c r="BF223" s="465"/>
      <c r="BG223" s="465"/>
      <c r="BH223" s="951"/>
      <c r="BI223" s="949"/>
      <c r="BJ223" s="465"/>
      <c r="BK223" s="465"/>
      <c r="BL223" s="465"/>
      <c r="BM223" s="957"/>
      <c r="BN223" s="231"/>
    </row>
    <row r="224" spans="1:66" ht="18.600000000000001" hidden="1" thickBot="1">
      <c r="A224" s="28" t="s">
        <v>6</v>
      </c>
      <c r="B224" s="29"/>
      <c r="C224" s="58"/>
      <c r="D224" s="946"/>
      <c r="E224" s="465"/>
      <c r="F224" s="465"/>
      <c r="G224" s="465"/>
      <c r="H224" s="475"/>
      <c r="I224" s="947"/>
      <c r="J224" s="465"/>
      <c r="K224" s="465"/>
      <c r="L224" s="465"/>
      <c r="M224" s="465"/>
      <c r="N224" s="949"/>
      <c r="O224" s="465"/>
      <c r="P224" s="465"/>
      <c r="Q224" s="465"/>
      <c r="R224" s="375"/>
      <c r="S224" s="1177"/>
      <c r="T224" s="1189"/>
      <c r="U224" s="1189"/>
      <c r="V224" s="1189"/>
      <c r="W224" s="1192"/>
      <c r="X224" s="1058"/>
      <c r="Y224" s="465"/>
      <c r="Z224" s="465"/>
      <c r="AA224" s="465"/>
      <c r="AB224" s="951"/>
      <c r="AC224" s="975"/>
      <c r="AD224" s="949"/>
      <c r="AE224" s="465"/>
      <c r="AF224" s="465"/>
      <c r="AG224" s="465"/>
      <c r="AH224" s="976"/>
      <c r="AI224" s="977"/>
      <c r="AJ224" s="978"/>
      <c r="AK224" s="978"/>
      <c r="AL224" s="978"/>
      <c r="AM224" s="384"/>
      <c r="AN224" s="949"/>
      <c r="AO224" s="465"/>
      <c r="AP224" s="465"/>
      <c r="AQ224" s="465"/>
      <c r="AR224" s="1233"/>
      <c r="AS224" s="1360"/>
      <c r="AT224" s="1357"/>
      <c r="AU224" s="1357"/>
      <c r="AV224" s="1357"/>
      <c r="AW224" s="1192"/>
      <c r="AX224" s="1255"/>
      <c r="AY224" s="465"/>
      <c r="AZ224" s="465"/>
      <c r="BA224" s="465"/>
      <c r="BB224" s="475"/>
      <c r="BC224" s="483"/>
      <c r="BD224" s="949"/>
      <c r="BE224" s="465"/>
      <c r="BF224" s="465"/>
      <c r="BG224" s="465"/>
      <c r="BH224" s="951"/>
      <c r="BI224" s="949"/>
      <c r="BJ224" s="465"/>
      <c r="BK224" s="465"/>
      <c r="BL224" s="465"/>
      <c r="BM224" s="957"/>
      <c r="BN224" s="231"/>
    </row>
    <row r="225" spans="1:66" s="39" customFormat="1" ht="26.4" hidden="1" thickBot="1">
      <c r="A225" s="36" t="s">
        <v>51</v>
      </c>
      <c r="B225" s="37"/>
      <c r="C225" s="55">
        <f>SUM(D225:BM225)</f>
        <v>0</v>
      </c>
      <c r="D225" s="959"/>
      <c r="E225" s="960"/>
      <c r="F225" s="960"/>
      <c r="G225" s="960"/>
      <c r="H225" s="961"/>
      <c r="I225" s="962"/>
      <c r="J225" s="960"/>
      <c r="K225" s="960"/>
      <c r="L225" s="960"/>
      <c r="M225" s="960"/>
      <c r="N225" s="968"/>
      <c r="O225" s="960"/>
      <c r="P225" s="960"/>
      <c r="Q225" s="960"/>
      <c r="R225" s="960"/>
      <c r="S225" s="1182"/>
      <c r="T225" s="1060"/>
      <c r="U225" s="1060"/>
      <c r="V225" s="1060"/>
      <c r="W225" s="1183"/>
      <c r="X225" s="1060"/>
      <c r="Y225" s="960"/>
      <c r="Z225" s="960"/>
      <c r="AA225" s="960"/>
      <c r="AB225" s="960"/>
      <c r="AC225" s="967"/>
      <c r="AD225" s="962"/>
      <c r="AE225" s="960"/>
      <c r="AF225" s="960"/>
      <c r="AG225" s="960"/>
      <c r="AH225" s="961"/>
      <c r="AI225" s="962"/>
      <c r="AJ225" s="960"/>
      <c r="AK225" s="960"/>
      <c r="AL225" s="960"/>
      <c r="AM225" s="967"/>
      <c r="AN225" s="968"/>
      <c r="AO225" s="960"/>
      <c r="AP225" s="960"/>
      <c r="AQ225" s="960"/>
      <c r="AR225" s="1060"/>
      <c r="AS225" s="1361"/>
      <c r="AT225" s="1362"/>
      <c r="AU225" s="1362"/>
      <c r="AV225" s="1362"/>
      <c r="AW225" s="1363"/>
      <c r="AX225" s="1060"/>
      <c r="AY225" s="960"/>
      <c r="AZ225" s="960"/>
      <c r="BA225" s="960"/>
      <c r="BB225" s="960"/>
      <c r="BC225" s="969"/>
      <c r="BD225" s="968"/>
      <c r="BE225" s="960"/>
      <c r="BF225" s="960"/>
      <c r="BG225" s="960"/>
      <c r="BH225" s="960"/>
      <c r="BI225" s="968"/>
      <c r="BJ225" s="960"/>
      <c r="BK225" s="960"/>
      <c r="BL225" s="960"/>
      <c r="BM225" s="972"/>
      <c r="BN225" s="232"/>
    </row>
    <row r="226" spans="1:66" s="39" customFormat="1" ht="19.5" hidden="1" customHeight="1" thickBot="1">
      <c r="A226" s="40" t="s">
        <v>88</v>
      </c>
      <c r="B226" s="41"/>
      <c r="C226" s="42">
        <f>C225*(1+B226)</f>
        <v>0</v>
      </c>
      <c r="D226" s="247"/>
      <c r="E226" s="248"/>
      <c r="F226" s="248"/>
      <c r="G226" s="248"/>
      <c r="H226" s="316"/>
      <c r="I226" s="255"/>
      <c r="J226" s="308"/>
      <c r="K226" s="308"/>
      <c r="L226" s="308"/>
      <c r="M226" s="308"/>
      <c r="N226" s="255"/>
      <c r="O226" s="308"/>
      <c r="P226" s="308"/>
      <c r="Q226" s="308"/>
      <c r="R226" s="313"/>
      <c r="S226" s="1184"/>
      <c r="T226" s="308"/>
      <c r="U226" s="308"/>
      <c r="V226" s="308"/>
      <c r="W226" s="1185"/>
      <c r="X226" s="252"/>
      <c r="Y226" s="248"/>
      <c r="Z226" s="248"/>
      <c r="AA226" s="308"/>
      <c r="AB226" s="254"/>
      <c r="AC226" s="313"/>
      <c r="AD226" s="255"/>
      <c r="AE226" s="308"/>
      <c r="AF226" s="308"/>
      <c r="AG226" s="308"/>
      <c r="AH226" s="316"/>
      <c r="AI226" s="255"/>
      <c r="AJ226" s="308"/>
      <c r="AK226" s="308"/>
      <c r="AL226" s="248"/>
      <c r="AM226" s="237"/>
      <c r="AN226" s="250"/>
      <c r="AO226" s="248"/>
      <c r="AP226" s="248"/>
      <c r="AQ226" s="308"/>
      <c r="AR226" s="316"/>
      <c r="AS226" s="324"/>
      <c r="AT226" s="308"/>
      <c r="AU226" s="308"/>
      <c r="AV226" s="248"/>
      <c r="AW226" s="1364"/>
      <c r="AX226" s="252"/>
      <c r="AY226" s="308"/>
      <c r="AZ226" s="308"/>
      <c r="BA226" s="248"/>
      <c r="BB226" s="476"/>
      <c r="BC226" s="251"/>
      <c r="BD226" s="250"/>
      <c r="BE226" s="248"/>
      <c r="BF226" s="248"/>
      <c r="BG226" s="248"/>
      <c r="BH226" s="252"/>
      <c r="BI226" s="250"/>
      <c r="BJ226" s="248"/>
      <c r="BK226" s="248"/>
      <c r="BL226" s="248"/>
      <c r="BM226" s="253"/>
      <c r="BN226" s="232"/>
    </row>
    <row r="227" spans="1:66" ht="18.600000000000001" hidden="1" thickBot="1">
      <c r="A227" s="43" t="s">
        <v>115</v>
      </c>
      <c r="B227" s="29"/>
      <c r="C227" s="58"/>
      <c r="D227" s="386"/>
      <c r="E227" s="465"/>
      <c r="F227" s="465"/>
      <c r="G227" s="465"/>
      <c r="H227" s="475"/>
      <c r="I227" s="947"/>
      <c r="J227" s="465"/>
      <c r="K227" s="465"/>
      <c r="L227" s="465"/>
      <c r="M227" s="465"/>
      <c r="N227" s="953"/>
      <c r="O227" s="950"/>
      <c r="P227" s="950"/>
      <c r="Q227" s="950"/>
      <c r="R227" s="1030"/>
      <c r="S227" s="1194"/>
      <c r="T227" s="1189"/>
      <c r="U227" s="1189"/>
      <c r="V227" s="385"/>
      <c r="W227" s="1176"/>
      <c r="X227" s="1058"/>
      <c r="Y227" s="465"/>
      <c r="Z227" s="465"/>
      <c r="AA227" s="465"/>
      <c r="AB227" s="951"/>
      <c r="AC227" s="375"/>
      <c r="AD227" s="949"/>
      <c r="AE227" s="465"/>
      <c r="AF227" s="465"/>
      <c r="AG227" s="172"/>
      <c r="AH227" s="475"/>
      <c r="AI227" s="955"/>
      <c r="AJ227" s="464"/>
      <c r="AK227" s="464"/>
      <c r="AL227" s="464"/>
      <c r="AM227" s="378"/>
      <c r="AN227" s="949"/>
      <c r="AO227" s="465"/>
      <c r="AP227" s="465"/>
      <c r="AQ227" s="465"/>
      <c r="AR227" s="1233"/>
      <c r="AS227" s="1360"/>
      <c r="AT227" s="1357"/>
      <c r="AU227" s="1357"/>
      <c r="AV227" s="1357"/>
      <c r="AW227" s="1192"/>
      <c r="AX227" s="1255"/>
      <c r="AY227" s="465"/>
      <c r="AZ227" s="465"/>
      <c r="BA227" s="465"/>
      <c r="BB227" s="475"/>
      <c r="BC227" s="483"/>
      <c r="BD227" s="949"/>
      <c r="BE227" s="465"/>
      <c r="BF227" s="465"/>
      <c r="BG227" s="465"/>
      <c r="BH227" s="951"/>
      <c r="BI227" s="949"/>
      <c r="BJ227" s="465"/>
      <c r="BK227" s="465"/>
      <c r="BL227" s="465"/>
      <c r="BM227" s="957"/>
      <c r="BN227" s="231"/>
    </row>
    <row r="228" spans="1:66" ht="18.600000000000001" hidden="1" thickBot="1">
      <c r="A228" s="28" t="s">
        <v>5</v>
      </c>
      <c r="B228" s="29"/>
      <c r="C228" s="58"/>
      <c r="D228" s="946"/>
      <c r="E228" s="465"/>
      <c r="F228" s="465"/>
      <c r="G228" s="465"/>
      <c r="H228" s="475"/>
      <c r="I228" s="947"/>
      <c r="J228" s="465"/>
      <c r="K228" s="465"/>
      <c r="L228" s="465"/>
      <c r="M228" s="465"/>
      <c r="N228" s="949"/>
      <c r="O228" s="465"/>
      <c r="P228" s="465"/>
      <c r="Q228" s="465"/>
      <c r="R228" s="375"/>
      <c r="S228" s="1177"/>
      <c r="T228" s="1189"/>
      <c r="U228" s="1189"/>
      <c r="V228" s="1195"/>
      <c r="W228" s="1201"/>
      <c r="X228" s="1058"/>
      <c r="Y228" s="465"/>
      <c r="Z228" s="465"/>
      <c r="AA228" s="465"/>
      <c r="AB228" s="951"/>
      <c r="AC228" s="975"/>
      <c r="AD228" s="949"/>
      <c r="AE228" s="465"/>
      <c r="AF228" s="465"/>
      <c r="AG228" s="465"/>
      <c r="AH228" s="973"/>
      <c r="AI228" s="974"/>
      <c r="AJ228" s="950"/>
      <c r="AK228" s="950"/>
      <c r="AL228" s="950"/>
      <c r="AM228" s="378"/>
      <c r="AN228" s="949"/>
      <c r="AO228" s="465"/>
      <c r="AP228" s="465"/>
      <c r="AQ228" s="465"/>
      <c r="AR228" s="1233"/>
      <c r="AS228" s="1360"/>
      <c r="AT228" s="1357"/>
      <c r="AU228" s="1357"/>
      <c r="AV228" s="1357"/>
      <c r="AW228" s="1192"/>
      <c r="AX228" s="1255"/>
      <c r="AY228" s="465"/>
      <c r="AZ228" s="465"/>
      <c r="BA228" s="465"/>
      <c r="BB228" s="475"/>
      <c r="BC228" s="483"/>
      <c r="BD228" s="949"/>
      <c r="BE228" s="465"/>
      <c r="BF228" s="465"/>
      <c r="BG228" s="465"/>
      <c r="BH228" s="951"/>
      <c r="BI228" s="949"/>
      <c r="BJ228" s="465"/>
      <c r="BK228" s="465"/>
      <c r="BL228" s="465"/>
      <c r="BM228" s="957"/>
      <c r="BN228" s="231"/>
    </row>
    <row r="229" spans="1:66" s="39" customFormat="1" ht="26.4" hidden="1" thickBot="1">
      <c r="A229" s="36" t="s">
        <v>51</v>
      </c>
      <c r="B229" s="37"/>
      <c r="C229" s="55">
        <f>SUM(D229:BM229)</f>
        <v>0</v>
      </c>
      <c r="D229" s="959"/>
      <c r="E229" s="960"/>
      <c r="F229" s="960"/>
      <c r="G229" s="960"/>
      <c r="H229" s="961"/>
      <c r="I229" s="962"/>
      <c r="J229" s="960"/>
      <c r="K229" s="960"/>
      <c r="L229" s="960"/>
      <c r="M229" s="960"/>
      <c r="N229" s="968"/>
      <c r="O229" s="960"/>
      <c r="P229" s="960"/>
      <c r="Q229" s="960"/>
      <c r="R229" s="960"/>
      <c r="S229" s="1182"/>
      <c r="T229" s="1060"/>
      <c r="U229" s="1060"/>
      <c r="V229" s="1060"/>
      <c r="W229" s="1183"/>
      <c r="X229" s="1060"/>
      <c r="Y229" s="960"/>
      <c r="Z229" s="960"/>
      <c r="AA229" s="960"/>
      <c r="AB229" s="960"/>
      <c r="AC229" s="967"/>
      <c r="AD229" s="962"/>
      <c r="AE229" s="960"/>
      <c r="AF229" s="960"/>
      <c r="AG229" s="960"/>
      <c r="AH229" s="961"/>
      <c r="AI229" s="962"/>
      <c r="AJ229" s="960"/>
      <c r="AK229" s="960"/>
      <c r="AL229" s="960"/>
      <c r="AM229" s="967"/>
      <c r="AN229" s="968"/>
      <c r="AO229" s="960"/>
      <c r="AP229" s="960"/>
      <c r="AQ229" s="960"/>
      <c r="AR229" s="1060"/>
      <c r="AS229" s="1361"/>
      <c r="AT229" s="1362"/>
      <c r="AU229" s="1362"/>
      <c r="AV229" s="1362"/>
      <c r="AW229" s="1363"/>
      <c r="AX229" s="1060"/>
      <c r="AY229" s="960"/>
      <c r="AZ229" s="960"/>
      <c r="BA229" s="960"/>
      <c r="BB229" s="960"/>
      <c r="BC229" s="969"/>
      <c r="BD229" s="968"/>
      <c r="BE229" s="960"/>
      <c r="BF229" s="960"/>
      <c r="BG229" s="960"/>
      <c r="BH229" s="960"/>
      <c r="BI229" s="968"/>
      <c r="BJ229" s="960"/>
      <c r="BK229" s="960"/>
      <c r="BL229" s="960"/>
      <c r="BM229" s="972"/>
      <c r="BN229" s="232"/>
    </row>
    <row r="230" spans="1:66" s="39" customFormat="1" ht="19.5" hidden="1" customHeight="1" thickBot="1">
      <c r="A230" s="40" t="s">
        <v>88</v>
      </c>
      <c r="B230" s="41"/>
      <c r="C230" s="42">
        <f>C229*(1+B230)</f>
        <v>0</v>
      </c>
      <c r="D230" s="991"/>
      <c r="E230" s="979"/>
      <c r="F230" s="979"/>
      <c r="G230" s="979"/>
      <c r="H230" s="980"/>
      <c r="I230" s="981"/>
      <c r="J230" s="982"/>
      <c r="K230" s="982"/>
      <c r="L230" s="982"/>
      <c r="M230" s="982"/>
      <c r="N230" s="983"/>
      <c r="O230" s="979"/>
      <c r="P230" s="979"/>
      <c r="Q230" s="979"/>
      <c r="R230" s="1031"/>
      <c r="S230" s="1190"/>
      <c r="T230" s="1191"/>
      <c r="U230" s="1191"/>
      <c r="V230" s="1191"/>
      <c r="W230" s="1199"/>
      <c r="X230" s="1061"/>
      <c r="Y230" s="984"/>
      <c r="Z230" s="979"/>
      <c r="AA230" s="979"/>
      <c r="AB230" s="984"/>
      <c r="AC230" s="985"/>
      <c r="AD230" s="981"/>
      <c r="AE230" s="982"/>
      <c r="AF230" s="982"/>
      <c r="AG230" s="982"/>
      <c r="AH230" s="980"/>
      <c r="AI230" s="981"/>
      <c r="AJ230" s="982"/>
      <c r="AK230" s="982"/>
      <c r="AL230" s="982"/>
      <c r="AM230" s="986"/>
      <c r="AN230" s="1385"/>
      <c r="AO230" s="1386"/>
      <c r="AP230" s="979"/>
      <c r="AQ230" s="979"/>
      <c r="AR230" s="1234"/>
      <c r="AS230" s="1368"/>
      <c r="AT230" s="1369"/>
      <c r="AU230" s="1369"/>
      <c r="AV230" s="1369"/>
      <c r="AW230" s="1370"/>
      <c r="AX230" s="1062"/>
      <c r="AY230" s="979"/>
      <c r="AZ230" s="982"/>
      <c r="BA230" s="982"/>
      <c r="BB230" s="987"/>
      <c r="BC230" s="988"/>
      <c r="BD230" s="983"/>
      <c r="BE230" s="979"/>
      <c r="BF230" s="979"/>
      <c r="BG230" s="979"/>
      <c r="BH230" s="984"/>
      <c r="BI230" s="983"/>
      <c r="BJ230" s="979"/>
      <c r="BK230" s="979"/>
      <c r="BL230" s="979"/>
      <c r="BM230" s="989"/>
      <c r="BN230" s="232"/>
    </row>
    <row r="231" spans="1:66" ht="18.600000000000001" hidden="1" thickBot="1">
      <c r="A231" s="43" t="s">
        <v>115</v>
      </c>
      <c r="B231" s="29"/>
      <c r="C231" s="58"/>
      <c r="D231" s="386"/>
      <c r="E231" s="465"/>
      <c r="F231" s="465"/>
      <c r="G231" s="465"/>
      <c r="H231" s="475"/>
      <c r="I231" s="947"/>
      <c r="J231" s="465"/>
      <c r="K231" s="465"/>
      <c r="L231" s="465"/>
      <c r="M231" s="465"/>
      <c r="N231" s="953"/>
      <c r="O231" s="950"/>
      <c r="P231" s="950"/>
      <c r="Q231" s="950"/>
      <c r="R231" s="1030"/>
      <c r="S231" s="1194"/>
      <c r="T231" s="1189"/>
      <c r="U231" s="1189"/>
      <c r="V231" s="385"/>
      <c r="W231" s="1176"/>
      <c r="X231" s="1058"/>
      <c r="Y231" s="465"/>
      <c r="Z231" s="465"/>
      <c r="AA231" s="465"/>
      <c r="AB231" s="951"/>
      <c r="AC231" s="375"/>
      <c r="AD231" s="949"/>
      <c r="AE231" s="465"/>
      <c r="AF231" s="465"/>
      <c r="AG231" s="385"/>
      <c r="AH231" s="475"/>
      <c r="AI231" s="955"/>
      <c r="AJ231" s="464"/>
      <c r="AK231" s="464"/>
      <c r="AL231" s="464"/>
      <c r="AM231" s="378"/>
      <c r="AN231" s="949"/>
      <c r="AO231" s="465"/>
      <c r="AP231" s="465"/>
      <c r="AQ231" s="465"/>
      <c r="AR231" s="1233"/>
      <c r="AS231" s="1360"/>
      <c r="AT231" s="1357"/>
      <c r="AU231" s="1357"/>
      <c r="AV231" s="1357"/>
      <c r="AW231" s="1192"/>
      <c r="AX231" s="1255"/>
      <c r="AY231" s="465"/>
      <c r="AZ231" s="465"/>
      <c r="BA231" s="465"/>
      <c r="BB231" s="475"/>
      <c r="BC231" s="483"/>
      <c r="BD231" s="949"/>
      <c r="BE231" s="465"/>
      <c r="BF231" s="465"/>
      <c r="BG231" s="465"/>
      <c r="BH231" s="951"/>
      <c r="BI231" s="949"/>
      <c r="BJ231" s="465"/>
      <c r="BK231" s="465"/>
      <c r="BL231" s="465"/>
      <c r="BM231" s="957"/>
      <c r="BN231" s="231"/>
    </row>
    <row r="232" spans="1:66" ht="18.600000000000001" hidden="1" thickBot="1">
      <c r="A232" s="28" t="s">
        <v>5</v>
      </c>
      <c r="B232" s="29"/>
      <c r="C232" s="58"/>
      <c r="D232" s="946"/>
      <c r="E232" s="465"/>
      <c r="F232" s="465"/>
      <c r="G232" s="465"/>
      <c r="H232" s="475"/>
      <c r="I232" s="947"/>
      <c r="J232" s="465"/>
      <c r="K232" s="465"/>
      <c r="L232" s="465"/>
      <c r="M232" s="465"/>
      <c r="N232" s="949"/>
      <c r="O232" s="465"/>
      <c r="P232" s="465"/>
      <c r="Q232" s="465"/>
      <c r="R232" s="375"/>
      <c r="S232" s="1177"/>
      <c r="T232" s="1189"/>
      <c r="U232" s="1189"/>
      <c r="V232" s="1195"/>
      <c r="W232" s="1202"/>
      <c r="X232" s="1058"/>
      <c r="Y232" s="465"/>
      <c r="Z232" s="465"/>
      <c r="AA232" s="465"/>
      <c r="AB232" s="951"/>
      <c r="AC232" s="975"/>
      <c r="AD232" s="949"/>
      <c r="AE232" s="465"/>
      <c r="AF232" s="465"/>
      <c r="AG232" s="465"/>
      <c r="AH232" s="973"/>
      <c r="AI232" s="974"/>
      <c r="AJ232" s="950"/>
      <c r="AK232" s="950"/>
      <c r="AL232" s="950"/>
      <c r="AM232" s="378"/>
      <c r="AN232" s="949"/>
      <c r="AO232" s="465"/>
      <c r="AP232" s="465"/>
      <c r="AQ232" s="465"/>
      <c r="AR232" s="1233"/>
      <c r="AS232" s="1360"/>
      <c r="AT232" s="1357"/>
      <c r="AU232" s="1357"/>
      <c r="AV232" s="1357"/>
      <c r="AW232" s="1192"/>
      <c r="AX232" s="1255"/>
      <c r="AY232" s="465"/>
      <c r="AZ232" s="465"/>
      <c r="BA232" s="465"/>
      <c r="BB232" s="475"/>
      <c r="BC232" s="483"/>
      <c r="BD232" s="949"/>
      <c r="BE232" s="465"/>
      <c r="BF232" s="465"/>
      <c r="BG232" s="465"/>
      <c r="BH232" s="951"/>
      <c r="BI232" s="949"/>
      <c r="BJ232" s="465"/>
      <c r="BK232" s="465"/>
      <c r="BL232" s="465"/>
      <c r="BM232" s="957"/>
      <c r="BN232" s="231"/>
    </row>
    <row r="233" spans="1:66" s="39" customFormat="1" ht="26.4" hidden="1" thickBot="1">
      <c r="A233" s="36" t="s">
        <v>51</v>
      </c>
      <c r="B233" s="37"/>
      <c r="C233" s="55">
        <f>SUM(D233:BM233)</f>
        <v>0</v>
      </c>
      <c r="D233" s="959"/>
      <c r="E233" s="960"/>
      <c r="F233" s="960"/>
      <c r="G233" s="960"/>
      <c r="H233" s="961"/>
      <c r="I233" s="962"/>
      <c r="J233" s="960"/>
      <c r="K233" s="960"/>
      <c r="L233" s="960"/>
      <c r="M233" s="960"/>
      <c r="N233" s="968"/>
      <c r="O233" s="960"/>
      <c r="P233" s="960"/>
      <c r="Q233" s="960"/>
      <c r="R233" s="960"/>
      <c r="S233" s="1182"/>
      <c r="T233" s="1060"/>
      <c r="U233" s="1060"/>
      <c r="V233" s="1060"/>
      <c r="W233" s="1183"/>
      <c r="X233" s="1060"/>
      <c r="Y233" s="960"/>
      <c r="Z233" s="960"/>
      <c r="AA233" s="960"/>
      <c r="AB233" s="960"/>
      <c r="AC233" s="967"/>
      <c r="AD233" s="962"/>
      <c r="AE233" s="960"/>
      <c r="AF233" s="960"/>
      <c r="AG233" s="960"/>
      <c r="AH233" s="961"/>
      <c r="AI233" s="962"/>
      <c r="AJ233" s="960"/>
      <c r="AK233" s="960"/>
      <c r="AL233" s="960"/>
      <c r="AM233" s="967"/>
      <c r="AN233" s="968"/>
      <c r="AO233" s="960"/>
      <c r="AP233" s="960"/>
      <c r="AQ233" s="960"/>
      <c r="AR233" s="1060"/>
      <c r="AS233" s="1361"/>
      <c r="AT233" s="1362"/>
      <c r="AU233" s="1362"/>
      <c r="AV233" s="1362"/>
      <c r="AW233" s="1363"/>
      <c r="AX233" s="1060"/>
      <c r="AY233" s="960"/>
      <c r="AZ233" s="960"/>
      <c r="BA233" s="960"/>
      <c r="BB233" s="960"/>
      <c r="BC233" s="969"/>
      <c r="BD233" s="968"/>
      <c r="BE233" s="960"/>
      <c r="BF233" s="960"/>
      <c r="BG233" s="960"/>
      <c r="BH233" s="960"/>
      <c r="BI233" s="968"/>
      <c r="BJ233" s="960"/>
      <c r="BK233" s="960"/>
      <c r="BL233" s="960"/>
      <c r="BM233" s="972"/>
      <c r="BN233" s="232"/>
    </row>
    <row r="234" spans="1:66" s="39" customFormat="1" ht="19.5" hidden="1" customHeight="1" thickBot="1">
      <c r="A234" s="40" t="s">
        <v>88</v>
      </c>
      <c r="B234" s="41"/>
      <c r="C234" s="42">
        <f>C233*(1+B234)</f>
        <v>0</v>
      </c>
      <c r="D234" s="991"/>
      <c r="E234" s="979"/>
      <c r="F234" s="979"/>
      <c r="G234" s="979"/>
      <c r="H234" s="980"/>
      <c r="I234" s="981"/>
      <c r="J234" s="982"/>
      <c r="K234" s="982"/>
      <c r="L234" s="982"/>
      <c r="M234" s="982"/>
      <c r="N234" s="983"/>
      <c r="O234" s="979"/>
      <c r="P234" s="979"/>
      <c r="Q234" s="979"/>
      <c r="R234" s="1031"/>
      <c r="S234" s="1190"/>
      <c r="T234" s="1191"/>
      <c r="U234" s="1191"/>
      <c r="V234" s="1191"/>
      <c r="W234" s="1199"/>
      <c r="X234" s="1061"/>
      <c r="Y234" s="984"/>
      <c r="Z234" s="979"/>
      <c r="AA234" s="979"/>
      <c r="AB234" s="984"/>
      <c r="AC234" s="985"/>
      <c r="AD234" s="981"/>
      <c r="AE234" s="982"/>
      <c r="AF234" s="982"/>
      <c r="AG234" s="982"/>
      <c r="AH234" s="980"/>
      <c r="AI234" s="981"/>
      <c r="AJ234" s="982"/>
      <c r="AK234" s="982"/>
      <c r="AL234" s="982"/>
      <c r="AM234" s="986"/>
      <c r="AN234" s="1385"/>
      <c r="AO234" s="1386"/>
      <c r="AP234" s="979"/>
      <c r="AQ234" s="979"/>
      <c r="AR234" s="1234"/>
      <c r="AS234" s="1368"/>
      <c r="AT234" s="1369"/>
      <c r="AU234" s="1369"/>
      <c r="AV234" s="1369"/>
      <c r="AW234" s="1370"/>
      <c r="AX234" s="1062"/>
      <c r="AY234" s="979"/>
      <c r="AZ234" s="982"/>
      <c r="BA234" s="982"/>
      <c r="BB234" s="987"/>
      <c r="BC234" s="988"/>
      <c r="BD234" s="983"/>
      <c r="BE234" s="979"/>
      <c r="BF234" s="979"/>
      <c r="BG234" s="979"/>
      <c r="BH234" s="984"/>
      <c r="BI234" s="983"/>
      <c r="BJ234" s="979"/>
      <c r="BK234" s="979"/>
      <c r="BL234" s="979"/>
      <c r="BM234" s="989"/>
      <c r="BN234" s="232"/>
    </row>
    <row r="235" spans="1:66" ht="18.600000000000001" hidden="1" thickBot="1">
      <c r="A235" s="43" t="s">
        <v>115</v>
      </c>
      <c r="B235" s="29"/>
      <c r="C235" s="58"/>
      <c r="D235" s="386"/>
      <c r="E235" s="465"/>
      <c r="F235" s="465"/>
      <c r="G235" s="465"/>
      <c r="H235" s="475"/>
      <c r="I235" s="947"/>
      <c r="J235" s="465"/>
      <c r="K235" s="465"/>
      <c r="L235" s="465"/>
      <c r="M235" s="465"/>
      <c r="N235" s="953"/>
      <c r="O235" s="950"/>
      <c r="P235" s="950"/>
      <c r="Q235" s="950"/>
      <c r="R235" s="1030"/>
      <c r="S235" s="1194"/>
      <c r="T235" s="1189"/>
      <c r="U235" s="1189"/>
      <c r="V235" s="385"/>
      <c r="W235" s="1200"/>
      <c r="X235" s="1058"/>
      <c r="Y235" s="465"/>
      <c r="Z235" s="465"/>
      <c r="AA235" s="465"/>
      <c r="AB235" s="951"/>
      <c r="AC235" s="375"/>
      <c r="AD235" s="949"/>
      <c r="AE235" s="465"/>
      <c r="AF235" s="465"/>
      <c r="AG235" s="172"/>
      <c r="AH235" s="475"/>
      <c r="AI235" s="955"/>
      <c r="AJ235" s="464"/>
      <c r="AK235" s="464"/>
      <c r="AL235" s="464"/>
      <c r="AM235" s="378"/>
      <c r="AN235" s="949"/>
      <c r="AO235" s="465"/>
      <c r="AP235" s="465"/>
      <c r="AQ235" s="465"/>
      <c r="AR235" s="1233"/>
      <c r="AS235" s="1360"/>
      <c r="AT235" s="1357"/>
      <c r="AU235" s="1357"/>
      <c r="AV235" s="1357"/>
      <c r="AW235" s="1192"/>
      <c r="AX235" s="1255"/>
      <c r="AY235" s="465"/>
      <c r="AZ235" s="465"/>
      <c r="BA235" s="465"/>
      <c r="BB235" s="475"/>
      <c r="BC235" s="483"/>
      <c r="BD235" s="949"/>
      <c r="BE235" s="465"/>
      <c r="BF235" s="465"/>
      <c r="BG235" s="465"/>
      <c r="BH235" s="951"/>
      <c r="BI235" s="949"/>
      <c r="BJ235" s="465"/>
      <c r="BK235" s="465"/>
      <c r="BL235" s="465"/>
      <c r="BM235" s="957"/>
      <c r="BN235" s="231"/>
    </row>
    <row r="236" spans="1:66" ht="18.600000000000001" hidden="1" thickBot="1">
      <c r="A236" s="28" t="s">
        <v>5</v>
      </c>
      <c r="B236" s="29"/>
      <c r="C236" s="58">
        <f>SUM(D236:BM236)</f>
        <v>0</v>
      </c>
      <c r="D236" s="946"/>
      <c r="E236" s="465"/>
      <c r="F236" s="465"/>
      <c r="G236" s="465"/>
      <c r="H236" s="475"/>
      <c r="I236" s="947"/>
      <c r="J236" s="465"/>
      <c r="K236" s="465"/>
      <c r="L236" s="465"/>
      <c r="M236" s="465"/>
      <c r="N236" s="949"/>
      <c r="O236" s="465"/>
      <c r="P236" s="465"/>
      <c r="Q236" s="465"/>
      <c r="R236" s="375"/>
      <c r="S236" s="1177"/>
      <c r="T236" s="1189"/>
      <c r="U236" s="1189"/>
      <c r="V236" s="1195"/>
      <c r="W236" s="1192"/>
      <c r="X236" s="1058"/>
      <c r="Y236" s="465"/>
      <c r="Z236" s="465"/>
      <c r="AA236" s="465"/>
      <c r="AB236" s="951"/>
      <c r="AC236" s="975"/>
      <c r="AD236" s="949"/>
      <c r="AE236" s="465"/>
      <c r="AF236" s="465"/>
      <c r="AG236" s="465"/>
      <c r="AH236" s="973"/>
      <c r="AI236" s="974"/>
      <c r="AJ236" s="950"/>
      <c r="AK236" s="950"/>
      <c r="AL236" s="950"/>
      <c r="AM236" s="378"/>
      <c r="AN236" s="949"/>
      <c r="AO236" s="465"/>
      <c r="AP236" s="465"/>
      <c r="AQ236" s="465"/>
      <c r="AR236" s="1233"/>
      <c r="AS236" s="1360"/>
      <c r="AT236" s="1357"/>
      <c r="AU236" s="1357"/>
      <c r="AV236" s="1357"/>
      <c r="AW236" s="1192"/>
      <c r="AX236" s="1255"/>
      <c r="AY236" s="465"/>
      <c r="AZ236" s="465"/>
      <c r="BA236" s="465"/>
      <c r="BB236" s="475"/>
      <c r="BC236" s="483"/>
      <c r="BD236" s="949"/>
      <c r="BE236" s="465"/>
      <c r="BF236" s="465"/>
      <c r="BG236" s="465"/>
      <c r="BH236" s="951"/>
      <c r="BI236" s="949"/>
      <c r="BJ236" s="465"/>
      <c r="BK236" s="465"/>
      <c r="BL236" s="954"/>
      <c r="BM236" s="1004"/>
      <c r="BN236" s="231"/>
    </row>
    <row r="237" spans="1:66" s="39" customFormat="1" ht="26.4" hidden="1" thickBot="1">
      <c r="A237" s="36" t="s">
        <v>51</v>
      </c>
      <c r="B237" s="37"/>
      <c r="C237" s="38">
        <f>SUM(D237:BM237)</f>
        <v>0</v>
      </c>
      <c r="D237" s="959"/>
      <c r="E237" s="960"/>
      <c r="F237" s="960"/>
      <c r="G237" s="960"/>
      <c r="H237" s="961"/>
      <c r="I237" s="962"/>
      <c r="J237" s="960"/>
      <c r="K237" s="960"/>
      <c r="L237" s="960"/>
      <c r="M237" s="960"/>
      <c r="N237" s="968"/>
      <c r="O237" s="960"/>
      <c r="P237" s="960"/>
      <c r="Q237" s="960"/>
      <c r="R237" s="960"/>
      <c r="S237" s="1182"/>
      <c r="T237" s="1060"/>
      <c r="U237" s="1060"/>
      <c r="V237" s="1060"/>
      <c r="W237" s="1183"/>
      <c r="X237" s="1060"/>
      <c r="Y237" s="960"/>
      <c r="Z237" s="960"/>
      <c r="AA237" s="960"/>
      <c r="AB237" s="960"/>
      <c r="AC237" s="967"/>
      <c r="AD237" s="962"/>
      <c r="AE237" s="960"/>
      <c r="AF237" s="960"/>
      <c r="AG237" s="960"/>
      <c r="AH237" s="961"/>
      <c r="AI237" s="962"/>
      <c r="AJ237" s="960"/>
      <c r="AK237" s="960"/>
      <c r="AL237" s="960"/>
      <c r="AM237" s="967"/>
      <c r="AN237" s="968"/>
      <c r="AO237" s="960"/>
      <c r="AP237" s="960"/>
      <c r="AQ237" s="960"/>
      <c r="AR237" s="1060"/>
      <c r="AS237" s="1361"/>
      <c r="AT237" s="1362"/>
      <c r="AU237" s="1362"/>
      <c r="AV237" s="1362"/>
      <c r="AW237" s="1363"/>
      <c r="AX237" s="1060"/>
      <c r="AY237" s="960"/>
      <c r="AZ237" s="960"/>
      <c r="BA237" s="960"/>
      <c r="BB237" s="960"/>
      <c r="BC237" s="969"/>
      <c r="BD237" s="968"/>
      <c r="BE237" s="960"/>
      <c r="BF237" s="960"/>
      <c r="BG237" s="960"/>
      <c r="BH237" s="960"/>
      <c r="BI237" s="968"/>
      <c r="BJ237" s="960"/>
      <c r="BK237" s="960"/>
      <c r="BL237" s="960"/>
      <c r="BM237" s="972"/>
      <c r="BN237" s="232"/>
    </row>
    <row r="238" spans="1:66" s="39" customFormat="1" ht="19.5" hidden="1" customHeight="1" thickBot="1">
      <c r="A238" s="40" t="s">
        <v>88</v>
      </c>
      <c r="B238" s="41"/>
      <c r="C238" s="42">
        <f>C237*(1+B238)</f>
        <v>0</v>
      </c>
      <c r="D238" s="1005"/>
      <c r="E238" s="1006"/>
      <c r="F238" s="1006"/>
      <c r="G238" s="1006"/>
      <c r="H238" s="1007"/>
      <c r="I238" s="1008"/>
      <c r="J238" s="1009"/>
      <c r="K238" s="1009"/>
      <c r="L238" s="1009"/>
      <c r="M238" s="1009"/>
      <c r="N238" s="1010"/>
      <c r="O238" s="1006"/>
      <c r="P238" s="1006"/>
      <c r="Q238" s="1006"/>
      <c r="R238" s="1015"/>
      <c r="S238" s="1203"/>
      <c r="T238" s="1082"/>
      <c r="U238" s="1082"/>
      <c r="V238" s="1011"/>
      <c r="W238" s="1204"/>
      <c r="X238" s="1063"/>
      <c r="Y238" s="325"/>
      <c r="Z238" s="325"/>
      <c r="AA238" s="325"/>
      <c r="AB238" s="326"/>
      <c r="AC238" s="326"/>
      <c r="AD238" s="56"/>
      <c r="AE238" s="1009"/>
      <c r="AF238" s="1009"/>
      <c r="AG238" s="1009"/>
      <c r="AH238" s="1012"/>
      <c r="AI238" s="1008"/>
      <c r="AJ238" s="1009"/>
      <c r="AK238" s="1009"/>
      <c r="AL238" s="1009"/>
      <c r="AM238" s="1006"/>
      <c r="AN238" s="1384"/>
      <c r="AO238" s="1014"/>
      <c r="AP238" s="1006"/>
      <c r="AQ238" s="1006"/>
      <c r="AR238" s="1015"/>
      <c r="AS238" s="1270"/>
      <c r="AT238" s="1382"/>
      <c r="AU238" s="1382"/>
      <c r="AV238" s="1382"/>
      <c r="AW238" s="1383"/>
      <c r="AX238" s="1256"/>
      <c r="AY238" s="1006"/>
      <c r="AZ238" s="1009"/>
      <c r="BA238" s="1009"/>
      <c r="BB238" s="1015"/>
      <c r="BC238" s="1013"/>
      <c r="BD238" s="1010"/>
      <c r="BE238" s="1006"/>
      <c r="BF238" s="1006"/>
      <c r="BG238" s="1006"/>
      <c r="BH238" s="1006"/>
      <c r="BI238" s="1006"/>
      <c r="BJ238" s="1006"/>
      <c r="BK238" s="1006"/>
      <c r="BL238" s="1006"/>
      <c r="BM238" s="1016"/>
    </row>
    <row r="239" spans="1:66" ht="18.600000000000001" thickBot="1">
      <c r="A239" s="60" t="s">
        <v>89</v>
      </c>
      <c r="B239" s="61"/>
      <c r="C239" s="240"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7"/>
      <c r="J241" s="327"/>
      <c r="K241" s="3"/>
      <c r="L241" s="328"/>
      <c r="M241" s="328"/>
      <c r="N241" s="327"/>
      <c r="O241" s="327"/>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8"/>
      <c r="J243" s="65"/>
      <c r="K243" s="70"/>
      <c r="L243" s="328"/>
      <c r="M243" s="328"/>
      <c r="N243" s="328"/>
      <c r="O243" s="328"/>
      <c r="P243" s="66"/>
      <c r="Q243" s="66"/>
      <c r="R243" s="66"/>
    </row>
    <row r="244" spans="1:65">
      <c r="C244" s="22"/>
      <c r="D244" s="71"/>
      <c r="E244" s="72"/>
      <c r="F244" s="68"/>
      <c r="G244" s="73"/>
      <c r="H244" s="67"/>
      <c r="I244" s="328"/>
      <c r="J244" s="3"/>
      <c r="K244" s="327"/>
      <c r="L244" s="327"/>
      <c r="M244" s="327"/>
      <c r="N244" s="327"/>
      <c r="O244" s="327"/>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42" t="s">
        <v>48</v>
      </c>
      <c r="B246" s="242" t="s">
        <v>59</v>
      </c>
      <c r="C246" s="243" t="s">
        <v>59</v>
      </c>
      <c r="D246" s="1423">
        <v>44562</v>
      </c>
      <c r="E246" s="487"/>
      <c r="F246" s="487"/>
      <c r="G246" s="1208"/>
      <c r="H246" s="1210"/>
      <c r="I246" s="486">
        <v>44593</v>
      </c>
      <c r="J246" s="487"/>
      <c r="K246" s="487"/>
      <c r="L246" s="487"/>
      <c r="M246" s="487"/>
      <c r="N246" s="486">
        <v>44621</v>
      </c>
      <c r="O246" s="487"/>
      <c r="P246" s="487"/>
      <c r="Q246" s="487"/>
      <c r="R246" s="487"/>
      <c r="S246" s="486">
        <v>44652</v>
      </c>
      <c r="T246" s="487"/>
      <c r="U246" s="487"/>
      <c r="V246" s="487"/>
      <c r="W246" s="487"/>
      <c r="X246" s="486">
        <v>44682</v>
      </c>
      <c r="Y246" s="487"/>
      <c r="Z246" s="487"/>
      <c r="AA246" s="487"/>
      <c r="AB246" s="1209"/>
      <c r="AC246" s="1210"/>
      <c r="AD246" s="486">
        <v>44713</v>
      </c>
      <c r="AE246" s="487"/>
      <c r="AF246" s="487"/>
      <c r="AG246" s="487"/>
      <c r="AH246" s="1209"/>
      <c r="AI246" s="486">
        <v>44743</v>
      </c>
      <c r="AJ246" s="487"/>
      <c r="AK246" s="487"/>
      <c r="AL246" s="487"/>
      <c r="AM246" s="487"/>
      <c r="AN246" s="486">
        <v>44774</v>
      </c>
      <c r="AO246" s="487"/>
      <c r="AP246" s="487"/>
      <c r="AQ246" s="487"/>
      <c r="AR246" s="487"/>
      <c r="AS246" s="486">
        <v>44805</v>
      </c>
      <c r="AT246" s="487"/>
      <c r="AU246" s="487"/>
      <c r="AV246" s="1208"/>
      <c r="AW246" s="1209"/>
      <c r="AX246" s="486">
        <v>44835</v>
      </c>
      <c r="AY246" s="487"/>
      <c r="AZ246" s="487"/>
      <c r="BA246" s="487"/>
      <c r="BB246" s="1209"/>
      <c r="BC246" s="1209"/>
      <c r="BD246" s="486">
        <v>44866</v>
      </c>
      <c r="BE246" s="487"/>
      <c r="BF246" s="487"/>
      <c r="BG246" s="487"/>
      <c r="BH246" s="1208"/>
      <c r="BI246" s="1423">
        <v>44896</v>
      </c>
      <c r="BJ246" s="487"/>
      <c r="BK246" s="487"/>
      <c r="BL246" s="1208"/>
      <c r="BM246" s="1433"/>
    </row>
    <row r="247" spans="1:65">
      <c r="A247" s="74" t="s">
        <v>56</v>
      </c>
      <c r="B247" s="75" t="e">
        <f>SUM(D247:BL247)</f>
        <v>#N/A</v>
      </c>
      <c r="C247" s="264" t="e">
        <f>SUM(D247:BM247)</f>
        <v>#N/A</v>
      </c>
      <c r="D247" s="1424" t="e">
        <f>D66+D104+D142</f>
        <v>#N/A</v>
      </c>
      <c r="E247" s="1425"/>
      <c r="F247" s="1425"/>
      <c r="G247" s="1425"/>
      <c r="H247" s="1426"/>
      <c r="I247" s="1424" t="e">
        <f>I66+I104+I142</f>
        <v>#N/A</v>
      </c>
      <c r="J247" s="1425"/>
      <c r="K247" s="1425"/>
      <c r="L247" s="1425"/>
      <c r="M247" s="1425"/>
      <c r="N247" s="1424" t="e">
        <f>N66+N104+N142</f>
        <v>#N/A</v>
      </c>
      <c r="O247" s="1425"/>
      <c r="P247" s="1425"/>
      <c r="Q247" s="1425"/>
      <c r="R247" s="1425"/>
      <c r="S247" s="1424" t="e">
        <f>S66+S104+S142</f>
        <v>#N/A</v>
      </c>
      <c r="T247" s="1425"/>
      <c r="U247" s="1425"/>
      <c r="V247" s="1425"/>
      <c r="W247" s="1426"/>
      <c r="X247" s="1424" t="e">
        <f>X66+X104+X142</f>
        <v>#N/A</v>
      </c>
      <c r="Y247" s="1425"/>
      <c r="Z247" s="1425"/>
      <c r="AA247" s="1425"/>
      <c r="AB247" s="1425"/>
      <c r="AC247" s="1426"/>
      <c r="AD247" s="1424" t="e">
        <f>AD66+AD104+AD142</f>
        <v>#N/A</v>
      </c>
      <c r="AE247" s="1425"/>
      <c r="AF247" s="1425"/>
      <c r="AG247" s="1425"/>
      <c r="AH247" s="1426"/>
      <c r="AI247" s="1424" t="e">
        <f>AI66+AI104+AI142</f>
        <v>#N/A</v>
      </c>
      <c r="AJ247" s="1425"/>
      <c r="AK247" s="1425"/>
      <c r="AL247" s="1425"/>
      <c r="AM247" s="1426"/>
      <c r="AN247" s="1424" t="e">
        <f>AN66+AN104+AN142</f>
        <v>#N/A</v>
      </c>
      <c r="AO247" s="1425"/>
      <c r="AP247" s="1425"/>
      <c r="AQ247" s="1425"/>
      <c r="AR247" s="1425"/>
      <c r="AS247" s="1424" t="e">
        <f>AS66+AS104+AS142</f>
        <v>#N/A</v>
      </c>
      <c r="AT247" s="1425"/>
      <c r="AU247" s="1425"/>
      <c r="AV247" s="1425"/>
      <c r="AW247" s="1426"/>
      <c r="AX247" s="1425" t="e">
        <f>AX66+AX104+AX142</f>
        <v>#N/A</v>
      </c>
      <c r="AY247" s="1425"/>
      <c r="AZ247" s="1425"/>
      <c r="BA247" s="1425"/>
      <c r="BB247" s="1425"/>
      <c r="BC247" s="1425"/>
      <c r="BD247" s="1424" t="e">
        <f>BD66+BD104+BD142</f>
        <v>#N/A</v>
      </c>
      <c r="BE247" s="1425"/>
      <c r="BF247" s="1425"/>
      <c r="BG247" s="1425"/>
      <c r="BH247" s="1425"/>
      <c r="BI247" s="1424" t="e">
        <f>BI66+BI104+BI142</f>
        <v>#N/A</v>
      </c>
      <c r="BJ247" s="1425"/>
      <c r="BK247" s="1425"/>
      <c r="BL247" s="1425"/>
      <c r="BM247" s="1426"/>
    </row>
    <row r="248" spans="1:65" ht="18.600000000000001" thickBot="1">
      <c r="A248" s="74" t="s">
        <v>57</v>
      </c>
      <c r="B248" s="75" t="e">
        <f>SUM(D248:BL248)</f>
        <v>#N/A</v>
      </c>
      <c r="C248" s="241" t="e">
        <f>SUM(D248:BM248)</f>
        <v>#N/A</v>
      </c>
      <c r="D248" s="1427" t="e">
        <f>D67+D105+D143</f>
        <v>#N/A</v>
      </c>
      <c r="E248" s="1428"/>
      <c r="F248" s="1428"/>
      <c r="G248" s="1428"/>
      <c r="H248" s="1429"/>
      <c r="I248" s="1427" t="e">
        <f>I67+I105+I143</f>
        <v>#N/A</v>
      </c>
      <c r="J248" s="1428"/>
      <c r="K248" s="1428"/>
      <c r="L248" s="1428"/>
      <c r="M248" s="1428"/>
      <c r="N248" s="1427" t="e">
        <f>N67+N105+N143</f>
        <v>#N/A</v>
      </c>
      <c r="O248" s="1428"/>
      <c r="P248" s="1428"/>
      <c r="Q248" s="1428"/>
      <c r="R248" s="1428"/>
      <c r="S248" s="1427" t="e">
        <f>S67+S105+S143</f>
        <v>#N/A</v>
      </c>
      <c r="T248" s="1428"/>
      <c r="U248" s="1428"/>
      <c r="V248" s="1428"/>
      <c r="W248" s="1429"/>
      <c r="X248" s="1427" t="e">
        <f>X67+X105+X143</f>
        <v>#N/A</v>
      </c>
      <c r="Y248" s="1428"/>
      <c r="Z248" s="1428"/>
      <c r="AA248" s="1428"/>
      <c r="AB248" s="1428"/>
      <c r="AC248" s="1429"/>
      <c r="AD248" s="1427" t="e">
        <f>AD67+AD105+AD143</f>
        <v>#N/A</v>
      </c>
      <c r="AE248" s="1428"/>
      <c r="AF248" s="1428"/>
      <c r="AG248" s="1428"/>
      <c r="AH248" s="1429"/>
      <c r="AI248" s="1427" t="e">
        <f>AI67+AI105+AI143</f>
        <v>#N/A</v>
      </c>
      <c r="AJ248" s="1428"/>
      <c r="AK248" s="1428"/>
      <c r="AL248" s="1428"/>
      <c r="AM248" s="1429"/>
      <c r="AN248" s="1427" t="e">
        <f>AN67+AN105+AN143</f>
        <v>#N/A</v>
      </c>
      <c r="AO248" s="1428"/>
      <c r="AP248" s="1428"/>
      <c r="AQ248" s="1428"/>
      <c r="AR248" s="1428"/>
      <c r="AS248" s="1427" t="e">
        <f>AS67+AS105+AS143</f>
        <v>#N/A</v>
      </c>
      <c r="AT248" s="1428"/>
      <c r="AU248" s="1428"/>
      <c r="AV248" s="1428"/>
      <c r="AW248" s="1429"/>
      <c r="AX248" s="1428" t="e">
        <f>AX67+AX105+AX143</f>
        <v>#N/A</v>
      </c>
      <c r="AY248" s="1428"/>
      <c r="AZ248" s="1428"/>
      <c r="BA248" s="1428"/>
      <c r="BB248" s="1428"/>
      <c r="BC248" s="1428"/>
      <c r="BD248" s="1427" t="e">
        <f>BD67+BD105+BD143</f>
        <v>#N/A</v>
      </c>
      <c r="BE248" s="1428"/>
      <c r="BF248" s="1428"/>
      <c r="BG248" s="1428"/>
      <c r="BH248" s="1428"/>
      <c r="BI248" s="1427" t="e">
        <f>BI67+BI105+BI143</f>
        <v>#N/A</v>
      </c>
      <c r="BJ248" s="1428"/>
      <c r="BK248" s="1428"/>
      <c r="BL248" s="1428"/>
      <c r="BM248" s="1429"/>
    </row>
    <row r="249" spans="1:65" ht="18.600000000000001" thickBot="1">
      <c r="B249" s="244" t="e">
        <f>SUM(B247:B248)</f>
        <v>#N/A</v>
      </c>
      <c r="C249" s="245" t="e">
        <f>SUM(C247:C248)</f>
        <v>#N/A</v>
      </c>
      <c r="D249" s="1430" t="e">
        <f>D247+D248</f>
        <v>#N/A</v>
      </c>
      <c r="E249" s="1431"/>
      <c r="F249" s="1431"/>
      <c r="G249" s="1431"/>
      <c r="H249" s="1432"/>
      <c r="I249" s="1430" t="e">
        <f>I247+I248</f>
        <v>#N/A</v>
      </c>
      <c r="J249" s="1431"/>
      <c r="K249" s="1431"/>
      <c r="L249" s="1431"/>
      <c r="M249" s="1431"/>
      <c r="N249" s="1430" t="e">
        <f>N247+N248</f>
        <v>#N/A</v>
      </c>
      <c r="O249" s="1431"/>
      <c r="P249" s="1431"/>
      <c r="Q249" s="1431"/>
      <c r="R249" s="1431"/>
      <c r="S249" s="1430" t="e">
        <f>S247+S248</f>
        <v>#N/A</v>
      </c>
      <c r="T249" s="1431"/>
      <c r="U249" s="1431"/>
      <c r="V249" s="1431"/>
      <c r="W249" s="1432"/>
      <c r="X249" s="1430" t="e">
        <f>X247+X248</f>
        <v>#N/A</v>
      </c>
      <c r="Y249" s="1431"/>
      <c r="Z249" s="1431"/>
      <c r="AA249" s="1431"/>
      <c r="AB249" s="1431"/>
      <c r="AC249" s="1432"/>
      <c r="AD249" s="1430" t="e">
        <f>AD247+AD248</f>
        <v>#N/A</v>
      </c>
      <c r="AE249" s="1431"/>
      <c r="AF249" s="1431"/>
      <c r="AG249" s="1431"/>
      <c r="AH249" s="1432"/>
      <c r="AI249" s="1430" t="e">
        <f>AI247+AI248</f>
        <v>#N/A</v>
      </c>
      <c r="AJ249" s="1431"/>
      <c r="AK249" s="1431"/>
      <c r="AL249" s="1431"/>
      <c r="AM249" s="1432"/>
      <c r="AN249" s="1430" t="e">
        <f>AN247+AN248</f>
        <v>#N/A</v>
      </c>
      <c r="AO249" s="1431"/>
      <c r="AP249" s="1431"/>
      <c r="AQ249" s="1431"/>
      <c r="AR249" s="1431"/>
      <c r="AS249" s="1430" t="e">
        <f>AS247+AS248</f>
        <v>#N/A</v>
      </c>
      <c r="AT249" s="1431"/>
      <c r="AU249" s="1431"/>
      <c r="AV249" s="1431"/>
      <c r="AW249" s="1432"/>
      <c r="AX249" s="1431" t="e">
        <f>AX247+AX248</f>
        <v>#N/A</v>
      </c>
      <c r="AY249" s="1431"/>
      <c r="AZ249" s="1431"/>
      <c r="BA249" s="1431"/>
      <c r="BB249" s="1431"/>
      <c r="BC249" s="1431"/>
      <c r="BD249" s="1430" t="e">
        <f>BD247+BD248</f>
        <v>#N/A</v>
      </c>
      <c r="BE249" s="1431"/>
      <c r="BF249" s="1431"/>
      <c r="BG249" s="1431"/>
      <c r="BH249" s="1431"/>
      <c r="BI249" s="1430" t="e">
        <f>BI247+BI248</f>
        <v>#N/A</v>
      </c>
      <c r="BJ249" s="1431"/>
      <c r="BK249" s="1431"/>
      <c r="BL249" s="1431"/>
      <c r="BM249" s="1432"/>
    </row>
    <row r="251" spans="1:65" ht="25.8">
      <c r="D251" s="76"/>
    </row>
  </sheetData>
  <mergeCells count="38">
    <mergeCell ref="E8:F8"/>
    <mergeCell ref="J8:K8"/>
    <mergeCell ref="D41:H41"/>
    <mergeCell ref="I41:M41"/>
    <mergeCell ref="N41:R41"/>
    <mergeCell ref="S41:W41"/>
    <mergeCell ref="X41:AC41"/>
    <mergeCell ref="AD41:AH41"/>
    <mergeCell ref="AI41:AM41"/>
    <mergeCell ref="AN41:AR41"/>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D117:H117"/>
    <mergeCell ref="I117:M117"/>
    <mergeCell ref="N117:R117"/>
    <mergeCell ref="S117:W117"/>
    <mergeCell ref="X117:AC117"/>
    <mergeCell ref="BD117:BH117"/>
    <mergeCell ref="BI117:BM117"/>
    <mergeCell ref="AD117:AH117"/>
    <mergeCell ref="AI117:AM117"/>
    <mergeCell ref="AN117:AR117"/>
    <mergeCell ref="AS117:AW117"/>
    <mergeCell ref="AX117:BC117"/>
  </mergeCells>
  <conditionalFormatting sqref="D24:L24 S24:AC24">
    <cfRule type="cellIs" dxfId="133" priority="67" operator="between">
      <formula>0.1</formula>
      <formula>100000</formula>
    </cfRule>
  </conditionalFormatting>
  <conditionalFormatting sqref="AI24:AM24">
    <cfRule type="cellIs" dxfId="132" priority="63" operator="between">
      <formula>0.1</formula>
      <formula>100000</formula>
    </cfRule>
  </conditionalFormatting>
  <conditionalFormatting sqref="D47:L47 D85:H85 D123:H123 AE47:BB47 AD85:AW85 BD85:BF85 AD123:AW123 BD47:BM47 BD123:BM123 N123:O123 S123:W123 S85:W85 S47:AB47">
    <cfRule type="cellIs" dxfId="131" priority="66" operator="greaterThan">
      <formula>0</formula>
    </cfRule>
  </conditionalFormatting>
  <conditionalFormatting sqref="AC47">
    <cfRule type="cellIs" dxfId="130" priority="65" operator="greaterThan">
      <formula>0</formula>
    </cfRule>
  </conditionalFormatting>
  <conditionalFormatting sqref="AD24:AH24">
    <cfRule type="cellIs" dxfId="129" priority="64" operator="between">
      <formula>0.1</formula>
      <formula>100000</formula>
    </cfRule>
  </conditionalFormatting>
  <conditionalFormatting sqref="BI24:BL24">
    <cfRule type="cellIs" dxfId="128" priority="59" operator="between">
      <formula>0.1</formula>
      <formula>100000</formula>
    </cfRule>
  </conditionalFormatting>
  <conditionalFormatting sqref="AS24:AW24">
    <cfRule type="cellIs" dxfId="127" priority="62" operator="between">
      <formula>0.1</formula>
      <formula>100000</formula>
    </cfRule>
  </conditionalFormatting>
  <conditionalFormatting sqref="AX24:BB24">
    <cfRule type="cellIs" dxfId="126" priority="61" operator="between">
      <formula>0.1</formula>
      <formula>100000</formula>
    </cfRule>
  </conditionalFormatting>
  <conditionalFormatting sqref="BD24:BH24">
    <cfRule type="cellIs" dxfId="125" priority="60" operator="between">
      <formula>0.1</formula>
      <formula>100000</formula>
    </cfRule>
  </conditionalFormatting>
  <conditionalFormatting sqref="BM85">
    <cfRule type="cellIs" dxfId="124" priority="58" operator="greaterThan">
      <formula>0</formula>
    </cfRule>
  </conditionalFormatting>
  <conditionalFormatting sqref="BG85:BL85">
    <cfRule type="cellIs" dxfId="123" priority="57" operator="greaterThan">
      <formula>0</formula>
    </cfRule>
  </conditionalFormatting>
  <conditionalFormatting sqref="AD47">
    <cfRule type="cellIs" dxfId="122" priority="56" operator="greaterThan">
      <formula>0</formula>
    </cfRule>
  </conditionalFormatting>
  <conditionalFormatting sqref="M47">
    <cfRule type="cellIs" dxfId="121" priority="54" operator="greaterThan">
      <formula>0</formula>
    </cfRule>
  </conditionalFormatting>
  <conditionalFormatting sqref="M24">
    <cfRule type="cellIs" dxfId="120" priority="55" operator="between">
      <formula>0.1</formula>
      <formula>100000</formula>
    </cfRule>
  </conditionalFormatting>
  <conditionalFormatting sqref="BC47">
    <cfRule type="cellIs" dxfId="119" priority="53" operator="greaterThan">
      <formula>0</formula>
    </cfRule>
  </conditionalFormatting>
  <conditionalFormatting sqref="BC24">
    <cfRule type="cellIs" dxfId="118" priority="52" operator="between">
      <formula>0.1</formula>
      <formula>100000</formula>
    </cfRule>
  </conditionalFormatting>
  <conditionalFormatting sqref="BM24">
    <cfRule type="cellIs" dxfId="117" priority="51" operator="between">
      <formula>0.1</formula>
      <formula>100000</formula>
    </cfRule>
  </conditionalFormatting>
  <conditionalFormatting sqref="BM85">
    <cfRule type="cellIs" dxfId="116" priority="50" operator="greaterThan">
      <formula>0</formula>
    </cfRule>
  </conditionalFormatting>
  <conditionalFormatting sqref="I85:L85">
    <cfRule type="cellIs" dxfId="115" priority="49" operator="greaterThan">
      <formula>0</formula>
    </cfRule>
  </conditionalFormatting>
  <conditionalFormatting sqref="M85">
    <cfRule type="cellIs" dxfId="114" priority="48" operator="greaterThan">
      <formula>0</formula>
    </cfRule>
  </conditionalFormatting>
  <conditionalFormatting sqref="I123:L123">
    <cfRule type="cellIs" dxfId="113" priority="47" operator="greaterThan">
      <formula>0</formula>
    </cfRule>
  </conditionalFormatting>
  <conditionalFormatting sqref="M123">
    <cfRule type="cellIs" dxfId="112" priority="46" operator="greaterThan">
      <formula>0</formula>
    </cfRule>
  </conditionalFormatting>
  <conditionalFormatting sqref="P123:Q123">
    <cfRule type="cellIs" dxfId="111" priority="45" operator="greaterThan">
      <formula>0</formula>
    </cfRule>
  </conditionalFormatting>
  <conditionalFormatting sqref="R123">
    <cfRule type="cellIs" dxfId="110" priority="44" operator="greaterThan">
      <formula>0</formula>
    </cfRule>
  </conditionalFormatting>
  <conditionalFormatting sqref="N85:O85">
    <cfRule type="cellIs" dxfId="109" priority="43" operator="greaterThan">
      <formula>0</formula>
    </cfRule>
  </conditionalFormatting>
  <conditionalFormatting sqref="P85:Q85">
    <cfRule type="cellIs" dxfId="108" priority="42" operator="greaterThan">
      <formula>0</formula>
    </cfRule>
  </conditionalFormatting>
  <conditionalFormatting sqref="R85">
    <cfRule type="cellIs" dxfId="107" priority="41" operator="greaterThan">
      <formula>0</formula>
    </cfRule>
  </conditionalFormatting>
  <conditionalFormatting sqref="N47:O47">
    <cfRule type="cellIs" dxfId="106" priority="40" operator="greaterThan">
      <formula>0</formula>
    </cfRule>
  </conditionalFormatting>
  <conditionalFormatting sqref="P47:Q47">
    <cfRule type="cellIs" dxfId="105" priority="39" operator="greaterThan">
      <formula>0</formula>
    </cfRule>
  </conditionalFormatting>
  <conditionalFormatting sqref="R47">
    <cfRule type="cellIs" dxfId="104" priority="38" operator="greaterThan">
      <formula>0</formula>
    </cfRule>
  </conditionalFormatting>
  <conditionalFormatting sqref="X85:AB85">
    <cfRule type="cellIs" dxfId="103" priority="37" operator="greaterThan">
      <formula>0</formula>
    </cfRule>
  </conditionalFormatting>
  <conditionalFormatting sqref="AC85">
    <cfRule type="cellIs" dxfId="102" priority="36" operator="greaterThan">
      <formula>0</formula>
    </cfRule>
  </conditionalFormatting>
  <conditionalFormatting sqref="X123:AB123">
    <cfRule type="cellIs" dxfId="101" priority="35" operator="greaterThan">
      <formula>0</formula>
    </cfRule>
  </conditionalFormatting>
  <conditionalFormatting sqref="AC123">
    <cfRule type="cellIs" dxfId="100" priority="34" operator="greaterThan">
      <formula>0</formula>
    </cfRule>
  </conditionalFormatting>
  <conditionalFormatting sqref="AX85:BB85">
    <cfRule type="cellIs" dxfId="99" priority="33" operator="greaterThan">
      <formula>0</formula>
    </cfRule>
  </conditionalFormatting>
  <conditionalFormatting sqref="BC85">
    <cfRule type="cellIs" dxfId="98" priority="32" operator="greaterThan">
      <formula>0</formula>
    </cfRule>
  </conditionalFormatting>
  <conditionalFormatting sqref="AX123:BB123">
    <cfRule type="cellIs" dxfId="97" priority="31" operator="greaterThan">
      <formula>0</formula>
    </cfRule>
  </conditionalFormatting>
  <conditionalFormatting sqref="BC123">
    <cfRule type="cellIs" dxfId="96" priority="30" operator="greaterThan">
      <formula>0</formula>
    </cfRule>
  </conditionalFormatting>
  <conditionalFormatting sqref="N24:Q24">
    <cfRule type="cellIs" dxfId="95" priority="29" operator="between">
      <formula>0.1</formula>
      <formula>100000</formula>
    </cfRule>
  </conditionalFormatting>
  <conditionalFormatting sqref="R24">
    <cfRule type="cellIs" dxfId="94" priority="28" operator="between">
      <formula>0.1</formula>
      <formula>100000</formula>
    </cfRule>
  </conditionalFormatting>
  <conditionalFormatting sqref="AN24:AR24">
    <cfRule type="cellIs" dxfId="93" priority="27" operator="between">
      <formula>0.1</formula>
      <formula>100000</formula>
    </cfRule>
  </conditionalFormatting>
  <conditionalFormatting sqref="D31:L31 S31:AC31">
    <cfRule type="cellIs" dxfId="92" priority="26" operator="between">
      <formula>0.1</formula>
      <formula>100000</formula>
    </cfRule>
  </conditionalFormatting>
  <conditionalFormatting sqref="AI31:AM31">
    <cfRule type="cellIs" dxfId="91" priority="24" operator="between">
      <formula>0.1</formula>
      <formula>100000</formula>
    </cfRule>
  </conditionalFormatting>
  <conditionalFormatting sqref="AD31:AH31">
    <cfRule type="cellIs" dxfId="90" priority="25" operator="between">
      <formula>0.1</formula>
      <formula>100000</formula>
    </cfRule>
  </conditionalFormatting>
  <conditionalFormatting sqref="BI31:BL31">
    <cfRule type="cellIs" dxfId="89" priority="20" operator="between">
      <formula>0.1</formula>
      <formula>100000</formula>
    </cfRule>
  </conditionalFormatting>
  <conditionalFormatting sqref="AS31:AW31">
    <cfRule type="cellIs" dxfId="88" priority="23" operator="between">
      <formula>0.1</formula>
      <formula>100000</formula>
    </cfRule>
  </conditionalFormatting>
  <conditionalFormatting sqref="AX31:BB31">
    <cfRule type="cellIs" dxfId="87" priority="22" operator="between">
      <formula>0.1</formula>
      <formula>100000</formula>
    </cfRule>
  </conditionalFormatting>
  <conditionalFormatting sqref="BD31:BH31">
    <cfRule type="cellIs" dxfId="86" priority="21" operator="between">
      <formula>0.1</formula>
      <formula>100000</formula>
    </cfRule>
  </conditionalFormatting>
  <conditionalFormatting sqref="M31">
    <cfRule type="cellIs" dxfId="85" priority="19" operator="between">
      <formula>0.1</formula>
      <formula>100000</formula>
    </cfRule>
  </conditionalFormatting>
  <conditionalFormatting sqref="BC31">
    <cfRule type="cellIs" dxfId="84" priority="18" operator="between">
      <formula>0.1</formula>
      <formula>100000</formula>
    </cfRule>
  </conditionalFormatting>
  <conditionalFormatting sqref="BM31">
    <cfRule type="cellIs" dxfId="83" priority="17" operator="between">
      <formula>0.1</formula>
      <formula>100000</formula>
    </cfRule>
  </conditionalFormatting>
  <conditionalFormatting sqref="N31:Q31">
    <cfRule type="cellIs" dxfId="82" priority="16" operator="between">
      <formula>0.1</formula>
      <formula>100000</formula>
    </cfRule>
  </conditionalFormatting>
  <conditionalFormatting sqref="R31">
    <cfRule type="cellIs" dxfId="81" priority="15" operator="between">
      <formula>0.1</formula>
      <formula>100000</formula>
    </cfRule>
  </conditionalFormatting>
  <conditionalFormatting sqref="AN31:AR31">
    <cfRule type="cellIs" dxfId="80" priority="14" operator="between">
      <formula>0.1</formula>
      <formula>100000</formula>
    </cfRule>
  </conditionalFormatting>
  <conditionalFormatting sqref="D37:L37 S37:AC37">
    <cfRule type="cellIs" dxfId="79" priority="13" operator="between">
      <formula>0.1</formula>
      <formula>100000</formula>
    </cfRule>
  </conditionalFormatting>
  <conditionalFormatting sqref="AI37:AM37">
    <cfRule type="cellIs" dxfId="78" priority="11" operator="between">
      <formula>0.1</formula>
      <formula>100000</formula>
    </cfRule>
  </conditionalFormatting>
  <conditionalFormatting sqref="AD37:AH37">
    <cfRule type="cellIs" dxfId="77" priority="12" operator="between">
      <formula>0.1</formula>
      <formula>100000</formula>
    </cfRule>
  </conditionalFormatting>
  <conditionalFormatting sqref="BI37:BL37">
    <cfRule type="cellIs" dxfId="76" priority="7" operator="between">
      <formula>0.1</formula>
      <formula>100000</formula>
    </cfRule>
  </conditionalFormatting>
  <conditionalFormatting sqref="AS37:AW37">
    <cfRule type="cellIs" dxfId="75" priority="10" operator="between">
      <formula>0.1</formula>
      <formula>100000</formula>
    </cfRule>
  </conditionalFormatting>
  <conditionalFormatting sqref="AX37:BB37">
    <cfRule type="cellIs" dxfId="74" priority="9" operator="between">
      <formula>0.1</formula>
      <formula>100000</formula>
    </cfRule>
  </conditionalFormatting>
  <conditionalFormatting sqref="BD37:BH37">
    <cfRule type="cellIs" dxfId="73" priority="8" operator="between">
      <formula>0.1</formula>
      <formula>100000</formula>
    </cfRule>
  </conditionalFormatting>
  <conditionalFormatting sqref="M37">
    <cfRule type="cellIs" dxfId="72" priority="6" operator="between">
      <formula>0.1</formula>
      <formula>100000</formula>
    </cfRule>
  </conditionalFormatting>
  <conditionalFormatting sqref="BC37">
    <cfRule type="cellIs" dxfId="71" priority="5" operator="between">
      <formula>0.1</formula>
      <formula>100000</formula>
    </cfRule>
  </conditionalFormatting>
  <conditionalFormatting sqref="BM37">
    <cfRule type="cellIs" dxfId="70" priority="4" operator="between">
      <formula>0.1</formula>
      <formula>100000</formula>
    </cfRule>
  </conditionalFormatting>
  <conditionalFormatting sqref="N37:Q37">
    <cfRule type="cellIs" dxfId="69" priority="3" operator="between">
      <formula>0.1</formula>
      <formula>100000</formula>
    </cfRule>
  </conditionalFormatting>
  <conditionalFormatting sqref="R37">
    <cfRule type="cellIs" dxfId="68" priority="2" operator="between">
      <formula>0.1</formula>
      <formula>100000</formula>
    </cfRule>
  </conditionalFormatting>
  <conditionalFormatting sqref="AN37:AR37">
    <cfRule type="cellIs" dxfId="67" priority="1" operator="between">
      <formula>0.1</formula>
      <formula>100000</formula>
    </cfRule>
  </conditionalFormatting>
  <dataValidations count="5">
    <dataValidation type="list" allowBlank="1" showInputMessage="1" showErrorMessage="1" sqref="D41 AD79 AX41 X41 AI79 S41 I41 N41 AS79 BI79 BD79 AD41 AI41 AS41 BI41 BD41 AN41 AN79 D79 AX79 X79 S79 I79 N79 AD117 AI117 AS117 BI117 BD117 AN117 D117 AX117 X117 S117 I117 N117" xr:uid="{A85B5E95-0046-41AE-8F9D-5177571154C3}">
      <formula1>TG</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96442807-C784-48ED-A68D-AFEBDEAECCAB}">
      <formula1>spot_lenght</formula1>
    </dataValidation>
    <dataValidation type="list" showInputMessage="1" showErrorMessage="1" sqref="B72" xr:uid="{C9A61D01-9AF1-45A5-BC8F-4724834355A3}">
      <formula1>GroupM_deal</formula1>
    </dataValidation>
    <dataValidation type="list" allowBlank="1" showErrorMessage="1" sqref="F72 K72 P72 F148 K148 P148 F110 K110 P110 U72 Z72 AF72 AK72 AP72 AU72 AZ72 BF72 BK72 U110 Z110 AF110 AK110 AP110 AU110 AZ110 BF110 BK110 U148 Z148 AF148 AK148 AP148 AU148 AZ148 BF148 BK148" xr:uid="{017C380F-2DF6-4D0B-A14D-C62596223359}">
      <formula1>Groupm</formula1>
    </dataValidation>
    <dataValidation type="list" allowBlank="1" showInputMessage="1" showErrorMessage="1" promptTitle="POZOR!" prompt="PREPISE CS VO VSETKYCH MESIACOCH!" sqref="C42 C80 C118" xr:uid="{58E7EC2C-0389-4EED-A1AC-9224FEB451E3}">
      <formula1>TG</formula1>
    </dataValidation>
  </dataValidations>
  <pageMargins left="0.23622047244094491" right="0.23622047244094491" top="0.74803149606299213" bottom="0.74803149606299213" header="0.31496062992125984" footer="0.31496062992125984"/>
  <pageSetup paperSize="8" scale="16" orientation="landscape" cellComments="asDisplayed"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3138-B1F8-4EDE-87B6-8D56103C171C}">
  <sheetPr codeName="Sheet9">
    <pageSetUpPr fitToPage="1"/>
  </sheetPr>
  <dimension ref="A1:CC251"/>
  <sheetViews>
    <sheetView showGridLines="0" showZeros="0" zoomScale="55" zoomScaleNormal="55" zoomScaleSheetLayoutView="40" workbookViewId="0">
      <pane xSplit="3" ySplit="21" topLeftCell="D22" activePane="bottomRight" state="frozen"/>
      <selection activeCell="BL131" activeCellId="2" sqref="BL55:BM62 BL93:BM100 BL131:BM138"/>
      <selection pane="topRight" activeCell="BL131" activeCellId="2" sqref="BL55:BM62 BL93:BM100 BL131:BM138"/>
      <selection pane="bottomLeft" activeCell="BL131" activeCellId="2" sqref="BL55:BM62 BL93:BM100 BL131:BM138"/>
      <selection pane="bottomRight" activeCell="D22" sqref="D22"/>
    </sheetView>
  </sheetViews>
  <sheetFormatPr defaultColWidth="9.109375" defaultRowHeight="18" outlineLevelRow="1"/>
  <cols>
    <col min="1" max="1" width="45.109375" style="6" customWidth="1"/>
    <col min="2" max="2" width="19.5546875" style="22" hidden="1" customWidth="1"/>
    <col min="3" max="3" width="19.33203125" style="6" customWidth="1"/>
    <col min="4" max="4" width="6.33203125" style="6" customWidth="1"/>
    <col min="5" max="5" width="6.88671875" style="6" customWidth="1"/>
    <col min="6" max="29" width="6.33203125" style="6" customWidth="1"/>
    <col min="30" max="30" width="6.88671875" style="6" customWidth="1"/>
    <col min="31" max="63" width="6.33203125" style="6" customWidth="1"/>
    <col min="64" max="65" width="6.44140625" style="6" customWidth="1"/>
    <col min="66" max="66" width="10.88671875" style="6" bestFit="1" customWidth="1"/>
    <col min="67" max="16384" width="9.109375" style="6"/>
  </cols>
  <sheetData>
    <row r="1" spans="1:66">
      <c r="A1" s="1"/>
      <c r="B1" s="2"/>
      <c r="C1" s="2"/>
      <c r="D1" s="3"/>
      <c r="E1" s="3"/>
      <c r="F1" s="3"/>
      <c r="G1" s="3"/>
      <c r="H1" s="3"/>
      <c r="I1" s="4"/>
      <c r="J1" s="4"/>
      <c r="K1" s="4"/>
      <c r="L1" s="4"/>
      <c r="M1" s="4"/>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66" ht="21">
      <c r="A2" s="7" t="s">
        <v>13</v>
      </c>
      <c r="B2" s="8"/>
      <c r="C2" s="8" t="s">
        <v>100</v>
      </c>
      <c r="D2" s="3"/>
      <c r="E2" s="9"/>
      <c r="F2" s="3"/>
      <c r="G2" s="3"/>
      <c r="H2" s="3"/>
      <c r="I2" s="3"/>
      <c r="J2" s="3"/>
      <c r="K2" s="3"/>
      <c r="L2" s="3"/>
      <c r="M2" s="3"/>
      <c r="N2" s="5"/>
      <c r="O2" s="5"/>
      <c r="P2" s="5"/>
      <c r="AA2" s="5"/>
      <c r="AB2" s="5"/>
      <c r="AC2" s="5"/>
      <c r="AD2" s="10"/>
      <c r="AE2" s="10"/>
      <c r="AF2" s="10"/>
      <c r="AG2" s="10"/>
      <c r="AH2" s="10"/>
      <c r="AI2" s="10"/>
      <c r="AJ2" s="10"/>
      <c r="AK2" s="10"/>
      <c r="AL2" s="10"/>
      <c r="AM2" s="10"/>
      <c r="AN2" s="10"/>
      <c r="AO2" s="10"/>
      <c r="AP2" s="10"/>
      <c r="AQ2" s="11"/>
      <c r="AR2" s="11"/>
      <c r="AS2" s="11"/>
      <c r="AT2" s="11"/>
      <c r="AU2" s="11"/>
      <c r="AV2" s="11"/>
      <c r="AW2" s="11"/>
      <c r="AX2" s="11"/>
      <c r="AY2" s="11"/>
      <c r="AZ2" s="11"/>
      <c r="BA2" s="11"/>
      <c r="BB2" s="11"/>
      <c r="BC2" s="11"/>
      <c r="BD2" s="12"/>
      <c r="BE2" s="12"/>
      <c r="BF2" s="12"/>
      <c r="BG2" s="12"/>
      <c r="BH2" s="12"/>
      <c r="BI2" s="12"/>
      <c r="BJ2" s="12"/>
      <c r="BK2" s="12"/>
      <c r="BL2" s="12"/>
    </row>
    <row r="3" spans="1:66" ht="21">
      <c r="A3" s="7" t="s">
        <v>14</v>
      </c>
      <c r="B3" s="8"/>
      <c r="C3" s="150" t="s">
        <v>137</v>
      </c>
      <c r="D3" s="3"/>
      <c r="E3" s="3"/>
      <c r="F3" s="3"/>
      <c r="G3" s="3"/>
      <c r="H3" s="3"/>
      <c r="I3" s="3"/>
      <c r="J3" s="3"/>
      <c r="K3" s="3"/>
      <c r="L3" s="3"/>
      <c r="M3" s="3"/>
      <c r="N3" s="5"/>
      <c r="O3" s="5"/>
      <c r="P3" s="5"/>
      <c r="Z3" s="5"/>
      <c r="AA3" s="5"/>
      <c r="AB3" s="5"/>
      <c r="AC3" s="5"/>
      <c r="AD3" s="5"/>
      <c r="AE3" s="5"/>
      <c r="AF3" s="5"/>
      <c r="AG3" s="5"/>
      <c r="AH3" s="5"/>
      <c r="AI3" s="5"/>
      <c r="AJ3" s="5"/>
      <c r="AK3" s="5"/>
      <c r="AL3" s="5"/>
      <c r="AM3" s="10"/>
      <c r="AN3" s="10"/>
      <c r="AO3" s="10"/>
      <c r="AP3" s="10"/>
      <c r="AQ3" s="11"/>
      <c r="AR3" s="11"/>
      <c r="AS3" s="11"/>
      <c r="AT3" s="11"/>
      <c r="AU3" s="11"/>
      <c r="AV3" s="11"/>
      <c r="AW3" s="11"/>
      <c r="AX3" s="11"/>
      <c r="AY3" s="11"/>
      <c r="AZ3" s="11"/>
      <c r="BA3" s="11"/>
      <c r="BB3" s="11"/>
      <c r="BC3" s="11"/>
      <c r="BD3" s="12"/>
      <c r="BE3" s="12"/>
      <c r="BF3" s="12"/>
      <c r="BG3" s="12"/>
      <c r="BH3" s="12"/>
      <c r="BI3" s="12"/>
      <c r="BJ3" s="12"/>
      <c r="BK3" s="12"/>
      <c r="BL3" s="12"/>
    </row>
    <row r="4" spans="1:66" ht="21">
      <c r="A4" s="7" t="s">
        <v>15</v>
      </c>
      <c r="B4" s="8"/>
      <c r="C4" s="8" t="s">
        <v>53</v>
      </c>
      <c r="D4" s="3"/>
      <c r="E4" s="3"/>
      <c r="F4" s="3"/>
      <c r="G4" s="13"/>
      <c r="H4" s="3"/>
      <c r="I4" s="3"/>
      <c r="J4" s="3"/>
      <c r="K4" s="3"/>
      <c r="L4" s="3"/>
      <c r="M4" s="3"/>
      <c r="N4" s="5"/>
      <c r="O4" s="5"/>
      <c r="P4" s="5"/>
      <c r="AA4" s="5"/>
      <c r="AB4" s="5"/>
      <c r="AC4" s="5"/>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2"/>
      <c r="BE4" s="12"/>
      <c r="BF4" s="12"/>
      <c r="BG4" s="12"/>
      <c r="BH4" s="12"/>
      <c r="BI4" s="12"/>
      <c r="BJ4" s="12"/>
      <c r="BK4" s="12"/>
      <c r="BL4" s="12"/>
    </row>
    <row r="5" spans="1:66" ht="22.5" customHeight="1">
      <c r="A5" s="7" t="s">
        <v>16</v>
      </c>
      <c r="B5" s="8"/>
      <c r="C5" s="8"/>
      <c r="D5" s="3"/>
      <c r="E5" s="3"/>
      <c r="F5" s="3"/>
      <c r="G5" s="13"/>
      <c r="H5" s="3"/>
      <c r="I5" s="3"/>
      <c r="J5" s="3"/>
      <c r="K5" s="3"/>
      <c r="L5" s="3"/>
      <c r="M5" s="3"/>
      <c r="N5" s="14"/>
      <c r="O5" s="5"/>
      <c r="P5" s="5"/>
      <c r="Z5" s="388" t="str">
        <f>C3&amp; " - MEDIAPLAN 2022"</f>
        <v>brand - MEDIAPLAN 2022</v>
      </c>
      <c r="AA5" s="5"/>
      <c r="AB5" s="5"/>
      <c r="AC5" s="5"/>
      <c r="AD5" s="5"/>
      <c r="AE5" s="5"/>
      <c r="AF5" s="5"/>
      <c r="AG5" s="5"/>
      <c r="AH5" s="5"/>
      <c r="AI5" s="5"/>
      <c r="AJ5" s="5"/>
      <c r="AK5" s="5"/>
      <c r="AL5" s="5"/>
      <c r="AM5" s="10"/>
      <c r="AN5" s="10"/>
      <c r="AO5" s="10"/>
      <c r="AP5" s="10"/>
      <c r="AQ5" s="11"/>
      <c r="AR5" s="11"/>
      <c r="AS5" s="11"/>
      <c r="AT5" s="11"/>
      <c r="AU5" s="11"/>
      <c r="AV5" s="11"/>
      <c r="AW5" s="11"/>
      <c r="AX5" s="11"/>
      <c r="AY5" s="11"/>
      <c r="AZ5" s="11"/>
      <c r="BA5" s="11"/>
      <c r="BB5" s="11"/>
      <c r="BC5" s="11"/>
      <c r="BD5" s="12"/>
      <c r="BE5" s="12"/>
      <c r="BF5" s="12"/>
      <c r="BG5" s="12"/>
      <c r="BH5" s="12"/>
      <c r="BI5" s="12"/>
      <c r="BJ5" s="12"/>
      <c r="BK5" s="12"/>
      <c r="BL5" s="12"/>
    </row>
    <row r="6" spans="1:66" ht="21">
      <c r="A6" s="15" t="s">
        <v>17</v>
      </c>
      <c r="B6" s="16"/>
      <c r="C6" s="17" t="s">
        <v>113</v>
      </c>
      <c r="O6" s="5"/>
      <c r="P6" s="387"/>
      <c r="Q6" s="5"/>
      <c r="AC6" s="5"/>
      <c r="AD6" s="5"/>
      <c r="AE6" s="5"/>
      <c r="AF6" s="5"/>
      <c r="AG6" s="5"/>
      <c r="AH6" s="5"/>
      <c r="AI6" s="5"/>
      <c r="AJ6" s="5"/>
      <c r="AK6" s="5"/>
      <c r="AL6" s="5"/>
      <c r="AM6" s="5"/>
      <c r="AN6" s="5"/>
      <c r="AO6" s="5"/>
      <c r="AP6" s="5"/>
      <c r="AQ6" s="12"/>
      <c r="AR6" s="12"/>
      <c r="AS6" s="12"/>
      <c r="AT6" s="12"/>
      <c r="AU6" s="12"/>
      <c r="AV6" s="12"/>
      <c r="AW6" s="12"/>
      <c r="AX6" s="12"/>
      <c r="AY6" s="12"/>
      <c r="AZ6" s="12"/>
      <c r="BA6" s="12"/>
      <c r="BB6" s="12"/>
      <c r="BC6" s="12"/>
      <c r="BD6" s="12"/>
      <c r="BE6" s="12"/>
      <c r="BF6" s="12"/>
      <c r="BG6" s="12"/>
      <c r="BH6" s="12"/>
      <c r="BI6" s="12"/>
      <c r="BJ6" s="12"/>
      <c r="BK6" s="12"/>
      <c r="BL6" s="12"/>
    </row>
    <row r="7" spans="1:66" ht="21">
      <c r="A7" s="15"/>
      <c r="B7" s="8"/>
      <c r="C7" s="18" t="s">
        <v>116</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12"/>
      <c r="AR7" s="12"/>
      <c r="AS7" s="12"/>
      <c r="AT7" s="12"/>
      <c r="AU7" s="12"/>
      <c r="AV7" s="12"/>
      <c r="AW7" s="12"/>
      <c r="AX7" s="12"/>
      <c r="AY7" s="12"/>
      <c r="AZ7" s="12"/>
      <c r="BA7" s="12"/>
      <c r="BB7" s="12"/>
      <c r="BC7" s="12"/>
      <c r="BD7" s="12"/>
      <c r="BE7" s="12"/>
      <c r="BF7" s="12"/>
      <c r="BG7" s="12"/>
      <c r="BH7" s="12"/>
      <c r="BI7" s="12"/>
      <c r="BJ7" s="12"/>
      <c r="BK7" s="12"/>
      <c r="BL7" s="12"/>
    </row>
    <row r="8" spans="1:66" ht="21">
      <c r="A8" s="15" t="s">
        <v>18</v>
      </c>
      <c r="B8" s="19"/>
      <c r="C8" s="19">
        <f ca="1">'TV timeplan'!C8</f>
        <v>44785</v>
      </c>
      <c r="D8" s="20"/>
      <c r="E8" s="1578"/>
      <c r="F8" s="1578"/>
      <c r="G8" s="256"/>
      <c r="H8" s="256"/>
      <c r="J8" s="1577"/>
      <c r="K8" s="1577"/>
      <c r="L8" s="5"/>
      <c r="M8" s="5"/>
      <c r="N8" s="5"/>
      <c r="O8" s="5"/>
      <c r="P8" s="5"/>
      <c r="Q8" s="5"/>
      <c r="R8" s="5"/>
      <c r="S8" s="5"/>
      <c r="T8" s="5"/>
      <c r="U8" s="5"/>
      <c r="V8" s="5"/>
      <c r="W8" s="5"/>
      <c r="X8" s="5"/>
      <c r="Y8" s="5"/>
      <c r="Z8" s="5"/>
      <c r="AA8" s="5"/>
      <c r="AC8" s="5"/>
      <c r="AD8" s="5"/>
      <c r="AE8" s="5"/>
      <c r="AF8" s="5"/>
      <c r="AG8" s="5"/>
      <c r="AH8" s="5"/>
      <c r="AI8" s="5"/>
      <c r="AJ8" s="5"/>
      <c r="AK8" s="5"/>
      <c r="AL8" s="5"/>
      <c r="AM8" s="5"/>
      <c r="AN8" s="5"/>
      <c r="AO8" s="5"/>
      <c r="AP8" s="5"/>
      <c r="AQ8" s="12"/>
      <c r="AR8" s="12"/>
      <c r="AS8" s="21"/>
      <c r="AT8" s="12"/>
      <c r="AU8" s="12"/>
      <c r="AV8" s="12"/>
      <c r="AW8" s="12"/>
      <c r="AX8" s="12"/>
      <c r="AY8" s="12"/>
      <c r="AZ8" s="12"/>
      <c r="BA8" s="12"/>
      <c r="BB8" s="12"/>
      <c r="BC8" s="12"/>
      <c r="BD8" s="12"/>
      <c r="BE8" s="12"/>
      <c r="BF8" s="12"/>
      <c r="BG8" s="12"/>
      <c r="BH8" s="12"/>
      <c r="BI8" s="12"/>
      <c r="BJ8" s="12"/>
      <c r="BK8" s="12"/>
      <c r="BL8" s="12"/>
    </row>
    <row r="9" spans="1:66" ht="18.600000000000001" thickBot="1">
      <c r="A9" s="1"/>
      <c r="D9" s="23"/>
      <c r="F9" s="24"/>
      <c r="G9" s="23"/>
      <c r="AQ9" s="12"/>
      <c r="AR9" s="12"/>
      <c r="AS9" s="12"/>
      <c r="AT9" s="12"/>
      <c r="AU9" s="12"/>
      <c r="AV9" s="12"/>
      <c r="AW9" s="12"/>
      <c r="AX9" s="12"/>
      <c r="AY9" s="12"/>
      <c r="AZ9" s="12"/>
      <c r="BA9" s="12"/>
      <c r="BB9" s="12"/>
      <c r="BC9" s="12"/>
      <c r="BD9" s="12"/>
      <c r="BE9" s="12"/>
      <c r="BF9" s="12"/>
      <c r="BG9" s="12"/>
      <c r="BH9" s="12"/>
      <c r="BI9" s="12"/>
      <c r="BJ9" s="12"/>
      <c r="BK9" s="12"/>
      <c r="BL9" s="12"/>
    </row>
    <row r="10" spans="1:66">
      <c r="A10" s="137" t="s">
        <v>0</v>
      </c>
      <c r="B10" s="138"/>
      <c r="C10" s="318" t="s">
        <v>4</v>
      </c>
      <c r="D10" s="344">
        <v>44562</v>
      </c>
      <c r="E10" s="345"/>
      <c r="F10" s="345"/>
      <c r="G10" s="346"/>
      <c r="H10" s="1206"/>
      <c r="I10" s="1205">
        <v>44593</v>
      </c>
      <c r="J10" s="487"/>
      <c r="K10" s="487"/>
      <c r="L10" s="487"/>
      <c r="M10" s="486"/>
      <c r="N10" s="345">
        <v>44621</v>
      </c>
      <c r="O10" s="345"/>
      <c r="P10" s="345"/>
      <c r="Q10" s="345"/>
      <c r="R10" s="348"/>
      <c r="S10" s="345">
        <v>44652</v>
      </c>
      <c r="T10" s="345"/>
      <c r="U10" s="345"/>
      <c r="V10" s="345"/>
      <c r="W10" s="348"/>
      <c r="X10" s="345">
        <v>44682</v>
      </c>
      <c r="Y10" s="345"/>
      <c r="Z10" s="345"/>
      <c r="AA10" s="349"/>
      <c r="AB10" s="347"/>
      <c r="AC10" s="348"/>
      <c r="AD10" s="345">
        <v>44713</v>
      </c>
      <c r="AE10" s="345"/>
      <c r="AF10" s="345"/>
      <c r="AG10" s="349"/>
      <c r="AH10" s="348"/>
      <c r="AI10" s="345">
        <v>44743</v>
      </c>
      <c r="AJ10" s="345"/>
      <c r="AK10" s="345"/>
      <c r="AL10" s="345"/>
      <c r="AM10" s="348"/>
      <c r="AN10" s="345">
        <v>44774</v>
      </c>
      <c r="AO10" s="345"/>
      <c r="AP10" s="345"/>
      <c r="AQ10" s="345"/>
      <c r="AR10" s="347"/>
      <c r="AS10" s="1207">
        <v>44805</v>
      </c>
      <c r="AT10" s="487"/>
      <c r="AU10" s="487"/>
      <c r="AV10" s="1211"/>
      <c r="AW10" s="1212"/>
      <c r="AX10" s="1207">
        <v>44835</v>
      </c>
      <c r="AY10" s="487"/>
      <c r="AZ10" s="487"/>
      <c r="BA10" s="487"/>
      <c r="BB10" s="1209"/>
      <c r="BC10" s="486"/>
      <c r="BD10" s="345">
        <v>44866</v>
      </c>
      <c r="BE10" s="345"/>
      <c r="BF10" s="345"/>
      <c r="BG10" s="349"/>
      <c r="BH10" s="348"/>
      <c r="BI10" s="345">
        <v>44896</v>
      </c>
      <c r="BJ10" s="345"/>
      <c r="BK10" s="346"/>
      <c r="BL10" s="346"/>
      <c r="BM10" s="350"/>
    </row>
    <row r="11" spans="1:66">
      <c r="A11" s="139"/>
      <c r="B11" s="140"/>
      <c r="C11" s="319" t="s">
        <v>1</v>
      </c>
      <c r="D11" s="488">
        <v>3</v>
      </c>
      <c r="E11" s="489">
        <v>10</v>
      </c>
      <c r="F11" s="489">
        <v>17</v>
      </c>
      <c r="G11" s="489">
        <v>24</v>
      </c>
      <c r="H11" s="490">
        <v>31</v>
      </c>
      <c r="I11" s="490"/>
      <c r="J11" s="489">
        <v>7</v>
      </c>
      <c r="K11" s="489">
        <v>14</v>
      </c>
      <c r="L11" s="489">
        <v>21</v>
      </c>
      <c r="M11" s="490">
        <v>28</v>
      </c>
      <c r="N11" s="490"/>
      <c r="O11" s="489">
        <v>7</v>
      </c>
      <c r="P11" s="489">
        <v>14</v>
      </c>
      <c r="Q11" s="491">
        <v>21</v>
      </c>
      <c r="R11" s="490">
        <v>28</v>
      </c>
      <c r="S11" s="490"/>
      <c r="T11" s="489">
        <v>4</v>
      </c>
      <c r="U11" s="489">
        <v>11</v>
      </c>
      <c r="V11" s="491">
        <v>18</v>
      </c>
      <c r="W11" s="490">
        <v>25</v>
      </c>
      <c r="X11" s="490"/>
      <c r="Y11" s="489">
        <v>2</v>
      </c>
      <c r="Z11" s="489">
        <v>9</v>
      </c>
      <c r="AA11" s="489">
        <v>16</v>
      </c>
      <c r="AB11" s="491">
        <v>23</v>
      </c>
      <c r="AC11" s="490">
        <v>30</v>
      </c>
      <c r="AD11" s="490"/>
      <c r="AE11" s="489">
        <v>6</v>
      </c>
      <c r="AF11" s="489">
        <v>13</v>
      </c>
      <c r="AG11" s="491">
        <v>20</v>
      </c>
      <c r="AH11" s="490">
        <v>27</v>
      </c>
      <c r="AI11" s="490"/>
      <c r="AJ11" s="489">
        <v>4</v>
      </c>
      <c r="AK11" s="489">
        <v>11</v>
      </c>
      <c r="AL11" s="491">
        <v>18</v>
      </c>
      <c r="AM11" s="491">
        <v>25</v>
      </c>
      <c r="AN11" s="489">
        <v>1</v>
      </c>
      <c r="AO11" s="489">
        <v>8</v>
      </c>
      <c r="AP11" s="489">
        <v>15</v>
      </c>
      <c r="AQ11" s="490">
        <v>22</v>
      </c>
      <c r="AR11" s="490">
        <v>29</v>
      </c>
      <c r="AS11" s="490"/>
      <c r="AT11" s="489">
        <v>5</v>
      </c>
      <c r="AU11" s="489">
        <v>12</v>
      </c>
      <c r="AV11" s="490">
        <v>19</v>
      </c>
      <c r="AW11" s="490">
        <v>26</v>
      </c>
      <c r="AX11" s="490"/>
      <c r="AY11" s="489">
        <v>34</v>
      </c>
      <c r="AZ11" s="489">
        <v>41</v>
      </c>
      <c r="BA11" s="489">
        <v>48</v>
      </c>
      <c r="BB11" s="490">
        <v>55</v>
      </c>
      <c r="BC11" s="490">
        <v>31</v>
      </c>
      <c r="BD11" s="490"/>
      <c r="BE11" s="489">
        <v>7</v>
      </c>
      <c r="BF11" s="489">
        <v>14</v>
      </c>
      <c r="BG11" s="491">
        <v>21</v>
      </c>
      <c r="BH11" s="490">
        <v>28</v>
      </c>
      <c r="BI11" s="490"/>
      <c r="BJ11" s="489">
        <v>5</v>
      </c>
      <c r="BK11" s="489">
        <v>12</v>
      </c>
      <c r="BL11" s="489">
        <v>19</v>
      </c>
      <c r="BM11" s="492">
        <v>26</v>
      </c>
    </row>
    <row r="12" spans="1:66">
      <c r="A12" s="139"/>
      <c r="B12" s="140"/>
      <c r="C12" s="319" t="s">
        <v>2</v>
      </c>
      <c r="D12" s="493">
        <v>7</v>
      </c>
      <c r="E12" s="494">
        <v>7</v>
      </c>
      <c r="F12" s="494">
        <v>7</v>
      </c>
      <c r="G12" s="494">
        <v>7</v>
      </c>
      <c r="H12" s="494">
        <v>1</v>
      </c>
      <c r="I12" s="494">
        <v>6</v>
      </c>
      <c r="J12" s="494">
        <v>7</v>
      </c>
      <c r="K12" s="494">
        <v>7</v>
      </c>
      <c r="L12" s="494">
        <v>7</v>
      </c>
      <c r="M12" s="494">
        <v>1</v>
      </c>
      <c r="N12" s="494">
        <v>6</v>
      </c>
      <c r="O12" s="494">
        <v>7</v>
      </c>
      <c r="P12" s="494">
        <v>7</v>
      </c>
      <c r="Q12" s="494">
        <v>7</v>
      </c>
      <c r="R12" s="494">
        <v>4</v>
      </c>
      <c r="S12" s="494">
        <v>3</v>
      </c>
      <c r="T12" s="494">
        <v>7</v>
      </c>
      <c r="U12" s="494">
        <v>7</v>
      </c>
      <c r="V12" s="494">
        <v>7</v>
      </c>
      <c r="W12" s="494">
        <v>6</v>
      </c>
      <c r="X12" s="494">
        <v>1</v>
      </c>
      <c r="Y12" s="494">
        <v>7</v>
      </c>
      <c r="Z12" s="494">
        <v>7</v>
      </c>
      <c r="AA12" s="494">
        <v>7</v>
      </c>
      <c r="AB12" s="494">
        <v>7</v>
      </c>
      <c r="AC12" s="494">
        <v>2</v>
      </c>
      <c r="AD12" s="494">
        <v>5</v>
      </c>
      <c r="AE12" s="494">
        <v>7</v>
      </c>
      <c r="AF12" s="494">
        <v>7</v>
      </c>
      <c r="AG12" s="494">
        <v>7</v>
      </c>
      <c r="AH12" s="494">
        <v>4</v>
      </c>
      <c r="AI12" s="494">
        <v>3</v>
      </c>
      <c r="AJ12" s="494">
        <v>7</v>
      </c>
      <c r="AK12" s="494">
        <v>7</v>
      </c>
      <c r="AL12" s="494">
        <v>7</v>
      </c>
      <c r="AM12" s="494">
        <v>7</v>
      </c>
      <c r="AN12" s="494">
        <v>7</v>
      </c>
      <c r="AO12" s="494">
        <v>7</v>
      </c>
      <c r="AP12" s="494">
        <v>7</v>
      </c>
      <c r="AQ12" s="494">
        <v>7</v>
      </c>
      <c r="AR12" s="494">
        <v>3</v>
      </c>
      <c r="AS12" s="494">
        <v>4</v>
      </c>
      <c r="AT12" s="494">
        <v>7</v>
      </c>
      <c r="AU12" s="494">
        <v>7</v>
      </c>
      <c r="AV12" s="494">
        <v>7</v>
      </c>
      <c r="AW12" s="494">
        <v>5</v>
      </c>
      <c r="AX12" s="494">
        <v>2</v>
      </c>
      <c r="AY12" s="494">
        <v>7</v>
      </c>
      <c r="AZ12" s="494">
        <v>7</v>
      </c>
      <c r="BA12" s="494">
        <v>7</v>
      </c>
      <c r="BB12" s="494">
        <v>7</v>
      </c>
      <c r="BC12" s="494">
        <v>1</v>
      </c>
      <c r="BD12" s="495">
        <v>6</v>
      </c>
      <c r="BE12" s="494">
        <v>7</v>
      </c>
      <c r="BF12" s="494">
        <v>7</v>
      </c>
      <c r="BG12" s="494">
        <v>7</v>
      </c>
      <c r="BH12" s="494">
        <v>3</v>
      </c>
      <c r="BI12" s="494">
        <v>4</v>
      </c>
      <c r="BJ12" s="494">
        <v>7</v>
      </c>
      <c r="BK12" s="494">
        <v>7</v>
      </c>
      <c r="BL12" s="494">
        <v>7</v>
      </c>
      <c r="BM12" s="496">
        <v>6</v>
      </c>
    </row>
    <row r="13" spans="1:66" ht="18.75" hidden="1" customHeight="1">
      <c r="A13" s="139" t="s">
        <v>82</v>
      </c>
      <c r="B13" s="140"/>
      <c r="C13" s="93" t="s">
        <v>83</v>
      </c>
      <c r="D13" s="96"/>
      <c r="E13" s="97"/>
      <c r="F13" s="97"/>
      <c r="G13" s="97"/>
      <c r="H13" s="97"/>
      <c r="I13" s="97"/>
      <c r="J13" s="97"/>
      <c r="K13" s="97"/>
      <c r="L13" s="97"/>
      <c r="M13" s="97"/>
      <c r="N13" s="110"/>
      <c r="O13" s="97"/>
      <c r="P13" s="97"/>
      <c r="Q13" s="97"/>
      <c r="R13" s="97"/>
      <c r="S13" s="110"/>
      <c r="T13" s="97"/>
      <c r="U13" s="97"/>
      <c r="V13" s="97"/>
      <c r="W13" s="109"/>
      <c r="X13" s="110"/>
      <c r="Y13" s="97"/>
      <c r="Z13" s="97"/>
      <c r="AA13" s="199"/>
      <c r="AB13" s="329"/>
      <c r="AC13" s="185"/>
      <c r="AD13" s="110"/>
      <c r="AE13" s="97"/>
      <c r="AF13" s="97"/>
      <c r="AG13" s="97"/>
      <c r="AH13" s="190"/>
      <c r="AI13" s="110"/>
      <c r="AJ13" s="97"/>
      <c r="AK13" s="97"/>
      <c r="AL13" s="97"/>
      <c r="AM13" s="109"/>
      <c r="AN13" s="110"/>
      <c r="AO13" s="97"/>
      <c r="AP13" s="97"/>
      <c r="AQ13" s="190"/>
      <c r="AR13" s="209"/>
      <c r="AS13" s="110"/>
      <c r="AT13" s="97"/>
      <c r="AU13" s="97"/>
      <c r="AV13" s="97"/>
      <c r="AW13" s="196"/>
      <c r="AX13" s="108"/>
      <c r="AY13" s="97"/>
      <c r="AZ13" s="97"/>
      <c r="BA13" s="97"/>
      <c r="BB13" s="190"/>
      <c r="BC13" s="478"/>
      <c r="BD13" s="110"/>
      <c r="BE13" s="97"/>
      <c r="BF13" s="97"/>
      <c r="BG13" s="199"/>
      <c r="BH13" s="108"/>
      <c r="BI13" s="110"/>
      <c r="BJ13" s="97"/>
      <c r="BK13" s="97"/>
      <c r="BL13" s="190"/>
      <c r="BM13" s="512"/>
      <c r="BN13" s="195"/>
    </row>
    <row r="14" spans="1:66" ht="18.75" hidden="1" customHeight="1">
      <c r="A14" s="139" t="s">
        <v>64</v>
      </c>
      <c r="B14" s="140"/>
      <c r="C14" s="106" t="s">
        <v>31</v>
      </c>
      <c r="D14" s="513">
        <f>kodovnik!$F$15</f>
        <v>412.37</v>
      </c>
      <c r="E14" s="514"/>
      <c r="F14" s="514"/>
      <c r="G14" s="514"/>
      <c r="H14" s="515"/>
      <c r="I14" s="516">
        <f>kodovnik!$F$16</f>
        <v>471.28</v>
      </c>
      <c r="J14" s="514"/>
      <c r="K14" s="514"/>
      <c r="L14" s="514"/>
      <c r="M14" s="514"/>
      <c r="N14" s="517">
        <f>kodovnik!$F$17</f>
        <v>618.55499999999995</v>
      </c>
      <c r="O14" s="514"/>
      <c r="P14" s="514"/>
      <c r="Q14" s="514"/>
      <c r="R14" s="514"/>
      <c r="S14" s="518">
        <f>kodovnik!$F$18</f>
        <v>736.375</v>
      </c>
      <c r="T14" s="519"/>
      <c r="U14" s="514"/>
      <c r="V14" s="520"/>
      <c r="W14" s="521"/>
      <c r="X14" s="522">
        <f>kodovnik!$F$19</f>
        <v>765.82999999999993</v>
      </c>
      <c r="Y14" s="514"/>
      <c r="Z14" s="514"/>
      <c r="AA14" s="520"/>
      <c r="AB14" s="523"/>
      <c r="AC14" s="521"/>
      <c r="AD14" s="522">
        <f>kodovnik!$F$20</f>
        <v>765.82999999999993</v>
      </c>
      <c r="AE14" s="514"/>
      <c r="AF14" s="514"/>
      <c r="AG14" s="520"/>
      <c r="AH14" s="524"/>
      <c r="AI14" s="522">
        <f>kodovnik!$F$21</f>
        <v>500.73499999999996</v>
      </c>
      <c r="AJ14" s="514"/>
      <c r="AK14" s="514"/>
      <c r="AL14" s="520"/>
      <c r="AM14" s="521"/>
      <c r="AN14" s="522">
        <f>kodovnik!$F$22</f>
        <v>559.64499999999998</v>
      </c>
      <c r="AO14" s="514"/>
      <c r="AP14" s="514"/>
      <c r="AQ14" s="520"/>
      <c r="AR14" s="516"/>
      <c r="AS14" s="522">
        <f>kodovnik!$F$23</f>
        <v>883.65</v>
      </c>
      <c r="AT14" s="514"/>
      <c r="AU14" s="514"/>
      <c r="AV14" s="514"/>
      <c r="AW14" s="525"/>
      <c r="AX14" s="519">
        <f>kodovnik!$F$24</f>
        <v>883.65</v>
      </c>
      <c r="AY14" s="514"/>
      <c r="AZ14" s="514"/>
      <c r="BA14" s="520"/>
      <c r="BB14" s="524"/>
      <c r="BC14" s="526"/>
      <c r="BD14" s="522">
        <f>kodovnik!$F$25</f>
        <v>883.65</v>
      </c>
      <c r="BE14" s="514"/>
      <c r="BF14" s="514"/>
      <c r="BG14" s="520"/>
      <c r="BH14" s="516"/>
      <c r="BI14" s="522">
        <f>kodovnik!$F$26</f>
        <v>854.19499999999994</v>
      </c>
      <c r="BJ14" s="514"/>
      <c r="BK14" s="514"/>
      <c r="BL14" s="520"/>
      <c r="BM14" s="527"/>
      <c r="BN14" s="195"/>
    </row>
    <row r="15" spans="1:66" ht="18.75" hidden="1" customHeight="1">
      <c r="A15" s="139" t="s">
        <v>65</v>
      </c>
      <c r="B15" s="140"/>
      <c r="C15" s="106" t="s">
        <v>30</v>
      </c>
      <c r="D15" s="528">
        <f>kodovnik!$G$15</f>
        <v>214.43239999999997</v>
      </c>
      <c r="E15" s="514"/>
      <c r="F15" s="514"/>
      <c r="G15" s="514"/>
      <c r="H15" s="515"/>
      <c r="I15" s="516">
        <f>kodovnik!$G$16</f>
        <v>245.06559999999999</v>
      </c>
      <c r="J15" s="514"/>
      <c r="K15" s="514"/>
      <c r="L15" s="514"/>
      <c r="M15" s="514"/>
      <c r="N15" s="517">
        <f>kodovnik!$G$17</f>
        <v>321.64860000000004</v>
      </c>
      <c r="O15" s="514"/>
      <c r="P15" s="514"/>
      <c r="Q15" s="514"/>
      <c r="R15" s="514"/>
      <c r="S15" s="518">
        <f>kodovnik!$G$18</f>
        <v>382.91499999999996</v>
      </c>
      <c r="T15" s="519"/>
      <c r="U15" s="514"/>
      <c r="V15" s="520"/>
      <c r="W15" s="521"/>
      <c r="X15" s="522">
        <f>kodovnik!$G$19</f>
        <v>398.23160000000001</v>
      </c>
      <c r="Y15" s="514"/>
      <c r="Z15" s="514"/>
      <c r="AA15" s="520"/>
      <c r="AB15" s="523"/>
      <c r="AC15" s="521"/>
      <c r="AD15" s="522">
        <f>kodovnik!$G$20</f>
        <v>398.23160000000001</v>
      </c>
      <c r="AE15" s="514"/>
      <c r="AF15" s="514"/>
      <c r="AG15" s="520"/>
      <c r="AH15" s="524"/>
      <c r="AI15" s="522">
        <f>kodovnik!$G$21</f>
        <v>260.38219999999995</v>
      </c>
      <c r="AJ15" s="514"/>
      <c r="AK15" s="514"/>
      <c r="AL15" s="520"/>
      <c r="AM15" s="521"/>
      <c r="AN15" s="522">
        <f>kodovnik!$G$22</f>
        <v>291.01539999999994</v>
      </c>
      <c r="AO15" s="514"/>
      <c r="AP15" s="514"/>
      <c r="AQ15" s="520"/>
      <c r="AR15" s="516"/>
      <c r="AS15" s="522">
        <f>kodovnik!$G$23</f>
        <v>459.49799999999999</v>
      </c>
      <c r="AT15" s="514"/>
      <c r="AU15" s="514"/>
      <c r="AV15" s="514"/>
      <c r="AW15" s="525"/>
      <c r="AX15" s="519">
        <f>kodovnik!$G$24</f>
        <v>459.49799999999999</v>
      </c>
      <c r="AY15" s="514"/>
      <c r="AZ15" s="514"/>
      <c r="BA15" s="520"/>
      <c r="BB15" s="524"/>
      <c r="BC15" s="526"/>
      <c r="BD15" s="522">
        <f>kodovnik!$G$25</f>
        <v>459.49799999999999</v>
      </c>
      <c r="BE15" s="514"/>
      <c r="BF15" s="514"/>
      <c r="BG15" s="520"/>
      <c r="BH15" s="516"/>
      <c r="BI15" s="522">
        <f>kodovnik!$G$26</f>
        <v>444.1814</v>
      </c>
      <c r="BJ15" s="514"/>
      <c r="BK15" s="514"/>
      <c r="BL15" s="520"/>
      <c r="BM15" s="527"/>
      <c r="BN15" s="195"/>
    </row>
    <row r="16" spans="1:66" ht="18.75" hidden="1" customHeight="1">
      <c r="A16" s="139" t="s">
        <v>66</v>
      </c>
      <c r="B16" s="140"/>
      <c r="C16" s="106" t="s">
        <v>31</v>
      </c>
      <c r="D16" s="528">
        <f>kodovnik!$J$15</f>
        <v>406.59999999999997</v>
      </c>
      <c r="E16" s="529"/>
      <c r="F16" s="529"/>
      <c r="G16" s="529"/>
      <c r="H16" s="530"/>
      <c r="I16" s="516">
        <f>kodovnik!$J$16</f>
        <v>470.8</v>
      </c>
      <c r="J16" s="531"/>
      <c r="K16" s="531"/>
      <c r="L16" s="531"/>
      <c r="M16" s="531"/>
      <c r="N16" s="517">
        <f>kodovnik!$J$17</f>
        <v>684.80000000000007</v>
      </c>
      <c r="O16" s="531"/>
      <c r="P16" s="531"/>
      <c r="Q16" s="531"/>
      <c r="R16" s="531"/>
      <c r="S16" s="518">
        <f>kodovnik!$J$18</f>
        <v>749</v>
      </c>
      <c r="T16" s="516"/>
      <c r="U16" s="531"/>
      <c r="V16" s="532"/>
      <c r="W16" s="521"/>
      <c r="X16" s="517">
        <f>kodovnik!$J$19</f>
        <v>749</v>
      </c>
      <c r="Y16" s="531"/>
      <c r="Z16" s="531"/>
      <c r="AA16" s="533"/>
      <c r="AB16" s="523"/>
      <c r="AC16" s="521"/>
      <c r="AD16" s="517">
        <f>kodovnik!$J$20</f>
        <v>749</v>
      </c>
      <c r="AE16" s="531"/>
      <c r="AF16" s="531"/>
      <c r="AG16" s="533"/>
      <c r="AH16" s="524"/>
      <c r="AI16" s="517">
        <f>kodovnik!$J$21</f>
        <v>428</v>
      </c>
      <c r="AJ16" s="531"/>
      <c r="AK16" s="531"/>
      <c r="AL16" s="533"/>
      <c r="AM16" s="521"/>
      <c r="AN16" s="517">
        <f>kodovnik!$J$22</f>
        <v>492.2</v>
      </c>
      <c r="AO16" s="531"/>
      <c r="AP16" s="531"/>
      <c r="AQ16" s="533"/>
      <c r="AR16" s="516"/>
      <c r="AS16" s="517">
        <f>kodovnik!$J$23</f>
        <v>856</v>
      </c>
      <c r="AT16" s="531"/>
      <c r="AU16" s="531"/>
      <c r="AV16" s="531"/>
      <c r="AW16" s="534"/>
      <c r="AX16" s="516">
        <f>kodovnik!$J$24</f>
        <v>856</v>
      </c>
      <c r="AY16" s="531"/>
      <c r="AZ16" s="531"/>
      <c r="BA16" s="532"/>
      <c r="BB16" s="524"/>
      <c r="BC16" s="526"/>
      <c r="BD16" s="517">
        <f>kodovnik!$J$25</f>
        <v>856</v>
      </c>
      <c r="BE16" s="531"/>
      <c r="BF16" s="531"/>
      <c r="BG16" s="533"/>
      <c r="BH16" s="516"/>
      <c r="BI16" s="517">
        <f>kodovnik!$J$26</f>
        <v>856</v>
      </c>
      <c r="BJ16" s="531"/>
      <c r="BK16" s="531"/>
      <c r="BL16" s="533"/>
      <c r="BM16" s="535"/>
      <c r="BN16" s="195"/>
    </row>
    <row r="17" spans="1:66" ht="18.75" hidden="1" customHeight="1">
      <c r="A17" s="139" t="s">
        <v>67</v>
      </c>
      <c r="B17" s="140"/>
      <c r="C17" s="106" t="s">
        <v>30</v>
      </c>
      <c r="D17" s="536">
        <f>kodovnik!$K$15</f>
        <v>203.29999999999998</v>
      </c>
      <c r="E17" s="529"/>
      <c r="F17" s="529"/>
      <c r="G17" s="529"/>
      <c r="H17" s="530"/>
      <c r="I17" s="516">
        <f>kodovnik!$K$16</f>
        <v>235.4</v>
      </c>
      <c r="J17" s="531"/>
      <c r="K17" s="531"/>
      <c r="L17" s="531"/>
      <c r="M17" s="531"/>
      <c r="N17" s="517">
        <f>kodovnik!$K$17</f>
        <v>342.40000000000003</v>
      </c>
      <c r="O17" s="531"/>
      <c r="P17" s="531"/>
      <c r="Q17" s="531"/>
      <c r="R17" s="531"/>
      <c r="S17" s="518">
        <f>kodovnik!$K$18</f>
        <v>374.5</v>
      </c>
      <c r="T17" s="516"/>
      <c r="U17" s="531"/>
      <c r="V17" s="532"/>
      <c r="W17" s="521"/>
      <c r="X17" s="517">
        <f>kodovnik!$K$19</f>
        <v>374.5</v>
      </c>
      <c r="Y17" s="531"/>
      <c r="Z17" s="531"/>
      <c r="AA17" s="533"/>
      <c r="AB17" s="523"/>
      <c r="AC17" s="521"/>
      <c r="AD17" s="517">
        <f>kodovnik!$K$20</f>
        <v>374.5</v>
      </c>
      <c r="AE17" s="531"/>
      <c r="AF17" s="531"/>
      <c r="AG17" s="533"/>
      <c r="AH17" s="524"/>
      <c r="AI17" s="517">
        <f>kodovnik!$K$21</f>
        <v>214</v>
      </c>
      <c r="AJ17" s="531"/>
      <c r="AK17" s="531"/>
      <c r="AL17" s="533"/>
      <c r="AM17" s="521"/>
      <c r="AN17" s="517">
        <f>kodovnik!$K$22</f>
        <v>246.1</v>
      </c>
      <c r="AO17" s="531"/>
      <c r="AP17" s="531"/>
      <c r="AQ17" s="533"/>
      <c r="AR17" s="516"/>
      <c r="AS17" s="517">
        <f>kodovnik!$K$23</f>
        <v>428</v>
      </c>
      <c r="AT17" s="531"/>
      <c r="AU17" s="531"/>
      <c r="AV17" s="531"/>
      <c r="AW17" s="534"/>
      <c r="AX17" s="516">
        <f>kodovnik!$K$24</f>
        <v>428</v>
      </c>
      <c r="AY17" s="531"/>
      <c r="AZ17" s="531"/>
      <c r="BA17" s="532"/>
      <c r="BB17" s="524"/>
      <c r="BC17" s="526"/>
      <c r="BD17" s="517">
        <f>kodovnik!$K$25</f>
        <v>428</v>
      </c>
      <c r="BE17" s="531"/>
      <c r="BF17" s="531"/>
      <c r="BG17" s="533"/>
      <c r="BH17" s="516"/>
      <c r="BI17" s="517">
        <f>kodovnik!$K$26</f>
        <v>428</v>
      </c>
      <c r="BJ17" s="531"/>
      <c r="BK17" s="531"/>
      <c r="BL17" s="533"/>
      <c r="BM17" s="535"/>
      <c r="BN17" s="195"/>
    </row>
    <row r="18" spans="1:66" ht="18.75" hidden="1" customHeight="1">
      <c r="A18" s="139"/>
      <c r="B18" s="140"/>
      <c r="C18" s="106"/>
      <c r="D18" s="513"/>
      <c r="E18" s="531"/>
      <c r="F18" s="531"/>
      <c r="G18" s="531"/>
      <c r="H18" s="521"/>
      <c r="I18" s="516"/>
      <c r="J18" s="531"/>
      <c r="K18" s="531"/>
      <c r="L18" s="531"/>
      <c r="M18" s="531"/>
      <c r="N18" s="517"/>
      <c r="O18" s="531"/>
      <c r="P18" s="531"/>
      <c r="Q18" s="531"/>
      <c r="R18" s="531"/>
      <c r="S18" s="518"/>
      <c r="T18" s="516"/>
      <c r="U18" s="531"/>
      <c r="V18" s="533"/>
      <c r="W18" s="521"/>
      <c r="X18" s="517"/>
      <c r="Y18" s="531"/>
      <c r="Z18" s="531"/>
      <c r="AA18" s="533"/>
      <c r="AB18" s="523"/>
      <c r="AC18" s="521"/>
      <c r="AD18" s="517"/>
      <c r="AE18" s="531"/>
      <c r="AF18" s="531"/>
      <c r="AG18" s="533"/>
      <c r="AH18" s="524"/>
      <c r="AI18" s="517"/>
      <c r="AJ18" s="531"/>
      <c r="AK18" s="531"/>
      <c r="AL18" s="533"/>
      <c r="AM18" s="521"/>
      <c r="AN18" s="517"/>
      <c r="AO18" s="531"/>
      <c r="AP18" s="531"/>
      <c r="AQ18" s="533"/>
      <c r="AR18" s="516"/>
      <c r="AS18" s="517"/>
      <c r="AT18" s="531"/>
      <c r="AU18" s="531"/>
      <c r="AV18" s="531"/>
      <c r="AW18" s="534"/>
      <c r="AX18" s="516"/>
      <c r="AY18" s="531"/>
      <c r="AZ18" s="531"/>
      <c r="BA18" s="533"/>
      <c r="BB18" s="524"/>
      <c r="BC18" s="526"/>
      <c r="BD18" s="517"/>
      <c r="BE18" s="531"/>
      <c r="BF18" s="531"/>
      <c r="BG18" s="533"/>
      <c r="BH18" s="516"/>
      <c r="BI18" s="517"/>
      <c r="BJ18" s="531"/>
      <c r="BK18" s="531"/>
      <c r="BL18" s="533"/>
      <c r="BM18" s="535"/>
    </row>
    <row r="19" spans="1:66" ht="18.75" hidden="1" customHeight="1">
      <c r="A19" s="139"/>
      <c r="B19" s="140"/>
      <c r="C19" s="106"/>
      <c r="D19" s="513"/>
      <c r="E19" s="531"/>
      <c r="F19" s="531"/>
      <c r="G19" s="531"/>
      <c r="H19" s="521"/>
      <c r="I19" s="516"/>
      <c r="J19" s="531"/>
      <c r="K19" s="531"/>
      <c r="L19" s="531"/>
      <c r="M19" s="531"/>
      <c r="N19" s="517"/>
      <c r="O19" s="531"/>
      <c r="P19" s="531"/>
      <c r="Q19" s="531"/>
      <c r="R19" s="531"/>
      <c r="S19" s="517"/>
      <c r="T19" s="531"/>
      <c r="U19" s="531"/>
      <c r="V19" s="533"/>
      <c r="W19" s="521"/>
      <c r="X19" s="517"/>
      <c r="Y19" s="531"/>
      <c r="Z19" s="531"/>
      <c r="AA19" s="533"/>
      <c r="AB19" s="523"/>
      <c r="AC19" s="521"/>
      <c r="AD19" s="517"/>
      <c r="AE19" s="531"/>
      <c r="AF19" s="531"/>
      <c r="AG19" s="533"/>
      <c r="AH19" s="524"/>
      <c r="AI19" s="517"/>
      <c r="AJ19" s="531"/>
      <c r="AK19" s="531"/>
      <c r="AL19" s="533"/>
      <c r="AM19" s="521"/>
      <c r="AN19" s="517"/>
      <c r="AO19" s="531"/>
      <c r="AP19" s="531"/>
      <c r="AQ19" s="533"/>
      <c r="AR19" s="516"/>
      <c r="AS19" s="517"/>
      <c r="AT19" s="531"/>
      <c r="AU19" s="531"/>
      <c r="AV19" s="531"/>
      <c r="AW19" s="534"/>
      <c r="AX19" s="516"/>
      <c r="AY19" s="531"/>
      <c r="AZ19" s="531"/>
      <c r="BA19" s="533"/>
      <c r="BB19" s="524"/>
      <c r="BC19" s="526"/>
      <c r="BD19" s="517"/>
      <c r="BE19" s="531"/>
      <c r="BF19" s="531"/>
      <c r="BG19" s="533"/>
      <c r="BH19" s="516"/>
      <c r="BI19" s="517"/>
      <c r="BJ19" s="531"/>
      <c r="BK19" s="531"/>
      <c r="BL19" s="533"/>
      <c r="BM19" s="535"/>
    </row>
    <row r="20" spans="1:66" ht="18.75" hidden="1" customHeight="1">
      <c r="A20" s="139"/>
      <c r="B20" s="140"/>
      <c r="C20" s="106"/>
      <c r="D20" s="536"/>
      <c r="E20" s="529"/>
      <c r="F20" s="529"/>
      <c r="G20" s="537"/>
      <c r="H20" s="530"/>
      <c r="I20" s="538"/>
      <c r="J20" s="529"/>
      <c r="K20" s="529"/>
      <c r="L20" s="529"/>
      <c r="M20" s="529"/>
      <c r="N20" s="539"/>
      <c r="O20" s="529"/>
      <c r="P20" s="529"/>
      <c r="Q20" s="529"/>
      <c r="R20" s="529"/>
      <c r="S20" s="539"/>
      <c r="T20" s="529"/>
      <c r="U20" s="529"/>
      <c r="V20" s="540"/>
      <c r="W20" s="530"/>
      <c r="X20" s="539"/>
      <c r="Y20" s="529"/>
      <c r="Z20" s="529"/>
      <c r="AA20" s="540"/>
      <c r="AB20" s="541"/>
      <c r="AC20" s="530"/>
      <c r="AD20" s="539"/>
      <c r="AE20" s="529"/>
      <c r="AF20" s="529"/>
      <c r="AG20" s="532"/>
      <c r="AH20" s="542"/>
      <c r="AI20" s="539"/>
      <c r="AJ20" s="529"/>
      <c r="AK20" s="529"/>
      <c r="AL20" s="540"/>
      <c r="AM20" s="530"/>
      <c r="AN20" s="539"/>
      <c r="AO20" s="529"/>
      <c r="AP20" s="529"/>
      <c r="AQ20" s="540"/>
      <c r="AR20" s="516"/>
      <c r="AS20" s="539"/>
      <c r="AT20" s="529"/>
      <c r="AU20" s="529"/>
      <c r="AV20" s="529"/>
      <c r="AW20" s="543"/>
      <c r="AX20" s="538"/>
      <c r="AY20" s="529"/>
      <c r="AZ20" s="529"/>
      <c r="BA20" s="532"/>
      <c r="BB20" s="542"/>
      <c r="BC20" s="544"/>
      <c r="BD20" s="539"/>
      <c r="BE20" s="529"/>
      <c r="BF20" s="529"/>
      <c r="BG20" s="532"/>
      <c r="BH20" s="516"/>
      <c r="BI20" s="539"/>
      <c r="BJ20" s="529"/>
      <c r="BK20" s="529"/>
      <c r="BL20" s="532"/>
      <c r="BM20" s="545"/>
    </row>
    <row r="21" spans="1:66" ht="18.600000000000001" thickBot="1">
      <c r="A21" s="141"/>
      <c r="B21" s="142" t="s">
        <v>87</v>
      </c>
      <c r="C21" s="143" t="s">
        <v>3</v>
      </c>
      <c r="D21" s="96">
        <v>1</v>
      </c>
      <c r="E21" s="97">
        <v>2</v>
      </c>
      <c r="F21" s="97">
        <v>3</v>
      </c>
      <c r="G21" s="97">
        <v>4</v>
      </c>
      <c r="H21" s="109">
        <v>5</v>
      </c>
      <c r="I21" s="108">
        <v>5</v>
      </c>
      <c r="J21" s="97">
        <v>6</v>
      </c>
      <c r="K21" s="97">
        <v>7</v>
      </c>
      <c r="L21" s="97">
        <v>8</v>
      </c>
      <c r="M21" s="97">
        <v>9</v>
      </c>
      <c r="N21" s="110">
        <v>9</v>
      </c>
      <c r="O21" s="97">
        <v>10</v>
      </c>
      <c r="P21" s="97">
        <v>11</v>
      </c>
      <c r="Q21" s="97">
        <v>12</v>
      </c>
      <c r="R21" s="97">
        <v>13</v>
      </c>
      <c r="S21" s="97">
        <v>13</v>
      </c>
      <c r="T21" s="97">
        <v>14</v>
      </c>
      <c r="U21" s="97">
        <v>15</v>
      </c>
      <c r="V21" s="97">
        <v>16</v>
      </c>
      <c r="W21" s="97">
        <v>17</v>
      </c>
      <c r="X21" s="97">
        <v>17</v>
      </c>
      <c r="Y21" s="97">
        <v>18</v>
      </c>
      <c r="Z21" s="97">
        <v>19</v>
      </c>
      <c r="AA21" s="97">
        <v>20</v>
      </c>
      <c r="AB21" s="97">
        <v>21</v>
      </c>
      <c r="AC21" s="97">
        <v>22</v>
      </c>
      <c r="AD21" s="97">
        <v>22</v>
      </c>
      <c r="AE21" s="97">
        <v>23</v>
      </c>
      <c r="AF21" s="97">
        <v>24</v>
      </c>
      <c r="AG21" s="97">
        <v>25</v>
      </c>
      <c r="AH21" s="97">
        <v>26</v>
      </c>
      <c r="AI21" s="97">
        <v>26</v>
      </c>
      <c r="AJ21" s="97">
        <v>27</v>
      </c>
      <c r="AK21" s="97">
        <v>28</v>
      </c>
      <c r="AL21" s="97">
        <v>29</v>
      </c>
      <c r="AM21" s="97">
        <v>30</v>
      </c>
      <c r="AN21" s="97">
        <v>31</v>
      </c>
      <c r="AO21" s="97">
        <v>32</v>
      </c>
      <c r="AP21" s="97">
        <v>33</v>
      </c>
      <c r="AQ21" s="97">
        <v>34</v>
      </c>
      <c r="AR21" s="97">
        <v>35</v>
      </c>
      <c r="AS21" s="97">
        <v>35</v>
      </c>
      <c r="AT21" s="97">
        <v>36</v>
      </c>
      <c r="AU21" s="97">
        <v>37</v>
      </c>
      <c r="AV21" s="97">
        <v>38</v>
      </c>
      <c r="AW21" s="97">
        <v>39</v>
      </c>
      <c r="AX21" s="97">
        <v>39</v>
      </c>
      <c r="AY21" s="97">
        <v>40</v>
      </c>
      <c r="AZ21" s="97">
        <v>41</v>
      </c>
      <c r="BA21" s="97">
        <v>42</v>
      </c>
      <c r="BB21" s="97">
        <v>43</v>
      </c>
      <c r="BC21" s="97">
        <v>44</v>
      </c>
      <c r="BD21" s="97">
        <v>44</v>
      </c>
      <c r="BE21" s="97">
        <v>45</v>
      </c>
      <c r="BF21" s="97">
        <v>46</v>
      </c>
      <c r="BG21" s="97">
        <v>47</v>
      </c>
      <c r="BH21" s="97">
        <v>48</v>
      </c>
      <c r="BI21" s="97">
        <v>48</v>
      </c>
      <c r="BJ21" s="97">
        <v>49</v>
      </c>
      <c r="BK21" s="97">
        <v>50</v>
      </c>
      <c r="BL21" s="97">
        <v>51</v>
      </c>
      <c r="BM21" s="512">
        <v>52</v>
      </c>
    </row>
    <row r="22" spans="1:66">
      <c r="A22" s="43" t="s">
        <v>126</v>
      </c>
      <c r="B22" s="29"/>
      <c r="C22" s="54"/>
      <c r="D22" s="497"/>
      <c r="E22" s="498"/>
      <c r="F22" s="498"/>
      <c r="G22" s="498"/>
      <c r="H22" s="499"/>
      <c r="I22" s="500"/>
      <c r="J22" s="498"/>
      <c r="K22" s="498"/>
      <c r="L22" s="498"/>
      <c r="M22" s="498"/>
      <c r="N22" s="501"/>
      <c r="O22" s="502"/>
      <c r="P22" s="502"/>
      <c r="Q22" s="502"/>
      <c r="R22" s="1017"/>
      <c r="S22" s="1064"/>
      <c r="T22" s="504"/>
      <c r="U22" s="504"/>
      <c r="V22" s="505"/>
      <c r="W22" s="1065"/>
      <c r="X22" s="1032"/>
      <c r="Y22" s="504"/>
      <c r="Z22" s="504"/>
      <c r="AA22" s="505"/>
      <c r="AB22" s="502"/>
      <c r="AC22" s="507"/>
      <c r="AD22" s="503"/>
      <c r="AE22" s="504"/>
      <c r="AF22" s="504"/>
      <c r="AG22" s="505"/>
      <c r="AH22" s="506"/>
      <c r="AI22" s="503"/>
      <c r="AJ22" s="504"/>
      <c r="AK22" s="504"/>
      <c r="AL22" s="505"/>
      <c r="AM22" s="506"/>
      <c r="AN22" s="503"/>
      <c r="AO22" s="504"/>
      <c r="AP22" s="504"/>
      <c r="AQ22" s="505"/>
      <c r="AR22" s="1017"/>
      <c r="AS22" s="1064"/>
      <c r="AT22" s="504"/>
      <c r="AU22" s="504"/>
      <c r="AV22" s="505"/>
      <c r="AW22" s="1065"/>
      <c r="AX22" s="1032"/>
      <c r="AY22" s="504"/>
      <c r="AZ22" s="504"/>
      <c r="BA22" s="505"/>
      <c r="BB22" s="508"/>
      <c r="BC22" s="509"/>
      <c r="BD22" s="503"/>
      <c r="BE22" s="504"/>
      <c r="BF22" s="504"/>
      <c r="BG22" s="505"/>
      <c r="BH22" s="506"/>
      <c r="BI22" s="503"/>
      <c r="BJ22" s="504"/>
      <c r="BK22" s="504"/>
      <c r="BL22" s="505"/>
      <c r="BM22" s="546"/>
    </row>
    <row r="23" spans="1:66">
      <c r="A23" s="28" t="s">
        <v>6</v>
      </c>
      <c r="B23" s="29"/>
      <c r="C23" s="30"/>
      <c r="D23" s="547" t="str">
        <f>D44</f>
        <v>30"</v>
      </c>
      <c r="E23" s="548"/>
      <c r="F23" s="549"/>
      <c r="G23" s="548"/>
      <c r="H23" s="548"/>
      <c r="I23" s="550" t="str">
        <f>I44</f>
        <v>30"</v>
      </c>
      <c r="J23" s="548"/>
      <c r="K23" s="549"/>
      <c r="L23" s="548"/>
      <c r="M23" s="548"/>
      <c r="N23" s="551" t="str">
        <f>N44</f>
        <v>30"</v>
      </c>
      <c r="O23" s="548"/>
      <c r="P23" s="549"/>
      <c r="Q23" s="548"/>
      <c r="R23" s="1018"/>
      <c r="S23" s="1066" t="str">
        <f>S44</f>
        <v>30"</v>
      </c>
      <c r="T23" s="1067"/>
      <c r="U23" s="1018"/>
      <c r="V23" s="1067"/>
      <c r="W23" s="1068"/>
      <c r="X23" s="1033" t="str">
        <f>X44</f>
        <v>30"</v>
      </c>
      <c r="Y23" s="548"/>
      <c r="Z23" s="549"/>
      <c r="AA23" s="548"/>
      <c r="AB23" s="548"/>
      <c r="AC23" s="552"/>
      <c r="AD23" s="550" t="str">
        <f>AD44</f>
        <v>30"</v>
      </c>
      <c r="AE23" s="548"/>
      <c r="AF23" s="549"/>
      <c r="AG23" s="548"/>
      <c r="AH23" s="549"/>
      <c r="AI23" s="550" t="str">
        <f>AI44</f>
        <v>30"</v>
      </c>
      <c r="AJ23" s="548"/>
      <c r="AK23" s="549"/>
      <c r="AL23" s="548"/>
      <c r="AM23" s="549"/>
      <c r="AN23" s="550" t="str">
        <f>AN44</f>
        <v>30"</v>
      </c>
      <c r="AO23" s="548"/>
      <c r="AP23" s="549"/>
      <c r="AQ23" s="548"/>
      <c r="AR23" s="1214"/>
      <c r="AS23" s="1257" t="str">
        <f>AS44</f>
        <v>30"</v>
      </c>
      <c r="AT23" s="1117"/>
      <c r="AU23" s="1214"/>
      <c r="AV23" s="1117"/>
      <c r="AW23" s="1258"/>
      <c r="AX23" s="1239" t="str">
        <f>AX44</f>
        <v>30"</v>
      </c>
      <c r="AY23" s="548"/>
      <c r="AZ23" s="549"/>
      <c r="BA23" s="548"/>
      <c r="BB23" s="549"/>
      <c r="BC23" s="549"/>
      <c r="BD23" s="550" t="str">
        <f>BD44</f>
        <v>30"</v>
      </c>
      <c r="BE23" s="548"/>
      <c r="BF23" s="549"/>
      <c r="BG23" s="548"/>
      <c r="BH23" s="549"/>
      <c r="BI23" s="550" t="str">
        <f>BI44</f>
        <v>30"</v>
      </c>
      <c r="BJ23" s="548"/>
      <c r="BK23" s="549"/>
      <c r="BL23" s="548"/>
      <c r="BM23" s="553"/>
    </row>
    <row r="24" spans="1:66" s="12" customFormat="1">
      <c r="A24" s="31" t="s">
        <v>49</v>
      </c>
      <c r="B24" s="32"/>
      <c r="C24" s="33">
        <f>SUM(D24:BM24)</f>
        <v>0</v>
      </c>
      <c r="D24" s="1393">
        <f t="shared" ref="D24:BM24" si="0">D47</f>
        <v>0</v>
      </c>
      <c r="E24" s="1394">
        <f t="shared" si="0"/>
        <v>0</v>
      </c>
      <c r="F24" s="1395">
        <f t="shared" si="0"/>
        <v>0</v>
      </c>
      <c r="G24" s="1395">
        <f t="shared" si="0"/>
        <v>0</v>
      </c>
      <c r="H24" s="1396">
        <f t="shared" si="0"/>
        <v>0</v>
      </c>
      <c r="I24" s="1397">
        <f t="shared" si="0"/>
        <v>0</v>
      </c>
      <c r="J24" s="1394">
        <f t="shared" si="0"/>
        <v>0</v>
      </c>
      <c r="K24" s="1395">
        <f t="shared" si="0"/>
        <v>0</v>
      </c>
      <c r="L24" s="1394">
        <f t="shared" si="0"/>
        <v>0</v>
      </c>
      <c r="M24" s="1394">
        <f t="shared" si="0"/>
        <v>0</v>
      </c>
      <c r="N24" s="1397">
        <f t="shared" si="0"/>
        <v>0</v>
      </c>
      <c r="O24" s="1394">
        <f t="shared" si="0"/>
        <v>0</v>
      </c>
      <c r="P24" s="1395">
        <f t="shared" si="0"/>
        <v>0</v>
      </c>
      <c r="Q24" s="1394">
        <f t="shared" si="0"/>
        <v>0</v>
      </c>
      <c r="R24" s="1394">
        <f t="shared" si="0"/>
        <v>0</v>
      </c>
      <c r="S24" s="1398">
        <f t="shared" si="0"/>
        <v>0</v>
      </c>
      <c r="T24" s="1399">
        <f t="shared" si="0"/>
        <v>0</v>
      </c>
      <c r="U24" s="1399">
        <f t="shared" si="0"/>
        <v>0</v>
      </c>
      <c r="V24" s="1400">
        <f t="shared" si="0"/>
        <v>0</v>
      </c>
      <c r="W24" s="1401">
        <f t="shared" si="0"/>
        <v>0</v>
      </c>
      <c r="X24" s="1402">
        <f t="shared" si="0"/>
        <v>0</v>
      </c>
      <c r="Y24" s="1403">
        <f t="shared" si="0"/>
        <v>0</v>
      </c>
      <c r="Z24" s="1403">
        <f t="shared" si="0"/>
        <v>0</v>
      </c>
      <c r="AA24" s="1403">
        <f t="shared" si="0"/>
        <v>0</v>
      </c>
      <c r="AB24" s="1403">
        <f t="shared" si="0"/>
        <v>0</v>
      </c>
      <c r="AC24" s="1403">
        <f t="shared" si="0"/>
        <v>0</v>
      </c>
      <c r="AD24" s="1404">
        <f t="shared" si="0"/>
        <v>0</v>
      </c>
      <c r="AE24" s="1403">
        <f t="shared" si="0"/>
        <v>0</v>
      </c>
      <c r="AF24" s="1403">
        <f t="shared" si="0"/>
        <v>0</v>
      </c>
      <c r="AG24" s="1405">
        <f t="shared" si="0"/>
        <v>0</v>
      </c>
      <c r="AH24" s="1406">
        <f t="shared" si="0"/>
        <v>0</v>
      </c>
      <c r="AI24" s="1407">
        <f t="shared" si="0"/>
        <v>0</v>
      </c>
      <c r="AJ24" s="1408">
        <f t="shared" si="0"/>
        <v>0</v>
      </c>
      <c r="AK24" s="1408">
        <f t="shared" si="0"/>
        <v>0</v>
      </c>
      <c r="AL24" s="1409">
        <f t="shared" si="0"/>
        <v>0</v>
      </c>
      <c r="AM24" s="1406">
        <f t="shared" si="0"/>
        <v>0</v>
      </c>
      <c r="AN24" s="1407">
        <f t="shared" si="0"/>
        <v>0</v>
      </c>
      <c r="AO24" s="1408">
        <f t="shared" si="0"/>
        <v>0</v>
      </c>
      <c r="AP24" s="1408">
        <f t="shared" si="0"/>
        <v>0</v>
      </c>
      <c r="AQ24" s="1409">
        <f t="shared" si="0"/>
        <v>0</v>
      </c>
      <c r="AR24" s="1406">
        <f t="shared" si="0"/>
        <v>0</v>
      </c>
      <c r="AS24" s="1410">
        <f t="shared" si="0"/>
        <v>0</v>
      </c>
      <c r="AT24" s="1411">
        <f t="shared" si="0"/>
        <v>0</v>
      </c>
      <c r="AU24" s="1411">
        <f t="shared" si="0"/>
        <v>0</v>
      </c>
      <c r="AV24" s="1412">
        <f t="shared" si="0"/>
        <v>0</v>
      </c>
      <c r="AW24" s="1413">
        <f t="shared" si="0"/>
        <v>0</v>
      </c>
      <c r="AX24" s="1414">
        <f t="shared" si="0"/>
        <v>0</v>
      </c>
      <c r="AY24" s="1415">
        <f t="shared" si="0"/>
        <v>0</v>
      </c>
      <c r="AZ24" s="1415">
        <f t="shared" si="0"/>
        <v>0</v>
      </c>
      <c r="BA24" s="1416">
        <f t="shared" si="0"/>
        <v>0</v>
      </c>
      <c r="BB24" s="1417">
        <f t="shared" si="0"/>
        <v>0</v>
      </c>
      <c r="BC24" s="1418">
        <f t="shared" si="0"/>
        <v>0</v>
      </c>
      <c r="BD24" s="1407">
        <f t="shared" si="0"/>
        <v>0</v>
      </c>
      <c r="BE24" s="1408">
        <f t="shared" si="0"/>
        <v>0</v>
      </c>
      <c r="BF24" s="1408">
        <f t="shared" si="0"/>
        <v>0</v>
      </c>
      <c r="BG24" s="1409">
        <f t="shared" si="0"/>
        <v>0</v>
      </c>
      <c r="BH24" s="1406">
        <f t="shared" si="0"/>
        <v>0</v>
      </c>
      <c r="BI24" s="1419">
        <f t="shared" si="0"/>
        <v>0</v>
      </c>
      <c r="BJ24" s="1415">
        <f t="shared" si="0"/>
        <v>0</v>
      </c>
      <c r="BK24" s="1415">
        <f t="shared" si="0"/>
        <v>0</v>
      </c>
      <c r="BL24" s="1415">
        <f t="shared" si="0"/>
        <v>0</v>
      </c>
      <c r="BM24" s="1420">
        <f t="shared" si="0"/>
        <v>0</v>
      </c>
    </row>
    <row r="25" spans="1:66">
      <c r="A25" s="28" t="s">
        <v>50</v>
      </c>
      <c r="B25" s="29"/>
      <c r="C25" s="34">
        <f>SUM(D25:BM25)</f>
        <v>0</v>
      </c>
      <c r="D25" s="353">
        <f>SUM(D24:H24)</f>
        <v>0</v>
      </c>
      <c r="E25" s="554"/>
      <c r="F25" s="555"/>
      <c r="G25" s="555"/>
      <c r="H25" s="556"/>
      <c r="I25" s="557">
        <f>SUM(I24:M24)</f>
        <v>0</v>
      </c>
      <c r="J25" s="554"/>
      <c r="K25" s="555"/>
      <c r="L25" s="554"/>
      <c r="M25" s="554"/>
      <c r="N25" s="558">
        <f>SUM(N24:R24)</f>
        <v>0</v>
      </c>
      <c r="O25" s="559"/>
      <c r="P25" s="559"/>
      <c r="Q25" s="560"/>
      <c r="R25" s="1019"/>
      <c r="S25" s="1069">
        <f>SUM(S24:W24)</f>
        <v>0</v>
      </c>
      <c r="T25" s="1070"/>
      <c r="U25" s="1071"/>
      <c r="V25" s="1072"/>
      <c r="W25" s="1073"/>
      <c r="X25" s="1034">
        <f>SUM(X24:AC24)</f>
        <v>0</v>
      </c>
      <c r="Y25" s="566"/>
      <c r="Z25" s="567"/>
      <c r="AA25" s="568"/>
      <c r="AB25" s="559"/>
      <c r="AC25" s="569"/>
      <c r="AD25" s="561">
        <f>SUM(AD24:AH24)</f>
        <v>0</v>
      </c>
      <c r="AE25" s="562"/>
      <c r="AF25" s="563"/>
      <c r="AG25" s="564"/>
      <c r="AH25" s="191"/>
      <c r="AI25" s="561">
        <f>SUM(AI24:AM24)</f>
        <v>0</v>
      </c>
      <c r="AJ25" s="562"/>
      <c r="AK25" s="563"/>
      <c r="AL25" s="564"/>
      <c r="AM25" s="191"/>
      <c r="AN25" s="565">
        <f>SUM(AN24:AR24)</f>
        <v>0</v>
      </c>
      <c r="AO25" s="566"/>
      <c r="AP25" s="567"/>
      <c r="AQ25" s="568"/>
      <c r="AR25" s="1215"/>
      <c r="AS25" s="1259">
        <f>SUM(AS24:AW24)</f>
        <v>0</v>
      </c>
      <c r="AT25" s="1260"/>
      <c r="AU25" s="1261"/>
      <c r="AV25" s="1262"/>
      <c r="AW25" s="1073"/>
      <c r="AX25" s="1240">
        <f>SUM(AX24:BC24)</f>
        <v>0</v>
      </c>
      <c r="AY25" s="562"/>
      <c r="AZ25" s="563"/>
      <c r="BA25" s="564"/>
      <c r="BB25" s="194"/>
      <c r="BC25" s="480"/>
      <c r="BD25" s="561">
        <f>SUM(BD24:BH24)</f>
        <v>0</v>
      </c>
      <c r="BE25" s="562"/>
      <c r="BF25" s="563"/>
      <c r="BG25" s="564"/>
      <c r="BH25" s="191"/>
      <c r="BI25" s="565">
        <f>SUM(BI24:BM24)</f>
        <v>0</v>
      </c>
      <c r="BJ25" s="566"/>
      <c r="BK25" s="567"/>
      <c r="BL25" s="568"/>
      <c r="BM25" s="570"/>
    </row>
    <row r="26" spans="1:66" ht="20.25" hidden="1" customHeight="1">
      <c r="A26" s="28" t="s">
        <v>9</v>
      </c>
      <c r="B26" s="35"/>
      <c r="C26" s="34"/>
      <c r="D26" s="571"/>
      <c r="E26" s="572"/>
      <c r="F26" s="573"/>
      <c r="G26" s="573"/>
      <c r="H26" s="574"/>
      <c r="I26" s="575"/>
      <c r="J26" s="572"/>
      <c r="K26" s="573"/>
      <c r="L26" s="572"/>
      <c r="M26" s="572"/>
      <c r="N26" s="576"/>
      <c r="O26" s="572"/>
      <c r="P26" s="573"/>
      <c r="Q26" s="572"/>
      <c r="R26" s="1020"/>
      <c r="S26" s="1074"/>
      <c r="T26" s="1075"/>
      <c r="U26" s="1075"/>
      <c r="V26" s="1076"/>
      <c r="W26" s="1077"/>
      <c r="X26" s="1035"/>
      <c r="Y26" s="578"/>
      <c r="Z26" s="578"/>
      <c r="AA26" s="581"/>
      <c r="AB26" s="572"/>
      <c r="AC26" s="582"/>
      <c r="AD26" s="577"/>
      <c r="AE26" s="578"/>
      <c r="AF26" s="578"/>
      <c r="AG26" s="579"/>
      <c r="AH26" s="580"/>
      <c r="AI26" s="577"/>
      <c r="AJ26" s="578"/>
      <c r="AK26" s="578"/>
      <c r="AL26" s="579"/>
      <c r="AM26" s="580"/>
      <c r="AN26" s="577"/>
      <c r="AO26" s="578"/>
      <c r="AP26" s="578"/>
      <c r="AQ26" s="581"/>
      <c r="AR26" s="1216"/>
      <c r="AS26" s="1263"/>
      <c r="AT26" s="1264"/>
      <c r="AU26" s="1264"/>
      <c r="AV26" s="1265"/>
      <c r="AW26" s="1266"/>
      <c r="AX26" s="1241"/>
      <c r="AY26" s="578"/>
      <c r="AZ26" s="578"/>
      <c r="BA26" s="579"/>
      <c r="BB26" s="583"/>
      <c r="BC26" s="584"/>
      <c r="BD26" s="577"/>
      <c r="BE26" s="578"/>
      <c r="BF26" s="578"/>
      <c r="BG26" s="579"/>
      <c r="BH26" s="580"/>
      <c r="BI26" s="577"/>
      <c r="BJ26" s="578"/>
      <c r="BK26" s="578"/>
      <c r="BL26" s="581"/>
      <c r="BM26" s="585"/>
      <c r="BN26" s="21"/>
    </row>
    <row r="27" spans="1:66" s="119" customFormat="1" ht="20.25" customHeight="1" thickBot="1">
      <c r="A27" s="116" t="s">
        <v>51</v>
      </c>
      <c r="B27" s="226"/>
      <c r="C27" s="118" t="e">
        <f>SUM(D27:BM27)</f>
        <v>#N/A</v>
      </c>
      <c r="D27" s="586" t="e">
        <f>D64</f>
        <v>#N/A</v>
      </c>
      <c r="E27" s="587"/>
      <c r="F27" s="587"/>
      <c r="G27" s="587"/>
      <c r="H27" s="588"/>
      <c r="I27" s="589" t="e">
        <f>I64</f>
        <v>#N/A</v>
      </c>
      <c r="J27" s="587"/>
      <c r="K27" s="587"/>
      <c r="L27" s="587"/>
      <c r="M27" s="587"/>
      <c r="N27" s="589" t="e">
        <f>N64</f>
        <v>#N/A</v>
      </c>
      <c r="O27" s="587"/>
      <c r="P27" s="587"/>
      <c r="Q27" s="587"/>
      <c r="R27" s="651"/>
      <c r="S27" s="1078" t="e">
        <f>S64</f>
        <v>#N/A</v>
      </c>
      <c r="T27" s="1079"/>
      <c r="U27" s="1079"/>
      <c r="V27" s="1079"/>
      <c r="W27" s="1080"/>
      <c r="X27" s="1036" t="e">
        <f>X64</f>
        <v>#N/A</v>
      </c>
      <c r="Y27" s="587"/>
      <c r="Z27" s="587"/>
      <c r="AA27" s="587"/>
      <c r="AB27" s="587"/>
      <c r="AC27" s="591"/>
      <c r="AD27" s="589" t="e">
        <f>AD64</f>
        <v>#N/A</v>
      </c>
      <c r="AE27" s="587"/>
      <c r="AF27" s="587"/>
      <c r="AG27" s="587"/>
      <c r="AH27" s="590"/>
      <c r="AI27" s="589" t="e">
        <f>AI64</f>
        <v>#N/A</v>
      </c>
      <c r="AJ27" s="587"/>
      <c r="AK27" s="587"/>
      <c r="AL27" s="587"/>
      <c r="AM27" s="590"/>
      <c r="AN27" s="589" t="e">
        <f>AN64</f>
        <v>#N/A</v>
      </c>
      <c r="AO27" s="587"/>
      <c r="AP27" s="587"/>
      <c r="AQ27" s="587"/>
      <c r="AR27" s="651"/>
      <c r="AS27" s="1267" t="e">
        <f>AS64</f>
        <v>#N/A</v>
      </c>
      <c r="AT27" s="1268"/>
      <c r="AU27" s="1268"/>
      <c r="AV27" s="1268"/>
      <c r="AW27" s="1269"/>
      <c r="AX27" s="1242" t="e">
        <f>AX64</f>
        <v>#N/A</v>
      </c>
      <c r="AY27" s="587"/>
      <c r="AZ27" s="587"/>
      <c r="BA27" s="587"/>
      <c r="BB27" s="592"/>
      <c r="BC27" s="590"/>
      <c r="BD27" s="589" t="e">
        <f>BD64</f>
        <v>#N/A</v>
      </c>
      <c r="BE27" s="587"/>
      <c r="BF27" s="587"/>
      <c r="BG27" s="587"/>
      <c r="BH27" s="590"/>
      <c r="BI27" s="589" t="e">
        <f>BI64</f>
        <v>#N/A</v>
      </c>
      <c r="BJ27" s="587"/>
      <c r="BK27" s="587"/>
      <c r="BL27" s="587"/>
      <c r="BM27" s="593"/>
    </row>
    <row r="28" spans="1:66" s="39" customFormat="1" ht="19.5" hidden="1" customHeight="1" thickBot="1">
      <c r="A28" s="40" t="s">
        <v>88</v>
      </c>
      <c r="B28" s="41"/>
      <c r="C28" s="42"/>
      <c r="D28" s="285"/>
      <c r="E28" s="594"/>
      <c r="F28" s="594"/>
      <c r="G28" s="594"/>
      <c r="H28" s="595"/>
      <c r="I28" s="596"/>
      <c r="J28" s="594"/>
      <c r="K28" s="594"/>
      <c r="L28" s="594"/>
      <c r="M28" s="594"/>
      <c r="N28" s="597"/>
      <c r="O28" s="598"/>
      <c r="P28" s="598"/>
      <c r="Q28" s="598"/>
      <c r="R28" s="1021"/>
      <c r="S28" s="1081"/>
      <c r="T28" s="1082"/>
      <c r="U28" s="1082"/>
      <c r="V28" s="1082"/>
      <c r="W28" s="1083"/>
      <c r="X28" s="1037"/>
      <c r="Y28" s="600"/>
      <c r="Z28" s="600"/>
      <c r="AA28" s="600"/>
      <c r="AB28" s="603"/>
      <c r="AC28" s="603"/>
      <c r="AD28" s="599"/>
      <c r="AE28" s="600"/>
      <c r="AF28" s="600"/>
      <c r="AG28" s="600"/>
      <c r="AH28" s="598"/>
      <c r="AI28" s="599"/>
      <c r="AJ28" s="600"/>
      <c r="AK28" s="600"/>
      <c r="AL28" s="600"/>
      <c r="AM28" s="603"/>
      <c r="AN28" s="599"/>
      <c r="AO28" s="600"/>
      <c r="AP28" s="600"/>
      <c r="AQ28" s="600"/>
      <c r="AR28" s="1217"/>
      <c r="AS28" s="1270"/>
      <c r="AT28" s="1271"/>
      <c r="AU28" s="1271"/>
      <c r="AV28" s="1272"/>
      <c r="AW28" s="1273"/>
      <c r="AX28" s="1243"/>
      <c r="AY28" s="600"/>
      <c r="AZ28" s="600"/>
      <c r="BA28" s="600"/>
      <c r="BB28" s="598"/>
      <c r="BC28" s="601"/>
      <c r="BD28" s="599"/>
      <c r="BE28" s="600"/>
      <c r="BF28" s="600"/>
      <c r="BG28" s="600"/>
      <c r="BH28" s="602"/>
      <c r="BI28" s="599"/>
      <c r="BJ28" s="600"/>
      <c r="BK28" s="600"/>
      <c r="BL28" s="600"/>
      <c r="BM28" s="604"/>
    </row>
    <row r="29" spans="1:66">
      <c r="A29" s="43" t="s">
        <v>127</v>
      </c>
      <c r="B29" s="26"/>
      <c r="C29" s="27"/>
      <c r="D29" s="288"/>
      <c r="E29" s="144"/>
      <c r="F29" s="145"/>
      <c r="G29" s="145"/>
      <c r="H29" s="289"/>
      <c r="I29" s="44"/>
      <c r="J29" s="290"/>
      <c r="K29" s="291"/>
      <c r="L29" s="290"/>
      <c r="M29" s="290"/>
      <c r="N29" s="210"/>
      <c r="O29" s="605"/>
      <c r="P29" s="606"/>
      <c r="Q29" s="605"/>
      <c r="R29" s="1022"/>
      <c r="S29" s="1084"/>
      <c r="T29" s="162"/>
      <c r="U29" s="162"/>
      <c r="V29" s="299"/>
      <c r="W29" s="1085"/>
      <c r="X29" s="1038"/>
      <c r="Y29" s="162"/>
      <c r="Z29" s="163"/>
      <c r="AA29" s="200"/>
      <c r="AB29" s="330"/>
      <c r="AC29" s="201"/>
      <c r="AD29" s="352"/>
      <c r="AE29" s="162"/>
      <c r="AF29" s="162"/>
      <c r="AG29" s="299"/>
      <c r="AH29" s="292"/>
      <c r="AI29" s="352"/>
      <c r="AJ29" s="162"/>
      <c r="AK29" s="162"/>
      <c r="AL29" s="299"/>
      <c r="AM29" s="292"/>
      <c r="AN29" s="352"/>
      <c r="AO29" s="162"/>
      <c r="AP29" s="163"/>
      <c r="AQ29" s="200"/>
      <c r="AR29" s="1218"/>
      <c r="AS29" s="1084"/>
      <c r="AT29" s="162"/>
      <c r="AU29" s="162"/>
      <c r="AV29" s="299"/>
      <c r="AW29" s="1085"/>
      <c r="AX29" s="1038"/>
      <c r="AY29" s="162"/>
      <c r="AZ29" s="162"/>
      <c r="BA29" s="299"/>
      <c r="BB29" s="469"/>
      <c r="BC29" s="479"/>
      <c r="BD29" s="352"/>
      <c r="BE29" s="162"/>
      <c r="BF29" s="162"/>
      <c r="BG29" s="299"/>
      <c r="BH29" s="292"/>
      <c r="BI29" s="352"/>
      <c r="BJ29" s="162"/>
      <c r="BK29" s="163"/>
      <c r="BL29" s="200"/>
      <c r="BM29" s="607"/>
    </row>
    <row r="30" spans="1:66">
      <c r="A30" s="28" t="s">
        <v>6</v>
      </c>
      <c r="B30" s="29"/>
      <c r="C30" s="30"/>
      <c r="D30" s="608" t="str">
        <f>D82</f>
        <v>30"</v>
      </c>
      <c r="E30" s="609"/>
      <c r="F30" s="610"/>
      <c r="G30" s="609"/>
      <c r="H30" s="609"/>
      <c r="I30" s="611" t="str">
        <f>I82</f>
        <v>30"</v>
      </c>
      <c r="J30" s="609"/>
      <c r="K30" s="610"/>
      <c r="L30" s="609"/>
      <c r="M30" s="609"/>
      <c r="N30" s="612" t="str">
        <f>N82</f>
        <v>30"</v>
      </c>
      <c r="O30" s="609"/>
      <c r="P30" s="610"/>
      <c r="Q30" s="609"/>
      <c r="R30" s="1018"/>
      <c r="S30" s="1086" t="str">
        <f>S82</f>
        <v>30"</v>
      </c>
      <c r="T30" s="1087"/>
      <c r="U30" s="1088"/>
      <c r="V30" s="1087"/>
      <c r="W30" s="1089"/>
      <c r="X30" s="1033" t="str">
        <f>X82</f>
        <v>30"</v>
      </c>
      <c r="Y30" s="609"/>
      <c r="Z30" s="610"/>
      <c r="AA30" s="609"/>
      <c r="AB30" s="609"/>
      <c r="AC30" s="470"/>
      <c r="AD30" s="611" t="str">
        <f>AD82</f>
        <v>30"</v>
      </c>
      <c r="AE30" s="609"/>
      <c r="AF30" s="610"/>
      <c r="AG30" s="609"/>
      <c r="AH30" s="610"/>
      <c r="AI30" s="611" t="str">
        <f>AI82</f>
        <v>30"</v>
      </c>
      <c r="AJ30" s="609"/>
      <c r="AK30" s="610"/>
      <c r="AL30" s="609"/>
      <c r="AM30" s="610"/>
      <c r="AN30" s="611" t="str">
        <f>AN82</f>
        <v>30"</v>
      </c>
      <c r="AO30" s="609"/>
      <c r="AP30" s="610"/>
      <c r="AQ30" s="609"/>
      <c r="AR30" s="1214"/>
      <c r="AS30" s="1274" t="str">
        <f>AS82</f>
        <v>30"</v>
      </c>
      <c r="AT30" s="1275"/>
      <c r="AU30" s="1276"/>
      <c r="AV30" s="1275"/>
      <c r="AW30" s="1277"/>
      <c r="AX30" s="1239" t="str">
        <f>AX82</f>
        <v>30"</v>
      </c>
      <c r="AY30" s="609"/>
      <c r="AZ30" s="610"/>
      <c r="BA30" s="609"/>
      <c r="BB30" s="610"/>
      <c r="BC30" s="610"/>
      <c r="BD30" s="611" t="str">
        <f>BD82</f>
        <v>30"</v>
      </c>
      <c r="BE30" s="609"/>
      <c r="BF30" s="610"/>
      <c r="BG30" s="609"/>
      <c r="BH30" s="610"/>
      <c r="BI30" s="611" t="str">
        <f>BI82</f>
        <v>30"</v>
      </c>
      <c r="BJ30" s="609"/>
      <c r="BK30" s="610"/>
      <c r="BL30" s="609"/>
      <c r="BM30" s="613"/>
    </row>
    <row r="31" spans="1:66">
      <c r="A31" s="28" t="s">
        <v>49</v>
      </c>
      <c r="B31" s="29"/>
      <c r="C31" s="33">
        <f>SUM(D31:BM31)</f>
        <v>0</v>
      </c>
      <c r="D31" s="1393">
        <f t="shared" ref="D31:BM31" si="1">D85</f>
        <v>0</v>
      </c>
      <c r="E31" s="1395">
        <f t="shared" si="1"/>
        <v>0</v>
      </c>
      <c r="F31" s="1395">
        <f t="shared" si="1"/>
        <v>0</v>
      </c>
      <c r="G31" s="1395">
        <f t="shared" si="1"/>
        <v>0</v>
      </c>
      <c r="H31" s="1421">
        <f t="shared" si="1"/>
        <v>0</v>
      </c>
      <c r="I31" s="1397">
        <f t="shared" si="1"/>
        <v>0</v>
      </c>
      <c r="J31" s="1395">
        <f t="shared" si="1"/>
        <v>0</v>
      </c>
      <c r="K31" s="1395">
        <f t="shared" si="1"/>
        <v>0</v>
      </c>
      <c r="L31" s="1395">
        <f t="shared" si="1"/>
        <v>0</v>
      </c>
      <c r="M31" s="1395">
        <f t="shared" si="1"/>
        <v>0</v>
      </c>
      <c r="N31" s="1397">
        <f t="shared" si="1"/>
        <v>0</v>
      </c>
      <c r="O31" s="1395">
        <f t="shared" si="1"/>
        <v>0</v>
      </c>
      <c r="P31" s="1395">
        <f t="shared" si="1"/>
        <v>0</v>
      </c>
      <c r="Q31" s="1395">
        <f t="shared" si="1"/>
        <v>0</v>
      </c>
      <c r="R31" s="1395">
        <f t="shared" si="1"/>
        <v>0</v>
      </c>
      <c r="S31" s="1398">
        <f t="shared" si="1"/>
        <v>0</v>
      </c>
      <c r="T31" s="1399">
        <f t="shared" si="1"/>
        <v>0</v>
      </c>
      <c r="U31" s="1399">
        <f t="shared" si="1"/>
        <v>0</v>
      </c>
      <c r="V31" s="1400">
        <f t="shared" si="1"/>
        <v>0</v>
      </c>
      <c r="W31" s="1401">
        <f t="shared" si="1"/>
        <v>0</v>
      </c>
      <c r="X31" s="1402">
        <f t="shared" si="1"/>
        <v>0</v>
      </c>
      <c r="Y31" s="1403">
        <f t="shared" si="1"/>
        <v>0</v>
      </c>
      <c r="Z31" s="1403">
        <f t="shared" si="1"/>
        <v>0</v>
      </c>
      <c r="AA31" s="1403">
        <f t="shared" si="1"/>
        <v>0</v>
      </c>
      <c r="AB31" s="1403">
        <f t="shared" si="1"/>
        <v>0</v>
      </c>
      <c r="AC31" s="1403">
        <f t="shared" si="1"/>
        <v>0</v>
      </c>
      <c r="AD31" s="1404">
        <f t="shared" si="1"/>
        <v>0</v>
      </c>
      <c r="AE31" s="1403">
        <f t="shared" si="1"/>
        <v>0</v>
      </c>
      <c r="AF31" s="1403">
        <f t="shared" si="1"/>
        <v>0</v>
      </c>
      <c r="AG31" s="1405">
        <f t="shared" si="1"/>
        <v>0</v>
      </c>
      <c r="AH31" s="1406">
        <f t="shared" si="1"/>
        <v>0</v>
      </c>
      <c r="AI31" s="1407">
        <f t="shared" si="1"/>
        <v>0</v>
      </c>
      <c r="AJ31" s="1408">
        <f t="shared" si="1"/>
        <v>0</v>
      </c>
      <c r="AK31" s="1408">
        <f t="shared" si="1"/>
        <v>0</v>
      </c>
      <c r="AL31" s="1409">
        <f t="shared" si="1"/>
        <v>0</v>
      </c>
      <c r="AM31" s="1406">
        <f t="shared" si="1"/>
        <v>0</v>
      </c>
      <c r="AN31" s="1407">
        <f t="shared" si="1"/>
        <v>0</v>
      </c>
      <c r="AO31" s="1408">
        <f t="shared" si="1"/>
        <v>0</v>
      </c>
      <c r="AP31" s="1408">
        <f t="shared" si="1"/>
        <v>0</v>
      </c>
      <c r="AQ31" s="1409">
        <f t="shared" si="1"/>
        <v>0</v>
      </c>
      <c r="AR31" s="1406">
        <f t="shared" si="1"/>
        <v>0</v>
      </c>
      <c r="AS31" s="1410">
        <f t="shared" si="1"/>
        <v>0</v>
      </c>
      <c r="AT31" s="1411">
        <f t="shared" si="1"/>
        <v>0</v>
      </c>
      <c r="AU31" s="1411">
        <f t="shared" si="1"/>
        <v>0</v>
      </c>
      <c r="AV31" s="1412">
        <f t="shared" si="1"/>
        <v>0</v>
      </c>
      <c r="AW31" s="1413">
        <f t="shared" si="1"/>
        <v>0</v>
      </c>
      <c r="AX31" s="1414">
        <f t="shared" si="1"/>
        <v>0</v>
      </c>
      <c r="AY31" s="1415">
        <f t="shared" si="1"/>
        <v>0</v>
      </c>
      <c r="AZ31" s="1415">
        <f t="shared" si="1"/>
        <v>0</v>
      </c>
      <c r="BA31" s="1416">
        <f t="shared" si="1"/>
        <v>0</v>
      </c>
      <c r="BB31" s="1417">
        <f t="shared" si="1"/>
        <v>0</v>
      </c>
      <c r="BC31" s="1418">
        <f t="shared" si="1"/>
        <v>0</v>
      </c>
      <c r="BD31" s="1407">
        <f t="shared" si="1"/>
        <v>0</v>
      </c>
      <c r="BE31" s="1408">
        <f t="shared" si="1"/>
        <v>0</v>
      </c>
      <c r="BF31" s="1408">
        <f t="shared" si="1"/>
        <v>0</v>
      </c>
      <c r="BG31" s="1409">
        <f t="shared" si="1"/>
        <v>0</v>
      </c>
      <c r="BH31" s="1406">
        <f t="shared" si="1"/>
        <v>0</v>
      </c>
      <c r="BI31" s="1419">
        <f t="shared" si="1"/>
        <v>0</v>
      </c>
      <c r="BJ31" s="1415">
        <f t="shared" si="1"/>
        <v>0</v>
      </c>
      <c r="BK31" s="1415">
        <f t="shared" si="1"/>
        <v>0</v>
      </c>
      <c r="BL31" s="1415">
        <f t="shared" si="1"/>
        <v>0</v>
      </c>
      <c r="BM31" s="1420">
        <f t="shared" si="1"/>
        <v>0</v>
      </c>
    </row>
    <row r="32" spans="1:66">
      <c r="A32" s="28" t="s">
        <v>50</v>
      </c>
      <c r="B32" s="29"/>
      <c r="C32" s="34">
        <f>SUM(D32:BM32)</f>
        <v>0</v>
      </c>
      <c r="D32" s="353">
        <f>SUM(D31:H31)</f>
        <v>0</v>
      </c>
      <c r="E32" s="554"/>
      <c r="F32" s="555"/>
      <c r="G32" s="555"/>
      <c r="H32" s="556"/>
      <c r="I32" s="557">
        <f>SUM(I31:M31)</f>
        <v>0</v>
      </c>
      <c r="J32" s="554"/>
      <c r="K32" s="555"/>
      <c r="L32" s="554"/>
      <c r="M32" s="554"/>
      <c r="N32" s="558">
        <f>SUM(N31:R31)</f>
        <v>0</v>
      </c>
      <c r="O32" s="614"/>
      <c r="P32" s="614"/>
      <c r="Q32" s="615"/>
      <c r="R32" s="1019"/>
      <c r="S32" s="1090">
        <f>SUM(S31:W31)</f>
        <v>0</v>
      </c>
      <c r="T32" s="1091"/>
      <c r="U32" s="1092"/>
      <c r="V32" s="1093"/>
      <c r="W32" s="1073"/>
      <c r="X32" s="1039">
        <f>SUM(X31:AC31)</f>
        <v>0</v>
      </c>
      <c r="Y32" s="616"/>
      <c r="Z32" s="617"/>
      <c r="AA32" s="618"/>
      <c r="AB32" s="614"/>
      <c r="AC32" s="619"/>
      <c r="AD32" s="620">
        <f>SUM(AD31:AH31)</f>
        <v>0</v>
      </c>
      <c r="AE32" s="621"/>
      <c r="AF32" s="622"/>
      <c r="AG32" s="623"/>
      <c r="AH32" s="191"/>
      <c r="AI32" s="620">
        <f>SUM(AI31:AM31)</f>
        <v>0</v>
      </c>
      <c r="AJ32" s="621"/>
      <c r="AK32" s="622"/>
      <c r="AL32" s="623"/>
      <c r="AM32" s="191"/>
      <c r="AN32" s="624">
        <f>SUM(AN31:AR31)</f>
        <v>0</v>
      </c>
      <c r="AO32" s="625"/>
      <c r="AP32" s="626"/>
      <c r="AQ32" s="627"/>
      <c r="AR32" s="1215"/>
      <c r="AS32" s="1278">
        <f>SUM(AS31:AW31)</f>
        <v>0</v>
      </c>
      <c r="AT32" s="1279"/>
      <c r="AU32" s="1280"/>
      <c r="AV32" s="1281"/>
      <c r="AW32" s="1073"/>
      <c r="AX32" s="1240">
        <f>SUM(AX31:BC31)</f>
        <v>0</v>
      </c>
      <c r="AY32" s="621"/>
      <c r="AZ32" s="622"/>
      <c r="BA32" s="623"/>
      <c r="BB32" s="194"/>
      <c r="BC32" s="480"/>
      <c r="BD32" s="620">
        <f>SUM(BD31:BH31)</f>
        <v>0</v>
      </c>
      <c r="BE32" s="621"/>
      <c r="BF32" s="622"/>
      <c r="BG32" s="623"/>
      <c r="BH32" s="191"/>
      <c r="BI32" s="624">
        <f>SUM(BI31:BM31)</f>
        <v>0</v>
      </c>
      <c r="BJ32" s="625"/>
      <c r="BK32" s="626"/>
      <c r="BL32" s="627"/>
      <c r="BM32" s="628"/>
    </row>
    <row r="33" spans="1:80" ht="25.8">
      <c r="A33" s="28" t="s">
        <v>9</v>
      </c>
      <c r="B33" s="35"/>
      <c r="C33" s="34"/>
      <c r="D33" s="629"/>
      <c r="E33" s="630"/>
      <c r="F33" s="631"/>
      <c r="G33" s="631"/>
      <c r="H33" s="632"/>
      <c r="I33" s="633"/>
      <c r="J33" s="630"/>
      <c r="K33" s="631"/>
      <c r="L33" s="630"/>
      <c r="M33" s="630"/>
      <c r="N33" s="634"/>
      <c r="O33" s="630"/>
      <c r="P33" s="631"/>
      <c r="Q33" s="630"/>
      <c r="R33" s="1020"/>
      <c r="S33" s="1094"/>
      <c r="T33" s="1095"/>
      <c r="U33" s="1095"/>
      <c r="V33" s="1096"/>
      <c r="W33" s="1097"/>
      <c r="X33" s="1040"/>
      <c r="Y33" s="636"/>
      <c r="Z33" s="636"/>
      <c r="AA33" s="639"/>
      <c r="AB33" s="640"/>
      <c r="AC33" s="641"/>
      <c r="AD33" s="635"/>
      <c r="AE33" s="636"/>
      <c r="AF33" s="636"/>
      <c r="AG33" s="637"/>
      <c r="AH33" s="638"/>
      <c r="AI33" s="635"/>
      <c r="AJ33" s="636"/>
      <c r="AK33" s="636"/>
      <c r="AL33" s="637"/>
      <c r="AM33" s="638"/>
      <c r="AN33" s="635"/>
      <c r="AO33" s="636"/>
      <c r="AP33" s="636"/>
      <c r="AQ33" s="639"/>
      <c r="AR33" s="1216"/>
      <c r="AS33" s="1282"/>
      <c r="AT33" s="1283"/>
      <c r="AU33" s="1283"/>
      <c r="AV33" s="1284"/>
      <c r="AW33" s="1285"/>
      <c r="AX33" s="1241"/>
      <c r="AY33" s="636"/>
      <c r="AZ33" s="636"/>
      <c r="BA33" s="637"/>
      <c r="BB33" s="642"/>
      <c r="BC33" s="643"/>
      <c r="BD33" s="635"/>
      <c r="BE33" s="636"/>
      <c r="BF33" s="636"/>
      <c r="BG33" s="637"/>
      <c r="BH33" s="638"/>
      <c r="BI33" s="635"/>
      <c r="BJ33" s="636"/>
      <c r="BK33" s="636"/>
      <c r="BL33" s="639"/>
      <c r="BM33" s="644"/>
    </row>
    <row r="34" spans="1:80" s="119" customFormat="1" ht="21.9" customHeight="1" thickBot="1">
      <c r="A34" s="116" t="s">
        <v>51</v>
      </c>
      <c r="B34" s="117"/>
      <c r="C34" s="118" t="e">
        <f>SUM(D34:BM34)</f>
        <v>#N/A</v>
      </c>
      <c r="D34" s="645" t="e">
        <f>D102</f>
        <v>#N/A</v>
      </c>
      <c r="E34" s="646"/>
      <c r="F34" s="646"/>
      <c r="G34" s="646"/>
      <c r="H34" s="647"/>
      <c r="I34" s="648" t="e">
        <f>I102</f>
        <v>#N/A</v>
      </c>
      <c r="J34" s="646"/>
      <c r="K34" s="646"/>
      <c r="L34" s="646"/>
      <c r="M34" s="646"/>
      <c r="N34" s="648" t="e">
        <f>N102</f>
        <v>#N/A</v>
      </c>
      <c r="O34" s="646"/>
      <c r="P34" s="646"/>
      <c r="Q34" s="646"/>
      <c r="R34" s="651"/>
      <c r="S34" s="1098" t="e">
        <f>S102</f>
        <v>#N/A</v>
      </c>
      <c r="T34" s="1099"/>
      <c r="U34" s="1099"/>
      <c r="V34" s="1099"/>
      <c r="W34" s="1100"/>
      <c r="X34" s="1041" t="e">
        <f>X102</f>
        <v>#N/A</v>
      </c>
      <c r="Y34" s="646"/>
      <c r="Z34" s="646"/>
      <c r="AA34" s="646"/>
      <c r="AB34" s="646"/>
      <c r="AC34" s="650"/>
      <c r="AD34" s="648" t="e">
        <f>AD102</f>
        <v>#N/A</v>
      </c>
      <c r="AE34" s="646"/>
      <c r="AF34" s="646"/>
      <c r="AG34" s="646"/>
      <c r="AH34" s="649"/>
      <c r="AI34" s="648" t="e">
        <f>AI102</f>
        <v>#N/A</v>
      </c>
      <c r="AJ34" s="646"/>
      <c r="AK34" s="646"/>
      <c r="AL34" s="646"/>
      <c r="AM34" s="649"/>
      <c r="AN34" s="648" t="e">
        <f>AN102</f>
        <v>#N/A</v>
      </c>
      <c r="AO34" s="646"/>
      <c r="AP34" s="646"/>
      <c r="AQ34" s="646"/>
      <c r="AR34" s="651"/>
      <c r="AS34" s="1286" t="e">
        <f>AS102</f>
        <v>#N/A</v>
      </c>
      <c r="AT34" s="1287"/>
      <c r="AU34" s="1287"/>
      <c r="AV34" s="1287"/>
      <c r="AW34" s="1288"/>
      <c r="AX34" s="1242" t="e">
        <f>AX102</f>
        <v>#N/A</v>
      </c>
      <c r="AY34" s="646"/>
      <c r="AZ34" s="646"/>
      <c r="BA34" s="646"/>
      <c r="BB34" s="651"/>
      <c r="BC34" s="649"/>
      <c r="BD34" s="648" t="e">
        <f>BD102</f>
        <v>#N/A</v>
      </c>
      <c r="BE34" s="646"/>
      <c r="BF34" s="646"/>
      <c r="BG34" s="646"/>
      <c r="BH34" s="649"/>
      <c r="BI34" s="648" t="e">
        <f>BI102</f>
        <v>#N/A</v>
      </c>
      <c r="BJ34" s="646"/>
      <c r="BK34" s="646"/>
      <c r="BL34" s="646"/>
      <c r="BM34" s="652"/>
    </row>
    <row r="35" spans="1:80">
      <c r="A35" s="43" t="s">
        <v>128</v>
      </c>
      <c r="B35" s="26"/>
      <c r="C35" s="27"/>
      <c r="D35" s="341"/>
      <c r="E35" s="144"/>
      <c r="F35" s="145"/>
      <c r="G35" s="145"/>
      <c r="H35" s="289"/>
      <c r="I35" s="44"/>
      <c r="J35" s="290"/>
      <c r="K35" s="291"/>
      <c r="L35" s="290"/>
      <c r="M35" s="290"/>
      <c r="N35" s="210"/>
      <c r="O35" s="605"/>
      <c r="P35" s="606"/>
      <c r="Q35" s="605"/>
      <c r="R35" s="1022"/>
      <c r="S35" s="1084"/>
      <c r="T35" s="162"/>
      <c r="U35" s="162"/>
      <c r="V35" s="299"/>
      <c r="W35" s="1085"/>
      <c r="X35" s="1038"/>
      <c r="Y35" s="162"/>
      <c r="Z35" s="163"/>
      <c r="AA35" s="200"/>
      <c r="AB35" s="330"/>
      <c r="AC35" s="201"/>
      <c r="AD35" s="352"/>
      <c r="AE35" s="162"/>
      <c r="AF35" s="162"/>
      <c r="AG35" s="299"/>
      <c r="AH35" s="292"/>
      <c r="AI35" s="352"/>
      <c r="AJ35" s="162"/>
      <c r="AK35" s="162"/>
      <c r="AL35" s="299"/>
      <c r="AM35" s="292"/>
      <c r="AN35" s="352"/>
      <c r="AO35" s="162"/>
      <c r="AP35" s="163"/>
      <c r="AQ35" s="200"/>
      <c r="AR35" s="1218"/>
      <c r="AS35" s="1084"/>
      <c r="AT35" s="162"/>
      <c r="AU35" s="162"/>
      <c r="AV35" s="299"/>
      <c r="AW35" s="1085"/>
      <c r="AX35" s="1038"/>
      <c r="AY35" s="162"/>
      <c r="AZ35" s="162"/>
      <c r="BA35" s="299"/>
      <c r="BB35" s="469"/>
      <c r="BC35" s="479"/>
      <c r="BD35" s="352"/>
      <c r="BE35" s="162"/>
      <c r="BF35" s="162"/>
      <c r="BG35" s="299"/>
      <c r="BH35" s="292"/>
      <c r="BI35" s="352"/>
      <c r="BJ35" s="162"/>
      <c r="BK35" s="163"/>
      <c r="BL35" s="200"/>
      <c r="BM35" s="607"/>
    </row>
    <row r="36" spans="1:80">
      <c r="A36" s="28" t="s">
        <v>6</v>
      </c>
      <c r="B36" s="29"/>
      <c r="C36" s="30"/>
      <c r="D36" s="653" t="str">
        <f>D120</f>
        <v>30"</v>
      </c>
      <c r="E36" s="654"/>
      <c r="F36" s="655"/>
      <c r="G36" s="654"/>
      <c r="H36" s="654"/>
      <c r="I36" s="656" t="str">
        <f>I120</f>
        <v>30"</v>
      </c>
      <c r="J36" s="654"/>
      <c r="K36" s="655"/>
      <c r="L36" s="654"/>
      <c r="M36" s="654"/>
      <c r="N36" s="657" t="str">
        <f>N120</f>
        <v>30"</v>
      </c>
      <c r="O36" s="654"/>
      <c r="P36" s="655"/>
      <c r="Q36" s="654"/>
      <c r="R36" s="1018"/>
      <c r="S36" s="1086" t="str">
        <f>S120</f>
        <v>30"</v>
      </c>
      <c r="T36" s="1087"/>
      <c r="U36" s="1088"/>
      <c r="V36" s="1087"/>
      <c r="W36" s="1089"/>
      <c r="X36" s="1033" t="str">
        <f>X120</f>
        <v>30"</v>
      </c>
      <c r="Y36" s="654"/>
      <c r="Z36" s="655"/>
      <c r="AA36" s="654"/>
      <c r="AB36" s="654"/>
      <c r="AC36" s="658"/>
      <c r="AD36" s="656" t="str">
        <f>AD120</f>
        <v>30"</v>
      </c>
      <c r="AE36" s="654"/>
      <c r="AF36" s="655"/>
      <c r="AG36" s="654"/>
      <c r="AH36" s="655"/>
      <c r="AI36" s="656" t="str">
        <f>AI120</f>
        <v>30"</v>
      </c>
      <c r="AJ36" s="654"/>
      <c r="AK36" s="655"/>
      <c r="AL36" s="654"/>
      <c r="AM36" s="655"/>
      <c r="AN36" s="656" t="str">
        <f>AN120</f>
        <v>30"</v>
      </c>
      <c r="AO36" s="654"/>
      <c r="AP36" s="655"/>
      <c r="AQ36" s="654"/>
      <c r="AR36" s="1214"/>
      <c r="AS36" s="1274" t="str">
        <f>AS120</f>
        <v>30"</v>
      </c>
      <c r="AT36" s="1275"/>
      <c r="AU36" s="1276"/>
      <c r="AV36" s="1275"/>
      <c r="AW36" s="1277"/>
      <c r="AX36" s="1239" t="str">
        <f>AX120</f>
        <v>30"</v>
      </c>
      <c r="AY36" s="654"/>
      <c r="AZ36" s="655"/>
      <c r="BA36" s="654"/>
      <c r="BB36" s="655"/>
      <c r="BC36" s="655"/>
      <c r="BD36" s="656" t="str">
        <f>BD120</f>
        <v>30"</v>
      </c>
      <c r="BE36" s="654"/>
      <c r="BF36" s="655"/>
      <c r="BG36" s="654"/>
      <c r="BH36" s="655"/>
      <c r="BI36" s="656" t="str">
        <f>BI120</f>
        <v>30"</v>
      </c>
      <c r="BJ36" s="654"/>
      <c r="BK36" s="655"/>
      <c r="BL36" s="654"/>
      <c r="BM36" s="659"/>
    </row>
    <row r="37" spans="1:80">
      <c r="A37" s="28" t="s">
        <v>49</v>
      </c>
      <c r="B37" s="29"/>
      <c r="C37" s="33">
        <f>SUM(D37:BM37)</f>
        <v>0</v>
      </c>
      <c r="D37" s="1393">
        <f t="shared" ref="D37:BM37" si="2">D123</f>
        <v>0</v>
      </c>
      <c r="E37" s="1394">
        <f t="shared" si="2"/>
        <v>0</v>
      </c>
      <c r="F37" s="1395">
        <f t="shared" si="2"/>
        <v>0</v>
      </c>
      <c r="G37" s="1395">
        <f t="shared" si="2"/>
        <v>0</v>
      </c>
      <c r="H37" s="1396">
        <f t="shared" si="2"/>
        <v>0</v>
      </c>
      <c r="I37" s="1397">
        <f t="shared" si="2"/>
        <v>0</v>
      </c>
      <c r="J37" s="1394">
        <f t="shared" si="2"/>
        <v>0</v>
      </c>
      <c r="K37" s="1395">
        <f t="shared" si="2"/>
        <v>0</v>
      </c>
      <c r="L37" s="1394">
        <f t="shared" si="2"/>
        <v>0</v>
      </c>
      <c r="M37" s="1394">
        <f t="shared" si="2"/>
        <v>0</v>
      </c>
      <c r="N37" s="1397">
        <f t="shared" si="2"/>
        <v>0</v>
      </c>
      <c r="O37" s="1394">
        <f t="shared" si="2"/>
        <v>0</v>
      </c>
      <c r="P37" s="1395">
        <f t="shared" si="2"/>
        <v>0</v>
      </c>
      <c r="Q37" s="1394">
        <f t="shared" si="2"/>
        <v>0</v>
      </c>
      <c r="R37" s="1394">
        <f t="shared" si="2"/>
        <v>0</v>
      </c>
      <c r="S37" s="1398">
        <f t="shared" si="2"/>
        <v>0</v>
      </c>
      <c r="T37" s="1399">
        <f t="shared" si="2"/>
        <v>0</v>
      </c>
      <c r="U37" s="1399">
        <f t="shared" si="2"/>
        <v>0</v>
      </c>
      <c r="V37" s="1400">
        <f t="shared" si="2"/>
        <v>0</v>
      </c>
      <c r="W37" s="1401">
        <f t="shared" si="2"/>
        <v>0</v>
      </c>
      <c r="X37" s="1402">
        <f t="shared" si="2"/>
        <v>0</v>
      </c>
      <c r="Y37" s="1403">
        <f t="shared" si="2"/>
        <v>0</v>
      </c>
      <c r="Z37" s="1403">
        <f t="shared" si="2"/>
        <v>0</v>
      </c>
      <c r="AA37" s="1403">
        <f t="shared" si="2"/>
        <v>0</v>
      </c>
      <c r="AB37" s="1403">
        <f t="shared" si="2"/>
        <v>0</v>
      </c>
      <c r="AC37" s="1403">
        <f t="shared" si="2"/>
        <v>0</v>
      </c>
      <c r="AD37" s="1404">
        <f t="shared" si="2"/>
        <v>0</v>
      </c>
      <c r="AE37" s="1403">
        <f t="shared" si="2"/>
        <v>0</v>
      </c>
      <c r="AF37" s="1403">
        <f t="shared" si="2"/>
        <v>0</v>
      </c>
      <c r="AG37" s="1405">
        <f t="shared" si="2"/>
        <v>0</v>
      </c>
      <c r="AH37" s="1406">
        <f t="shared" si="2"/>
        <v>0</v>
      </c>
      <c r="AI37" s="1407">
        <f t="shared" si="2"/>
        <v>0</v>
      </c>
      <c r="AJ37" s="1408">
        <f t="shared" si="2"/>
        <v>0</v>
      </c>
      <c r="AK37" s="1408">
        <f t="shared" si="2"/>
        <v>0</v>
      </c>
      <c r="AL37" s="1409">
        <f t="shared" si="2"/>
        <v>0</v>
      </c>
      <c r="AM37" s="1406">
        <f t="shared" si="2"/>
        <v>0</v>
      </c>
      <c r="AN37" s="1407">
        <f t="shared" si="2"/>
        <v>0</v>
      </c>
      <c r="AO37" s="1408">
        <f t="shared" si="2"/>
        <v>0</v>
      </c>
      <c r="AP37" s="1408">
        <f t="shared" si="2"/>
        <v>0</v>
      </c>
      <c r="AQ37" s="1409">
        <f t="shared" si="2"/>
        <v>0</v>
      </c>
      <c r="AR37" s="1406">
        <f t="shared" si="2"/>
        <v>0</v>
      </c>
      <c r="AS37" s="1410">
        <f t="shared" si="2"/>
        <v>0</v>
      </c>
      <c r="AT37" s="1411">
        <f t="shared" si="2"/>
        <v>0</v>
      </c>
      <c r="AU37" s="1411">
        <f t="shared" si="2"/>
        <v>0</v>
      </c>
      <c r="AV37" s="1412">
        <f t="shared" si="2"/>
        <v>0</v>
      </c>
      <c r="AW37" s="1413">
        <f t="shared" si="2"/>
        <v>0</v>
      </c>
      <c r="AX37" s="1414">
        <f t="shared" si="2"/>
        <v>0</v>
      </c>
      <c r="AY37" s="1415">
        <f t="shared" si="2"/>
        <v>0</v>
      </c>
      <c r="AZ37" s="1415">
        <f t="shared" si="2"/>
        <v>0</v>
      </c>
      <c r="BA37" s="1416">
        <f t="shared" si="2"/>
        <v>0</v>
      </c>
      <c r="BB37" s="1417">
        <f t="shared" si="2"/>
        <v>0</v>
      </c>
      <c r="BC37" s="1418">
        <f t="shared" si="2"/>
        <v>0</v>
      </c>
      <c r="BD37" s="1407">
        <f t="shared" si="2"/>
        <v>0</v>
      </c>
      <c r="BE37" s="1408">
        <f t="shared" si="2"/>
        <v>0</v>
      </c>
      <c r="BF37" s="1408">
        <f t="shared" si="2"/>
        <v>0</v>
      </c>
      <c r="BG37" s="1409">
        <f t="shared" si="2"/>
        <v>0</v>
      </c>
      <c r="BH37" s="1406">
        <f t="shared" si="2"/>
        <v>0</v>
      </c>
      <c r="BI37" s="1419">
        <f t="shared" si="2"/>
        <v>0</v>
      </c>
      <c r="BJ37" s="1415">
        <f t="shared" si="2"/>
        <v>0</v>
      </c>
      <c r="BK37" s="1415">
        <f t="shared" si="2"/>
        <v>0</v>
      </c>
      <c r="BL37" s="1415">
        <f t="shared" si="2"/>
        <v>0</v>
      </c>
      <c r="BM37" s="1420">
        <f t="shared" si="2"/>
        <v>0</v>
      </c>
    </row>
    <row r="38" spans="1:80">
      <c r="A38" s="28" t="s">
        <v>50</v>
      </c>
      <c r="B38" s="29"/>
      <c r="C38" s="34">
        <f>SUM(D38:BM38)</f>
        <v>0</v>
      </c>
      <c r="D38" s="660">
        <f>SUM(D37:H37)</f>
        <v>0</v>
      </c>
      <c r="E38" s="661"/>
      <c r="F38" s="662"/>
      <c r="G38" s="662"/>
      <c r="H38" s="663"/>
      <c r="I38" s="557">
        <f>SUM(I37:M37)</f>
        <v>0</v>
      </c>
      <c r="J38" s="661"/>
      <c r="K38" s="662"/>
      <c r="L38" s="661"/>
      <c r="M38" s="661"/>
      <c r="N38" s="558">
        <f>SUM(N37:R37)</f>
        <v>0</v>
      </c>
      <c r="O38" s="664"/>
      <c r="P38" s="664"/>
      <c r="Q38" s="665"/>
      <c r="R38" s="1019"/>
      <c r="S38" s="1101">
        <f>SUM(S37:W37)</f>
        <v>0</v>
      </c>
      <c r="T38" s="1102"/>
      <c r="U38" s="1103"/>
      <c r="V38" s="1104"/>
      <c r="W38" s="1073"/>
      <c r="X38" s="1039">
        <f>SUM(X37:AC37)</f>
        <v>0</v>
      </c>
      <c r="Y38" s="666"/>
      <c r="Z38" s="667"/>
      <c r="AA38" s="668"/>
      <c r="AB38" s="664"/>
      <c r="AC38" s="669"/>
      <c r="AD38" s="670">
        <f>SUM(AD37:AH37)</f>
        <v>0</v>
      </c>
      <c r="AE38" s="671"/>
      <c r="AF38" s="672"/>
      <c r="AG38" s="673"/>
      <c r="AH38" s="191"/>
      <c r="AI38" s="670">
        <f>SUM(AI37:AM37)</f>
        <v>0</v>
      </c>
      <c r="AJ38" s="671"/>
      <c r="AK38" s="672"/>
      <c r="AL38" s="673"/>
      <c r="AM38" s="191"/>
      <c r="AN38" s="674">
        <f>SUM(AN37:AR37)</f>
        <v>0</v>
      </c>
      <c r="AO38" s="675"/>
      <c r="AP38" s="676"/>
      <c r="AQ38" s="677"/>
      <c r="AR38" s="1215"/>
      <c r="AS38" s="1259">
        <f>SUM(AS37:AW37)</f>
        <v>0</v>
      </c>
      <c r="AT38" s="1289"/>
      <c r="AU38" s="1290"/>
      <c r="AV38" s="1291"/>
      <c r="AW38" s="1073"/>
      <c r="AX38" s="1240">
        <f>SUM(AX37:BC37)</f>
        <v>0</v>
      </c>
      <c r="AY38" s="671"/>
      <c r="AZ38" s="672"/>
      <c r="BA38" s="673"/>
      <c r="BB38" s="194"/>
      <c r="BC38" s="480"/>
      <c r="BD38" s="670">
        <f>SUM(BD37:BH37)</f>
        <v>0</v>
      </c>
      <c r="BE38" s="671"/>
      <c r="BF38" s="672"/>
      <c r="BG38" s="673"/>
      <c r="BH38" s="191"/>
      <c r="BI38" s="674">
        <f>SUM(BI37:BM37)</f>
        <v>0</v>
      </c>
      <c r="BJ38" s="675"/>
      <c r="BK38" s="676"/>
      <c r="BL38" s="677"/>
      <c r="BM38" s="678"/>
    </row>
    <row r="39" spans="1:80" ht="25.8">
      <c r="A39" s="28" t="s">
        <v>9</v>
      </c>
      <c r="B39" s="35"/>
      <c r="C39" s="34"/>
      <c r="D39" s="679"/>
      <c r="E39" s="680"/>
      <c r="F39" s="681"/>
      <c r="G39" s="681"/>
      <c r="H39" s="682"/>
      <c r="I39" s="683"/>
      <c r="J39" s="680"/>
      <c r="K39" s="681"/>
      <c r="L39" s="680"/>
      <c r="M39" s="680"/>
      <c r="N39" s="684"/>
      <c r="O39" s="680"/>
      <c r="P39" s="681"/>
      <c r="Q39" s="680"/>
      <c r="R39" s="1020"/>
      <c r="S39" s="1105"/>
      <c r="T39" s="1106"/>
      <c r="U39" s="1106"/>
      <c r="V39" s="1107"/>
      <c r="W39" s="1108"/>
      <c r="X39" s="1040"/>
      <c r="Y39" s="686"/>
      <c r="Z39" s="686"/>
      <c r="AA39" s="689"/>
      <c r="AB39" s="680"/>
      <c r="AC39" s="690"/>
      <c r="AD39" s="685"/>
      <c r="AE39" s="686"/>
      <c r="AF39" s="686"/>
      <c r="AG39" s="687"/>
      <c r="AH39" s="688"/>
      <c r="AI39" s="685"/>
      <c r="AJ39" s="686"/>
      <c r="AK39" s="686"/>
      <c r="AL39" s="687"/>
      <c r="AM39" s="688"/>
      <c r="AN39" s="685"/>
      <c r="AO39" s="686"/>
      <c r="AP39" s="686"/>
      <c r="AQ39" s="689"/>
      <c r="AR39" s="1216"/>
      <c r="AS39" s="1292"/>
      <c r="AT39" s="1293"/>
      <c r="AU39" s="1293"/>
      <c r="AV39" s="1294"/>
      <c r="AW39" s="1295"/>
      <c r="AX39" s="1241"/>
      <c r="AY39" s="686"/>
      <c r="AZ39" s="686"/>
      <c r="BA39" s="687"/>
      <c r="BB39" s="691"/>
      <c r="BC39" s="692"/>
      <c r="BD39" s="685"/>
      <c r="BE39" s="686"/>
      <c r="BF39" s="686"/>
      <c r="BG39" s="687"/>
      <c r="BH39" s="688"/>
      <c r="BI39" s="685"/>
      <c r="BJ39" s="686"/>
      <c r="BK39" s="686"/>
      <c r="BL39" s="689"/>
      <c r="BM39" s="693"/>
    </row>
    <row r="40" spans="1:80" s="119" customFormat="1" ht="21.9" customHeight="1" thickBot="1">
      <c r="A40" s="116" t="s">
        <v>51</v>
      </c>
      <c r="B40" s="117"/>
      <c r="C40" s="146" t="e">
        <f>SUM(D40:BM40)</f>
        <v>#N/A</v>
      </c>
      <c r="D40" s="694" t="e">
        <f>D140</f>
        <v>#N/A</v>
      </c>
      <c r="E40" s="695"/>
      <c r="F40" s="695"/>
      <c r="G40" s="695"/>
      <c r="H40" s="696"/>
      <c r="I40" s="697" t="e">
        <f>I140</f>
        <v>#N/A</v>
      </c>
      <c r="J40" s="695"/>
      <c r="K40" s="695"/>
      <c r="L40" s="695"/>
      <c r="M40" s="695"/>
      <c r="N40" s="697" t="e">
        <f>N140</f>
        <v>#N/A</v>
      </c>
      <c r="O40" s="695"/>
      <c r="P40" s="695"/>
      <c r="Q40" s="695"/>
      <c r="R40" s="651"/>
      <c r="S40" s="1109" t="e">
        <f>S140</f>
        <v>#N/A</v>
      </c>
      <c r="T40" s="1110"/>
      <c r="U40" s="1110"/>
      <c r="V40" s="1110"/>
      <c r="W40" s="1111"/>
      <c r="X40" s="1042" t="e">
        <f>X140</f>
        <v>#N/A</v>
      </c>
      <c r="Y40" s="695"/>
      <c r="Z40" s="695"/>
      <c r="AA40" s="695"/>
      <c r="AB40" s="695"/>
      <c r="AC40" s="699"/>
      <c r="AD40" s="697" t="e">
        <f>AD140</f>
        <v>#N/A</v>
      </c>
      <c r="AE40" s="695"/>
      <c r="AF40" s="695"/>
      <c r="AG40" s="695"/>
      <c r="AH40" s="698"/>
      <c r="AI40" s="697" t="e">
        <f>AI140</f>
        <v>#N/A</v>
      </c>
      <c r="AJ40" s="695"/>
      <c r="AK40" s="695"/>
      <c r="AL40" s="695"/>
      <c r="AM40" s="698"/>
      <c r="AN40" s="697" t="e">
        <f>AN140</f>
        <v>#N/A</v>
      </c>
      <c r="AO40" s="695"/>
      <c r="AP40" s="695"/>
      <c r="AQ40" s="695"/>
      <c r="AR40" s="651"/>
      <c r="AS40" s="1296" t="e">
        <f>AS140</f>
        <v>#N/A</v>
      </c>
      <c r="AT40" s="1297"/>
      <c r="AU40" s="1297"/>
      <c r="AV40" s="1297"/>
      <c r="AW40" s="1298"/>
      <c r="AX40" s="1042" t="e">
        <f>AX140</f>
        <v>#N/A</v>
      </c>
      <c r="AY40" s="695"/>
      <c r="AZ40" s="695"/>
      <c r="BA40" s="695"/>
      <c r="BB40" s="700"/>
      <c r="BC40" s="698"/>
      <c r="BD40" s="697" t="e">
        <f>BD140</f>
        <v>#N/A</v>
      </c>
      <c r="BE40" s="695"/>
      <c r="BF40" s="695"/>
      <c r="BG40" s="695"/>
      <c r="BH40" s="698"/>
      <c r="BI40" s="697" t="e">
        <f>BI140</f>
        <v>#N/A</v>
      </c>
      <c r="BJ40" s="695"/>
      <c r="BK40" s="695"/>
      <c r="BL40" s="695"/>
      <c r="BM40" s="701"/>
    </row>
    <row r="41" spans="1:80" s="39" customFormat="1" ht="18.600000000000001" hidden="1" outlineLevel="1" thickBot="1">
      <c r="A41" s="211" t="s">
        <v>124</v>
      </c>
      <c r="B41" s="212">
        <v>0</v>
      </c>
      <c r="C41" s="213"/>
      <c r="D41" s="1584" t="str">
        <f>C42</f>
        <v>Premium AA 25-54 ABC Spring</v>
      </c>
      <c r="E41" s="1585"/>
      <c r="F41" s="1585"/>
      <c r="G41" s="1585"/>
      <c r="H41" s="1586"/>
      <c r="I41" s="1584" t="str">
        <f>C42</f>
        <v>Premium AA 25-54 ABC Spring</v>
      </c>
      <c r="J41" s="1585"/>
      <c r="K41" s="1585"/>
      <c r="L41" s="1585"/>
      <c r="M41" s="1586"/>
      <c r="N41" s="1579" t="str">
        <f>C42</f>
        <v>Premium AA 25-54 ABC Spring</v>
      </c>
      <c r="O41" s="1580"/>
      <c r="P41" s="1580"/>
      <c r="Q41" s="1580"/>
      <c r="R41" s="1580"/>
      <c r="S41" s="1582" t="str">
        <f>C42</f>
        <v>Premium AA 25-54 ABC Spring</v>
      </c>
      <c r="T41" s="1580"/>
      <c r="U41" s="1580"/>
      <c r="V41" s="1580"/>
      <c r="W41" s="1583"/>
      <c r="X41" s="1580" t="str">
        <f>C42</f>
        <v>Premium AA 25-54 ABC Spring</v>
      </c>
      <c r="Y41" s="1580"/>
      <c r="Z41" s="1580"/>
      <c r="AA41" s="1580"/>
      <c r="AB41" s="1580"/>
      <c r="AC41" s="1581"/>
      <c r="AD41" s="1579" t="str">
        <f>C42</f>
        <v>Premium AA 25-54 ABC Spring</v>
      </c>
      <c r="AE41" s="1580"/>
      <c r="AF41" s="1580"/>
      <c r="AG41" s="1580"/>
      <c r="AH41" s="1581"/>
      <c r="AI41" s="1579" t="str">
        <f>C42</f>
        <v>Premium AA 25-54 ABC Spring</v>
      </c>
      <c r="AJ41" s="1580"/>
      <c r="AK41" s="1580"/>
      <c r="AL41" s="1580"/>
      <c r="AM41" s="1581"/>
      <c r="AN41" s="1579" t="str">
        <f>C42</f>
        <v>Premium AA 25-54 ABC Spring</v>
      </c>
      <c r="AO41" s="1580"/>
      <c r="AP41" s="1580"/>
      <c r="AQ41" s="1580"/>
      <c r="AR41" s="1580"/>
      <c r="AS41" s="1582" t="str">
        <f>C42</f>
        <v>Premium AA 25-54 ABC Spring</v>
      </c>
      <c r="AT41" s="1580"/>
      <c r="AU41" s="1580"/>
      <c r="AV41" s="1580"/>
      <c r="AW41" s="1583"/>
      <c r="AX41" s="1580" t="str">
        <f>C42</f>
        <v>Premium AA 25-54 ABC Spring</v>
      </c>
      <c r="AY41" s="1580"/>
      <c r="AZ41" s="1580"/>
      <c r="BA41" s="1580"/>
      <c r="BB41" s="1580"/>
      <c r="BC41" s="1581"/>
      <c r="BD41" s="1579" t="str">
        <f>C42</f>
        <v>Premium AA 25-54 ABC Spring</v>
      </c>
      <c r="BE41" s="1580"/>
      <c r="BF41" s="1580"/>
      <c r="BG41" s="1580"/>
      <c r="BH41" s="1581"/>
      <c r="BI41" s="1579" t="str">
        <f>C42</f>
        <v>Premium AA 25-54 ABC Spring</v>
      </c>
      <c r="BJ41" s="1580"/>
      <c r="BK41" s="1580"/>
      <c r="BL41" s="1580"/>
      <c r="BM41" s="1581"/>
    </row>
    <row r="42" spans="1:80" ht="18.600000000000001" hidden="1" outlineLevel="1" thickBot="1">
      <c r="A42" s="43" t="s">
        <v>120</v>
      </c>
      <c r="C42" s="407" t="s">
        <v>141</v>
      </c>
      <c r="D42" s="354" t="e">
        <f>HLOOKUP(D41,TV_affinity,2,0)</f>
        <v>#N/A</v>
      </c>
      <c r="E42" s="371"/>
      <c r="F42" s="702"/>
      <c r="G42" s="702"/>
      <c r="H42" s="204"/>
      <c r="I42" s="355" t="e">
        <f>HLOOKUP(I41,TV_affinity,2,0)</f>
        <v>#N/A</v>
      </c>
      <c r="J42" s="371"/>
      <c r="K42" s="371"/>
      <c r="L42" s="371"/>
      <c r="M42" s="371"/>
      <c r="N42" s="355" t="e">
        <f>HLOOKUP(N41,TV_affinity,2,0)</f>
        <v>#N/A</v>
      </c>
      <c r="O42" s="371"/>
      <c r="P42" s="371"/>
      <c r="Q42" s="371"/>
      <c r="R42" s="467"/>
      <c r="S42" s="1112" t="e">
        <f>HLOOKUP(S41,TV_affinity,2,0)</f>
        <v>#N/A</v>
      </c>
      <c r="T42" s="371"/>
      <c r="U42" s="371"/>
      <c r="V42" s="371"/>
      <c r="W42" s="1073"/>
      <c r="X42" s="510" t="e">
        <f>HLOOKUP(X41,TV_affinity,2,0)</f>
        <v>#N/A</v>
      </c>
      <c r="Y42" s="371"/>
      <c r="Z42" s="371"/>
      <c r="AA42" s="371"/>
      <c r="AB42" s="371"/>
      <c r="AC42" s="356"/>
      <c r="AD42" s="355" t="e">
        <f>HLOOKUP(AD41,TV_affinity,2,0)</f>
        <v>#N/A</v>
      </c>
      <c r="AE42" s="371"/>
      <c r="AF42" s="371"/>
      <c r="AG42" s="371"/>
      <c r="AH42" s="205"/>
      <c r="AI42" s="355" t="e">
        <f>HLOOKUP(AI41,TV_affinity,2,0)</f>
        <v>#N/A</v>
      </c>
      <c r="AJ42" s="371"/>
      <c r="AK42" s="371"/>
      <c r="AL42" s="371"/>
      <c r="AM42" s="356"/>
      <c r="AN42" s="355" t="e">
        <f>HLOOKUP(AN41,TV_affinity,2,0)</f>
        <v>#N/A</v>
      </c>
      <c r="AO42" s="371"/>
      <c r="AP42" s="371"/>
      <c r="AQ42" s="371"/>
      <c r="AR42" s="467"/>
      <c r="AS42" s="1112" t="e">
        <f>HLOOKUP(AS41,TV_affinity,2,0)</f>
        <v>#N/A</v>
      </c>
      <c r="AT42" s="371"/>
      <c r="AU42" s="371"/>
      <c r="AV42" s="371"/>
      <c r="AW42" s="1299"/>
      <c r="AX42" s="510" t="e">
        <f>HLOOKUP(AX41,TV_affinity,2,0)</f>
        <v>#N/A</v>
      </c>
      <c r="AY42" s="371"/>
      <c r="AZ42" s="371"/>
      <c r="BA42" s="371"/>
      <c r="BB42" s="205"/>
      <c r="BC42" s="481"/>
      <c r="BD42" s="355" t="e">
        <f>HLOOKUP(BD41,TV_affinity,2,0)</f>
        <v>#N/A</v>
      </c>
      <c r="BE42" s="371"/>
      <c r="BF42" s="371"/>
      <c r="BG42" s="371"/>
      <c r="BH42" s="371"/>
      <c r="BI42" s="355" t="e">
        <f>HLOOKUP(BI41,TV_affinity,2,0)</f>
        <v>#N/A</v>
      </c>
      <c r="BJ42" s="371"/>
      <c r="BK42" s="371"/>
      <c r="BL42" s="371"/>
      <c r="BM42" s="357"/>
    </row>
    <row r="43" spans="1:80" ht="18.600000000000001" hidden="1" outlineLevel="1" thickBot="1">
      <c r="A43" s="28" t="s">
        <v>5</v>
      </c>
      <c r="B43" s="29"/>
      <c r="C43" s="30"/>
      <c r="D43" s="703"/>
      <c r="E43" s="704"/>
      <c r="F43" s="704"/>
      <c r="G43" s="704"/>
      <c r="H43" s="705"/>
      <c r="I43" s="706"/>
      <c r="J43" s="707"/>
      <c r="K43" s="707"/>
      <c r="L43" s="708"/>
      <c r="M43" s="707"/>
      <c r="N43" s="709"/>
      <c r="O43" s="707"/>
      <c r="P43" s="707"/>
      <c r="Q43" s="707"/>
      <c r="R43" s="1023"/>
      <c r="S43" s="1113"/>
      <c r="T43" s="1114"/>
      <c r="U43" s="1114"/>
      <c r="V43" s="1114"/>
      <c r="W43" s="1115"/>
      <c r="X43" s="1043"/>
      <c r="Y43" s="707"/>
      <c r="Z43" s="707"/>
      <c r="AA43" s="707"/>
      <c r="AB43" s="707"/>
      <c r="AC43" s="710"/>
      <c r="AD43" s="709"/>
      <c r="AE43" s="707"/>
      <c r="AF43" s="707"/>
      <c r="AG43" s="707"/>
      <c r="AH43" s="710"/>
      <c r="AI43" s="709"/>
      <c r="AJ43" s="707"/>
      <c r="AK43" s="707"/>
      <c r="AL43" s="707"/>
      <c r="AM43" s="710"/>
      <c r="AN43" s="709"/>
      <c r="AO43" s="707"/>
      <c r="AP43" s="707"/>
      <c r="AQ43" s="707"/>
      <c r="AR43" s="1219"/>
      <c r="AS43" s="1300"/>
      <c r="AT43" s="1301"/>
      <c r="AU43" s="1301"/>
      <c r="AV43" s="1301"/>
      <c r="AW43" s="1302"/>
      <c r="AX43" s="1244"/>
      <c r="AY43" s="707"/>
      <c r="AZ43" s="707"/>
      <c r="BA43" s="707"/>
      <c r="BB43" s="711"/>
      <c r="BC43" s="712"/>
      <c r="BD43" s="709"/>
      <c r="BE43" s="707"/>
      <c r="BF43" s="707"/>
      <c r="BG43" s="707"/>
      <c r="BH43" s="707"/>
      <c r="BI43" s="709"/>
      <c r="BJ43" s="707"/>
      <c r="BK43" s="707"/>
      <c r="BL43" s="707"/>
      <c r="BM43" s="713"/>
    </row>
    <row r="44" spans="1:80" ht="18.600000000000001" hidden="1" outlineLevel="1" thickBot="1">
      <c r="A44" s="28" t="s">
        <v>6</v>
      </c>
      <c r="B44" s="29"/>
      <c r="C44" s="30"/>
      <c r="D44" s="714" t="s">
        <v>19</v>
      </c>
      <c r="E44" s="665"/>
      <c r="F44" s="665"/>
      <c r="G44" s="665"/>
      <c r="H44" s="715"/>
      <c r="I44" s="716" t="s">
        <v>19</v>
      </c>
      <c r="J44" s="717"/>
      <c r="K44" s="717"/>
      <c r="L44" s="718"/>
      <c r="M44" s="717"/>
      <c r="N44" s="719" t="s">
        <v>19</v>
      </c>
      <c r="O44" s="717"/>
      <c r="P44" s="718"/>
      <c r="Q44" s="717"/>
      <c r="R44" s="1018"/>
      <c r="S44" s="1116" t="s">
        <v>19</v>
      </c>
      <c r="T44" s="1117"/>
      <c r="U44" s="1117"/>
      <c r="V44" s="1117"/>
      <c r="W44" s="1118"/>
      <c r="X44" s="720" t="s">
        <v>19</v>
      </c>
      <c r="Y44" s="717"/>
      <c r="Z44" s="717"/>
      <c r="AA44" s="717"/>
      <c r="AB44" s="717"/>
      <c r="AC44" s="720"/>
      <c r="AD44" s="720" t="s">
        <v>19</v>
      </c>
      <c r="AE44" s="717"/>
      <c r="AF44" s="717"/>
      <c r="AG44" s="717"/>
      <c r="AH44" s="720"/>
      <c r="AI44" s="720" t="s">
        <v>19</v>
      </c>
      <c r="AJ44" s="717"/>
      <c r="AK44" s="717"/>
      <c r="AL44" s="717"/>
      <c r="AM44" s="720"/>
      <c r="AN44" s="719" t="s">
        <v>19</v>
      </c>
      <c r="AO44" s="717"/>
      <c r="AP44" s="721"/>
      <c r="AQ44" s="717"/>
      <c r="AR44" s="1214"/>
      <c r="AS44" s="1303" t="s">
        <v>19</v>
      </c>
      <c r="AT44" s="1275"/>
      <c r="AU44" s="1275"/>
      <c r="AV44" s="1275"/>
      <c r="AW44" s="1304"/>
      <c r="AX44" s="1245" t="s">
        <v>19</v>
      </c>
      <c r="AY44" s="717"/>
      <c r="AZ44" s="717"/>
      <c r="BA44" s="717"/>
      <c r="BB44" s="722"/>
      <c r="BC44" s="723"/>
      <c r="BD44" s="719" t="s">
        <v>19</v>
      </c>
      <c r="BE44" s="717"/>
      <c r="BF44" s="721"/>
      <c r="BG44" s="717"/>
      <c r="BH44" s="723"/>
      <c r="BI44" s="720" t="s">
        <v>19</v>
      </c>
      <c r="BJ44" s="717"/>
      <c r="BK44" s="717"/>
      <c r="BL44" s="717"/>
      <c r="BM44" s="724"/>
    </row>
    <row r="45" spans="1:80" ht="18.600000000000001" hidden="1" outlineLevel="1" thickBot="1">
      <c r="A45" s="28" t="s">
        <v>32</v>
      </c>
      <c r="B45" s="29"/>
      <c r="C45" s="34" t="e">
        <f>SUM(D45:BM45)</f>
        <v>#N/A</v>
      </c>
      <c r="D45" s="725" t="e">
        <f>IF(D42=0,0,D46/D42)</f>
        <v>#N/A</v>
      </c>
      <c r="E45" s="664"/>
      <c r="F45" s="664"/>
      <c r="G45" s="664"/>
      <c r="H45" s="726"/>
      <c r="I45" s="727" t="e">
        <f>IF(I42=0,0,I46/I42)</f>
        <v>#N/A</v>
      </c>
      <c r="J45" s="728"/>
      <c r="K45" s="728"/>
      <c r="L45" s="729"/>
      <c r="M45" s="728"/>
      <c r="N45" s="730" t="e">
        <f>IF(N42=0,0,N46/N42)</f>
        <v>#N/A</v>
      </c>
      <c r="O45" s="728"/>
      <c r="P45" s="728"/>
      <c r="Q45" s="728"/>
      <c r="R45" s="1024"/>
      <c r="S45" s="1119" t="e">
        <f>IF(S42=0,0,S46/S42)</f>
        <v>#N/A</v>
      </c>
      <c r="T45" s="1120"/>
      <c r="U45" s="1121"/>
      <c r="V45" s="1121"/>
      <c r="W45" s="1122"/>
      <c r="X45" s="1044" t="e">
        <f>IF(X42=0,0,X46/X42)</f>
        <v>#N/A</v>
      </c>
      <c r="Y45" s="731"/>
      <c r="Z45" s="728"/>
      <c r="AA45" s="728"/>
      <c r="AB45" s="728"/>
      <c r="AC45" s="732"/>
      <c r="AD45" s="730" t="e">
        <f>IF(AD42=0,0,AD46/AD42)</f>
        <v>#N/A</v>
      </c>
      <c r="AE45" s="731"/>
      <c r="AF45" s="728"/>
      <c r="AG45" s="728"/>
      <c r="AH45" s="732"/>
      <c r="AI45" s="730" t="e">
        <f>IF(AI42=0,0,AI46/AI42)</f>
        <v>#N/A</v>
      </c>
      <c r="AJ45" s="731"/>
      <c r="AK45" s="728"/>
      <c r="AL45" s="728"/>
      <c r="AM45" s="732"/>
      <c r="AN45" s="730" t="e">
        <f>IF(AN42=0,0,AN46/AN42)</f>
        <v>#N/A</v>
      </c>
      <c r="AO45" s="728"/>
      <c r="AP45" s="728"/>
      <c r="AQ45" s="728"/>
      <c r="AR45" s="1220"/>
      <c r="AS45" s="1305" t="e">
        <f>IF(AS42=0,0,AS46/AS42)</f>
        <v>#N/A</v>
      </c>
      <c r="AT45" s="1306"/>
      <c r="AU45" s="1306"/>
      <c r="AV45" s="1306"/>
      <c r="AW45" s="1307"/>
      <c r="AX45" s="1120" t="e">
        <f>IF(AX42=0,0,AX46/AX42)</f>
        <v>#N/A</v>
      </c>
      <c r="AY45" s="731"/>
      <c r="AZ45" s="728"/>
      <c r="BA45" s="728"/>
      <c r="BB45" s="733"/>
      <c r="BC45" s="734"/>
      <c r="BD45" s="730" t="e">
        <f>IF(BD42=0,0,BD46/BD42)</f>
        <v>#N/A</v>
      </c>
      <c r="BE45" s="728"/>
      <c r="BF45" s="728"/>
      <c r="BG45" s="728"/>
      <c r="BH45" s="734"/>
      <c r="BI45" s="731" t="e">
        <f>IF(BI42=0,0,BI46/BI42)</f>
        <v>#N/A</v>
      </c>
      <c r="BJ45" s="731"/>
      <c r="BK45" s="728"/>
      <c r="BL45" s="728"/>
      <c r="BM45" s="735"/>
    </row>
    <row r="46" spans="1:80" ht="18.600000000000001" hidden="1" outlineLevel="1" thickBot="1">
      <c r="A46" s="28" t="s">
        <v>7</v>
      </c>
      <c r="B46" s="29"/>
      <c r="C46" s="34">
        <f>SUM(D46:BM46)</f>
        <v>0</v>
      </c>
      <c r="D46" s="725">
        <f>SUM(D47:H47)</f>
        <v>0</v>
      </c>
      <c r="E46" s="664"/>
      <c r="F46" s="664"/>
      <c r="G46" s="664"/>
      <c r="H46" s="726"/>
      <c r="I46" s="727">
        <f>SUM(I47:M47)</f>
        <v>0</v>
      </c>
      <c r="J46" s="928"/>
      <c r="K46" s="928"/>
      <c r="L46" s="898"/>
      <c r="M46" s="928"/>
      <c r="N46" s="929">
        <f>SUM(N47:R47)</f>
        <v>0</v>
      </c>
      <c r="O46" s="728"/>
      <c r="P46" s="728"/>
      <c r="Q46" s="728"/>
      <c r="R46" s="1024"/>
      <c r="S46" s="1119">
        <f>SUM(S47:W47)</f>
        <v>0</v>
      </c>
      <c r="T46" s="1120"/>
      <c r="U46" s="1121"/>
      <c r="V46" s="1121"/>
      <c r="W46" s="1122"/>
      <c r="X46" s="1044">
        <f>SUM(X47:AC47)</f>
        <v>0</v>
      </c>
      <c r="Y46" s="731"/>
      <c r="Z46" s="728"/>
      <c r="AA46" s="728"/>
      <c r="AB46" s="728"/>
      <c r="AC46" s="732"/>
      <c r="AD46" s="730">
        <f>SUM(AD47:AH47)</f>
        <v>0</v>
      </c>
      <c r="AE46" s="731"/>
      <c r="AF46" s="728"/>
      <c r="AG46" s="728"/>
      <c r="AH46" s="732"/>
      <c r="AI46" s="730">
        <f>SUM(AI47:AM47)</f>
        <v>0</v>
      </c>
      <c r="AJ46" s="731"/>
      <c r="AK46" s="728"/>
      <c r="AL46" s="728"/>
      <c r="AM46" s="732"/>
      <c r="AN46" s="730">
        <f>SUM(AN47:AR47)</f>
        <v>0</v>
      </c>
      <c r="AO46" s="728"/>
      <c r="AP46" s="728"/>
      <c r="AQ46" s="728"/>
      <c r="AR46" s="1220"/>
      <c r="AS46" s="1305">
        <f>SUM(AS47:AW47)</f>
        <v>0</v>
      </c>
      <c r="AT46" s="1306"/>
      <c r="AU46" s="1306"/>
      <c r="AV46" s="1306"/>
      <c r="AW46" s="1307"/>
      <c r="AX46" s="1120">
        <f>SUM(AX47:BC47)</f>
        <v>0</v>
      </c>
      <c r="AY46" s="731"/>
      <c r="AZ46" s="728"/>
      <c r="BA46" s="728"/>
      <c r="BB46" s="733"/>
      <c r="BC46" s="734"/>
      <c r="BD46" s="730">
        <f>SUM(BD47:BH47)</f>
        <v>0</v>
      </c>
      <c r="BE46" s="728"/>
      <c r="BF46" s="728"/>
      <c r="BG46" s="728"/>
      <c r="BH46" s="734"/>
      <c r="BI46" s="731">
        <f>SUM(BI47:BM47)</f>
        <v>0</v>
      </c>
      <c r="BJ46" s="731"/>
      <c r="BK46" s="728"/>
      <c r="BL46" s="728"/>
      <c r="BM46" s="735"/>
    </row>
    <row r="47" spans="1:80" ht="18.600000000000001" hidden="1" outlineLevel="1" thickBot="1">
      <c r="A47" s="28" t="s">
        <v>8</v>
      </c>
      <c r="B47" s="29"/>
      <c r="C47" s="34"/>
      <c r="D47" s="736"/>
      <c r="E47" s="737"/>
      <c r="F47" s="737"/>
      <c r="G47" s="737"/>
      <c r="H47" s="738"/>
      <c r="I47" s="739"/>
      <c r="J47" s="737"/>
      <c r="K47" s="737"/>
      <c r="L47" s="740"/>
      <c r="M47" s="740"/>
      <c r="N47" s="931"/>
      <c r="O47" s="930"/>
      <c r="P47" s="737"/>
      <c r="Q47" s="740"/>
      <c r="R47" s="740"/>
      <c r="S47" s="1123"/>
      <c r="T47" s="1124"/>
      <c r="U47" s="1125"/>
      <c r="V47" s="1126"/>
      <c r="W47" s="1127"/>
      <c r="X47" s="1045"/>
      <c r="Y47" s="737"/>
      <c r="Z47" s="737"/>
      <c r="AA47" s="737"/>
      <c r="AB47" s="737"/>
      <c r="AC47" s="745"/>
      <c r="AD47" s="1213"/>
      <c r="AE47" s="1126"/>
      <c r="AF47" s="737"/>
      <c r="AG47" s="737"/>
      <c r="AH47" s="738"/>
      <c r="AI47" s="739"/>
      <c r="AJ47" s="742"/>
      <c r="AK47" s="737"/>
      <c r="AL47" s="743"/>
      <c r="AM47" s="746"/>
      <c r="AN47" s="744"/>
      <c r="AO47" s="747"/>
      <c r="AP47" s="737"/>
      <c r="AQ47" s="748"/>
      <c r="AR47" s="1213"/>
      <c r="AS47" s="1308"/>
      <c r="AT47" s="1309"/>
      <c r="AU47" s="1309"/>
      <c r="AV47" s="1309"/>
      <c r="AW47" s="1310"/>
      <c r="AX47" s="1246"/>
      <c r="AY47" s="737"/>
      <c r="AZ47" s="737"/>
      <c r="BA47" s="749"/>
      <c r="BB47" s="740"/>
      <c r="BC47" s="738"/>
      <c r="BD47" s="739"/>
      <c r="BE47" s="737"/>
      <c r="BF47" s="737"/>
      <c r="BG47" s="737"/>
      <c r="BH47" s="738"/>
      <c r="BI47" s="739"/>
      <c r="BJ47" s="737"/>
      <c r="BK47" s="737"/>
      <c r="BL47" s="737"/>
      <c r="BM47" s="750"/>
    </row>
    <row r="48" spans="1:80" s="389" customFormat="1" ht="23.25" hidden="1" customHeight="1" outlineLevel="1" thickBot="1">
      <c r="A48" s="154" t="s">
        <v>112</v>
      </c>
      <c r="B48" s="128"/>
      <c r="C48" s="129"/>
      <c r="D48" s="751" t="e">
        <f>D47/D42</f>
        <v>#N/A</v>
      </c>
      <c r="E48" s="752" t="e">
        <f>E47/D42</f>
        <v>#N/A</v>
      </c>
      <c r="F48" s="752" t="e">
        <f>F47/D42</f>
        <v>#N/A</v>
      </c>
      <c r="G48" s="752" t="e">
        <f>G47/D42</f>
        <v>#N/A</v>
      </c>
      <c r="H48" s="753" t="e">
        <f>H47/D42</f>
        <v>#N/A</v>
      </c>
      <c r="I48" s="754" t="e">
        <f>I47/I42</f>
        <v>#N/A</v>
      </c>
      <c r="J48" s="752" t="e">
        <f>J47/I42</f>
        <v>#N/A</v>
      </c>
      <c r="K48" s="752" t="e">
        <f>K47/I42</f>
        <v>#N/A</v>
      </c>
      <c r="L48" s="752" t="e">
        <f>L47/I42</f>
        <v>#N/A</v>
      </c>
      <c r="M48" s="752" t="e">
        <f>M47/I42</f>
        <v>#N/A</v>
      </c>
      <c r="N48" s="755" t="e">
        <f>N47/N42</f>
        <v>#N/A</v>
      </c>
      <c r="O48" s="752" t="e">
        <f>O47/N42</f>
        <v>#N/A</v>
      </c>
      <c r="P48" s="752" t="e">
        <f>P47/N42</f>
        <v>#N/A</v>
      </c>
      <c r="Q48" s="752" t="e">
        <f>Q47/N42</f>
        <v>#N/A</v>
      </c>
      <c r="R48" s="752" t="e">
        <f>R47/N42</f>
        <v>#N/A</v>
      </c>
      <c r="S48" s="1128" t="e">
        <f>S47/S42</f>
        <v>#N/A</v>
      </c>
      <c r="T48" s="1129" t="e">
        <f>T47/S42</f>
        <v>#N/A</v>
      </c>
      <c r="U48" s="1129" t="e">
        <f>U47/S42</f>
        <v>#N/A</v>
      </c>
      <c r="V48" s="1130" t="e">
        <f>V47/S42</f>
        <v>#N/A</v>
      </c>
      <c r="W48" s="1131" t="e">
        <f>W47/S42</f>
        <v>#N/A</v>
      </c>
      <c r="X48" s="754" t="e">
        <f>X47/X42</f>
        <v>#N/A</v>
      </c>
      <c r="Y48" s="752" t="e">
        <f>Y47/X42</f>
        <v>#N/A</v>
      </c>
      <c r="Z48" s="752" t="e">
        <f>Z47/X42</f>
        <v>#N/A</v>
      </c>
      <c r="AA48" s="756" t="e">
        <f>AA47/X42</f>
        <v>#N/A</v>
      </c>
      <c r="AB48" s="756" t="e">
        <f>AB47/X42</f>
        <v>#N/A</v>
      </c>
      <c r="AC48" s="757" t="e">
        <f>AC47/X42</f>
        <v>#N/A</v>
      </c>
      <c r="AD48" s="755" t="e">
        <f>AD47/AD42</f>
        <v>#N/A</v>
      </c>
      <c r="AE48" s="752" t="e">
        <f>AE47/AD42</f>
        <v>#N/A</v>
      </c>
      <c r="AF48" s="752" t="e">
        <f>AF47/AD42</f>
        <v>#N/A</v>
      </c>
      <c r="AG48" s="756" t="e">
        <f>AG47/AD42</f>
        <v>#N/A</v>
      </c>
      <c r="AH48" s="757" t="e">
        <f>AH47/AD42</f>
        <v>#N/A</v>
      </c>
      <c r="AI48" s="755" t="e">
        <f>AI47/AI42</f>
        <v>#N/A</v>
      </c>
      <c r="AJ48" s="752" t="e">
        <f>AJ47/AI42</f>
        <v>#N/A</v>
      </c>
      <c r="AK48" s="752" t="e">
        <f>AK47/AI42</f>
        <v>#N/A</v>
      </c>
      <c r="AL48" s="756" t="e">
        <f>AL47/AI42</f>
        <v>#N/A</v>
      </c>
      <c r="AM48" s="757" t="e">
        <f>AM47/AN42</f>
        <v>#N/A</v>
      </c>
      <c r="AN48" s="755" t="e">
        <f>AN47/AN42</f>
        <v>#N/A</v>
      </c>
      <c r="AO48" s="752" t="e">
        <f>AO47/AN42</f>
        <v>#N/A</v>
      </c>
      <c r="AP48" s="752" t="e">
        <f>AP47/AN42</f>
        <v>#N/A</v>
      </c>
      <c r="AQ48" s="756" t="e">
        <f>AQ47/AN42</f>
        <v>#N/A</v>
      </c>
      <c r="AR48" s="1221" t="e">
        <f>AR47/AN42</f>
        <v>#N/A</v>
      </c>
      <c r="AS48" s="1311" t="e">
        <f>AS47/AS42</f>
        <v>#N/A</v>
      </c>
      <c r="AT48" s="1312" t="e">
        <f>AT47/AS42</f>
        <v>#N/A</v>
      </c>
      <c r="AU48" s="1312" t="e">
        <f>AU47/AS42</f>
        <v>#N/A</v>
      </c>
      <c r="AV48" s="1313" t="e">
        <f>AV47/AS42</f>
        <v>#N/A</v>
      </c>
      <c r="AW48" s="1314" t="e">
        <f>AW47/AX42</f>
        <v>#N/A</v>
      </c>
      <c r="AX48" s="1221" t="e">
        <f>AX47/AX42</f>
        <v>#N/A</v>
      </c>
      <c r="AY48" s="752" t="e">
        <f>AY47/AX42</f>
        <v>#N/A</v>
      </c>
      <c r="AZ48" s="752" t="e">
        <f>AZ47/AX42</f>
        <v>#N/A</v>
      </c>
      <c r="BA48" s="756" t="e">
        <f>BA47/AX42</f>
        <v>#N/A</v>
      </c>
      <c r="BB48" s="754" t="e">
        <f>BB47/AX42</f>
        <v>#N/A</v>
      </c>
      <c r="BC48" s="753" t="e">
        <f>BC47/AX42</f>
        <v>#N/A</v>
      </c>
      <c r="BD48" s="755" t="e">
        <f>BD47/BD42</f>
        <v>#N/A</v>
      </c>
      <c r="BE48" s="752" t="e">
        <f>BE47/BD42</f>
        <v>#N/A</v>
      </c>
      <c r="BF48" s="752" t="e">
        <f>BF47/BD42</f>
        <v>#N/A</v>
      </c>
      <c r="BG48" s="756" t="e">
        <f>BG47/BD42</f>
        <v>#N/A</v>
      </c>
      <c r="BH48" s="753" t="e">
        <f>BH47/BD42</f>
        <v>#N/A</v>
      </c>
      <c r="BI48" s="754" t="e">
        <f>BI47/BI42</f>
        <v>#N/A</v>
      </c>
      <c r="BJ48" s="752" t="e">
        <f>BJ47/BI42</f>
        <v>#N/A</v>
      </c>
      <c r="BK48" s="752" t="e">
        <f>BK47/BI42</f>
        <v>#N/A</v>
      </c>
      <c r="BL48" s="756" t="e">
        <f>BL47/BI42</f>
        <v>#N/A</v>
      </c>
      <c r="BM48" s="758" t="e">
        <f>BM47/BI42</f>
        <v>#N/A</v>
      </c>
      <c r="BN48" s="78"/>
      <c r="BO48" s="78"/>
      <c r="BP48" s="78"/>
      <c r="BQ48" s="78"/>
      <c r="BR48" s="78"/>
      <c r="BS48" s="78"/>
      <c r="BT48" s="78"/>
      <c r="BU48" s="78"/>
      <c r="BV48" s="78"/>
      <c r="BW48" s="78"/>
      <c r="BX48" s="78"/>
      <c r="BY48" s="78"/>
      <c r="BZ48" s="78"/>
      <c r="CA48" s="78"/>
      <c r="CB48" s="78"/>
    </row>
    <row r="49" spans="1:80" s="389" customFormat="1" ht="23.25" hidden="1" customHeight="1" outlineLevel="1" thickTop="1">
      <c r="A49" s="124" t="s">
        <v>110</v>
      </c>
      <c r="B49" s="123"/>
      <c r="C49" s="132" t="s">
        <v>107</v>
      </c>
      <c r="D49" s="358" t="e">
        <f>(G66/1.01/1.07)*D48/D45</f>
        <v>#N/A</v>
      </c>
      <c r="E49" s="130" t="e">
        <f>(G66/1.01/1.07)*E48/D45</f>
        <v>#N/A</v>
      </c>
      <c r="F49" s="130" t="e">
        <f>(G66/1.01/1.07)*F48/D45</f>
        <v>#N/A</v>
      </c>
      <c r="G49" s="130" t="e">
        <f>(G66/1.01/1.07)*G48/D45</f>
        <v>#N/A</v>
      </c>
      <c r="H49" s="134" t="e">
        <f>(G66/1.01/1.07)*H48/D45</f>
        <v>#N/A</v>
      </c>
      <c r="I49" s="133" t="e">
        <f>(L66/1.01/1.07)*I48/I45</f>
        <v>#N/A</v>
      </c>
      <c r="J49" s="130" t="e">
        <f>(L66/1.01/1.07)*J48/I45</f>
        <v>#N/A</v>
      </c>
      <c r="K49" s="130" t="e">
        <f>(L66/1.01/1.07)*K48/I45</f>
        <v>#N/A</v>
      </c>
      <c r="L49" s="187" t="e">
        <f>(L66/1.01/1.07)*L48/I45</f>
        <v>#N/A</v>
      </c>
      <c r="M49" s="130" t="e">
        <f>(L66/1.01/1.07)*M48/I45</f>
        <v>#N/A</v>
      </c>
      <c r="N49" s="192" t="e">
        <f>(Q66/1.01/1.07)*N48/N45</f>
        <v>#N/A</v>
      </c>
      <c r="O49" s="130" t="e">
        <f>(Q66/1.01/1.07)*O48/N45</f>
        <v>#N/A</v>
      </c>
      <c r="P49" s="130" t="e">
        <f>(Q66/1.01/1.07)*P48/N45</f>
        <v>#N/A</v>
      </c>
      <c r="Q49" s="187" t="e">
        <f>(Q66/1.01/1.07)*Q48/N45</f>
        <v>#N/A</v>
      </c>
      <c r="R49" s="130" t="e">
        <f>(Q66/1.01/1.07)*R48/N45</f>
        <v>#N/A</v>
      </c>
      <c r="S49" s="1132" t="e">
        <f>(V66/1.01/1.07)*S48/S45</f>
        <v>#N/A</v>
      </c>
      <c r="T49" s="130" t="e">
        <f>(V66/1.01/1.07)*T48/S45</f>
        <v>#N/A</v>
      </c>
      <c r="U49" s="130" t="e">
        <f>(V66/1.01/1.07)*U48/S45</f>
        <v>#N/A</v>
      </c>
      <c r="V49" s="130" t="e">
        <f>(V66/1.01/1.07)*V48/S45</f>
        <v>#N/A</v>
      </c>
      <c r="W49" s="1133" t="e">
        <f>(V66/1.01/1.07)*W48/S45</f>
        <v>#N/A</v>
      </c>
      <c r="X49" s="133" t="e">
        <f>(AA66/1.01/1.07)*X48/X45</f>
        <v>#N/A</v>
      </c>
      <c r="Y49" s="130" t="e">
        <f>(AA66/1.01/1.07)*Y48/X45</f>
        <v>#N/A</v>
      </c>
      <c r="Z49" s="130" t="e">
        <f>(AA66/1.01/1.07)*Z48/X45</f>
        <v>#N/A</v>
      </c>
      <c r="AA49" s="130" t="e">
        <f>(AA66/1.01/1.07)*AA48/X45</f>
        <v>#N/A</v>
      </c>
      <c r="AB49" s="130" t="e">
        <f>(AA66/1.01/1.07)*AB48/X45</f>
        <v>#N/A</v>
      </c>
      <c r="AC49" s="197" t="e">
        <f>(AA66/1.01/1.07)*AC48/X45</f>
        <v>#N/A</v>
      </c>
      <c r="AD49" s="192" t="e">
        <f>(AG66/1.01/1.07)*AD48/AD45</f>
        <v>#N/A</v>
      </c>
      <c r="AE49" s="130" t="e">
        <f>(AG66/1.01/1.07)*AE48/AD45</f>
        <v>#N/A</v>
      </c>
      <c r="AF49" s="130" t="e">
        <f>(AG66/1.01/1.07)*AF48/AD45</f>
        <v>#N/A</v>
      </c>
      <c r="AG49" s="130" t="e">
        <f>(AG66/1.01/1.07)*AG48/AD45</f>
        <v>#N/A</v>
      </c>
      <c r="AH49" s="206" t="e">
        <f>(AG66/1.01/1.07)*AH48/AD45</f>
        <v>#N/A</v>
      </c>
      <c r="AI49" s="192" t="e">
        <f>(AL66/1.01/1.07)*AI48/AI45</f>
        <v>#N/A</v>
      </c>
      <c r="AJ49" s="130" t="e">
        <f>(AL66/1.01/1.07)*AJ48/AI45</f>
        <v>#N/A</v>
      </c>
      <c r="AK49" s="130" t="e">
        <f>(AL66/1.01/1.07)*AK48/AI45</f>
        <v>#N/A</v>
      </c>
      <c r="AL49" s="130" t="e">
        <f>(AL66/1.01/1.07)*AL48/AI45</f>
        <v>#N/A</v>
      </c>
      <c r="AM49" s="197" t="e">
        <f>(AL66/1.01/1.07)*AM48/AI45</f>
        <v>#N/A</v>
      </c>
      <c r="AN49" s="192" t="e">
        <f>(AQ66/1.01/1.07)*AN48/AN45</f>
        <v>#N/A</v>
      </c>
      <c r="AO49" s="130" t="e">
        <f>(AQ66/1.01/1.07)*AO48/AN45</f>
        <v>#N/A</v>
      </c>
      <c r="AP49" s="130" t="e">
        <f>(AQ66/1.01/1.07)*AP48/AN45</f>
        <v>#N/A</v>
      </c>
      <c r="AQ49" s="130" t="e">
        <f>(AQ66/1.01/1.07)*AQ48/AN45</f>
        <v>#N/A</v>
      </c>
      <c r="AR49" s="206" t="e">
        <f>(AQ66/1.01/1.07)*AR48/AN45</f>
        <v>#N/A</v>
      </c>
      <c r="AS49" s="1132" t="e">
        <f>(AV66/1.01/1.07)*AS48/AS45</f>
        <v>#N/A</v>
      </c>
      <c r="AT49" s="130" t="e">
        <f>(AV66/1.01/1.07)*AT48/AS45</f>
        <v>#N/A</v>
      </c>
      <c r="AU49" s="130" t="e">
        <f>(AV66/1.01/1.07)*AU48/AS45</f>
        <v>#N/A</v>
      </c>
      <c r="AV49" s="130" t="e">
        <f>(AV66/1.01/1.07)*AV48/AS45</f>
        <v>#N/A</v>
      </c>
      <c r="AW49" s="1133" t="e">
        <f>(AV66/1.01/1.07)*AW48/AS45</f>
        <v>#N/A</v>
      </c>
      <c r="AX49" s="133" t="e">
        <f>(BA66/1.01/1.07)*AX48/AX45</f>
        <v>#N/A</v>
      </c>
      <c r="AY49" s="130" t="e">
        <f>(BA66/1.01/1.07)*AY48/AX45</f>
        <v>#N/A</v>
      </c>
      <c r="AZ49" s="130" t="e">
        <f>(BA66/1.01/1.07)*AZ48/AX45</f>
        <v>#N/A</v>
      </c>
      <c r="BA49" s="130" t="e">
        <f>(BA66/1.01/1.07)*BA48/AX45</f>
        <v>#N/A</v>
      </c>
      <c r="BB49" s="206" t="e">
        <f>(BA66/1.01/1.07)*BB48/AX45</f>
        <v>#N/A</v>
      </c>
      <c r="BC49" s="134" t="e">
        <f>(BA66/1.01/1.07)*BC48/AX45</f>
        <v>#N/A</v>
      </c>
      <c r="BD49" s="192" t="e">
        <f>(BG66/1.01/1.07)*BD48/BD45</f>
        <v>#N/A</v>
      </c>
      <c r="BE49" s="130" t="e">
        <f>(BG66/1.01/1.07)*BE48/BD45</f>
        <v>#N/A</v>
      </c>
      <c r="BF49" s="130" t="e">
        <f>(BG66/1.01/1.07)*BF48/BD45</f>
        <v>#N/A</v>
      </c>
      <c r="BG49" s="130" t="e">
        <f>(BG66/1.01/1.07)*BG48/BD45</f>
        <v>#N/A</v>
      </c>
      <c r="BH49" s="134" t="e">
        <f>(BG66/1.01/1.07)*BD48/BD45</f>
        <v>#N/A</v>
      </c>
      <c r="BI49" s="133" t="e">
        <f>(BL66/1.01/1.07)*BI48/BI45</f>
        <v>#N/A</v>
      </c>
      <c r="BJ49" s="130" t="e">
        <f>(BL66/1.01/1.07)*BJ48/BI45</f>
        <v>#N/A</v>
      </c>
      <c r="BK49" s="130" t="e">
        <f>(BL66/1.01/1.07)*BK48/BI45</f>
        <v>#N/A</v>
      </c>
      <c r="BL49" s="130" t="e">
        <f>(BL66/1.01/1.07)*BL48/BI45</f>
        <v>#N/A</v>
      </c>
      <c r="BM49" s="359" t="e">
        <f>(BL66/1.01/1.07)*BM48/BI45</f>
        <v>#N/A</v>
      </c>
      <c r="BN49" s="78"/>
      <c r="BO49" s="78"/>
      <c r="BP49" s="78"/>
      <c r="BQ49" s="78"/>
      <c r="BR49" s="78"/>
      <c r="BS49" s="78"/>
      <c r="BT49" s="78"/>
      <c r="BU49" s="78"/>
      <c r="BV49" s="78"/>
      <c r="BW49" s="78"/>
      <c r="BX49" s="78"/>
      <c r="BY49" s="78"/>
      <c r="BZ49" s="78"/>
      <c r="CA49" s="78"/>
      <c r="CB49" s="78"/>
    </row>
    <row r="50" spans="1:80" s="389" customFormat="1" ht="23.25" hidden="1" customHeight="1" outlineLevel="1" thickBot="1">
      <c r="A50" s="125" t="s">
        <v>108</v>
      </c>
      <c r="B50" s="120"/>
      <c r="C50" s="165"/>
      <c r="D50" s="759"/>
      <c r="E50" s="760"/>
      <c r="F50" s="760"/>
      <c r="G50" s="760"/>
      <c r="H50" s="761"/>
      <c r="I50" s="762"/>
      <c r="J50" s="760"/>
      <c r="K50" s="760"/>
      <c r="L50" s="763"/>
      <c r="M50" s="760"/>
      <c r="N50" s="764"/>
      <c r="O50" s="760"/>
      <c r="P50" s="760"/>
      <c r="Q50" s="763"/>
      <c r="R50" s="760"/>
      <c r="S50" s="1134"/>
      <c r="T50" s="1135"/>
      <c r="U50" s="1135"/>
      <c r="V50" s="1135"/>
      <c r="W50" s="1136"/>
      <c r="X50" s="762"/>
      <c r="Y50" s="760"/>
      <c r="Z50" s="760"/>
      <c r="AA50" s="760"/>
      <c r="AB50" s="760"/>
      <c r="AC50" s="765"/>
      <c r="AD50" s="764"/>
      <c r="AE50" s="760"/>
      <c r="AF50" s="760"/>
      <c r="AG50" s="760"/>
      <c r="AH50" s="766"/>
      <c r="AI50" s="764"/>
      <c r="AJ50" s="760"/>
      <c r="AK50" s="760"/>
      <c r="AL50" s="760"/>
      <c r="AM50" s="765"/>
      <c r="AN50" s="764"/>
      <c r="AO50" s="760"/>
      <c r="AP50" s="760"/>
      <c r="AQ50" s="760"/>
      <c r="AR50" s="1222"/>
      <c r="AS50" s="1315"/>
      <c r="AT50" s="1316"/>
      <c r="AU50" s="1316"/>
      <c r="AV50" s="1316"/>
      <c r="AW50" s="1317"/>
      <c r="AX50" s="1247"/>
      <c r="AY50" s="760"/>
      <c r="AZ50" s="760"/>
      <c r="BA50" s="760"/>
      <c r="BB50" s="766"/>
      <c r="BC50" s="761"/>
      <c r="BD50" s="764"/>
      <c r="BE50" s="760"/>
      <c r="BF50" s="760"/>
      <c r="BG50" s="760"/>
      <c r="BH50" s="761"/>
      <c r="BI50" s="762"/>
      <c r="BJ50" s="760"/>
      <c r="BK50" s="760"/>
      <c r="BL50" s="760"/>
      <c r="BM50" s="767"/>
      <c r="BN50" s="78"/>
      <c r="BO50" s="78"/>
      <c r="BP50" s="78"/>
      <c r="BQ50" s="78"/>
      <c r="BR50" s="78"/>
      <c r="BS50" s="78"/>
      <c r="BT50" s="78"/>
      <c r="BU50" s="78"/>
      <c r="BV50" s="78"/>
      <c r="BW50" s="78"/>
      <c r="BX50" s="78"/>
      <c r="BY50" s="78"/>
      <c r="BZ50" s="78"/>
      <c r="CA50" s="78"/>
      <c r="CB50" s="78"/>
    </row>
    <row r="51" spans="1:80" s="389" customFormat="1" ht="23.25" hidden="1" customHeight="1" outlineLevel="1" thickTop="1">
      <c r="A51" s="126" t="s">
        <v>111</v>
      </c>
      <c r="B51" s="123"/>
      <c r="C51" s="132" t="s">
        <v>107</v>
      </c>
      <c r="D51" s="360" t="e">
        <f>(G67/1.005/1.08)*D48/D45</f>
        <v>#N/A</v>
      </c>
      <c r="E51" s="131" t="e">
        <f>(G67/1.005/1.08)*E48/D45</f>
        <v>#N/A</v>
      </c>
      <c r="F51" s="131" t="e">
        <f>(G67/1.005/1.08)*F48/D45</f>
        <v>#N/A</v>
      </c>
      <c r="G51" s="131" t="e">
        <f>(G67/1.005/1.08)*G48/D45</f>
        <v>#N/A</v>
      </c>
      <c r="H51" s="135" t="e">
        <f>(G67/1.005/1.08)*H48/D45</f>
        <v>#N/A</v>
      </c>
      <c r="I51" s="136" t="e">
        <f>(L67/1.005/1.08)*I48/I45</f>
        <v>#N/A</v>
      </c>
      <c r="J51" s="131" t="e">
        <f>(L67/1.005/1.08)*J48/I45</f>
        <v>#N/A</v>
      </c>
      <c r="K51" s="131" t="e">
        <f>(L67/1.005/1.08)*K48/I45</f>
        <v>#N/A</v>
      </c>
      <c r="L51" s="188" t="e">
        <f>(L67/1.005/1.08)*L48/I45</f>
        <v>#N/A</v>
      </c>
      <c r="M51" s="131" t="e">
        <f>(L67/1.005/1.08)*M48/I45</f>
        <v>#N/A</v>
      </c>
      <c r="N51" s="193" t="e">
        <f>(Q67/1.005/1.08)*N48/N45</f>
        <v>#N/A</v>
      </c>
      <c r="O51" s="131" t="e">
        <f>(Q67/1.005/1.08)*O48/N45</f>
        <v>#N/A</v>
      </c>
      <c r="P51" s="131" t="e">
        <f>(Q67/1.005/1.08)*P48/N45</f>
        <v>#N/A</v>
      </c>
      <c r="Q51" s="188" t="e">
        <f>(Q67/1.005/1.08)*Q48/N45</f>
        <v>#N/A</v>
      </c>
      <c r="R51" s="131" t="e">
        <f>(Q67/1.005/1.08)*R48/N45</f>
        <v>#N/A</v>
      </c>
      <c r="S51" s="1137" t="e">
        <f>(V67/1.005/1.08)*S48/S45</f>
        <v>#N/A</v>
      </c>
      <c r="T51" s="131" t="e">
        <f>(V67/1.005/1.08)*T48/S45</f>
        <v>#N/A</v>
      </c>
      <c r="U51" s="131" t="e">
        <f>(V67/1.005/1.08)*U48/S45</f>
        <v>#N/A</v>
      </c>
      <c r="V51" s="131" t="e">
        <f>(V67/1.005/1.08)*V48/S45</f>
        <v>#N/A</v>
      </c>
      <c r="W51" s="1138" t="e">
        <f>(V67/1.005/1.08)*W48/S45</f>
        <v>#N/A</v>
      </c>
      <c r="X51" s="136" t="e">
        <f>(AA67/1.005/1.08)*X48/X45</f>
        <v>#N/A</v>
      </c>
      <c r="Y51" s="131" t="e">
        <f>(AA67/1.005/1.08)*Y48/X45</f>
        <v>#N/A</v>
      </c>
      <c r="Z51" s="131" t="e">
        <f>(AA67/1.005/1.08)*Z48/X45</f>
        <v>#N/A</v>
      </c>
      <c r="AA51" s="131" t="e">
        <f>(AA67/1.005/1.08)*AA48/X45</f>
        <v>#N/A</v>
      </c>
      <c r="AB51" s="131" t="e">
        <f>(AA67/1.005/1.08)*AB48/X45</f>
        <v>#N/A</v>
      </c>
      <c r="AC51" s="198" t="e">
        <f>(AA67/1.005/1.08)*AC48/X45</f>
        <v>#N/A</v>
      </c>
      <c r="AD51" s="193" t="e">
        <f>(AG67/1.005/1.08)*AD48/AD45</f>
        <v>#N/A</v>
      </c>
      <c r="AE51" s="131" t="e">
        <f>(AG67/1.005/1.08)*AE48/AD45</f>
        <v>#N/A</v>
      </c>
      <c r="AF51" s="131" t="e">
        <f>(AG67/1.005/1.08)*AF48/AD45</f>
        <v>#N/A</v>
      </c>
      <c r="AG51" s="131" t="e">
        <f>(AG67/1.005/1.08)*AG48/AD45</f>
        <v>#N/A</v>
      </c>
      <c r="AH51" s="207" t="e">
        <f>(AG67/1.005/1.08)*AH48/AD45</f>
        <v>#N/A</v>
      </c>
      <c r="AI51" s="193" t="e">
        <f>(AL67/1.005/1.08)*AI48/AI45</f>
        <v>#N/A</v>
      </c>
      <c r="AJ51" s="131" t="e">
        <f>(AL67/1.005/1.08)*AJ48/AI45</f>
        <v>#N/A</v>
      </c>
      <c r="AK51" s="131" t="e">
        <f>(AL67/1.005/1.08)*AK48/AI45</f>
        <v>#N/A</v>
      </c>
      <c r="AL51" s="131" t="e">
        <f>(AL67/1.005/1.08)*AL48/AI45</f>
        <v>#N/A</v>
      </c>
      <c r="AM51" s="198" t="e">
        <f>(AL67/1.005/1.08)*AM48/AI45</f>
        <v>#N/A</v>
      </c>
      <c r="AN51" s="193" t="e">
        <f>(AQ67/1.005/1.08)*AN48/AN45</f>
        <v>#N/A</v>
      </c>
      <c r="AO51" s="131" t="e">
        <f>(AQ67/1.005/1.08)*AO48/AN45</f>
        <v>#N/A</v>
      </c>
      <c r="AP51" s="131" t="e">
        <f>(AQ67/1.005/1.08)*AP48/AN45</f>
        <v>#N/A</v>
      </c>
      <c r="AQ51" s="131" t="e">
        <f>(AQ67/1.005/1.08)*AQ48/AN45</f>
        <v>#N/A</v>
      </c>
      <c r="AR51" s="207" t="e">
        <f>(AQ67/1.005/1.08)*AR48/AN45</f>
        <v>#N/A</v>
      </c>
      <c r="AS51" s="1137" t="e">
        <f>(AV67/1.005/1.08)*AS48/AS45</f>
        <v>#N/A</v>
      </c>
      <c r="AT51" s="131" t="e">
        <f>(AV67/1.005/1.08)*AT48/AS45</f>
        <v>#N/A</v>
      </c>
      <c r="AU51" s="131" t="e">
        <f>(AV67/1.005/1.08)*AU48/AS45</f>
        <v>#N/A</v>
      </c>
      <c r="AV51" s="338" t="e">
        <f>(AV67/1.005/1.08)*AV48/AS45</f>
        <v>#N/A</v>
      </c>
      <c r="AW51" s="1138" t="e">
        <f>(AV67/1.005/1.08)*AW48/AS45</f>
        <v>#N/A</v>
      </c>
      <c r="AX51" s="136" t="e">
        <f>(BA67/1.005/1.08)*AX48/AX45</f>
        <v>#N/A</v>
      </c>
      <c r="AY51" s="131" t="e">
        <f>(BA67/1.005/1.08)*AY48/AX45</f>
        <v>#N/A</v>
      </c>
      <c r="AZ51" s="131" t="e">
        <f>(BA67/1.005/1.08)*AZ48/AX45</f>
        <v>#N/A</v>
      </c>
      <c r="BA51" s="131" t="e">
        <f>(BA67/1.005/1.08)*BA48/AX45</f>
        <v>#N/A</v>
      </c>
      <c r="BB51" s="207" t="e">
        <f>(BA67/1.005/1.08)*BB48/AX45</f>
        <v>#N/A</v>
      </c>
      <c r="BC51" s="135" t="e">
        <f>(BA67/1.005/1.08)*BC48/AX45</f>
        <v>#N/A</v>
      </c>
      <c r="BD51" s="193" t="e">
        <f>(BG67/1.005/1.08)*BD48/BD45</f>
        <v>#N/A</v>
      </c>
      <c r="BE51" s="131" t="e">
        <f>(BG67/1.005/1.08)*BE48/BD45</f>
        <v>#N/A</v>
      </c>
      <c r="BF51" s="131" t="e">
        <f>(BG67/1.005/1.08)*BF48/BD45</f>
        <v>#N/A</v>
      </c>
      <c r="BG51" s="131" t="e">
        <f>(BG67/1.005/1.08)*BG48/BD45</f>
        <v>#N/A</v>
      </c>
      <c r="BH51" s="135" t="e">
        <f>(BG67/1.005/1.08)*BH48/BD45</f>
        <v>#N/A</v>
      </c>
      <c r="BI51" s="136" t="e">
        <f>(BL67/1.005/1.08)*BI48/BI45</f>
        <v>#N/A</v>
      </c>
      <c r="BJ51" s="131" t="e">
        <f>(BL67/1.005/1.08)*BJ48/BI45</f>
        <v>#N/A</v>
      </c>
      <c r="BK51" s="131" t="e">
        <f>(BL67/1.005/1.08)*BK48/BI45</f>
        <v>#N/A</v>
      </c>
      <c r="BL51" s="338" t="e">
        <f>(BL67/1.005/1.08)*BL48/BI45</f>
        <v>#N/A</v>
      </c>
      <c r="BM51" s="768" t="e">
        <f>(BL67/1.005/1.08)*BM48/BI45</f>
        <v>#N/A</v>
      </c>
      <c r="BN51" s="78"/>
      <c r="BO51" s="78"/>
      <c r="BP51" s="78"/>
      <c r="BQ51" s="78"/>
      <c r="BR51" s="78"/>
      <c r="BS51" s="78"/>
      <c r="BT51" s="78"/>
      <c r="BU51" s="78"/>
      <c r="BV51" s="78"/>
      <c r="BW51" s="78"/>
      <c r="BX51" s="78"/>
      <c r="BY51" s="78"/>
      <c r="BZ51" s="78"/>
      <c r="CA51" s="78"/>
      <c r="CB51" s="78"/>
    </row>
    <row r="52" spans="1:80" s="389" customFormat="1" ht="18.600000000000001" hidden="1" outlineLevel="1" thickBot="1">
      <c r="A52" s="127" t="s">
        <v>109</v>
      </c>
      <c r="B52" s="120"/>
      <c r="C52" s="165"/>
      <c r="D52" s="759"/>
      <c r="E52" s="760"/>
      <c r="F52" s="760"/>
      <c r="G52" s="760"/>
      <c r="H52" s="761"/>
      <c r="I52" s="762"/>
      <c r="J52" s="760"/>
      <c r="K52" s="760"/>
      <c r="L52" s="763"/>
      <c r="M52" s="760"/>
      <c r="N52" s="764"/>
      <c r="O52" s="760"/>
      <c r="P52" s="760"/>
      <c r="Q52" s="760"/>
      <c r="R52" s="763"/>
      <c r="S52" s="1134"/>
      <c r="T52" s="1135"/>
      <c r="U52" s="1135"/>
      <c r="V52" s="1135"/>
      <c r="W52" s="1136"/>
      <c r="X52" s="762"/>
      <c r="Y52" s="760"/>
      <c r="Z52" s="760"/>
      <c r="AA52" s="760"/>
      <c r="AB52" s="760"/>
      <c r="AC52" s="765"/>
      <c r="AD52" s="764"/>
      <c r="AE52" s="760"/>
      <c r="AF52" s="760"/>
      <c r="AG52" s="760"/>
      <c r="AH52" s="766"/>
      <c r="AI52" s="764"/>
      <c r="AJ52" s="760"/>
      <c r="AK52" s="760"/>
      <c r="AL52" s="760"/>
      <c r="AM52" s="765"/>
      <c r="AN52" s="764"/>
      <c r="AO52" s="760"/>
      <c r="AP52" s="760"/>
      <c r="AQ52" s="760"/>
      <c r="AR52" s="1222"/>
      <c r="AS52" s="1315"/>
      <c r="AT52" s="1316"/>
      <c r="AU52" s="1316"/>
      <c r="AV52" s="1316"/>
      <c r="AW52" s="1317"/>
      <c r="AX52" s="1247"/>
      <c r="AY52" s="760"/>
      <c r="AZ52" s="760"/>
      <c r="BA52" s="760"/>
      <c r="BB52" s="766"/>
      <c r="BC52" s="761"/>
      <c r="BD52" s="764"/>
      <c r="BE52" s="760"/>
      <c r="BF52" s="760"/>
      <c r="BG52" s="760"/>
      <c r="BH52" s="761"/>
      <c r="BI52" s="762"/>
      <c r="BJ52" s="760"/>
      <c r="BK52" s="760"/>
      <c r="BL52" s="760"/>
      <c r="BM52" s="767"/>
      <c r="BN52" s="78"/>
      <c r="BO52" s="78"/>
      <c r="BP52" s="78"/>
      <c r="BQ52" s="78"/>
      <c r="BR52" s="78"/>
      <c r="BS52" s="78"/>
      <c r="BT52" s="78"/>
      <c r="BU52" s="78"/>
      <c r="BV52" s="78"/>
      <c r="BW52" s="78"/>
      <c r="BX52" s="78"/>
      <c r="BY52" s="78"/>
      <c r="BZ52" s="78"/>
      <c r="CA52" s="78"/>
      <c r="CB52" s="78"/>
    </row>
    <row r="53" spans="1:80" s="195" customFormat="1" ht="27" hidden="1" outlineLevel="1" thickTop="1" thickBot="1">
      <c r="A53" s="28" t="s">
        <v>9</v>
      </c>
      <c r="B53" s="35" t="s">
        <v>46</v>
      </c>
      <c r="C53" s="46"/>
      <c r="D53" s="288"/>
      <c r="E53" s="361"/>
      <c r="F53" s="361"/>
      <c r="G53" s="361"/>
      <c r="H53" s="362"/>
      <c r="I53" s="336"/>
      <c r="J53" s="363"/>
      <c r="K53" s="363"/>
      <c r="L53" s="364"/>
      <c r="M53" s="363"/>
      <c r="N53" s="215"/>
      <c r="O53" s="363"/>
      <c r="P53" s="363"/>
      <c r="Q53" s="363"/>
      <c r="R53" s="364"/>
      <c r="S53" s="1139"/>
      <c r="T53" s="363"/>
      <c r="U53" s="363"/>
      <c r="V53" s="363"/>
      <c r="W53" s="1140"/>
      <c r="X53" s="511"/>
      <c r="Y53" s="363"/>
      <c r="Z53" s="363"/>
      <c r="AA53" s="365"/>
      <c r="AB53" s="331"/>
      <c r="AC53" s="334"/>
      <c r="AD53" s="366"/>
      <c r="AE53" s="365"/>
      <c r="AF53" s="365"/>
      <c r="AG53" s="365"/>
      <c r="AH53" s="218"/>
      <c r="AI53" s="366"/>
      <c r="AJ53" s="365"/>
      <c r="AK53" s="365"/>
      <c r="AL53" s="365"/>
      <c r="AM53" s="334"/>
      <c r="AN53" s="219"/>
      <c r="AO53" s="220"/>
      <c r="AP53" s="220"/>
      <c r="AQ53" s="221"/>
      <c r="AR53" s="471"/>
      <c r="AS53" s="1318"/>
      <c r="AT53" s="339"/>
      <c r="AU53" s="214"/>
      <c r="AV53" s="217"/>
      <c r="AW53" s="1319"/>
      <c r="AX53" s="320"/>
      <c r="AY53" s="367"/>
      <c r="AZ53" s="367"/>
      <c r="BA53" s="367"/>
      <c r="BB53" s="471"/>
      <c r="BC53" s="323"/>
      <c r="BD53" s="368"/>
      <c r="BE53" s="367"/>
      <c r="BF53" s="367"/>
      <c r="BG53" s="367"/>
      <c r="BH53" s="323"/>
      <c r="BI53" s="336"/>
      <c r="BJ53" s="216"/>
      <c r="BK53" s="216"/>
      <c r="BL53" s="216"/>
      <c r="BM53" s="769"/>
      <c r="BN53" s="6"/>
      <c r="BO53" s="6"/>
      <c r="BP53" s="6"/>
      <c r="BQ53" s="6"/>
      <c r="BR53" s="6"/>
      <c r="BS53" s="6"/>
      <c r="BT53" s="6"/>
      <c r="BU53" s="6"/>
      <c r="BV53" s="6"/>
      <c r="BW53" s="6"/>
      <c r="BX53" s="6"/>
      <c r="BY53" s="6"/>
      <c r="BZ53" s="6"/>
      <c r="CA53" s="6"/>
      <c r="CB53" s="6"/>
    </row>
    <row r="54" spans="1:80" ht="54.6" hidden="1" outlineLevel="1" thickBot="1">
      <c r="A54" s="28"/>
      <c r="B54" s="29"/>
      <c r="C54" s="46"/>
      <c r="D54" s="770" t="s">
        <v>21</v>
      </c>
      <c r="E54" s="771" t="s">
        <v>22</v>
      </c>
      <c r="F54" s="771" t="s">
        <v>20</v>
      </c>
      <c r="G54" s="772" t="s">
        <v>81</v>
      </c>
      <c r="H54" s="773"/>
      <c r="I54" s="774" t="s">
        <v>21</v>
      </c>
      <c r="J54" s="775" t="s">
        <v>22</v>
      </c>
      <c r="K54" s="775" t="s">
        <v>20</v>
      </c>
      <c r="L54" s="776" t="s">
        <v>81</v>
      </c>
      <c r="M54" s="777"/>
      <c r="N54" s="778" t="s">
        <v>21</v>
      </c>
      <c r="O54" s="775" t="s">
        <v>22</v>
      </c>
      <c r="P54" s="775" t="s">
        <v>20</v>
      </c>
      <c r="Q54" s="777" t="s">
        <v>81</v>
      </c>
      <c r="R54" s="1025"/>
      <c r="S54" s="1141" t="s">
        <v>21</v>
      </c>
      <c r="T54" s="1142" t="s">
        <v>22</v>
      </c>
      <c r="U54" s="1143" t="s">
        <v>20</v>
      </c>
      <c r="V54" s="1143" t="s">
        <v>81</v>
      </c>
      <c r="W54" s="1144"/>
      <c r="X54" s="1046" t="s">
        <v>21</v>
      </c>
      <c r="Y54" s="775" t="s">
        <v>22</v>
      </c>
      <c r="Z54" s="777" t="s">
        <v>20</v>
      </c>
      <c r="AA54" s="777" t="s">
        <v>81</v>
      </c>
      <c r="AB54" s="775"/>
      <c r="AC54" s="779"/>
      <c r="AD54" s="778" t="s">
        <v>21</v>
      </c>
      <c r="AE54" s="775" t="s">
        <v>22</v>
      </c>
      <c r="AF54" s="777" t="s">
        <v>20</v>
      </c>
      <c r="AG54" s="780" t="s">
        <v>81</v>
      </c>
      <c r="AH54" s="781"/>
      <c r="AI54" s="778" t="s">
        <v>21</v>
      </c>
      <c r="AJ54" s="775" t="s">
        <v>22</v>
      </c>
      <c r="AK54" s="777" t="s">
        <v>20</v>
      </c>
      <c r="AL54" s="780" t="s">
        <v>81</v>
      </c>
      <c r="AM54" s="779"/>
      <c r="AN54" s="782" t="s">
        <v>21</v>
      </c>
      <c r="AO54" s="783" t="s">
        <v>22</v>
      </c>
      <c r="AP54" s="784" t="s">
        <v>20</v>
      </c>
      <c r="AQ54" s="785" t="s">
        <v>81</v>
      </c>
      <c r="AR54" s="1223"/>
      <c r="AS54" s="1320" t="s">
        <v>21</v>
      </c>
      <c r="AT54" s="1321" t="s">
        <v>22</v>
      </c>
      <c r="AU54" s="1322" t="s">
        <v>20</v>
      </c>
      <c r="AV54" s="1323" t="s">
        <v>81</v>
      </c>
      <c r="AW54" s="1324"/>
      <c r="AX54" s="1248" t="s">
        <v>21</v>
      </c>
      <c r="AY54" s="788" t="s">
        <v>22</v>
      </c>
      <c r="AZ54" s="789" t="s">
        <v>20</v>
      </c>
      <c r="BA54" s="790" t="s">
        <v>81</v>
      </c>
      <c r="BB54" s="781"/>
      <c r="BC54" s="791"/>
      <c r="BD54" s="778" t="s">
        <v>21</v>
      </c>
      <c r="BE54" s="788" t="s">
        <v>22</v>
      </c>
      <c r="BF54" s="789" t="s">
        <v>20</v>
      </c>
      <c r="BG54" s="790" t="s">
        <v>81</v>
      </c>
      <c r="BH54" s="791"/>
      <c r="BI54" s="786" t="s">
        <v>21</v>
      </c>
      <c r="BJ54" s="789" t="s">
        <v>22</v>
      </c>
      <c r="BK54" s="789" t="s">
        <v>20</v>
      </c>
      <c r="BL54" s="789" t="s">
        <v>81</v>
      </c>
      <c r="BM54" s="792"/>
    </row>
    <row r="55" spans="1:80" s="47" customFormat="1" ht="18.600000000000001" hidden="1" outlineLevel="1" thickBot="1">
      <c r="A55" s="158" t="s">
        <v>84</v>
      </c>
      <c r="B55" s="158"/>
      <c r="C55" s="159"/>
      <c r="D55" s="793" t="e">
        <f>HLOOKUP(D41,TV_affinity,3,0)</f>
        <v>#N/A</v>
      </c>
      <c r="E55" s="794" t="e">
        <f>HLOOKUP(D41,Channel_split2,2,0)</f>
        <v>#N/A</v>
      </c>
      <c r="F55" s="794" t="e">
        <f>HLOOKUP(D41,PT_Share,2,0)</f>
        <v>#N/A</v>
      </c>
      <c r="G55" s="794"/>
      <c r="H55" s="795"/>
      <c r="I55" s="796" t="e">
        <f>HLOOKUP(I41,TV_affinity,3,0)</f>
        <v>#N/A</v>
      </c>
      <c r="J55" s="794" t="e">
        <f>HLOOKUP(I41,Channel_split2,2,0)</f>
        <v>#N/A</v>
      </c>
      <c r="K55" s="794" t="e">
        <f>HLOOKUP(I41,PT_Share,2,0)</f>
        <v>#N/A</v>
      </c>
      <c r="L55" s="797"/>
      <c r="M55" s="795"/>
      <c r="N55" s="796" t="e">
        <f>HLOOKUP(N41,TV_affinity,3,0)</f>
        <v>#N/A</v>
      </c>
      <c r="O55" s="794" t="e">
        <f>HLOOKUP(N41,Channel_split2,2,0)</f>
        <v>#N/A</v>
      </c>
      <c r="P55" s="794" t="e">
        <f>HLOOKUP(N41,PT_Share,2,0)</f>
        <v>#N/A</v>
      </c>
      <c r="Q55" s="794"/>
      <c r="R55" s="1026"/>
      <c r="S55" s="1145" t="e">
        <f>HLOOKUP(S41,TV_affinity,3,0)</f>
        <v>#N/A</v>
      </c>
      <c r="T55" s="1146" t="e">
        <f>HLOOKUP(S41,Channel_split2,2,0)</f>
        <v>#N/A</v>
      </c>
      <c r="U55" s="1146" t="e">
        <f>HLOOKUP(S41,PT_Share,2,0)</f>
        <v>#N/A</v>
      </c>
      <c r="V55" s="1146"/>
      <c r="W55" s="1147"/>
      <c r="X55" s="1047" t="e">
        <f>HLOOKUP(X41,TV_affinity,3,0)</f>
        <v>#N/A</v>
      </c>
      <c r="Y55" s="794" t="e">
        <f>HLOOKUP(X41,Channel_split2,2,0)</f>
        <v>#N/A</v>
      </c>
      <c r="Z55" s="794" t="e">
        <f>HLOOKUP(X41,PT_Share,2,0)</f>
        <v>#N/A</v>
      </c>
      <c r="AA55" s="794"/>
      <c r="AB55" s="799"/>
      <c r="AC55" s="800"/>
      <c r="AD55" s="796" t="e">
        <f>HLOOKUP(AD41,TV_affinity,3,0)</f>
        <v>#N/A</v>
      </c>
      <c r="AE55" s="794" t="e">
        <f>HLOOKUP(AD41,Channel_split2,2,0)</f>
        <v>#N/A</v>
      </c>
      <c r="AF55" s="794" t="e">
        <f>HLOOKUP(AD41,PT_Share,2,0)</f>
        <v>#N/A</v>
      </c>
      <c r="AG55" s="794"/>
      <c r="AH55" s="798"/>
      <c r="AI55" s="796" t="e">
        <f>HLOOKUP(AI41,TV_affinity,3,0)</f>
        <v>#N/A</v>
      </c>
      <c r="AJ55" s="794" t="e">
        <f>HLOOKUP(AI41,Channel_split2,2,0)</f>
        <v>#N/A</v>
      </c>
      <c r="AK55" s="794" t="e">
        <f>HLOOKUP(AI41,PT_Share,2,0)</f>
        <v>#N/A</v>
      </c>
      <c r="AL55" s="794"/>
      <c r="AM55" s="798"/>
      <c r="AN55" s="796" t="e">
        <f>HLOOKUP(AN41,TV_affinity,3,0)</f>
        <v>#N/A</v>
      </c>
      <c r="AO55" s="794" t="e">
        <f>HLOOKUP(AN41,Channel_split2,2,0)</f>
        <v>#N/A</v>
      </c>
      <c r="AP55" s="794" t="e">
        <f>HLOOKUP(AN41,PT_Share,2,0)</f>
        <v>#N/A</v>
      </c>
      <c r="AQ55" s="801"/>
      <c r="AR55" s="1224"/>
      <c r="AS55" s="1325" t="e">
        <f>HLOOKUP(AS41,TV_affinity,3,0)</f>
        <v>#N/A</v>
      </c>
      <c r="AT55" s="1326" t="e">
        <f>HLOOKUP(AS41,Channel_split2,2,0)</f>
        <v>#N/A</v>
      </c>
      <c r="AU55" s="1326" t="e">
        <f>HLOOKUP(AS41,PT_Share,2,0)</f>
        <v>#N/A</v>
      </c>
      <c r="AV55" s="1327"/>
      <c r="AW55" s="1328"/>
      <c r="AX55" s="1249" t="e">
        <f>HLOOKUP(AX41,TV_affinity,3,0)</f>
        <v>#N/A</v>
      </c>
      <c r="AY55" s="794" t="e">
        <f>HLOOKUP(AX41,Channel_split2,2,0)</f>
        <v>#N/A</v>
      </c>
      <c r="AZ55" s="794" t="e">
        <f>HLOOKUP(AX41,PT_Share,2,0)</f>
        <v>#N/A</v>
      </c>
      <c r="BA55" s="794"/>
      <c r="BB55" s="802"/>
      <c r="BC55" s="798"/>
      <c r="BD55" s="796" t="e">
        <f>HLOOKUP(BD41,TV_affinity,3,0)</f>
        <v>#N/A</v>
      </c>
      <c r="BE55" s="794" t="e">
        <f>HLOOKUP(BD41,Channel_split2,2,0)</f>
        <v>#N/A</v>
      </c>
      <c r="BF55" s="794" t="e">
        <f>HLOOKUP(BD41,PT_Share,2,0)</f>
        <v>#N/A</v>
      </c>
      <c r="BG55" s="794"/>
      <c r="BH55" s="798"/>
      <c r="BI55" s="796" t="e">
        <f>HLOOKUP(BI41,TV_affinity,3,0)</f>
        <v>#N/A</v>
      </c>
      <c r="BJ55" s="794" t="e">
        <f>HLOOKUP(BI41,Channel_split2,2,0)</f>
        <v>#N/A</v>
      </c>
      <c r="BK55" s="794" t="e">
        <f>HLOOKUP(BI41,PT_Share,2,0)</f>
        <v>#N/A</v>
      </c>
      <c r="BL55" s="794"/>
      <c r="BM55" s="803"/>
    </row>
    <row r="56" spans="1:80" s="47" customFormat="1" ht="18.600000000000001" hidden="1" outlineLevel="1" thickBot="1">
      <c r="A56" s="158" t="s">
        <v>69</v>
      </c>
      <c r="B56" s="158"/>
      <c r="C56" s="159"/>
      <c r="D56" s="793" t="e">
        <f>HLOOKUP(D41,TV_affinity,4,0)</f>
        <v>#N/A</v>
      </c>
      <c r="E56" s="794" t="e">
        <f>HLOOKUP(D41,Channel_split2,3,0)</f>
        <v>#N/A</v>
      </c>
      <c r="F56" s="794" t="e">
        <f>HLOOKUP(D41,PT_Share,3,0)</f>
        <v>#N/A</v>
      </c>
      <c r="G56" s="794"/>
      <c r="H56" s="795"/>
      <c r="I56" s="796" t="e">
        <f>HLOOKUP(I41,TV_affinity,4,0)</f>
        <v>#N/A</v>
      </c>
      <c r="J56" s="794" t="e">
        <f>HLOOKUP(I41,Channel_split2,3,0)</f>
        <v>#N/A</v>
      </c>
      <c r="K56" s="794" t="e">
        <f>HLOOKUP(I41,PT_Share,3,0)</f>
        <v>#N/A</v>
      </c>
      <c r="L56" s="797"/>
      <c r="M56" s="795"/>
      <c r="N56" s="796" t="e">
        <f>HLOOKUP(N41,TV_affinity,4,0)</f>
        <v>#N/A</v>
      </c>
      <c r="O56" s="794" t="e">
        <f>HLOOKUP(N41,Channel_split2,3,0)</f>
        <v>#N/A</v>
      </c>
      <c r="P56" s="794" t="e">
        <f>HLOOKUP(N41,PT_Share,3,0)</f>
        <v>#N/A</v>
      </c>
      <c r="Q56" s="794"/>
      <c r="R56" s="1026"/>
      <c r="S56" s="1145" t="e">
        <f>HLOOKUP(S41,TV_affinity,4,0)</f>
        <v>#N/A</v>
      </c>
      <c r="T56" s="1146" t="e">
        <f>HLOOKUP(S41,Channel_split2,3,0)</f>
        <v>#N/A</v>
      </c>
      <c r="U56" s="1146" t="e">
        <f>HLOOKUP(S41,PT_Share,3,0)</f>
        <v>#N/A</v>
      </c>
      <c r="V56" s="1146"/>
      <c r="W56" s="1147"/>
      <c r="X56" s="1047" t="e">
        <f>HLOOKUP(X41,TV_affinity,4,0)</f>
        <v>#N/A</v>
      </c>
      <c r="Y56" s="794" t="e">
        <f>HLOOKUP(X41,Channel_split2,3,0)</f>
        <v>#N/A</v>
      </c>
      <c r="Z56" s="794" t="e">
        <f>HLOOKUP(X41,PT_Share,3,0)</f>
        <v>#N/A</v>
      </c>
      <c r="AA56" s="794"/>
      <c r="AB56" s="799"/>
      <c r="AC56" s="800"/>
      <c r="AD56" s="796" t="e">
        <f>HLOOKUP(AD41,TV_affinity,4,0)</f>
        <v>#N/A</v>
      </c>
      <c r="AE56" s="794" t="e">
        <f>HLOOKUP(AD41,Channel_split2,3,0)</f>
        <v>#N/A</v>
      </c>
      <c r="AF56" s="794" t="e">
        <f>HLOOKUP(AD41,PT_Share,3,0)</f>
        <v>#N/A</v>
      </c>
      <c r="AG56" s="794"/>
      <c r="AH56" s="798"/>
      <c r="AI56" s="796" t="e">
        <f>HLOOKUP(AI41,TV_affinity,4,0)</f>
        <v>#N/A</v>
      </c>
      <c r="AJ56" s="794" t="e">
        <f>HLOOKUP(AI41,Channel_split2,3,0)</f>
        <v>#N/A</v>
      </c>
      <c r="AK56" s="794" t="e">
        <f>HLOOKUP(AI41,PT_Share,3,0)</f>
        <v>#N/A</v>
      </c>
      <c r="AL56" s="794"/>
      <c r="AM56" s="798"/>
      <c r="AN56" s="796" t="e">
        <f>HLOOKUP(AN41,TV_affinity,4,0)</f>
        <v>#N/A</v>
      </c>
      <c r="AO56" s="794" t="e">
        <f>HLOOKUP(AN41,Channel_split2,3,0)</f>
        <v>#N/A</v>
      </c>
      <c r="AP56" s="794" t="e">
        <f>HLOOKUP(AN41,PT_Share,3,0)</f>
        <v>#N/A</v>
      </c>
      <c r="AQ56" s="801"/>
      <c r="AR56" s="1224"/>
      <c r="AS56" s="1325" t="e">
        <f>HLOOKUP(AS41,TV_affinity,4,0)</f>
        <v>#N/A</v>
      </c>
      <c r="AT56" s="1326" t="e">
        <f>HLOOKUP(AS41,Channel_split2,3,0)</f>
        <v>#N/A</v>
      </c>
      <c r="AU56" s="1326" t="e">
        <f>HLOOKUP(AS41,PT_Share,3,0)</f>
        <v>#N/A</v>
      </c>
      <c r="AV56" s="1327"/>
      <c r="AW56" s="1328"/>
      <c r="AX56" s="1249" t="e">
        <f>HLOOKUP(AX41,TV_affinity,4,0)</f>
        <v>#N/A</v>
      </c>
      <c r="AY56" s="794" t="e">
        <f>HLOOKUP(AX41,Channel_split2,3,0)</f>
        <v>#N/A</v>
      </c>
      <c r="AZ56" s="794" t="e">
        <f>HLOOKUP(AX41,PT_Share,3,0)</f>
        <v>#N/A</v>
      </c>
      <c r="BA56" s="794"/>
      <c r="BB56" s="802"/>
      <c r="BC56" s="798"/>
      <c r="BD56" s="796" t="e">
        <f>HLOOKUP(BD41,TV_affinity,4,0)</f>
        <v>#N/A</v>
      </c>
      <c r="BE56" s="794" t="e">
        <f>HLOOKUP(BD41,Channel_split2,3,0)</f>
        <v>#N/A</v>
      </c>
      <c r="BF56" s="794" t="e">
        <f>HLOOKUP(BD41,PT_Share,3,0)</f>
        <v>#N/A</v>
      </c>
      <c r="BG56" s="794"/>
      <c r="BH56" s="798"/>
      <c r="BI56" s="796" t="e">
        <f>HLOOKUP(BI41,TV_affinity,4,0)</f>
        <v>#N/A</v>
      </c>
      <c r="BJ56" s="794" t="e">
        <f>HLOOKUP(BI41,Channel_split2,3,0)</f>
        <v>#N/A</v>
      </c>
      <c r="BK56" s="794" t="e">
        <f>HLOOKUP(BI41,PT_Share,3,0)</f>
        <v>#N/A</v>
      </c>
      <c r="BL56" s="794"/>
      <c r="BM56" s="803"/>
    </row>
    <row r="57" spans="1:80" s="47" customFormat="1" ht="18.600000000000001" hidden="1" outlineLevel="1" thickBot="1">
      <c r="A57" s="158" t="s">
        <v>70</v>
      </c>
      <c r="B57" s="158"/>
      <c r="C57" s="159"/>
      <c r="D57" s="793" t="e">
        <f>HLOOKUP(D41,TV_affinity,5,0)</f>
        <v>#N/A</v>
      </c>
      <c r="E57" s="794" t="e">
        <f>HLOOKUP(D41,Channel_split2,4,0)</f>
        <v>#N/A</v>
      </c>
      <c r="F57" s="794" t="e">
        <f>HLOOKUP(D41,PT_Share,4,0)</f>
        <v>#N/A</v>
      </c>
      <c r="G57" s="794"/>
      <c r="H57" s="795"/>
      <c r="I57" s="796" t="e">
        <f>HLOOKUP(I41,TV_affinity,5,0)</f>
        <v>#N/A</v>
      </c>
      <c r="J57" s="794" t="e">
        <f>HLOOKUP(I41,Channel_split2,4,0)</f>
        <v>#N/A</v>
      </c>
      <c r="K57" s="794" t="e">
        <f>HLOOKUP(I41,PT_Share,4,0)</f>
        <v>#N/A</v>
      </c>
      <c r="L57" s="797"/>
      <c r="M57" s="795"/>
      <c r="N57" s="796" t="e">
        <f>HLOOKUP(N41,TV_affinity,5,0)</f>
        <v>#N/A</v>
      </c>
      <c r="O57" s="794" t="e">
        <f>HLOOKUP(N41,Channel_split2,4,0)</f>
        <v>#N/A</v>
      </c>
      <c r="P57" s="794" t="e">
        <f>HLOOKUP(N41,PT_Share,4,0)</f>
        <v>#N/A</v>
      </c>
      <c r="Q57" s="794"/>
      <c r="R57" s="1026"/>
      <c r="S57" s="1145" t="e">
        <f>HLOOKUP(S41,TV_affinity,5,0)</f>
        <v>#N/A</v>
      </c>
      <c r="T57" s="1146" t="e">
        <f>HLOOKUP(S41,Channel_split2,4,0)</f>
        <v>#N/A</v>
      </c>
      <c r="U57" s="1146" t="e">
        <f>HLOOKUP(S41,PT_Share,4,0)</f>
        <v>#N/A</v>
      </c>
      <c r="V57" s="1146"/>
      <c r="W57" s="1147"/>
      <c r="X57" s="1047" t="e">
        <f>HLOOKUP(X41,TV_affinity,5,0)</f>
        <v>#N/A</v>
      </c>
      <c r="Y57" s="794" t="e">
        <f>HLOOKUP(X41,Channel_split2,4,0)</f>
        <v>#N/A</v>
      </c>
      <c r="Z57" s="794" t="e">
        <f>HLOOKUP(X41,PT_Share,4,0)</f>
        <v>#N/A</v>
      </c>
      <c r="AA57" s="794"/>
      <c r="AB57" s="799"/>
      <c r="AC57" s="800"/>
      <c r="AD57" s="796" t="e">
        <f>HLOOKUP(AD41,TV_affinity,5,0)</f>
        <v>#N/A</v>
      </c>
      <c r="AE57" s="794" t="e">
        <f>HLOOKUP(AD41,Channel_split2,4,0)</f>
        <v>#N/A</v>
      </c>
      <c r="AF57" s="794" t="e">
        <f>HLOOKUP(AD41,PT_Share,4,0)</f>
        <v>#N/A</v>
      </c>
      <c r="AG57" s="794"/>
      <c r="AH57" s="798"/>
      <c r="AI57" s="796" t="e">
        <f>HLOOKUP(AI41,TV_affinity,5,0)</f>
        <v>#N/A</v>
      </c>
      <c r="AJ57" s="794" t="e">
        <f>HLOOKUP(AI41,Channel_split2,4,0)</f>
        <v>#N/A</v>
      </c>
      <c r="AK57" s="794" t="e">
        <f>HLOOKUP(AI41,PT_Share,4,0)</f>
        <v>#N/A</v>
      </c>
      <c r="AL57" s="794"/>
      <c r="AM57" s="798"/>
      <c r="AN57" s="796" t="e">
        <f>HLOOKUP(AN41,TV_affinity,5,0)</f>
        <v>#N/A</v>
      </c>
      <c r="AO57" s="794" t="e">
        <f>HLOOKUP(AN41,Channel_split2,4,0)</f>
        <v>#N/A</v>
      </c>
      <c r="AP57" s="794" t="e">
        <f>HLOOKUP(AN41,PT_Share,4,0)</f>
        <v>#N/A</v>
      </c>
      <c r="AQ57" s="801"/>
      <c r="AR57" s="1224"/>
      <c r="AS57" s="1325" t="e">
        <f>HLOOKUP(AS41,TV_affinity,5,0)</f>
        <v>#N/A</v>
      </c>
      <c r="AT57" s="1326" t="e">
        <f>HLOOKUP(AS41,Channel_split2,4,0)</f>
        <v>#N/A</v>
      </c>
      <c r="AU57" s="1326" t="e">
        <f>HLOOKUP(AS41,PT_Share,4,0)</f>
        <v>#N/A</v>
      </c>
      <c r="AV57" s="1327"/>
      <c r="AW57" s="1328"/>
      <c r="AX57" s="1249" t="e">
        <f>HLOOKUP(AX41,TV_affinity,5,0)</f>
        <v>#N/A</v>
      </c>
      <c r="AY57" s="794" t="e">
        <f>HLOOKUP(AX41,Channel_split2,4,0)</f>
        <v>#N/A</v>
      </c>
      <c r="AZ57" s="794" t="e">
        <f>HLOOKUP(AX41,PT_Share,4,0)</f>
        <v>#N/A</v>
      </c>
      <c r="BA57" s="794"/>
      <c r="BB57" s="802"/>
      <c r="BC57" s="798"/>
      <c r="BD57" s="796" t="e">
        <f>HLOOKUP(BD41,TV_affinity,5,0)</f>
        <v>#N/A</v>
      </c>
      <c r="BE57" s="794" t="e">
        <f>HLOOKUP(BD41,Channel_split2,4,0)</f>
        <v>#N/A</v>
      </c>
      <c r="BF57" s="794" t="e">
        <f>HLOOKUP(BD41,PT_Share,4,0)</f>
        <v>#N/A</v>
      </c>
      <c r="BG57" s="794"/>
      <c r="BH57" s="798"/>
      <c r="BI57" s="796" t="e">
        <f>HLOOKUP(BI41,TV_affinity,5,0)</f>
        <v>#N/A</v>
      </c>
      <c r="BJ57" s="794" t="e">
        <f>HLOOKUP(BI41,Channel_split2,4,0)</f>
        <v>#N/A</v>
      </c>
      <c r="BK57" s="794" t="e">
        <f>HLOOKUP(BI41,PT_Share,4,0)</f>
        <v>#N/A</v>
      </c>
      <c r="BL57" s="794"/>
      <c r="BM57" s="803"/>
    </row>
    <row r="58" spans="1:80" s="47" customFormat="1" ht="18.600000000000001" hidden="1" outlineLevel="1" thickBot="1">
      <c r="A58" s="262" t="s">
        <v>105</v>
      </c>
      <c r="B58" s="262"/>
      <c r="C58" s="263"/>
      <c r="D58" s="804" t="e">
        <f>HLOOKUP(D41,TV_affinity,6,0)</f>
        <v>#N/A</v>
      </c>
      <c r="E58" s="805" t="e">
        <f>HLOOKUP(D41,Channel_split2,5,0)</f>
        <v>#N/A</v>
      </c>
      <c r="F58" s="805" t="e">
        <f>HLOOKUP(D41,PT_Share,5,0)</f>
        <v>#N/A</v>
      </c>
      <c r="G58" s="805"/>
      <c r="H58" s="806"/>
      <c r="I58" s="807" t="e">
        <f>HLOOKUP(I41,TV_affinity,6,0)</f>
        <v>#N/A</v>
      </c>
      <c r="J58" s="805" t="e">
        <f>HLOOKUP(I41,Channel_split2,5,0)</f>
        <v>#N/A</v>
      </c>
      <c r="K58" s="805" t="e">
        <f>HLOOKUP(I41,PT_Share,5,0)</f>
        <v>#N/A</v>
      </c>
      <c r="L58" s="808"/>
      <c r="M58" s="806"/>
      <c r="N58" s="807" t="e">
        <f>HLOOKUP(N41,TV_affinity,6,0)</f>
        <v>#N/A</v>
      </c>
      <c r="O58" s="805" t="e">
        <f>HLOOKUP(N41,Channel_split2,5,0)</f>
        <v>#N/A</v>
      </c>
      <c r="P58" s="805" t="e">
        <f>HLOOKUP(N41,PT_Share,5,0)</f>
        <v>#N/A</v>
      </c>
      <c r="Q58" s="805"/>
      <c r="R58" s="808"/>
      <c r="S58" s="1148" t="e">
        <f>HLOOKUP(S41,TV_affinity,6,0)</f>
        <v>#N/A</v>
      </c>
      <c r="T58" s="1149" t="e">
        <f>HLOOKUP(S41,Channel_split2,5,0)</f>
        <v>#N/A</v>
      </c>
      <c r="U58" s="1149" t="e">
        <f>HLOOKUP(S41,PT_Share,5,0)</f>
        <v>#N/A</v>
      </c>
      <c r="V58" s="1149"/>
      <c r="W58" s="1150"/>
      <c r="X58" s="1048" t="e">
        <f>HLOOKUP(X41,TV_affinity,6,0)</f>
        <v>#N/A</v>
      </c>
      <c r="Y58" s="805" t="e">
        <f>HLOOKUP(X41,Channel_split2,5,0)</f>
        <v>#N/A</v>
      </c>
      <c r="Z58" s="805" t="e">
        <f>HLOOKUP(X41,PT_Share,5,0)</f>
        <v>#N/A</v>
      </c>
      <c r="AA58" s="805"/>
      <c r="AB58" s="810"/>
      <c r="AC58" s="811"/>
      <c r="AD58" s="807" t="e">
        <f>HLOOKUP(AD41,TV_affinity,6,0)</f>
        <v>#N/A</v>
      </c>
      <c r="AE58" s="805" t="e">
        <f>HLOOKUP(AD41,Channel_split2,5,0)</f>
        <v>#N/A</v>
      </c>
      <c r="AF58" s="805" t="e">
        <f>HLOOKUP(AD41,PT_Share,5,0)</f>
        <v>#N/A</v>
      </c>
      <c r="AG58" s="805"/>
      <c r="AH58" s="809"/>
      <c r="AI58" s="807" t="e">
        <f>HLOOKUP(AI41,TV_affinity,6,0)</f>
        <v>#N/A</v>
      </c>
      <c r="AJ58" s="805" t="e">
        <f>HLOOKUP(AI41,Channel_split2,5,0)</f>
        <v>#N/A</v>
      </c>
      <c r="AK58" s="805" t="e">
        <f>HLOOKUP(AI41,PT_Share,5,0)</f>
        <v>#N/A</v>
      </c>
      <c r="AL58" s="805"/>
      <c r="AM58" s="809"/>
      <c r="AN58" s="807" t="e">
        <f>HLOOKUP(AN41,TV_affinity,6,0)</f>
        <v>#N/A</v>
      </c>
      <c r="AO58" s="805" t="e">
        <f>HLOOKUP(AN41,Channel_split2,5,0)</f>
        <v>#N/A</v>
      </c>
      <c r="AP58" s="805" t="e">
        <f>HLOOKUP(AN41,PT_Share,5,0)</f>
        <v>#N/A</v>
      </c>
      <c r="AQ58" s="812"/>
      <c r="AR58" s="1225"/>
      <c r="AS58" s="1329" t="e">
        <f>HLOOKUP(AS41,TV_affinity,6,0)</f>
        <v>#N/A</v>
      </c>
      <c r="AT58" s="1330" t="e">
        <f>HLOOKUP(AS41,Channel_split2,5,0)</f>
        <v>#N/A</v>
      </c>
      <c r="AU58" s="1330" t="e">
        <f>HLOOKUP(AS41,PT_Share,5,0)</f>
        <v>#N/A</v>
      </c>
      <c r="AV58" s="1331"/>
      <c r="AW58" s="1332"/>
      <c r="AX58" s="1048" t="e">
        <f>HLOOKUP(AX41,TV_affinity,6,0)</f>
        <v>#N/A</v>
      </c>
      <c r="AY58" s="805" t="e">
        <f>HLOOKUP(AX41,Channel_split2,5,0)</f>
        <v>#N/A</v>
      </c>
      <c r="AZ58" s="805" t="e">
        <f>HLOOKUP(AX41,PT_Share,5,0)</f>
        <v>#N/A</v>
      </c>
      <c r="BA58" s="805"/>
      <c r="BB58" s="813"/>
      <c r="BC58" s="809"/>
      <c r="BD58" s="807" t="e">
        <f>HLOOKUP(BD41,TV_affinity,6,0)</f>
        <v>#N/A</v>
      </c>
      <c r="BE58" s="805" t="e">
        <f>HLOOKUP(BD41,Channel_split2,5,0)</f>
        <v>#N/A</v>
      </c>
      <c r="BF58" s="805" t="e">
        <f>HLOOKUP(BD41,PT_Share,5,0)</f>
        <v>#N/A</v>
      </c>
      <c r="BG58" s="805"/>
      <c r="BH58" s="809"/>
      <c r="BI58" s="807" t="e">
        <f>HLOOKUP(BI41,TV_affinity,6,0)</f>
        <v>#N/A</v>
      </c>
      <c r="BJ58" s="805" t="e">
        <f>HLOOKUP(BI41,Channel_split2,5,0)</f>
        <v>#N/A</v>
      </c>
      <c r="BK58" s="805" t="e">
        <f>HLOOKUP(BI41,PT_Share,5,0)</f>
        <v>#N/A</v>
      </c>
      <c r="BL58" s="805"/>
      <c r="BM58" s="814"/>
    </row>
    <row r="59" spans="1:80" s="47" customFormat="1" ht="18.600000000000001" hidden="1" outlineLevel="1" thickBot="1">
      <c r="A59" s="158" t="s">
        <v>71</v>
      </c>
      <c r="B59" s="158"/>
      <c r="C59" s="159"/>
      <c r="D59" s="260" t="e">
        <f>HLOOKUP(D41,TV_affinity,7,0)</f>
        <v>#N/A</v>
      </c>
      <c r="E59" s="259" t="e">
        <f>HLOOKUP(D41,Channel_split2,6,0)</f>
        <v>#N/A</v>
      </c>
      <c r="F59" s="259" t="e">
        <f>HLOOKUP(D41,PT_Share,6,0)</f>
        <v>#N/A</v>
      </c>
      <c r="G59" s="259"/>
      <c r="H59" s="224"/>
      <c r="I59" s="261" t="e">
        <f>HLOOKUP(I41,TV_affinity,7,0)</f>
        <v>#N/A</v>
      </c>
      <c r="J59" s="259" t="e">
        <f>HLOOKUP(I41,Channel_split2,6,0)</f>
        <v>#N/A</v>
      </c>
      <c r="K59" s="259" t="e">
        <f>HLOOKUP(I41,PT_Share,6,0)</f>
        <v>#N/A</v>
      </c>
      <c r="L59" s="466"/>
      <c r="M59" s="224"/>
      <c r="N59" s="261" t="e">
        <f>HLOOKUP(N41,TV_affinity,7,0)</f>
        <v>#N/A</v>
      </c>
      <c r="O59" s="259" t="e">
        <f>HLOOKUP(N41,Channel_split2,6,0)</f>
        <v>#N/A</v>
      </c>
      <c r="P59" s="259" t="e">
        <f>HLOOKUP(N41,PT_Share,6,0)</f>
        <v>#N/A</v>
      </c>
      <c r="Q59" s="259"/>
      <c r="R59" s="466"/>
      <c r="S59" s="1151" t="e">
        <f>HLOOKUP(S41,TV_affinity,7,0)</f>
        <v>#N/A</v>
      </c>
      <c r="T59" s="340" t="e">
        <f>HLOOKUP(S41,Channel_split2,6,0)</f>
        <v>#N/A</v>
      </c>
      <c r="U59" s="340" t="e">
        <f>HLOOKUP(S41,PT_Share,6,0)</f>
        <v>#N/A</v>
      </c>
      <c r="V59" s="340"/>
      <c r="W59" s="1152"/>
      <c r="X59" s="261" t="e">
        <f>HLOOKUP(X41,TV_affinity,7,0)</f>
        <v>#N/A</v>
      </c>
      <c r="Y59" s="259" t="e">
        <f>HLOOKUP(X41,Channel_split2,6,0)</f>
        <v>#N/A</v>
      </c>
      <c r="Z59" s="259" t="e">
        <f>HLOOKUP(X41,PT_Share,6,0)</f>
        <v>#N/A</v>
      </c>
      <c r="AA59" s="259"/>
      <c r="AB59" s="332"/>
      <c r="AC59" s="258"/>
      <c r="AD59" s="261" t="e">
        <f>HLOOKUP(AD41,TV_affinity,7,0)</f>
        <v>#N/A</v>
      </c>
      <c r="AE59" s="259" t="e">
        <f>HLOOKUP(AD41,Channel_split2,6,0)</f>
        <v>#N/A</v>
      </c>
      <c r="AF59" s="259" t="e">
        <f>HLOOKUP(AD41,PT_Share,6,0)</f>
        <v>#N/A</v>
      </c>
      <c r="AG59" s="259"/>
      <c r="AH59" s="225"/>
      <c r="AI59" s="261" t="e">
        <f>HLOOKUP(AI41,TV_affinity,7,0)</f>
        <v>#N/A</v>
      </c>
      <c r="AJ59" s="259" t="e">
        <f>HLOOKUP(AI41,Channel_split2,6,0)</f>
        <v>#N/A</v>
      </c>
      <c r="AK59" s="259" t="e">
        <f>HLOOKUP(AI41,PT_Share,6,0)</f>
        <v>#N/A</v>
      </c>
      <c r="AL59" s="259"/>
      <c r="AM59" s="225"/>
      <c r="AN59" s="261" t="e">
        <f>HLOOKUP(AN41,TV_affinity,7,0)</f>
        <v>#N/A</v>
      </c>
      <c r="AO59" s="259" t="e">
        <f>HLOOKUP(AN41,Channel_split2,6,0)</f>
        <v>#N/A</v>
      </c>
      <c r="AP59" s="259" t="e">
        <f>HLOOKUP(AN41,PT_Share,6,0)</f>
        <v>#N/A</v>
      </c>
      <c r="AQ59" s="208"/>
      <c r="AR59" s="1226"/>
      <c r="AS59" s="1151" t="e">
        <f>HLOOKUP(AS41,TV_affinity,7,0)</f>
        <v>#N/A</v>
      </c>
      <c r="AT59" s="340" t="e">
        <f>HLOOKUP(AS41,Channel_split2,6,0)</f>
        <v>#N/A</v>
      </c>
      <c r="AU59" s="340" t="e">
        <f>HLOOKUP(AS41,PT_Share,6,0)</f>
        <v>#N/A</v>
      </c>
      <c r="AV59" s="208"/>
      <c r="AW59" s="1152"/>
      <c r="AX59" s="261" t="e">
        <f>HLOOKUP(AX41,TV_affinity,7,0)</f>
        <v>#N/A</v>
      </c>
      <c r="AY59" s="259" t="e">
        <f>HLOOKUP(AX41,Channel_split2,6,0)</f>
        <v>#N/A</v>
      </c>
      <c r="AZ59" s="259" t="e">
        <f>HLOOKUP(AX41,PT_Share,6,0)</f>
        <v>#N/A</v>
      </c>
      <c r="BA59" s="259"/>
      <c r="BB59" s="472"/>
      <c r="BC59" s="225"/>
      <c r="BD59" s="261" t="e">
        <f>HLOOKUP(BD41,TV_affinity,7,0)</f>
        <v>#N/A</v>
      </c>
      <c r="BE59" s="259" t="e">
        <f>HLOOKUP(BD41,Channel_split2,6,0)</f>
        <v>#N/A</v>
      </c>
      <c r="BF59" s="259" t="e">
        <f>HLOOKUP(BD41,PT_Share,6,0)</f>
        <v>#N/A</v>
      </c>
      <c r="BG59" s="259"/>
      <c r="BH59" s="225"/>
      <c r="BI59" s="261" t="e">
        <f>HLOOKUP(BI41,TV_affinity,7,0)</f>
        <v>#N/A</v>
      </c>
      <c r="BJ59" s="259" t="e">
        <f>HLOOKUP(BI41,Channel_split2,6,0)</f>
        <v>#N/A</v>
      </c>
      <c r="BK59" s="259" t="e">
        <f>HLOOKUP(BI41,PT_Share,6,0)</f>
        <v>#N/A</v>
      </c>
      <c r="BL59" s="259"/>
      <c r="BM59" s="815"/>
    </row>
    <row r="60" spans="1:80" s="47" customFormat="1" ht="18.600000000000001" hidden="1" outlineLevel="1" thickBot="1">
      <c r="A60" s="160" t="s">
        <v>73</v>
      </c>
      <c r="B60" s="158"/>
      <c r="C60" s="161"/>
      <c r="D60" s="793" t="e">
        <f>HLOOKUP(D41,TV_affinity,8,0)</f>
        <v>#N/A</v>
      </c>
      <c r="E60" s="794" t="e">
        <f>HLOOKUP(D41,Channel_split2,7,0)</f>
        <v>#N/A</v>
      </c>
      <c r="F60" s="794" t="e">
        <f>HLOOKUP(D41,PT_Share,7,0)</f>
        <v>#N/A</v>
      </c>
      <c r="G60" s="794"/>
      <c r="H60" s="795"/>
      <c r="I60" s="796" t="e">
        <f>HLOOKUP(I41,TV_affinity,8,0)</f>
        <v>#N/A</v>
      </c>
      <c r="J60" s="794" t="e">
        <f>HLOOKUP(I41,Channel_split2,7,0)</f>
        <v>#N/A</v>
      </c>
      <c r="K60" s="794" t="e">
        <f>HLOOKUP(I41,PT_Share,7,0)</f>
        <v>#N/A</v>
      </c>
      <c r="L60" s="797"/>
      <c r="M60" s="795"/>
      <c r="N60" s="796" t="e">
        <f>HLOOKUP(N41,TV_affinity,8,0)</f>
        <v>#N/A</v>
      </c>
      <c r="O60" s="794" t="e">
        <f>HLOOKUP(N41,Channel_split2,7,0)</f>
        <v>#N/A</v>
      </c>
      <c r="P60" s="794" t="e">
        <f>HLOOKUP(N41,PT_Share,7,0)</f>
        <v>#N/A</v>
      </c>
      <c r="Q60" s="794"/>
      <c r="R60" s="1026"/>
      <c r="S60" s="1145" t="e">
        <f>HLOOKUP(S41,TV_affinity,8,0)</f>
        <v>#N/A</v>
      </c>
      <c r="T60" s="1146" t="e">
        <f>HLOOKUP(S41,Channel_split2,7,0)</f>
        <v>#N/A</v>
      </c>
      <c r="U60" s="1146" t="e">
        <f>HLOOKUP(S41,PT_Share,7,0)</f>
        <v>#N/A</v>
      </c>
      <c r="V60" s="1146"/>
      <c r="W60" s="1147"/>
      <c r="X60" s="1047" t="e">
        <f>HLOOKUP(X41,TV_affinity,8,0)</f>
        <v>#N/A</v>
      </c>
      <c r="Y60" s="794" t="e">
        <f>HLOOKUP(X41,Channel_split2,7,0)</f>
        <v>#N/A</v>
      </c>
      <c r="Z60" s="794" t="e">
        <f>HLOOKUP(X41,PT_Share,7,0)</f>
        <v>#N/A</v>
      </c>
      <c r="AA60" s="794"/>
      <c r="AB60" s="799"/>
      <c r="AC60" s="800"/>
      <c r="AD60" s="796" t="e">
        <f>HLOOKUP(AD41,TV_affinity,8,0)</f>
        <v>#N/A</v>
      </c>
      <c r="AE60" s="794" t="e">
        <f>HLOOKUP(AD41,Channel_split2,7,0)</f>
        <v>#N/A</v>
      </c>
      <c r="AF60" s="794" t="e">
        <f>HLOOKUP(AD41,PT_Share,7,0)</f>
        <v>#N/A</v>
      </c>
      <c r="AG60" s="794"/>
      <c r="AH60" s="798"/>
      <c r="AI60" s="796" t="e">
        <f>HLOOKUP(AI41,TV_affinity,8,0)</f>
        <v>#N/A</v>
      </c>
      <c r="AJ60" s="794" t="e">
        <f>HLOOKUP(AI41,Channel_split2,7,0)</f>
        <v>#N/A</v>
      </c>
      <c r="AK60" s="794" t="e">
        <f>HLOOKUP(AI41,PT_Share,7,0)</f>
        <v>#N/A</v>
      </c>
      <c r="AL60" s="794"/>
      <c r="AM60" s="798"/>
      <c r="AN60" s="796" t="e">
        <f>HLOOKUP(AN41,TV_affinity,8,0)</f>
        <v>#N/A</v>
      </c>
      <c r="AO60" s="794" t="e">
        <f>HLOOKUP(AN41,Channel_split2,7,0)</f>
        <v>#N/A</v>
      </c>
      <c r="AP60" s="794" t="e">
        <f>HLOOKUP(AN41,PT_Share,7,0)</f>
        <v>#N/A</v>
      </c>
      <c r="AQ60" s="801"/>
      <c r="AR60" s="1224"/>
      <c r="AS60" s="1325" t="e">
        <f>HLOOKUP(AS41,TV_affinity,8,0)</f>
        <v>#N/A</v>
      </c>
      <c r="AT60" s="1326" t="e">
        <f>HLOOKUP(AS41,Channel_split2,7,0)</f>
        <v>#N/A</v>
      </c>
      <c r="AU60" s="1326" t="e">
        <f>HLOOKUP(AS41,PT_Share,7,0)</f>
        <v>#N/A</v>
      </c>
      <c r="AV60" s="1327"/>
      <c r="AW60" s="1328"/>
      <c r="AX60" s="1249" t="e">
        <f>HLOOKUP(AX41,TV_affinity,8,0)</f>
        <v>#N/A</v>
      </c>
      <c r="AY60" s="794" t="e">
        <f>HLOOKUP(AX41,Channel_split2,7,0)</f>
        <v>#N/A</v>
      </c>
      <c r="AZ60" s="794" t="e">
        <f>HLOOKUP(AX41,PT_Share,7,0)</f>
        <v>#N/A</v>
      </c>
      <c r="BA60" s="794"/>
      <c r="BB60" s="802"/>
      <c r="BC60" s="798"/>
      <c r="BD60" s="796" t="e">
        <f>HLOOKUP(BD41,TV_affinity,8,0)</f>
        <v>#N/A</v>
      </c>
      <c r="BE60" s="794" t="e">
        <f>HLOOKUP(BD41,Channel_split2,7,0)</f>
        <v>#N/A</v>
      </c>
      <c r="BF60" s="794" t="e">
        <f>HLOOKUP(BD41,PT_Share,7,0)</f>
        <v>#N/A</v>
      </c>
      <c r="BG60" s="794"/>
      <c r="BH60" s="798"/>
      <c r="BI60" s="796" t="e">
        <f>HLOOKUP(BI41,TV_affinity,8,0)</f>
        <v>#N/A</v>
      </c>
      <c r="BJ60" s="794" t="e">
        <f>HLOOKUP(BI41,Channel_split2,7,0)</f>
        <v>#N/A</v>
      </c>
      <c r="BK60" s="794" t="e">
        <f>HLOOKUP(BI41,PT_Share,7,0)</f>
        <v>#N/A</v>
      </c>
      <c r="BL60" s="794"/>
      <c r="BM60" s="803"/>
    </row>
    <row r="61" spans="1:80" s="47" customFormat="1" ht="18.600000000000001" hidden="1" outlineLevel="1" thickBot="1">
      <c r="A61" s="160" t="s">
        <v>85</v>
      </c>
      <c r="B61" s="158"/>
      <c r="C61" s="161"/>
      <c r="D61" s="793" t="e">
        <f>HLOOKUP(D41,TV_affinity,9,0)</f>
        <v>#N/A</v>
      </c>
      <c r="E61" s="794" t="e">
        <f>HLOOKUP(D41,Channel_split2,8,0)</f>
        <v>#N/A</v>
      </c>
      <c r="F61" s="794" t="e">
        <f>HLOOKUP(D41,PT_Share,8,0)</f>
        <v>#N/A</v>
      </c>
      <c r="G61" s="340"/>
      <c r="H61" s="224"/>
      <c r="I61" s="796" t="e">
        <f>HLOOKUP(I41,TV_affinity,9,0)</f>
        <v>#N/A</v>
      </c>
      <c r="J61" s="794" t="e">
        <f>HLOOKUP(I41,Channel_split2,8,0)</f>
        <v>#N/A</v>
      </c>
      <c r="K61" s="794" t="e">
        <f>HLOOKUP(I41,PT_Share,8,0)</f>
        <v>#N/A</v>
      </c>
      <c r="L61" s="466"/>
      <c r="M61" s="224"/>
      <c r="N61" s="796" t="e">
        <f>HLOOKUP(N41,TV_affinity,9,0)</f>
        <v>#N/A</v>
      </c>
      <c r="O61" s="794" t="e">
        <f>HLOOKUP(N41,Channel_split2,8,0)</f>
        <v>#N/A</v>
      </c>
      <c r="P61" s="794" t="e">
        <f>HLOOKUP(N41,PT_Share,8,0)</f>
        <v>#N/A</v>
      </c>
      <c r="Q61" s="340"/>
      <c r="R61" s="466"/>
      <c r="S61" s="1145" t="e">
        <f>HLOOKUP(S41,TV_affinity,9,0)</f>
        <v>#N/A</v>
      </c>
      <c r="T61" s="1146" t="e">
        <f>HLOOKUP(S41,Channel_split2,8,0)</f>
        <v>#N/A</v>
      </c>
      <c r="U61" s="1146" t="e">
        <f>HLOOKUP(S41,PT_Share,8,0)</f>
        <v>#N/A</v>
      </c>
      <c r="V61" s="340"/>
      <c r="W61" s="1152"/>
      <c r="X61" s="1047" t="e">
        <f>HLOOKUP(X41,TV_affinity,9,0)</f>
        <v>#N/A</v>
      </c>
      <c r="Y61" s="794" t="e">
        <f>HLOOKUP(X41,Channel_split2,8,0)</f>
        <v>#N/A</v>
      </c>
      <c r="Z61" s="794" t="e">
        <f>HLOOKUP(X41,PT_Share,8,0)</f>
        <v>#N/A</v>
      </c>
      <c r="AA61" s="340"/>
      <c r="AB61" s="333"/>
      <c r="AC61" s="258"/>
      <c r="AD61" s="796" t="e">
        <f>HLOOKUP(AD41,TV_affinity,9,0)</f>
        <v>#N/A</v>
      </c>
      <c r="AE61" s="794" t="e">
        <f>HLOOKUP(AD41,Channel_split2,8,0)</f>
        <v>#N/A</v>
      </c>
      <c r="AF61" s="794" t="e">
        <f>HLOOKUP(AD41,PT_Share,8,0)</f>
        <v>#N/A</v>
      </c>
      <c r="AG61" s="794"/>
      <c r="AH61" s="225"/>
      <c r="AI61" s="796" t="e">
        <f>HLOOKUP(AI41,TV_affinity,9,0)</f>
        <v>#N/A</v>
      </c>
      <c r="AJ61" s="794" t="e">
        <f>HLOOKUP(AI41,Channel_split2,8,0)</f>
        <v>#N/A</v>
      </c>
      <c r="AK61" s="794" t="e">
        <f>HLOOKUP(AI41,PT_Share,8,0)</f>
        <v>#N/A</v>
      </c>
      <c r="AL61" s="794"/>
      <c r="AM61" s="225"/>
      <c r="AN61" s="796" t="e">
        <f>HLOOKUP(AN41,TV_affinity,9,0)</f>
        <v>#N/A</v>
      </c>
      <c r="AO61" s="794" t="e">
        <f>HLOOKUP(AN41,Channel_split2,8,0)</f>
        <v>#N/A</v>
      </c>
      <c r="AP61" s="794" t="e">
        <f>HLOOKUP(AN41,PT_Share,8,0)</f>
        <v>#N/A</v>
      </c>
      <c r="AQ61" s="208"/>
      <c r="AR61" s="1224"/>
      <c r="AS61" s="1325" t="e">
        <f>HLOOKUP(AS41,TV_affinity,9,0)</f>
        <v>#N/A</v>
      </c>
      <c r="AT61" s="1326" t="e">
        <f>HLOOKUP(AS41,Channel_split2,8,0)</f>
        <v>#N/A</v>
      </c>
      <c r="AU61" s="1326" t="e">
        <f>HLOOKUP(AS41,PT_Share,8,0)</f>
        <v>#N/A</v>
      </c>
      <c r="AV61" s="208"/>
      <c r="AW61" s="1152"/>
      <c r="AX61" s="1249" t="e">
        <f>HLOOKUP(AX41,TV_affinity,9,0)</f>
        <v>#N/A</v>
      </c>
      <c r="AY61" s="794" t="e">
        <f>HLOOKUP(AX41,Channel_split2,8,0)</f>
        <v>#N/A</v>
      </c>
      <c r="AZ61" s="794" t="e">
        <f>HLOOKUP(AX41,PT_Share,8,0)</f>
        <v>#N/A</v>
      </c>
      <c r="BA61" s="340"/>
      <c r="BB61" s="472"/>
      <c r="BC61" s="225"/>
      <c r="BD61" s="796" t="e">
        <f>HLOOKUP(BD41,TV_affinity,9,0)</f>
        <v>#N/A</v>
      </c>
      <c r="BE61" s="794" t="e">
        <f>HLOOKUP(BD41,Channel_split2,8,0)</f>
        <v>#N/A</v>
      </c>
      <c r="BF61" s="794" t="e">
        <f>HLOOKUP(BD41,PT_Share,8,0)</f>
        <v>#N/A</v>
      </c>
      <c r="BG61" s="340"/>
      <c r="BH61" s="798"/>
      <c r="BI61" s="796" t="e">
        <f>HLOOKUP(BI41,TV_affinity,9,0)</f>
        <v>#N/A</v>
      </c>
      <c r="BJ61" s="794" t="e">
        <f>HLOOKUP(BI41,Channel_split2,8,0)</f>
        <v>#N/A</v>
      </c>
      <c r="BK61" s="794" t="e">
        <f>HLOOKUP(BI41,PT_Share,8,0)</f>
        <v>#N/A</v>
      </c>
      <c r="BL61" s="340"/>
      <c r="BM61" s="816"/>
    </row>
    <row r="62" spans="1:80" s="47" customFormat="1" ht="18.600000000000001" hidden="1" outlineLevel="1" thickBot="1">
      <c r="A62" s="160" t="s">
        <v>93</v>
      </c>
      <c r="B62" s="158"/>
      <c r="C62" s="161"/>
      <c r="D62" s="793" t="e">
        <f>HLOOKUP(D41,TV_affinity,10,0)</f>
        <v>#N/A</v>
      </c>
      <c r="E62" s="794" t="e">
        <f>HLOOKUP(D41,Channel_split2,9,0)</f>
        <v>#N/A</v>
      </c>
      <c r="F62" s="794" t="e">
        <f>HLOOKUP(D41,PT_Share,9,0)</f>
        <v>#N/A</v>
      </c>
      <c r="G62" s="340"/>
      <c r="H62" s="224"/>
      <c r="I62" s="796" t="e">
        <f>HLOOKUP(I41,TV_affinity,10,0)</f>
        <v>#N/A</v>
      </c>
      <c r="J62" s="794" t="e">
        <f>HLOOKUP(I41,Channel_split2,9,0)</f>
        <v>#N/A</v>
      </c>
      <c r="K62" s="794" t="e">
        <f>HLOOKUP(I41,PT_Share,9,0)</f>
        <v>#N/A</v>
      </c>
      <c r="L62" s="466"/>
      <c r="M62" s="224"/>
      <c r="N62" s="796" t="e">
        <f>HLOOKUP(N41,TV_affinity,10,0)</f>
        <v>#N/A</v>
      </c>
      <c r="O62" s="794" t="e">
        <f>HLOOKUP(N41,Channel_split2,9,0)</f>
        <v>#N/A</v>
      </c>
      <c r="P62" s="794" t="e">
        <f>HLOOKUP(N41,PT_Share,9,0)</f>
        <v>#N/A</v>
      </c>
      <c r="Q62" s="340"/>
      <c r="R62" s="466"/>
      <c r="S62" s="1145" t="e">
        <f>HLOOKUP(S41,TV_affinity,10,0)</f>
        <v>#N/A</v>
      </c>
      <c r="T62" s="1146" t="e">
        <f>HLOOKUP(S41,Channel_split2,9,0)</f>
        <v>#N/A</v>
      </c>
      <c r="U62" s="1146" t="e">
        <f>HLOOKUP(S41,PT_Share,9,0)</f>
        <v>#N/A</v>
      </c>
      <c r="V62" s="340"/>
      <c r="W62" s="1152"/>
      <c r="X62" s="1047" t="e">
        <f>HLOOKUP(X41,TV_affinity,10,0)</f>
        <v>#N/A</v>
      </c>
      <c r="Y62" s="794" t="e">
        <f>HLOOKUP(X41,Channel_split2,9,0)</f>
        <v>#N/A</v>
      </c>
      <c r="Z62" s="794" t="e">
        <f>HLOOKUP(X41,PT_Share,9,0)</f>
        <v>#N/A</v>
      </c>
      <c r="AA62" s="340"/>
      <c r="AB62" s="333"/>
      <c r="AC62" s="258"/>
      <c r="AD62" s="796" t="e">
        <f>HLOOKUP(AD41,TV_affinity,10,0)</f>
        <v>#N/A</v>
      </c>
      <c r="AE62" s="794" t="e">
        <f>HLOOKUP(AD41,Channel_split2,9,0)</f>
        <v>#N/A</v>
      </c>
      <c r="AF62" s="794" t="e">
        <f>HLOOKUP(AD41,PT_Share,9,0)</f>
        <v>#N/A</v>
      </c>
      <c r="AG62" s="794"/>
      <c r="AH62" s="225"/>
      <c r="AI62" s="796" t="e">
        <f>HLOOKUP(AI41,TV_affinity,10,0)</f>
        <v>#N/A</v>
      </c>
      <c r="AJ62" s="794" t="e">
        <f>HLOOKUP(AI41,Channel_split2,9,0)</f>
        <v>#N/A</v>
      </c>
      <c r="AK62" s="794" t="e">
        <f>HLOOKUP(AI41,PT_Share,9,0)</f>
        <v>#N/A</v>
      </c>
      <c r="AL62" s="340"/>
      <c r="AM62" s="225"/>
      <c r="AN62" s="796" t="e">
        <f>HLOOKUP(AN41,TV_affinity,10,0)</f>
        <v>#N/A</v>
      </c>
      <c r="AO62" s="794" t="e">
        <f>HLOOKUP(AN41,Channel_split2,9,0)</f>
        <v>#N/A</v>
      </c>
      <c r="AP62" s="794" t="e">
        <f>HLOOKUP(AN41,PT_Share,9,0)</f>
        <v>#N/A</v>
      </c>
      <c r="AQ62" s="208"/>
      <c r="AR62" s="1224"/>
      <c r="AS62" s="1325" t="e">
        <f>HLOOKUP(AS41,TV_affinity,10,0)</f>
        <v>#N/A</v>
      </c>
      <c r="AT62" s="1326" t="e">
        <f>HLOOKUP(AS41,Channel_split2,9,0)</f>
        <v>#N/A</v>
      </c>
      <c r="AU62" s="1326" t="e">
        <f>HLOOKUP(AS41,PT_Share,9,0)</f>
        <v>#N/A</v>
      </c>
      <c r="AV62" s="208"/>
      <c r="AW62" s="1152"/>
      <c r="AX62" s="1249" t="e">
        <f>HLOOKUP(AX41,TV_affinity,10,0)</f>
        <v>#N/A</v>
      </c>
      <c r="AY62" s="794" t="e">
        <f>HLOOKUP(AX41,Channel_split2,9,0)</f>
        <v>#N/A</v>
      </c>
      <c r="AZ62" s="794" t="e">
        <f>HLOOKUP(AX41,PT_Share,9,0)</f>
        <v>#N/A</v>
      </c>
      <c r="BA62" s="340"/>
      <c r="BB62" s="472"/>
      <c r="BC62" s="225"/>
      <c r="BD62" s="796" t="e">
        <f>HLOOKUP(BD41,TV_affinity,10,0)</f>
        <v>#N/A</v>
      </c>
      <c r="BE62" s="794" t="e">
        <f>HLOOKUP(BD41,Channel_split2,9,0)</f>
        <v>#N/A</v>
      </c>
      <c r="BF62" s="794" t="e">
        <f>HLOOKUP(BD41,PT_Share,9,0)</f>
        <v>#N/A</v>
      </c>
      <c r="BG62" s="340"/>
      <c r="BH62" s="798"/>
      <c r="BI62" s="796" t="e">
        <f>HLOOKUP(BI41,TV_affinity,10,0)</f>
        <v>#N/A</v>
      </c>
      <c r="BJ62" s="794" t="e">
        <f>HLOOKUP(BI41,Channel_split2,9,0)</f>
        <v>#N/A</v>
      </c>
      <c r="BK62" s="794" t="e">
        <f>HLOOKUP(BI41,PT_Share,9,0)</f>
        <v>#N/A</v>
      </c>
      <c r="BL62" s="340"/>
      <c r="BM62" s="816"/>
    </row>
    <row r="63" spans="1:80" ht="18.600000000000001" hidden="1" outlineLevel="1" thickBot="1">
      <c r="A63" s="151"/>
      <c r="B63" s="32"/>
      <c r="C63" s="48"/>
      <c r="D63" s="817"/>
      <c r="E63" s="818"/>
      <c r="F63" s="819"/>
      <c r="G63" s="819"/>
      <c r="H63" s="705"/>
      <c r="I63" s="820"/>
      <c r="J63" s="821"/>
      <c r="K63" s="822"/>
      <c r="L63" s="823"/>
      <c r="M63" s="822"/>
      <c r="N63" s="824"/>
      <c r="O63" s="821"/>
      <c r="P63" s="822"/>
      <c r="Q63" s="822"/>
      <c r="R63" s="1023"/>
      <c r="S63" s="1153"/>
      <c r="T63" s="1154"/>
      <c r="U63" s="1154"/>
      <c r="V63" s="1154"/>
      <c r="W63" s="1155"/>
      <c r="X63" s="1049"/>
      <c r="Y63" s="822"/>
      <c r="Z63" s="822"/>
      <c r="AA63" s="822"/>
      <c r="AB63" s="828"/>
      <c r="AC63" s="826"/>
      <c r="AD63" s="827"/>
      <c r="AE63" s="822"/>
      <c r="AF63" s="822"/>
      <c r="AG63" s="822"/>
      <c r="AH63" s="829"/>
      <c r="AI63" s="827"/>
      <c r="AJ63" s="822"/>
      <c r="AK63" s="822"/>
      <c r="AL63" s="822"/>
      <c r="AM63" s="826"/>
      <c r="AN63" s="830"/>
      <c r="AO63" s="831"/>
      <c r="AP63" s="831"/>
      <c r="AQ63" s="832"/>
      <c r="AR63" s="1227"/>
      <c r="AS63" s="1333"/>
      <c r="AT63" s="1301"/>
      <c r="AU63" s="1301"/>
      <c r="AV63" s="1301"/>
      <c r="AW63" s="1334"/>
      <c r="AX63" s="1250"/>
      <c r="AY63" s="707"/>
      <c r="AZ63" s="707"/>
      <c r="BA63" s="707"/>
      <c r="BB63" s="833"/>
      <c r="BC63" s="834"/>
      <c r="BD63" s="825"/>
      <c r="BE63" s="707"/>
      <c r="BF63" s="707"/>
      <c r="BG63" s="707"/>
      <c r="BH63" s="834"/>
      <c r="BI63" s="835"/>
      <c r="BJ63" s="707"/>
      <c r="BK63" s="707"/>
      <c r="BL63" s="707"/>
      <c r="BM63" s="836"/>
    </row>
    <row r="64" spans="1:80" s="223" customFormat="1" ht="18.600000000000001" hidden="1" outlineLevel="1" thickBot="1">
      <c r="A64" s="155" t="s">
        <v>54</v>
      </c>
      <c r="B64" s="222"/>
      <c r="C64" s="115" t="e">
        <f>SUM(D64:BM64)</f>
        <v>#N/A</v>
      </c>
      <c r="D64" s="837" t="e">
        <f>D66+D67</f>
        <v>#N/A</v>
      </c>
      <c r="E64" s="838"/>
      <c r="F64" s="838"/>
      <c r="G64" s="838"/>
      <c r="H64" s="839"/>
      <c r="I64" s="840" t="e">
        <f>I66+I67</f>
        <v>#N/A</v>
      </c>
      <c r="J64" s="841"/>
      <c r="K64" s="841"/>
      <c r="L64" s="842"/>
      <c r="M64" s="841"/>
      <c r="N64" s="843" t="e">
        <f>N66+N67</f>
        <v>#N/A</v>
      </c>
      <c r="O64" s="841"/>
      <c r="P64" s="841"/>
      <c r="Q64" s="841"/>
      <c r="R64" s="1027"/>
      <c r="S64" s="1156" t="e">
        <f>S66+S67</f>
        <v>#N/A</v>
      </c>
      <c r="T64" s="1157"/>
      <c r="U64" s="1157"/>
      <c r="V64" s="1157"/>
      <c r="W64" s="1158"/>
      <c r="X64" s="1050" t="e">
        <f>X66+X67</f>
        <v>#N/A</v>
      </c>
      <c r="Y64" s="841"/>
      <c r="Z64" s="841"/>
      <c r="AA64" s="841"/>
      <c r="AB64" s="845"/>
      <c r="AC64" s="844"/>
      <c r="AD64" s="843" t="e">
        <f>AD66+AD67</f>
        <v>#N/A</v>
      </c>
      <c r="AE64" s="841"/>
      <c r="AF64" s="841"/>
      <c r="AG64" s="841"/>
      <c r="AH64" s="846"/>
      <c r="AI64" s="843" t="e">
        <f>AI66+AI67</f>
        <v>#N/A</v>
      </c>
      <c r="AJ64" s="841"/>
      <c r="AK64" s="841"/>
      <c r="AL64" s="841"/>
      <c r="AM64" s="847"/>
      <c r="AN64" s="843" t="e">
        <f>AN66+AN67</f>
        <v>#N/A</v>
      </c>
      <c r="AO64" s="841"/>
      <c r="AP64" s="841"/>
      <c r="AQ64" s="841"/>
      <c r="AR64" s="1228"/>
      <c r="AS64" s="1335" t="e">
        <f>AS66+AS67</f>
        <v>#N/A</v>
      </c>
      <c r="AT64" s="1336"/>
      <c r="AU64" s="1337"/>
      <c r="AV64" s="1337"/>
      <c r="AW64" s="1338"/>
      <c r="AX64" s="1251" t="e">
        <f>AX66+AX67</f>
        <v>#N/A</v>
      </c>
      <c r="AY64" s="841"/>
      <c r="AZ64" s="841"/>
      <c r="BA64" s="841"/>
      <c r="BB64" s="846"/>
      <c r="BC64" s="848"/>
      <c r="BD64" s="843" t="e">
        <f>BD66+BD67</f>
        <v>#N/A</v>
      </c>
      <c r="BE64" s="841"/>
      <c r="BF64" s="841"/>
      <c r="BG64" s="841"/>
      <c r="BH64" s="845"/>
      <c r="BI64" s="843" t="e">
        <f>BI66+BI67</f>
        <v>#N/A</v>
      </c>
      <c r="BJ64" s="841"/>
      <c r="BK64" s="841"/>
      <c r="BL64" s="841"/>
      <c r="BM64" s="849"/>
    </row>
    <row r="65" spans="1:65" ht="18.600000000000001" hidden="1" outlineLevel="1" thickBot="1">
      <c r="A65" s="151" t="s">
        <v>74</v>
      </c>
      <c r="B65" s="32"/>
      <c r="C65" s="48"/>
      <c r="D65" s="817"/>
      <c r="E65" s="665"/>
      <c r="F65" s="704"/>
      <c r="G65" s="704"/>
      <c r="H65" s="705"/>
      <c r="I65" s="820"/>
      <c r="J65" s="850"/>
      <c r="K65" s="707"/>
      <c r="L65" s="823"/>
      <c r="M65" s="707"/>
      <c r="N65" s="824"/>
      <c r="O65" s="850"/>
      <c r="P65" s="707"/>
      <c r="Q65" s="707"/>
      <c r="R65" s="1023"/>
      <c r="S65" s="1153"/>
      <c r="T65" s="1154"/>
      <c r="U65" s="1154"/>
      <c r="V65" s="1154"/>
      <c r="W65" s="1155"/>
      <c r="X65" s="1049"/>
      <c r="Y65" s="707"/>
      <c r="Z65" s="707"/>
      <c r="AA65" s="707"/>
      <c r="AB65" s="828"/>
      <c r="AC65" s="826"/>
      <c r="AD65" s="827"/>
      <c r="AE65" s="707"/>
      <c r="AF65" s="707"/>
      <c r="AG65" s="707"/>
      <c r="AH65" s="829"/>
      <c r="AI65" s="827"/>
      <c r="AJ65" s="707"/>
      <c r="AK65" s="707"/>
      <c r="AL65" s="707"/>
      <c r="AM65" s="851"/>
      <c r="AN65" s="827"/>
      <c r="AO65" s="707"/>
      <c r="AP65" s="707"/>
      <c r="AQ65" s="707"/>
      <c r="AR65" s="1227"/>
      <c r="AS65" s="1300"/>
      <c r="AT65" s="1301"/>
      <c r="AU65" s="1301"/>
      <c r="AV65" s="1301"/>
      <c r="AW65" s="1334"/>
      <c r="AX65" s="1250"/>
      <c r="AY65" s="707"/>
      <c r="AZ65" s="707"/>
      <c r="BA65" s="707"/>
      <c r="BB65" s="829"/>
      <c r="BC65" s="834"/>
      <c r="BD65" s="827"/>
      <c r="BE65" s="707"/>
      <c r="BF65" s="707"/>
      <c r="BG65" s="707"/>
      <c r="BH65" s="828"/>
      <c r="BI65" s="709"/>
      <c r="BJ65" s="707"/>
      <c r="BK65" s="707"/>
      <c r="BL65" s="707"/>
      <c r="BM65" s="836"/>
    </row>
    <row r="66" spans="1:65" s="69" customFormat="1" ht="18.600000000000001" hidden="1" outlineLevel="1" thickBot="1">
      <c r="A66" s="156" t="s">
        <v>56</v>
      </c>
      <c r="B66" s="157"/>
      <c r="C66" s="48"/>
      <c r="D66" s="852" t="e">
        <f>SUM(D68:D71)</f>
        <v>#N/A</v>
      </c>
      <c r="E66" s="853"/>
      <c r="F66" s="854"/>
      <c r="G66" s="854" t="e">
        <f>SUM(G68:G71)</f>
        <v>#N/A</v>
      </c>
      <c r="H66" s="855"/>
      <c r="I66" s="856" t="e">
        <f>SUM(I68:I71)</f>
        <v>#N/A</v>
      </c>
      <c r="J66" s="853"/>
      <c r="K66" s="854"/>
      <c r="L66" s="857" t="e">
        <f>SUM(L68:L71)</f>
        <v>#N/A</v>
      </c>
      <c r="M66" s="855"/>
      <c r="N66" s="856" t="e">
        <f>SUM(N68:N71)</f>
        <v>#N/A</v>
      </c>
      <c r="O66" s="853"/>
      <c r="P66" s="854"/>
      <c r="Q66" s="854" t="e">
        <f>SUM(Q68:Q71)</f>
        <v>#N/A</v>
      </c>
      <c r="R66" s="1028"/>
      <c r="S66" s="1159" t="e">
        <f>SUM(S68:S71)</f>
        <v>#N/A</v>
      </c>
      <c r="T66" s="1160"/>
      <c r="U66" s="1161"/>
      <c r="V66" s="1161" t="e">
        <f>SUM(V68:V71)</f>
        <v>#N/A</v>
      </c>
      <c r="W66" s="1162"/>
      <c r="X66" s="1051" t="e">
        <f>SUM(X68:X71)</f>
        <v>#N/A</v>
      </c>
      <c r="Y66" s="853"/>
      <c r="Z66" s="854"/>
      <c r="AA66" s="854" t="e">
        <f>SUM(AA68:AA71)</f>
        <v>#N/A</v>
      </c>
      <c r="AB66" s="859"/>
      <c r="AC66" s="860"/>
      <c r="AD66" s="856" t="e">
        <f>SUM(AD68:AD71)</f>
        <v>#N/A</v>
      </c>
      <c r="AE66" s="853"/>
      <c r="AF66" s="854"/>
      <c r="AG66" s="854" t="e">
        <f>SUM(AG68:AG71)</f>
        <v>#N/A</v>
      </c>
      <c r="AH66" s="858"/>
      <c r="AI66" s="856" t="e">
        <f>SUM(AI68:AI71)</f>
        <v>#N/A</v>
      </c>
      <c r="AJ66" s="853"/>
      <c r="AK66" s="854"/>
      <c r="AL66" s="854" t="e">
        <f>SUM(AL68:AL71)</f>
        <v>#N/A</v>
      </c>
      <c r="AM66" s="861"/>
      <c r="AN66" s="856" t="e">
        <f>SUM(AN68:AN71)</f>
        <v>#N/A</v>
      </c>
      <c r="AO66" s="853"/>
      <c r="AP66" s="854"/>
      <c r="AQ66" s="854" t="e">
        <f>SUM(AQ68:AQ71)</f>
        <v>#N/A</v>
      </c>
      <c r="AR66" s="1229"/>
      <c r="AS66" s="1339" t="e">
        <f>SUM(AS68:AS71)</f>
        <v>#N/A</v>
      </c>
      <c r="AT66" s="1340"/>
      <c r="AU66" s="1341"/>
      <c r="AV66" s="1341" t="e">
        <f>SUM(AV68:AV71)</f>
        <v>#N/A</v>
      </c>
      <c r="AW66" s="1342"/>
      <c r="AX66" s="1252" t="e">
        <f>SUM(AX68:AX71)</f>
        <v>#N/A</v>
      </c>
      <c r="AY66" s="853"/>
      <c r="AZ66" s="854"/>
      <c r="BA66" s="854" t="e">
        <f>SUM(BA68:BA71)</f>
        <v>#N/A</v>
      </c>
      <c r="BB66" s="862"/>
      <c r="BC66" s="858"/>
      <c r="BD66" s="856" t="e">
        <f>SUM(BD68:BD71)</f>
        <v>#N/A</v>
      </c>
      <c r="BE66" s="853"/>
      <c r="BF66" s="854"/>
      <c r="BG66" s="854" t="e">
        <f>SUM(BG68:BG71)</f>
        <v>#N/A</v>
      </c>
      <c r="BH66" s="858"/>
      <c r="BI66" s="856" t="e">
        <f>SUM(BI68:BI71)</f>
        <v>#N/A</v>
      </c>
      <c r="BJ66" s="853"/>
      <c r="BK66" s="854"/>
      <c r="BL66" s="854" t="e">
        <f>SUM(BL68:BL71)</f>
        <v>#N/A</v>
      </c>
      <c r="BM66" s="863"/>
    </row>
    <row r="67" spans="1:65" s="69" customFormat="1" ht="18.600000000000001" hidden="1" outlineLevel="1" thickBot="1">
      <c r="A67" s="156" t="s">
        <v>57</v>
      </c>
      <c r="B67" s="157"/>
      <c r="C67" s="48"/>
      <c r="D67" s="852" t="e">
        <f>SUM(D72:D75)</f>
        <v>#N/A</v>
      </c>
      <c r="E67" s="853"/>
      <c r="F67" s="854"/>
      <c r="G67" s="854" t="e">
        <f>SUM(G72:G75)</f>
        <v>#N/A</v>
      </c>
      <c r="H67" s="855"/>
      <c r="I67" s="856" t="e">
        <f>SUM(I72:I75)</f>
        <v>#N/A</v>
      </c>
      <c r="J67" s="853"/>
      <c r="K67" s="854"/>
      <c r="L67" s="857" t="e">
        <f>SUM(L72:L75)</f>
        <v>#N/A</v>
      </c>
      <c r="M67" s="855"/>
      <c r="N67" s="856" t="e">
        <f>SUM(N72:N75)</f>
        <v>#N/A</v>
      </c>
      <c r="O67" s="853"/>
      <c r="P67" s="854"/>
      <c r="Q67" s="854" t="e">
        <f>SUM(Q72:Q75)</f>
        <v>#N/A</v>
      </c>
      <c r="R67" s="1028"/>
      <c r="S67" s="1159" t="e">
        <f>SUM(S72:S75)</f>
        <v>#N/A</v>
      </c>
      <c r="T67" s="1160"/>
      <c r="U67" s="1161"/>
      <c r="V67" s="1161" t="e">
        <f>SUM(V72:V75)</f>
        <v>#N/A</v>
      </c>
      <c r="W67" s="1162"/>
      <c r="X67" s="1051" t="e">
        <f>SUM(X72:X75)</f>
        <v>#N/A</v>
      </c>
      <c r="Y67" s="853"/>
      <c r="Z67" s="854"/>
      <c r="AA67" s="854" t="e">
        <f>SUM(AA72:AA75)</f>
        <v>#N/A</v>
      </c>
      <c r="AB67" s="859"/>
      <c r="AC67" s="860"/>
      <c r="AD67" s="856" t="e">
        <f>SUM(AD72:AD75)</f>
        <v>#N/A</v>
      </c>
      <c r="AE67" s="853"/>
      <c r="AF67" s="854"/>
      <c r="AG67" s="854" t="e">
        <f>SUM(AG72:AG75)</f>
        <v>#N/A</v>
      </c>
      <c r="AH67" s="858"/>
      <c r="AI67" s="856" t="e">
        <f>SUM(AI72:AI75)</f>
        <v>#N/A</v>
      </c>
      <c r="AJ67" s="853"/>
      <c r="AK67" s="854"/>
      <c r="AL67" s="854" t="e">
        <f>SUM(AL72:AL75)</f>
        <v>#N/A</v>
      </c>
      <c r="AM67" s="861"/>
      <c r="AN67" s="856" t="e">
        <f>SUM(AN72:AN75)</f>
        <v>#N/A</v>
      </c>
      <c r="AO67" s="853"/>
      <c r="AP67" s="854"/>
      <c r="AQ67" s="854" t="e">
        <f>SUM(AQ72:AQ75)</f>
        <v>#N/A</v>
      </c>
      <c r="AR67" s="1229"/>
      <c r="AS67" s="1339" t="e">
        <f>SUM(AS72:AS75)</f>
        <v>#N/A</v>
      </c>
      <c r="AT67" s="1340"/>
      <c r="AU67" s="1341"/>
      <c r="AV67" s="1341" t="e">
        <f>SUM(AV72:AV75)</f>
        <v>#N/A</v>
      </c>
      <c r="AW67" s="1342"/>
      <c r="AX67" s="1252" t="e">
        <f>SUM(AX72:AX75)</f>
        <v>#N/A</v>
      </c>
      <c r="AY67" s="853"/>
      <c r="AZ67" s="854"/>
      <c r="BA67" s="854" t="e">
        <f>SUM(BA72:BA75)</f>
        <v>#N/A</v>
      </c>
      <c r="BB67" s="862"/>
      <c r="BC67" s="858"/>
      <c r="BD67" s="856" t="e">
        <f>SUM(BD72:BD75)</f>
        <v>#N/A</v>
      </c>
      <c r="BE67" s="853"/>
      <c r="BF67" s="854"/>
      <c r="BG67" s="854" t="e">
        <f>SUM(BG72:BG75)</f>
        <v>#N/A</v>
      </c>
      <c r="BH67" s="858"/>
      <c r="BI67" s="856" t="e">
        <f>SUM(BI72:BI75)</f>
        <v>#N/A</v>
      </c>
      <c r="BJ67" s="853"/>
      <c r="BK67" s="854"/>
      <c r="BL67" s="854" t="e">
        <f>SUM(BL72:BL75)</f>
        <v>#N/A</v>
      </c>
      <c r="BM67" s="863"/>
    </row>
    <row r="68" spans="1:65" ht="18.600000000000001" hidden="1" outlineLevel="1" thickBot="1">
      <c r="A68" s="151" t="s">
        <v>60</v>
      </c>
      <c r="B68" s="32"/>
      <c r="C68" s="48"/>
      <c r="D68" s="817" t="e">
        <f>((D45*D$13*G55)+(F55*D45*D$14)+((1-(F55+G55))*D45*D$15))*VLOOKUP(D44,spot_lenght_index,2,FALSE)*E55</f>
        <v>#N/A</v>
      </c>
      <c r="E68" s="665"/>
      <c r="F68" s="704"/>
      <c r="G68" s="704" t="e">
        <f>D45*E55</f>
        <v>#N/A</v>
      </c>
      <c r="H68" s="864"/>
      <c r="I68" s="865" t="e">
        <f>((I45*I$13*L55)+(K55*I45*I$14)+((1-(K55+L55))*I45*I$15))*VLOOKUP(I44,spot_lenght_index,2,FALSE)*J55</f>
        <v>#N/A</v>
      </c>
      <c r="J68" s="665"/>
      <c r="K68" s="704"/>
      <c r="L68" s="866" t="e">
        <f>I45*J55</f>
        <v>#N/A</v>
      </c>
      <c r="M68" s="864"/>
      <c r="N68" s="865" t="e">
        <f>((N45*N$13*Q55)+(P55*N45*N$14)+((1-(P55+Q55))*N45*N$15))*VLOOKUP(N44,spot_lenght_index,2,FALSE)*O55</f>
        <v>#N/A</v>
      </c>
      <c r="O68" s="665"/>
      <c r="P68" s="704"/>
      <c r="Q68" s="704" t="e">
        <f>N45*O55</f>
        <v>#N/A</v>
      </c>
      <c r="R68" s="1029"/>
      <c r="S68" s="1163" t="e">
        <f>((S45*S$13*V55)+(U55*S45*S$14)+((1-(U55+V55))*S45*S$15))*VLOOKUP(S44,spot_lenght_index,2,FALSE)*T55</f>
        <v>#N/A</v>
      </c>
      <c r="T68" s="1164"/>
      <c r="U68" s="1165"/>
      <c r="V68" s="1165" t="e">
        <f>S45*T55</f>
        <v>#N/A</v>
      </c>
      <c r="W68" s="1166"/>
      <c r="X68" s="1052" t="e">
        <f>((X45*X$13*AA55)+(Z55*X45*X$14)+((1-(Z55+AA55))*X45*X$15))*VLOOKUP(X44,spot_lenght_index,2,FALSE)*Y55</f>
        <v>#N/A</v>
      </c>
      <c r="Y68" s="665"/>
      <c r="Z68" s="704"/>
      <c r="AA68" s="704" t="e">
        <f>X45*Y55</f>
        <v>#N/A</v>
      </c>
      <c r="AB68" s="867"/>
      <c r="AC68" s="826"/>
      <c r="AD68" s="865" t="e">
        <f>((AD45*AD$13*AG55)+(AF55*AD45*AD$14)+((1-(AF55+AG55))*AD45*AD$15))*VLOOKUP(AD44,spot_lenght_index,2,FALSE)*AE55</f>
        <v>#N/A</v>
      </c>
      <c r="AE68" s="665"/>
      <c r="AF68" s="704"/>
      <c r="AG68" s="704" t="e">
        <f>AD45*AE55</f>
        <v>#N/A</v>
      </c>
      <c r="AH68" s="834"/>
      <c r="AI68" s="865" t="e">
        <f>((AI45*AI$13*AL55)+(AK55*AI45*AI$14)+((1-(AK55+AL55))*AI45*AI$15))*VLOOKUP(AI44,spot_lenght_index,2,FALSE)*AJ55</f>
        <v>#N/A</v>
      </c>
      <c r="AJ68" s="665"/>
      <c r="AK68" s="704"/>
      <c r="AL68" s="704" t="e">
        <f>AI45*AJ55</f>
        <v>#N/A</v>
      </c>
      <c r="AM68" s="826"/>
      <c r="AN68" s="865" t="e">
        <f>((AN45*AN$13*AQ55)+(AP55*AN45*AN$14)+((1-(AP55+AQ55))*AN45*AN$15))*VLOOKUP(AN44,spot_lenght_index,2,FALSE)*AO55</f>
        <v>#N/A</v>
      </c>
      <c r="AO68" s="665"/>
      <c r="AP68" s="704"/>
      <c r="AQ68" s="704" t="e">
        <f>AN45*AO55</f>
        <v>#N/A</v>
      </c>
      <c r="AR68" s="1227"/>
      <c r="AS68" s="1343" t="e">
        <f>((AS45*AS$13*AV55)+(AU55*AS45*AS$14)+((1-(AU55+AV55))*AS45*AS$15))*VLOOKUP(AS44,spot_lenght_index,2,FALSE)*AT55</f>
        <v>#N/A</v>
      </c>
      <c r="AT68" s="1344"/>
      <c r="AU68" s="1345"/>
      <c r="AV68" s="1345" t="e">
        <f>AS45*AT55</f>
        <v>#N/A</v>
      </c>
      <c r="AW68" s="1334"/>
      <c r="AX68" s="1253" t="e">
        <f>((AX45*AX$13*BA55)+(AZ55*AX45*AX$14)+((1-(AZ55+BA55))*AX45*AX$15))*VLOOKUP(AX44,spot_lenght_index,2,FALSE)*AY55</f>
        <v>#N/A</v>
      </c>
      <c r="AY68" s="665"/>
      <c r="AZ68" s="704"/>
      <c r="BA68" s="704" t="e">
        <f>AX45*AY55</f>
        <v>#N/A</v>
      </c>
      <c r="BB68" s="829"/>
      <c r="BC68" s="834"/>
      <c r="BD68" s="865" t="e">
        <f>((BD45*BD$13*BG55)+(BF55*BD45*BD$14)+((1-(BF55+BG55))*BD45*BD$15))*VLOOKUP(BD44,spot_lenght_index,2,FALSE)*BE55</f>
        <v>#N/A</v>
      </c>
      <c r="BE68" s="665"/>
      <c r="BF68" s="704"/>
      <c r="BG68" s="704" t="e">
        <f>BD45*BE55</f>
        <v>#N/A</v>
      </c>
      <c r="BH68" s="834"/>
      <c r="BI68" s="865" t="e">
        <f>((BI45*BI$13*BL55)+(BK55*BI45*BI$14)+((1-(BK55+BL55))*BI45*BI$15))*VLOOKUP(BI44,spot_lenght_index,2,FALSE)*BJ55</f>
        <v>#N/A</v>
      </c>
      <c r="BJ68" s="665"/>
      <c r="BK68" s="704"/>
      <c r="BL68" s="704" t="e">
        <f>BI45*BJ55</f>
        <v>#N/A</v>
      </c>
      <c r="BM68" s="868"/>
    </row>
    <row r="69" spans="1:65" ht="18.600000000000001" hidden="1" outlineLevel="1" thickBot="1">
      <c r="A69" s="151" t="s">
        <v>61</v>
      </c>
      <c r="B69" s="32"/>
      <c r="C69" s="48"/>
      <c r="D69" s="817" t="e">
        <f>((D45*D$13*G56)+(F56*D45*D$14)+((1-(F56+G56))*D45*D$15))*VLOOKUP(D44,spot_lenght_index,2,FALSE)*E56</f>
        <v>#N/A</v>
      </c>
      <c r="E69" s="665"/>
      <c r="F69" s="704"/>
      <c r="G69" s="704" t="e">
        <f>D45*E56</f>
        <v>#N/A</v>
      </c>
      <c r="H69" s="864"/>
      <c r="I69" s="865" t="e">
        <f>((I45*I$13*L56)+(K56*I45*I$14)+((1-(K56+L56))*I45*I$15))*VLOOKUP(I44,spot_lenght_index,2,FALSE)*J56</f>
        <v>#N/A</v>
      </c>
      <c r="J69" s="665"/>
      <c r="K69" s="704"/>
      <c r="L69" s="866" t="e">
        <f>I45*J56</f>
        <v>#N/A</v>
      </c>
      <c r="M69" s="864"/>
      <c r="N69" s="865" t="e">
        <f>((N45*N$13*Q56)+(P56*N45*N$14)+((1-(P56+Q56))*N45*N$15))*VLOOKUP(N44,spot_lenght_index,2,FALSE)*O56</f>
        <v>#N/A</v>
      </c>
      <c r="O69" s="665"/>
      <c r="P69" s="704"/>
      <c r="Q69" s="704" t="e">
        <f>N45*O56</f>
        <v>#N/A</v>
      </c>
      <c r="R69" s="1029"/>
      <c r="S69" s="1163" t="e">
        <f>((S45*S$13*V56)+(U56*S45*S$14)+((1-(U56+V56))*S45*S$15))*VLOOKUP(S44,spot_lenght_index,2,FALSE)*T56</f>
        <v>#N/A</v>
      </c>
      <c r="T69" s="1164"/>
      <c r="U69" s="1165"/>
      <c r="V69" s="1165" t="e">
        <f>S45*T56</f>
        <v>#N/A</v>
      </c>
      <c r="W69" s="1166"/>
      <c r="X69" s="1052" t="e">
        <f>((X45*X$13*AA56)+(Z56*X45*X$14)+((1-(Z56+AA56))*X45*X$15))*VLOOKUP(X44,spot_lenght_index,2,FALSE)*Y56</f>
        <v>#N/A</v>
      </c>
      <c r="Y69" s="665"/>
      <c r="Z69" s="704"/>
      <c r="AA69" s="704" t="e">
        <f>X45*Y56</f>
        <v>#N/A</v>
      </c>
      <c r="AB69" s="867"/>
      <c r="AC69" s="826"/>
      <c r="AD69" s="865" t="e">
        <f>((AD45*AD$13*AG56)+(AF56*AD45*AD$14)+((1-(AF56+AG56))*AD45*AD$15))*VLOOKUP(AD44,spot_lenght_index,2,FALSE)*AE56</f>
        <v>#N/A</v>
      </c>
      <c r="AE69" s="665"/>
      <c r="AF69" s="704"/>
      <c r="AG69" s="704" t="e">
        <f>AD45*AE56</f>
        <v>#N/A</v>
      </c>
      <c r="AH69" s="834"/>
      <c r="AI69" s="865" t="e">
        <f>((AI45*AI$13*AL56)+(AK56*AI45*AI$14)+((1-(AK56+AL56))*AI45*AI$15))*VLOOKUP(AI44,spot_lenght_index,2,FALSE)*AJ56</f>
        <v>#N/A</v>
      </c>
      <c r="AJ69" s="665"/>
      <c r="AK69" s="704"/>
      <c r="AL69" s="704" t="e">
        <f>AI45*AJ56</f>
        <v>#N/A</v>
      </c>
      <c r="AM69" s="851"/>
      <c r="AN69" s="865" t="e">
        <f>((AN45*AN$13*AQ56)+(AP56*AN45*AN$14)+((1-(AP56+AQ56))*AN45*AN$15))*VLOOKUP(AN44,spot_lenght_index,2,FALSE)*AO56</f>
        <v>#N/A</v>
      </c>
      <c r="AO69" s="665"/>
      <c r="AP69" s="704"/>
      <c r="AQ69" s="704" t="e">
        <f>AN45*AO56</f>
        <v>#N/A</v>
      </c>
      <c r="AR69" s="1227"/>
      <c r="AS69" s="1343" t="e">
        <f>((AS45*AS$13*AV56)+(AU56*AS45*AS$14)+((1-(AU56+AV56))*AS45*AS$15))*VLOOKUP(AS44,spot_lenght_index,2,FALSE)*AT56</f>
        <v>#N/A</v>
      </c>
      <c r="AT69" s="1344"/>
      <c r="AU69" s="1345"/>
      <c r="AV69" s="1345" t="e">
        <f>AS45*AT56</f>
        <v>#N/A</v>
      </c>
      <c r="AW69" s="1334"/>
      <c r="AX69" s="1253" t="e">
        <f>((AX45*AX$13*BA56)+(AZ56*AX45*AX$14)+((1-(AZ56+BA56))*AX45*AX$15))*VLOOKUP(AX44,spot_lenght_index,2,FALSE)*AY56</f>
        <v>#N/A</v>
      </c>
      <c r="AY69" s="665"/>
      <c r="AZ69" s="704"/>
      <c r="BA69" s="704" t="e">
        <f>AX45*AY56</f>
        <v>#N/A</v>
      </c>
      <c r="BB69" s="829"/>
      <c r="BC69" s="834"/>
      <c r="BD69" s="865" t="e">
        <f>((BD45*BD$13*BG56)+(BF56*BD45*BD$14)+((1-(BF56+BG56))*BD45*BD$15))*VLOOKUP(BD44,spot_lenght_index,2,FALSE)*BE56</f>
        <v>#N/A</v>
      </c>
      <c r="BE69" s="665"/>
      <c r="BF69" s="704"/>
      <c r="BG69" s="704" t="e">
        <f>BD45*BE56</f>
        <v>#N/A</v>
      </c>
      <c r="BH69" s="834"/>
      <c r="BI69" s="865" t="e">
        <f>((BI45*BI$13*BL56)+(BK56*BI45*BI$14)+((1-(BK56+BL56))*BI45*BI$15))*VLOOKUP(BI44,spot_lenght_index,2,FALSE)*BJ56</f>
        <v>#N/A</v>
      </c>
      <c r="BJ69" s="665"/>
      <c r="BK69" s="704"/>
      <c r="BL69" s="704" t="e">
        <f>BI45*BJ56</f>
        <v>#N/A</v>
      </c>
      <c r="BM69" s="868"/>
    </row>
    <row r="70" spans="1:65" ht="18.600000000000001" hidden="1" outlineLevel="1" thickBot="1">
      <c r="A70" s="151" t="s">
        <v>62</v>
      </c>
      <c r="B70" s="32"/>
      <c r="C70" s="48"/>
      <c r="D70" s="817" t="e">
        <f>((D45*D$13*G57)+(F57*D45*D$14)+((1-(F57+G57))*D45*D$15))*VLOOKUP(D44,spot_lenght_index,2,FALSE)*E57</f>
        <v>#N/A</v>
      </c>
      <c r="E70" s="665"/>
      <c r="F70" s="704"/>
      <c r="G70" s="704" t="e">
        <f>D45*E57</f>
        <v>#N/A</v>
      </c>
      <c r="H70" s="864"/>
      <c r="I70" s="865" t="e">
        <f>((I45*I$13*L57)+(K57*I45*I$14)+((1-(K57+L57))*I45*I$15))*VLOOKUP(I44,spot_lenght_index,2,FALSE)*J57</f>
        <v>#N/A</v>
      </c>
      <c r="J70" s="665"/>
      <c r="K70" s="704"/>
      <c r="L70" s="866" t="e">
        <f>I45*J57</f>
        <v>#N/A</v>
      </c>
      <c r="M70" s="864"/>
      <c r="N70" s="865" t="e">
        <f>((N45*N$13*Q57)+(P57*N45*N$14)+((1-(P57+Q57))*N45*N$15))*VLOOKUP(N44,spot_lenght_index,2,FALSE)*O57</f>
        <v>#N/A</v>
      </c>
      <c r="O70" s="665"/>
      <c r="P70" s="704"/>
      <c r="Q70" s="704" t="e">
        <f>N45*O57</f>
        <v>#N/A</v>
      </c>
      <c r="R70" s="1029"/>
      <c r="S70" s="1163" t="e">
        <f>((S45*S$13*V57)+(U57*S45*S$14)+((1-(U57+V57))*S45*S$15))*VLOOKUP(S44,spot_lenght_index,2,FALSE)*T57</f>
        <v>#N/A</v>
      </c>
      <c r="T70" s="1164"/>
      <c r="U70" s="1165"/>
      <c r="V70" s="1165" t="e">
        <f>S45*T57</f>
        <v>#N/A</v>
      </c>
      <c r="W70" s="1166"/>
      <c r="X70" s="1052" t="e">
        <f>((X45*X$13*AA57)+(Z57*X45*X$14)+((1-(Z57+AA57))*X45*X$15))*VLOOKUP(X44,spot_lenght_index,2,FALSE)*Y57</f>
        <v>#N/A</v>
      </c>
      <c r="Y70" s="665"/>
      <c r="Z70" s="704"/>
      <c r="AA70" s="704" t="e">
        <f>X45*Y57</f>
        <v>#N/A</v>
      </c>
      <c r="AB70" s="867"/>
      <c r="AC70" s="826"/>
      <c r="AD70" s="865" t="e">
        <f>((AD45*AD$13*AG57)+(AF57*AD45*AD$14)+((1-(AF57+AG57))*AD45*AD$15))*VLOOKUP(AD44,spot_lenght_index,2,FALSE)*AE57</f>
        <v>#N/A</v>
      </c>
      <c r="AE70" s="665"/>
      <c r="AF70" s="704"/>
      <c r="AG70" s="704" t="e">
        <f>AD45*AE57</f>
        <v>#N/A</v>
      </c>
      <c r="AH70" s="834"/>
      <c r="AI70" s="865" t="e">
        <f>((AI45*AI$13*AL57)+(AK57*AI45*AI$14)+((1-(AK57+AL57))*AI45*AI$15))*VLOOKUP(AI44,spot_lenght_index,2,FALSE)*AJ57</f>
        <v>#N/A</v>
      </c>
      <c r="AJ70" s="665"/>
      <c r="AK70" s="704"/>
      <c r="AL70" s="704" t="e">
        <f>AI45*AJ57</f>
        <v>#N/A</v>
      </c>
      <c r="AM70" s="851"/>
      <c r="AN70" s="865" t="e">
        <f>((AN45*AN$13*AQ57)+(AP57*AN45*AN$14)+((1-(AP57+AQ57))*AN45*AN$15))*VLOOKUP(AN44,spot_lenght_index,2,FALSE)*AO57</f>
        <v>#N/A</v>
      </c>
      <c r="AO70" s="665"/>
      <c r="AP70" s="704"/>
      <c r="AQ70" s="704" t="e">
        <f>AN45*AO57</f>
        <v>#N/A</v>
      </c>
      <c r="AR70" s="1227"/>
      <c r="AS70" s="1343" t="e">
        <f>((AS45*AS$13*AV57)+(AU57*AS45*AS$14)+((1-(AU57+AV57))*AS45*AS$15))*VLOOKUP(AS44,spot_lenght_index,2,FALSE)*AT57</f>
        <v>#N/A</v>
      </c>
      <c r="AT70" s="1344"/>
      <c r="AU70" s="1345"/>
      <c r="AV70" s="1345" t="e">
        <f>AS45*AT57</f>
        <v>#N/A</v>
      </c>
      <c r="AW70" s="1334"/>
      <c r="AX70" s="1253" t="e">
        <f>((AX45*AX$13*BA57)+(AZ57*AX45*AX$14)+((1-(AZ57+BA57))*AX45*AX$15))*VLOOKUP(AX44,spot_lenght_index,2,FALSE)*AY57</f>
        <v>#N/A</v>
      </c>
      <c r="AY70" s="665"/>
      <c r="AZ70" s="704"/>
      <c r="BA70" s="704" t="e">
        <f>AX45*AY57</f>
        <v>#N/A</v>
      </c>
      <c r="BB70" s="829"/>
      <c r="BC70" s="834"/>
      <c r="BD70" s="865" t="e">
        <f>((BD45*BD$13*BG57)+(BF57*BD45*BD$14)+((1-(BF57+BG57))*BD45*BD$15))*VLOOKUP(BD44,spot_lenght_index,2,FALSE)*BE57</f>
        <v>#N/A</v>
      </c>
      <c r="BE70" s="665"/>
      <c r="BF70" s="704"/>
      <c r="BG70" s="704" t="e">
        <f>BD45*BE57</f>
        <v>#N/A</v>
      </c>
      <c r="BH70" s="834"/>
      <c r="BI70" s="865" t="e">
        <f>((BI45*BI$13*BL57)+(BK57*BI45*BI$14)+((1-(BK57+BL57))*BI45*BI$15))*VLOOKUP(BI44,spot_lenght_index,2,FALSE)*BJ57</f>
        <v>#N/A</v>
      </c>
      <c r="BJ70" s="665"/>
      <c r="BK70" s="704"/>
      <c r="BL70" s="704" t="e">
        <f>BI45*BJ57</f>
        <v>#N/A</v>
      </c>
      <c r="BM70" s="868"/>
    </row>
    <row r="71" spans="1:65" ht="18.600000000000001" hidden="1" outlineLevel="1" thickBot="1">
      <c r="A71" s="151" t="s">
        <v>106</v>
      </c>
      <c r="B71" s="32"/>
      <c r="C71" s="48"/>
      <c r="D71" s="817" t="e">
        <f>((D45*D$13*G58)+(F58*D45*D$14)+((1-(F58+G58))*D45*D$15))*VLOOKUP(D44,spot_lenght_index,2,FALSE)*E58</f>
        <v>#N/A</v>
      </c>
      <c r="E71" s="665"/>
      <c r="F71" s="704"/>
      <c r="G71" s="704" t="e">
        <f>D45*E58</f>
        <v>#N/A</v>
      </c>
      <c r="H71" s="864"/>
      <c r="I71" s="865" t="e">
        <f>((I45*I$13*L58)+(K58*I45*I$14)+((1-(K58+L58))*I45*I$15))*VLOOKUP(I44,spot_lenght_index,2,FALSE)*J58</f>
        <v>#N/A</v>
      </c>
      <c r="J71" s="665"/>
      <c r="K71" s="704"/>
      <c r="L71" s="866" t="e">
        <f>I45*J58</f>
        <v>#N/A</v>
      </c>
      <c r="M71" s="864"/>
      <c r="N71" s="865" t="e">
        <f>((N45*N$13*Q58)+(P58*N45*N$14)+((1-(P58+Q58))*N45*N$15))*VLOOKUP(N44,spot_lenght_index,2,FALSE)*O58</f>
        <v>#N/A</v>
      </c>
      <c r="O71" s="665"/>
      <c r="P71" s="704"/>
      <c r="Q71" s="704" t="e">
        <f>N45*O58</f>
        <v>#N/A</v>
      </c>
      <c r="R71" s="1029"/>
      <c r="S71" s="1163" t="e">
        <f>((S45*S$13*V58)+(U58*S45*S$14)+((1-(U58+V58))*S45*S$15))*VLOOKUP(S44,spot_lenght_index,2,FALSE)*T58</f>
        <v>#N/A</v>
      </c>
      <c r="T71" s="1164"/>
      <c r="U71" s="1165"/>
      <c r="V71" s="1165" t="e">
        <f>S45*T58</f>
        <v>#N/A</v>
      </c>
      <c r="W71" s="1166"/>
      <c r="X71" s="1052" t="e">
        <f>((X45*X$13*AA58)+(Z58*X45*X$14)+((1-(Z58+AA58))*X45*X$15))*VLOOKUP(X44,spot_lenght_index,2,FALSE)*Y58</f>
        <v>#N/A</v>
      </c>
      <c r="Y71" s="665"/>
      <c r="Z71" s="704"/>
      <c r="AA71" s="704" t="e">
        <f>X45*Y58</f>
        <v>#N/A</v>
      </c>
      <c r="AB71" s="867"/>
      <c r="AC71" s="826"/>
      <c r="AD71" s="865" t="e">
        <f>((AD45*AD$13*AG58)+(AF58*AD45*AD$14)+((1-(AF58+AG58))*AD45*AD$15))*VLOOKUP(AD44,spot_lenght_index,2,FALSE)*AE58</f>
        <v>#N/A</v>
      </c>
      <c r="AE71" s="665"/>
      <c r="AF71" s="704"/>
      <c r="AG71" s="704" t="e">
        <f>AD45*AE58</f>
        <v>#N/A</v>
      </c>
      <c r="AH71" s="834"/>
      <c r="AI71" s="865" t="e">
        <f>((AI45*AI$13*AL58)+(AK58*AI45*AI$14)+((1-(AK58+AL58))*AI45*AI$15))*VLOOKUP(AI44,spot_lenght_index,2,FALSE)*AJ58</f>
        <v>#N/A</v>
      </c>
      <c r="AJ71" s="665"/>
      <c r="AK71" s="704"/>
      <c r="AL71" s="704" t="e">
        <f>AI45*AJ58</f>
        <v>#N/A</v>
      </c>
      <c r="AM71" s="851"/>
      <c r="AN71" s="865" t="e">
        <f>((AN45*AN$13*AQ58)+(AP58*AN45*AN$14)+((1-(AP58+AQ58))*AN45*AN$15))*VLOOKUP(AN44,spot_lenght_index,2,FALSE)*AO58</f>
        <v>#N/A</v>
      </c>
      <c r="AO71" s="665"/>
      <c r="AP71" s="704"/>
      <c r="AQ71" s="704" t="e">
        <f>AN45*AO58</f>
        <v>#N/A</v>
      </c>
      <c r="AR71" s="1227"/>
      <c r="AS71" s="1343" t="e">
        <f>((AS45*AS$13*AV58)+(AU58*AS45*AS$14)+((1-(AU58+AV58))*AS45*AS$15))*VLOOKUP(AS44,spot_lenght_index,2,FALSE)*AT58</f>
        <v>#N/A</v>
      </c>
      <c r="AT71" s="1344"/>
      <c r="AU71" s="1345"/>
      <c r="AV71" s="1345" t="e">
        <f>AS45*AT58</f>
        <v>#N/A</v>
      </c>
      <c r="AW71" s="1334"/>
      <c r="AX71" s="1253" t="e">
        <f>((AX45*AX$13*BA58)+(AZ58*AX45*AX$14)+((1-(AZ58+BA58))*AX45*AX$15))*VLOOKUP(AX44,spot_lenght_index,2,FALSE)*AY58</f>
        <v>#N/A</v>
      </c>
      <c r="AY71" s="665"/>
      <c r="AZ71" s="704"/>
      <c r="BA71" s="704" t="e">
        <f>AX45*AY58</f>
        <v>#N/A</v>
      </c>
      <c r="BB71" s="829"/>
      <c r="BC71" s="834"/>
      <c r="BD71" s="865" t="e">
        <f>((BD45*BD$13*BG58)+(BF58*BD45*BD$14)+((1-(BF58+BG58))*BD45*BD$15))*VLOOKUP(BD44,spot_lenght_index,2,FALSE)*BE58</f>
        <v>#N/A</v>
      </c>
      <c r="BE71" s="665"/>
      <c r="BF71" s="704"/>
      <c r="BG71" s="704" t="e">
        <f>BD45*BE58</f>
        <v>#N/A</v>
      </c>
      <c r="BH71" s="834"/>
      <c r="BI71" s="865" t="e">
        <f>((BI45*BI$13*BL58)+(BK58*BI45*BI$14)+((1-(BK58+BL58))*BI45*BI$15))*VLOOKUP(BI44,spot_lenght_index,2,FALSE)*BJ58</f>
        <v>#N/A</v>
      </c>
      <c r="BJ71" s="665"/>
      <c r="BK71" s="704"/>
      <c r="BL71" s="704" t="e">
        <f>BI45*BJ58</f>
        <v>#N/A</v>
      </c>
      <c r="BM71" s="868"/>
    </row>
    <row r="72" spans="1:65" ht="18.600000000000001" hidden="1" outlineLevel="1" thickBot="1">
      <c r="A72" s="151" t="s">
        <v>63</v>
      </c>
      <c r="B72" s="32"/>
      <c r="C72" s="49"/>
      <c r="D72" s="817" t="e">
        <f>((D45*D$16*F59)+((1-F59)*D45*D$17))*VLOOKUP(D44,spot_lenght_index,3,FALSE)*E59</f>
        <v>#N/A</v>
      </c>
      <c r="E72" s="665"/>
      <c r="F72" s="869"/>
      <c r="G72" s="704" t="e">
        <f>D45*E59</f>
        <v>#N/A</v>
      </c>
      <c r="H72" s="864"/>
      <c r="I72" s="865" t="e">
        <f>((I45*I$16*K59)+((1-K59)*I45*I$17))*VLOOKUP(I44,spot_lenght_index,3,FALSE)*J59</f>
        <v>#N/A</v>
      </c>
      <c r="J72" s="665"/>
      <c r="K72" s="869"/>
      <c r="L72" s="866" t="e">
        <f>I45*J59</f>
        <v>#N/A</v>
      </c>
      <c r="M72" s="864"/>
      <c r="N72" s="865" t="e">
        <f>((N45*N$16*P59)+((1-P59)*N45*N$17))*VLOOKUP(N44,spot_lenght_index,3,FALSE)*O59</f>
        <v>#N/A</v>
      </c>
      <c r="O72" s="665"/>
      <c r="P72" s="869"/>
      <c r="Q72" s="704" t="e">
        <f>N45*O59</f>
        <v>#N/A</v>
      </c>
      <c r="R72" s="1029"/>
      <c r="S72" s="1163" t="e">
        <f>((S45*S$16*U59)+((1-U59)*S45*S$17))*VLOOKUP(S44,spot_lenght_index,3,FALSE)*T59</f>
        <v>#N/A</v>
      </c>
      <c r="T72" s="1164"/>
      <c r="U72" s="1167"/>
      <c r="V72" s="1165" t="e">
        <f>S45*T59</f>
        <v>#N/A</v>
      </c>
      <c r="W72" s="1166"/>
      <c r="X72" s="1052" t="e">
        <f>((X45*X$16*Z59)+((1-Z59)*X45*X$17))*VLOOKUP(X44,spot_lenght_index,3,FALSE)*Y59</f>
        <v>#N/A</v>
      </c>
      <c r="Y72" s="665"/>
      <c r="Z72" s="869"/>
      <c r="AA72" s="704" t="e">
        <f>X45*Y59</f>
        <v>#N/A</v>
      </c>
      <c r="AB72" s="867"/>
      <c r="AC72" s="826"/>
      <c r="AD72" s="865" t="e">
        <f>((AD45*AD$16*AF59)+((1-AF59)*AD45*AD$17))*VLOOKUP(AD44,spot_lenght_index,3,FALSE)*AE59</f>
        <v>#N/A</v>
      </c>
      <c r="AE72" s="665"/>
      <c r="AF72" s="869"/>
      <c r="AG72" s="704" t="e">
        <f>AD45*AE59</f>
        <v>#N/A</v>
      </c>
      <c r="AH72" s="834"/>
      <c r="AI72" s="865" t="e">
        <f>((AI45*AI$16*AK59)+((1-AK59)*AI45*AI$17))*VLOOKUP(AI44,spot_lenght_index,3,FALSE)*AJ59</f>
        <v>#N/A</v>
      </c>
      <c r="AJ72" s="665"/>
      <c r="AK72" s="869"/>
      <c r="AL72" s="704" t="e">
        <f>AI45*AJ59</f>
        <v>#N/A</v>
      </c>
      <c r="AM72" s="851"/>
      <c r="AN72" s="865" t="e">
        <f>((AN45*AN$16*AP59)+((1-AP59)*AN45*AN$17))*VLOOKUP(AN44,spot_lenght_index,3,FALSE)*AO59</f>
        <v>#N/A</v>
      </c>
      <c r="AO72" s="665"/>
      <c r="AP72" s="869"/>
      <c r="AQ72" s="704" t="e">
        <f>AN45*AO59</f>
        <v>#N/A</v>
      </c>
      <c r="AR72" s="1227"/>
      <c r="AS72" s="1343" t="e">
        <f>((AS45*AS$16*AU59)+((1-AU59)*AS45*AS$17))*VLOOKUP(AS44,spot_lenght_index,3,FALSE)*AT59</f>
        <v>#N/A</v>
      </c>
      <c r="AT72" s="1344"/>
      <c r="AU72" s="1346"/>
      <c r="AV72" s="1345" t="e">
        <f>AS45*AT59</f>
        <v>#N/A</v>
      </c>
      <c r="AW72" s="1334"/>
      <c r="AX72" s="1253" t="e">
        <f>((AX45*AX$16*AZ59)+((1-AZ59)*AX45*AX$17))*VLOOKUP(AX44,spot_lenght_index,3,FALSE)*AY59</f>
        <v>#N/A</v>
      </c>
      <c r="AY72" s="665"/>
      <c r="AZ72" s="869"/>
      <c r="BA72" s="704" t="e">
        <f>AX45*AY59</f>
        <v>#N/A</v>
      </c>
      <c r="BB72" s="829"/>
      <c r="BC72" s="834"/>
      <c r="BD72" s="865" t="e">
        <f>((BD45*BD$16*BF59)+((1-BF59)*BD45*BD$17))*VLOOKUP(BD44,spot_lenght_index,3,FALSE)*BE59</f>
        <v>#N/A</v>
      </c>
      <c r="BE72" s="665"/>
      <c r="BF72" s="869"/>
      <c r="BG72" s="704" t="e">
        <f>BD45*BE59</f>
        <v>#N/A</v>
      </c>
      <c r="BH72" s="834"/>
      <c r="BI72" s="865" t="e">
        <f>((BI45*BI$16*BK59)+((1-BK59)*BI45*BI$17))*VLOOKUP(BI44,spot_lenght_index,3,FALSE)*BJ59</f>
        <v>#N/A</v>
      </c>
      <c r="BJ72" s="665"/>
      <c r="BK72" s="869"/>
      <c r="BL72" s="704" t="e">
        <f>BI45*BJ59</f>
        <v>#N/A</v>
      </c>
      <c r="BM72" s="868"/>
    </row>
    <row r="73" spans="1:65" ht="18.600000000000001" hidden="1" outlineLevel="1" thickBot="1">
      <c r="A73" s="151" t="s">
        <v>72</v>
      </c>
      <c r="B73" s="32"/>
      <c r="C73" s="49"/>
      <c r="D73" s="817" t="e">
        <f>((D45*D$16*F60)+((1-F60)*D45*D$17))*VLOOKUP(D44,spot_lenght_index,3,FALSE)*E60</f>
        <v>#N/A</v>
      </c>
      <c r="E73" s="665"/>
      <c r="F73" s="704"/>
      <c r="G73" s="704" t="e">
        <f>D45*E60</f>
        <v>#N/A</v>
      </c>
      <c r="H73" s="864"/>
      <c r="I73" s="865" t="e">
        <f>((I45*I$16*K60)+((1-K60)*I45*I$17))*VLOOKUP(I44,spot_lenght_index,3,FALSE)*J60</f>
        <v>#N/A</v>
      </c>
      <c r="J73" s="665"/>
      <c r="K73" s="704"/>
      <c r="L73" s="866" t="e">
        <f>I45*J60</f>
        <v>#N/A</v>
      </c>
      <c r="M73" s="864"/>
      <c r="N73" s="865" t="e">
        <f>((N45*N$16*P60)+((1-P60)*N45*N$17))*VLOOKUP(N44,spot_lenght_index,3,FALSE)*O60</f>
        <v>#N/A</v>
      </c>
      <c r="O73" s="665"/>
      <c r="P73" s="704"/>
      <c r="Q73" s="704" t="e">
        <f>N45*O60</f>
        <v>#N/A</v>
      </c>
      <c r="R73" s="1029"/>
      <c r="S73" s="1163" t="e">
        <f>((S45*S$16*U60)+((1-U60)*S45*S$17))*VLOOKUP(S44,spot_lenght_index,3,FALSE)*T60</f>
        <v>#N/A</v>
      </c>
      <c r="T73" s="1164"/>
      <c r="U73" s="1165"/>
      <c r="V73" s="1165" t="e">
        <f>S45*T60</f>
        <v>#N/A</v>
      </c>
      <c r="W73" s="1166"/>
      <c r="X73" s="1052" t="e">
        <f>((X45*X$16*Z60)+((1-Z60)*X45*X$17))*VLOOKUP(X44,spot_lenght_index,3,FALSE)*Y60</f>
        <v>#N/A</v>
      </c>
      <c r="Y73" s="665"/>
      <c r="Z73" s="704"/>
      <c r="AA73" s="704" t="e">
        <f>X45*Y60</f>
        <v>#N/A</v>
      </c>
      <c r="AB73" s="867"/>
      <c r="AC73" s="826"/>
      <c r="AD73" s="865" t="e">
        <f>((AD45*AD$16*AF60)+((1-AF60)*AD45*AD$17))*VLOOKUP(AD44,spot_lenght_index,3,FALSE)*AE60</f>
        <v>#N/A</v>
      </c>
      <c r="AE73" s="665"/>
      <c r="AF73" s="704"/>
      <c r="AG73" s="704" t="e">
        <f>AD45*AE60</f>
        <v>#N/A</v>
      </c>
      <c r="AH73" s="834"/>
      <c r="AI73" s="865" t="e">
        <f>((AI45*AI$16*AK60)+((1-AK60)*AI45*AI$17))*VLOOKUP(AI44,spot_lenght_index,3,FALSE)*AJ60</f>
        <v>#N/A</v>
      </c>
      <c r="AJ73" s="665"/>
      <c r="AK73" s="704"/>
      <c r="AL73" s="704" t="e">
        <f>AI45*AJ60</f>
        <v>#N/A</v>
      </c>
      <c r="AM73" s="851"/>
      <c r="AN73" s="865" t="e">
        <f>((AN45*AN$16*AP60)+((1-AP60)*AN45*AN$17))*VLOOKUP(AN44,spot_lenght_index,3,FALSE)*AO60</f>
        <v>#N/A</v>
      </c>
      <c r="AO73" s="665"/>
      <c r="AP73" s="704"/>
      <c r="AQ73" s="704" t="e">
        <f>AN45*AO60</f>
        <v>#N/A</v>
      </c>
      <c r="AR73" s="1227"/>
      <c r="AS73" s="1343" t="e">
        <f>((AS45*AS$16*AU60)+((1-AU60)*AS45*AS$17))*VLOOKUP(AS44,spot_lenght_index,3,FALSE)*AT60</f>
        <v>#N/A</v>
      </c>
      <c r="AT73" s="1344"/>
      <c r="AU73" s="1345"/>
      <c r="AV73" s="1345" t="e">
        <f>AS45*AT60</f>
        <v>#N/A</v>
      </c>
      <c r="AW73" s="1334"/>
      <c r="AX73" s="1253" t="e">
        <f>((AX45*AX$16*AZ60)+((1-AZ60)*AX45*AX$17))*VLOOKUP(AX44,spot_lenght_index,3,FALSE)*AY60</f>
        <v>#N/A</v>
      </c>
      <c r="AY73" s="665"/>
      <c r="AZ73" s="704"/>
      <c r="BA73" s="704" t="e">
        <f>AX45*AY60</f>
        <v>#N/A</v>
      </c>
      <c r="BB73" s="829"/>
      <c r="BC73" s="834"/>
      <c r="BD73" s="865" t="e">
        <f>((BD45*BD$16*BF60)+((1-BF60)*BD45*BD$17))*VLOOKUP(BD44,spot_lenght_index,3,FALSE)*BE60</f>
        <v>#N/A</v>
      </c>
      <c r="BE73" s="665"/>
      <c r="BF73" s="704"/>
      <c r="BG73" s="704" t="e">
        <f>BD45*BE60</f>
        <v>#N/A</v>
      </c>
      <c r="BH73" s="834"/>
      <c r="BI73" s="865" t="e">
        <f>((BI45*BI$16*BK60)+((1-BK60)*BI45*BI$17))*VLOOKUP(BI44,spot_lenght_index,3,FALSE)*BJ60</f>
        <v>#N/A</v>
      </c>
      <c r="BJ73" s="665"/>
      <c r="BK73" s="704"/>
      <c r="BL73" s="704" t="e">
        <f>BI45*BJ60</f>
        <v>#N/A</v>
      </c>
      <c r="BM73" s="868"/>
    </row>
    <row r="74" spans="1:65" ht="18.600000000000001" hidden="1" outlineLevel="1" thickBot="1">
      <c r="A74" s="151" t="s">
        <v>80</v>
      </c>
      <c r="B74" s="32"/>
      <c r="C74" s="48"/>
      <c r="D74" s="817" t="e">
        <f>((D45*D$16*F61)+((1-F61)*D45*D$17))*VLOOKUP(D44,spot_lenght_index,3,FALSE)*E61</f>
        <v>#N/A</v>
      </c>
      <c r="E74" s="665"/>
      <c r="F74" s="704"/>
      <c r="G74" s="704" t="e">
        <f>D45*E61</f>
        <v>#N/A</v>
      </c>
      <c r="H74" s="864"/>
      <c r="I74" s="865" t="e">
        <f>((I45*I$16*K61)+((1-K61)*I45*I$17))*VLOOKUP(I44,spot_lenght_index,3,FALSE)*J61</f>
        <v>#N/A</v>
      </c>
      <c r="J74" s="665"/>
      <c r="K74" s="704"/>
      <c r="L74" s="866" t="e">
        <f>I45*J61</f>
        <v>#N/A</v>
      </c>
      <c r="M74" s="864"/>
      <c r="N74" s="865" t="e">
        <f>((N45*N$16*P61)+((1-P61)*N45*N$17))*VLOOKUP(N44,spot_lenght_index,3,FALSE)*O61</f>
        <v>#N/A</v>
      </c>
      <c r="O74" s="665"/>
      <c r="P74" s="704"/>
      <c r="Q74" s="704" t="e">
        <f>N45*O61</f>
        <v>#N/A</v>
      </c>
      <c r="R74" s="1029"/>
      <c r="S74" s="1163" t="e">
        <f>((S45*S$16*U61)+((1-U61)*S45*S$17))*VLOOKUP(S44,spot_lenght_index,3,FALSE)*T61</f>
        <v>#N/A</v>
      </c>
      <c r="T74" s="1164"/>
      <c r="U74" s="1165"/>
      <c r="V74" s="1165" t="e">
        <f>S45*T61</f>
        <v>#N/A</v>
      </c>
      <c r="W74" s="1166"/>
      <c r="X74" s="1052" t="e">
        <f>((X45*X$16*Z61)+((1-Z61)*X45*X$17))*VLOOKUP(X44,spot_lenght_index,3,FALSE)*Y61</f>
        <v>#N/A</v>
      </c>
      <c r="Y74" s="665"/>
      <c r="Z74" s="704"/>
      <c r="AA74" s="704" t="e">
        <f>X45*Y61</f>
        <v>#N/A</v>
      </c>
      <c r="AB74" s="867"/>
      <c r="AC74" s="826"/>
      <c r="AD74" s="865" t="e">
        <f>((AD45*AD$16*AF61)+((1-AF61)*AD45*AD$17))*VLOOKUP(AD44,spot_lenght_index,3,FALSE)*AE61</f>
        <v>#N/A</v>
      </c>
      <c r="AE74" s="665"/>
      <c r="AF74" s="704"/>
      <c r="AG74" s="704" t="e">
        <f>AD45*AE61</f>
        <v>#N/A</v>
      </c>
      <c r="AH74" s="834"/>
      <c r="AI74" s="865" t="e">
        <f>((AI45*AI$16*AK61)+((1-AK61)*AI45*AI$17))*VLOOKUP(AI44,spot_lenght_index,3,FALSE)*AJ61</f>
        <v>#N/A</v>
      </c>
      <c r="AJ74" s="665"/>
      <c r="AK74" s="704"/>
      <c r="AL74" s="704" t="e">
        <f>AI45*AJ61</f>
        <v>#N/A</v>
      </c>
      <c r="AM74" s="851"/>
      <c r="AN74" s="865" t="e">
        <f>((AN45*AN$16*AP61)+((1-AP61)*AN45*AN$17))*VLOOKUP(AN44,spot_lenght_index,3,FALSE)*AO61</f>
        <v>#N/A</v>
      </c>
      <c r="AO74" s="665"/>
      <c r="AP74" s="704"/>
      <c r="AQ74" s="704" t="e">
        <f>AN45*AO61</f>
        <v>#N/A</v>
      </c>
      <c r="AR74" s="1227"/>
      <c r="AS74" s="1343" t="e">
        <f>((AS45*AS$16*AU61)+((1-AU61)*AS45*AS$17))*VLOOKUP(AS44,spot_lenght_index,3,FALSE)*AT61</f>
        <v>#N/A</v>
      </c>
      <c r="AT74" s="1344"/>
      <c r="AU74" s="1345"/>
      <c r="AV74" s="1345" t="e">
        <f>AS45*AT61</f>
        <v>#N/A</v>
      </c>
      <c r="AW74" s="1334"/>
      <c r="AX74" s="1253" t="e">
        <f>((AX45*AX$16*AZ61)+((1-AZ61)*AX45*AX$17))*VLOOKUP(AX44,spot_lenght_index,3,FALSE)*AY61</f>
        <v>#N/A</v>
      </c>
      <c r="AY74" s="665"/>
      <c r="AZ74" s="704"/>
      <c r="BA74" s="704" t="e">
        <f>AX45*AY61</f>
        <v>#N/A</v>
      </c>
      <c r="BB74" s="829"/>
      <c r="BC74" s="834"/>
      <c r="BD74" s="865" t="e">
        <f>((BD45*BD$16*BF61)+((1-BF61)*BD45*BD$17))*VLOOKUP(BD44,spot_lenght_index,3,FALSE)*BE61</f>
        <v>#N/A</v>
      </c>
      <c r="BE74" s="665"/>
      <c r="BF74" s="704"/>
      <c r="BG74" s="704" t="e">
        <f>BD45*BE61</f>
        <v>#N/A</v>
      </c>
      <c r="BH74" s="834"/>
      <c r="BI74" s="865" t="e">
        <f>((BI45*BI$16*BK61)+((1-BK61)*BI45*BI$17))*VLOOKUP(BI44,spot_lenght_index,3,FALSE)*BJ61</f>
        <v>#N/A</v>
      </c>
      <c r="BJ74" s="665"/>
      <c r="BK74" s="704"/>
      <c r="BL74" s="704" t="e">
        <f>BI45*BJ61</f>
        <v>#N/A</v>
      </c>
      <c r="BM74" s="868"/>
    </row>
    <row r="75" spans="1:65" ht="18.600000000000001" hidden="1" outlineLevel="1" thickBot="1">
      <c r="A75" s="151" t="s">
        <v>95</v>
      </c>
      <c r="B75" s="32"/>
      <c r="C75" s="49"/>
      <c r="D75" s="817" t="e">
        <f>((D45*D$16*F62)+((1-F62)*D45*D$17))*VLOOKUP(D44,spot_lenght_index,3,FALSE)*E62</f>
        <v>#N/A</v>
      </c>
      <c r="E75" s="554"/>
      <c r="F75" s="870"/>
      <c r="G75" s="704" t="e">
        <f>D45*E62</f>
        <v>#N/A</v>
      </c>
      <c r="H75" s="864"/>
      <c r="I75" s="865" t="e">
        <f>((I45*I$16*K62)+((1-K62)*I45*I$17))*VLOOKUP(I44,spot_lenght_index,3,FALSE)*J62</f>
        <v>#N/A</v>
      </c>
      <c r="J75" s="554"/>
      <c r="K75" s="870"/>
      <c r="L75" s="866" t="e">
        <f>I45*J62</f>
        <v>#N/A</v>
      </c>
      <c r="M75" s="864"/>
      <c r="N75" s="865" t="e">
        <f>((N45*N$16*P62)+((1-P62)*N45*N$17))*VLOOKUP(N44,spot_lenght_index,3,FALSE)*O62</f>
        <v>#N/A</v>
      </c>
      <c r="O75" s="554"/>
      <c r="P75" s="870"/>
      <c r="Q75" s="704" t="e">
        <f>N45*O62</f>
        <v>#N/A</v>
      </c>
      <c r="R75" s="1029"/>
      <c r="S75" s="1163" t="e">
        <f>((S45*S$16*U62)+((1-U62)*S45*S$17))*VLOOKUP(S44,spot_lenght_index,3,FALSE)*T62</f>
        <v>#N/A</v>
      </c>
      <c r="T75" s="1168"/>
      <c r="U75" s="1169"/>
      <c r="V75" s="1165" t="e">
        <f>S45*T62</f>
        <v>#N/A</v>
      </c>
      <c r="W75" s="1166"/>
      <c r="X75" s="1052" t="e">
        <f>((X45*X$16*Z62)+((1-Z62)*X45*X$17))*VLOOKUP(X44,spot_lenght_index,3,FALSE)*Y62</f>
        <v>#N/A</v>
      </c>
      <c r="Y75" s="554"/>
      <c r="Z75" s="870"/>
      <c r="AA75" s="704" t="e">
        <f>X45*Y62</f>
        <v>#N/A</v>
      </c>
      <c r="AB75" s="867"/>
      <c r="AC75" s="826"/>
      <c r="AD75" s="865" t="e">
        <f>((AD45*AD$16*AF62)+((1-AF62)*AD45*AD$17))*VLOOKUP(AD44,spot_lenght_index,3,FALSE)*AE62</f>
        <v>#N/A</v>
      </c>
      <c r="AE75" s="554"/>
      <c r="AF75" s="870"/>
      <c r="AG75" s="704" t="e">
        <f>AD45*AE62</f>
        <v>#N/A</v>
      </c>
      <c r="AH75" s="321"/>
      <c r="AI75" s="865" t="e">
        <f>((AI45*AI$16*AK62)+((1-AK62)*AI45*AI$17))*VLOOKUP(AI44,spot_lenght_index,3,FALSE)*AJ62</f>
        <v>#N/A</v>
      </c>
      <c r="AJ75" s="554"/>
      <c r="AK75" s="870"/>
      <c r="AL75" s="704" t="e">
        <f>AI45*AJ62</f>
        <v>#N/A</v>
      </c>
      <c r="AM75" s="322"/>
      <c r="AN75" s="865" t="e">
        <f>((AN45*AN$16*AP62)+((1-AP62)*AN45*AN$17))*VLOOKUP(AN44,spot_lenght_index,3,FALSE)*AO62</f>
        <v>#N/A</v>
      </c>
      <c r="AO75" s="554"/>
      <c r="AP75" s="870"/>
      <c r="AQ75" s="704" t="e">
        <f>AN45*AO62</f>
        <v>#N/A</v>
      </c>
      <c r="AR75" s="473"/>
      <c r="AS75" s="1343" t="e">
        <f>((AS45*AS$16*AU62)+((1-AU62)*AS45*AS$17))*VLOOKUP(AS44,spot_lenght_index,3,FALSE)*AT62</f>
        <v>#N/A</v>
      </c>
      <c r="AT75" s="1347"/>
      <c r="AU75" s="1348"/>
      <c r="AV75" s="1345" t="e">
        <f>AS45*AT62</f>
        <v>#N/A</v>
      </c>
      <c r="AW75" s="1349"/>
      <c r="AX75" s="1253" t="e">
        <f>((AX45*AX$16*AZ62)+((1-AZ62)*AX45*AX$17))*VLOOKUP(AX44,spot_lenght_index,3,FALSE)*AY62</f>
        <v>#N/A</v>
      </c>
      <c r="AY75" s="554"/>
      <c r="AZ75" s="870"/>
      <c r="BA75" s="704" t="e">
        <f>AX45*AY62</f>
        <v>#N/A</v>
      </c>
      <c r="BB75" s="473"/>
      <c r="BC75" s="337"/>
      <c r="BD75" s="865" t="e">
        <f>((BD45*BD$16*BF62)+((1-BF62)*BD45*BD$17))*VLOOKUP(BD44,spot_lenght_index,3,FALSE)*BE62</f>
        <v>#N/A</v>
      </c>
      <c r="BE75" s="554"/>
      <c r="BF75" s="870"/>
      <c r="BG75" s="704" t="e">
        <f>BD45*BE62</f>
        <v>#N/A</v>
      </c>
      <c r="BH75" s="337"/>
      <c r="BI75" s="865" t="e">
        <f>((BI45*BI$16*BK62)+((1-BK62)*BI45*BI$17))*VLOOKUP(BI44,spot_lenght_index,3,FALSE)*BJ62</f>
        <v>#N/A</v>
      </c>
      <c r="BJ75" s="554"/>
      <c r="BK75" s="870"/>
      <c r="BL75" s="704" t="e">
        <f>BI45*BJ62</f>
        <v>#N/A</v>
      </c>
      <c r="BM75" s="868"/>
    </row>
    <row r="76" spans="1:65" ht="18.600000000000001" hidden="1" outlineLevel="1" thickBot="1">
      <c r="A76" s="151"/>
      <c r="B76" s="32"/>
      <c r="C76" s="48"/>
      <c r="D76" s="817"/>
      <c r="E76" s="665"/>
      <c r="F76" s="704"/>
      <c r="G76" s="704"/>
      <c r="H76" s="864"/>
      <c r="I76" s="828"/>
      <c r="J76" s="850"/>
      <c r="K76" s="707"/>
      <c r="L76" s="823"/>
      <c r="M76" s="871"/>
      <c r="N76" s="828"/>
      <c r="O76" s="850"/>
      <c r="P76" s="707"/>
      <c r="Q76" s="707"/>
      <c r="R76" s="1023"/>
      <c r="S76" s="1153"/>
      <c r="T76" s="1154"/>
      <c r="U76" s="1154"/>
      <c r="V76" s="1154"/>
      <c r="W76" s="1155"/>
      <c r="X76" s="1049"/>
      <c r="Y76" s="707"/>
      <c r="Z76" s="707"/>
      <c r="AA76" s="707"/>
      <c r="AB76" s="828"/>
      <c r="AC76" s="826"/>
      <c r="AD76" s="827"/>
      <c r="AE76" s="707"/>
      <c r="AF76" s="707"/>
      <c r="AG76" s="707"/>
      <c r="AH76" s="829"/>
      <c r="AI76" s="827"/>
      <c r="AJ76" s="707"/>
      <c r="AK76" s="707"/>
      <c r="AL76" s="707"/>
      <c r="AM76" s="872"/>
      <c r="AN76" s="709"/>
      <c r="AO76" s="707"/>
      <c r="AP76" s="707"/>
      <c r="AQ76" s="707"/>
      <c r="AR76" s="1227"/>
      <c r="AS76" s="1300"/>
      <c r="AT76" s="1301"/>
      <c r="AU76" s="1350"/>
      <c r="AV76" s="1350"/>
      <c r="AW76" s="1334"/>
      <c r="AX76" s="1250"/>
      <c r="AY76" s="707"/>
      <c r="AZ76" s="707"/>
      <c r="BA76" s="707"/>
      <c r="BB76" s="873"/>
      <c r="BC76" s="874"/>
      <c r="BD76" s="709"/>
      <c r="BE76" s="707"/>
      <c r="BF76" s="707"/>
      <c r="BG76" s="707"/>
      <c r="BH76" s="874"/>
      <c r="BI76" s="875"/>
      <c r="BJ76" s="707"/>
      <c r="BK76" s="707"/>
      <c r="BL76" s="707"/>
      <c r="BM76" s="836"/>
    </row>
    <row r="77" spans="1:65" ht="18.600000000000001" hidden="1" outlineLevel="1" thickBot="1">
      <c r="A77" s="151"/>
      <c r="B77" s="32"/>
      <c r="C77" s="48"/>
      <c r="D77" s="817"/>
      <c r="E77" s="665"/>
      <c r="F77" s="704"/>
      <c r="G77" s="704"/>
      <c r="H77" s="705"/>
      <c r="I77" s="820"/>
      <c r="J77" s="850"/>
      <c r="K77" s="707"/>
      <c r="L77" s="823"/>
      <c r="M77" s="871"/>
      <c r="N77" s="828"/>
      <c r="O77" s="850"/>
      <c r="P77" s="707"/>
      <c r="Q77" s="707"/>
      <c r="R77" s="1023"/>
      <c r="S77" s="1153"/>
      <c r="T77" s="1154"/>
      <c r="U77" s="1154"/>
      <c r="V77" s="1154"/>
      <c r="W77" s="1155"/>
      <c r="X77" s="1049"/>
      <c r="Y77" s="707"/>
      <c r="Z77" s="707"/>
      <c r="AA77" s="707"/>
      <c r="AB77" s="828"/>
      <c r="AC77" s="826"/>
      <c r="AD77" s="827"/>
      <c r="AE77" s="707"/>
      <c r="AF77" s="707"/>
      <c r="AG77" s="707"/>
      <c r="AH77" s="829"/>
      <c r="AI77" s="827"/>
      <c r="AJ77" s="707"/>
      <c r="AK77" s="707"/>
      <c r="AL77" s="707"/>
      <c r="AM77" s="872"/>
      <c r="AN77" s="709"/>
      <c r="AO77" s="707"/>
      <c r="AP77" s="707"/>
      <c r="AQ77" s="707"/>
      <c r="AR77" s="1227"/>
      <c r="AS77" s="1300"/>
      <c r="AT77" s="1301"/>
      <c r="AU77" s="1350"/>
      <c r="AV77" s="1350"/>
      <c r="AW77" s="1334"/>
      <c r="AX77" s="1250"/>
      <c r="AY77" s="707"/>
      <c r="AZ77" s="707"/>
      <c r="BA77" s="707"/>
      <c r="BB77" s="873"/>
      <c r="BC77" s="874"/>
      <c r="BD77" s="709"/>
      <c r="BE77" s="707"/>
      <c r="BF77" s="707"/>
      <c r="BG77" s="707"/>
      <c r="BH77" s="874"/>
      <c r="BI77" s="875"/>
      <c r="BJ77" s="707"/>
      <c r="BK77" s="707"/>
      <c r="BL77" s="707"/>
      <c r="BM77" s="836"/>
    </row>
    <row r="78" spans="1:65" ht="18.600000000000001" hidden="1" outlineLevel="1" thickBot="1">
      <c r="A78" s="152"/>
      <c r="B78" s="52"/>
      <c r="C78" s="53"/>
      <c r="D78" s="876"/>
      <c r="E78" s="877"/>
      <c r="F78" s="878"/>
      <c r="G78" s="878"/>
      <c r="H78" s="879"/>
      <c r="I78" s="880"/>
      <c r="J78" s="881"/>
      <c r="K78" s="882"/>
      <c r="L78" s="883"/>
      <c r="M78" s="882"/>
      <c r="N78" s="884"/>
      <c r="O78" s="881"/>
      <c r="P78" s="882"/>
      <c r="Q78" s="882"/>
      <c r="R78" s="883"/>
      <c r="S78" s="1170"/>
      <c r="T78" s="1171"/>
      <c r="U78" s="1171"/>
      <c r="V78" s="1171"/>
      <c r="W78" s="1172"/>
      <c r="X78" s="1053"/>
      <c r="Y78" s="882"/>
      <c r="Z78" s="882"/>
      <c r="AA78" s="882"/>
      <c r="AB78" s="887"/>
      <c r="AC78" s="886"/>
      <c r="AD78" s="885"/>
      <c r="AE78" s="882"/>
      <c r="AF78" s="882"/>
      <c r="AG78" s="882"/>
      <c r="AH78" s="888"/>
      <c r="AI78" s="885"/>
      <c r="AJ78" s="882"/>
      <c r="AK78" s="882"/>
      <c r="AL78" s="882"/>
      <c r="AM78" s="889"/>
      <c r="AN78" s="890"/>
      <c r="AO78" s="882"/>
      <c r="AP78" s="882"/>
      <c r="AQ78" s="882"/>
      <c r="AR78" s="1230"/>
      <c r="AS78" s="1351"/>
      <c r="AT78" s="1352"/>
      <c r="AU78" s="1353"/>
      <c r="AV78" s="1353"/>
      <c r="AW78" s="1354"/>
      <c r="AX78" s="1053"/>
      <c r="AY78" s="882"/>
      <c r="AZ78" s="882"/>
      <c r="BA78" s="882"/>
      <c r="BB78" s="891"/>
      <c r="BC78" s="892"/>
      <c r="BD78" s="890"/>
      <c r="BE78" s="882"/>
      <c r="BF78" s="882"/>
      <c r="BG78" s="882"/>
      <c r="BH78" s="893"/>
      <c r="BI78" s="890"/>
      <c r="BJ78" s="882"/>
      <c r="BK78" s="882"/>
      <c r="BL78" s="882"/>
      <c r="BM78" s="894"/>
    </row>
    <row r="79" spans="1:65" s="39" customFormat="1" ht="18.600000000000001" hidden="1" outlineLevel="1" thickBot="1">
      <c r="A79" s="211" t="s">
        <v>124</v>
      </c>
      <c r="B79" s="212">
        <v>0</v>
      </c>
      <c r="C79" s="213"/>
      <c r="D79" s="1584" t="str">
        <f>C80</f>
        <v>Premium AA 25-54 ABC Autumn</v>
      </c>
      <c r="E79" s="1585"/>
      <c r="F79" s="1585"/>
      <c r="G79" s="1585"/>
      <c r="H79" s="1586"/>
      <c r="I79" s="1584" t="str">
        <f>C80</f>
        <v>Premium AA 25-54 ABC Autumn</v>
      </c>
      <c r="J79" s="1585"/>
      <c r="K79" s="1585"/>
      <c r="L79" s="1585"/>
      <c r="M79" s="1586"/>
      <c r="N79" s="1579" t="str">
        <f>C80</f>
        <v>Premium AA 25-54 ABC Autumn</v>
      </c>
      <c r="O79" s="1580"/>
      <c r="P79" s="1580"/>
      <c r="Q79" s="1580"/>
      <c r="R79" s="1580"/>
      <c r="S79" s="1582" t="str">
        <f>C80</f>
        <v>Premium AA 25-54 ABC Autumn</v>
      </c>
      <c r="T79" s="1580"/>
      <c r="U79" s="1580"/>
      <c r="V79" s="1580"/>
      <c r="W79" s="1583"/>
      <c r="X79" s="1580" t="str">
        <f>C80</f>
        <v>Premium AA 25-54 ABC Autumn</v>
      </c>
      <c r="Y79" s="1580"/>
      <c r="Z79" s="1580"/>
      <c r="AA79" s="1580"/>
      <c r="AB79" s="1580"/>
      <c r="AC79" s="1581"/>
      <c r="AD79" s="1579" t="str">
        <f>C80</f>
        <v>Premium AA 25-54 ABC Autumn</v>
      </c>
      <c r="AE79" s="1580"/>
      <c r="AF79" s="1580"/>
      <c r="AG79" s="1580"/>
      <c r="AH79" s="1581"/>
      <c r="AI79" s="1579" t="str">
        <f>C80</f>
        <v>Premium AA 25-54 ABC Autumn</v>
      </c>
      <c r="AJ79" s="1580"/>
      <c r="AK79" s="1580"/>
      <c r="AL79" s="1580"/>
      <c r="AM79" s="1581"/>
      <c r="AN79" s="1579" t="str">
        <f>C80</f>
        <v>Premium AA 25-54 ABC Autumn</v>
      </c>
      <c r="AO79" s="1580"/>
      <c r="AP79" s="1580"/>
      <c r="AQ79" s="1580"/>
      <c r="AR79" s="1580"/>
      <c r="AS79" s="1582" t="str">
        <f>C80</f>
        <v>Premium AA 25-54 ABC Autumn</v>
      </c>
      <c r="AT79" s="1580"/>
      <c r="AU79" s="1580"/>
      <c r="AV79" s="1580"/>
      <c r="AW79" s="1583"/>
      <c r="AX79" s="1580" t="str">
        <f>C80</f>
        <v>Premium AA 25-54 ABC Autumn</v>
      </c>
      <c r="AY79" s="1580"/>
      <c r="AZ79" s="1580"/>
      <c r="BA79" s="1580"/>
      <c r="BB79" s="1580"/>
      <c r="BC79" s="1581"/>
      <c r="BD79" s="1579" t="str">
        <f>C80</f>
        <v>Premium AA 25-54 ABC Autumn</v>
      </c>
      <c r="BE79" s="1580"/>
      <c r="BF79" s="1580"/>
      <c r="BG79" s="1580"/>
      <c r="BH79" s="1581"/>
      <c r="BI79" s="1579" t="str">
        <f>C80</f>
        <v>Premium AA 25-54 ABC Autumn</v>
      </c>
      <c r="BJ79" s="1580"/>
      <c r="BK79" s="1580"/>
      <c r="BL79" s="1580"/>
      <c r="BM79" s="1581"/>
    </row>
    <row r="80" spans="1:65" ht="18.600000000000001" hidden="1" outlineLevel="1" thickBot="1">
      <c r="A80" s="246" t="s">
        <v>121</v>
      </c>
      <c r="C80" s="407" t="s">
        <v>143</v>
      </c>
      <c r="D80" s="354" t="e">
        <f>HLOOKUP(D79,TV_affinity,2,0)</f>
        <v>#N/A</v>
      </c>
      <c r="E80" s="371"/>
      <c r="F80" s="702"/>
      <c r="G80" s="702"/>
      <c r="H80" s="204"/>
      <c r="I80" s="355" t="e">
        <f>HLOOKUP(I79,TV_affinity,2,0)</f>
        <v>#N/A</v>
      </c>
      <c r="J80" s="371"/>
      <c r="K80" s="371"/>
      <c r="L80" s="467"/>
      <c r="M80" s="371"/>
      <c r="N80" s="355" t="e">
        <f>HLOOKUP(N79,TV_affinity,2,0)</f>
        <v>#N/A</v>
      </c>
      <c r="O80" s="371"/>
      <c r="P80" s="371"/>
      <c r="Q80" s="371"/>
      <c r="R80" s="467"/>
      <c r="S80" s="1112" t="e">
        <f>HLOOKUP(S79,TV_affinity,2,0)</f>
        <v>#N/A</v>
      </c>
      <c r="T80" s="371"/>
      <c r="U80" s="371"/>
      <c r="V80" s="371"/>
      <c r="W80" s="1073"/>
      <c r="X80" s="510" t="e">
        <f>HLOOKUP(X79,TV_affinity,2,0)</f>
        <v>#N/A</v>
      </c>
      <c r="Y80" s="371"/>
      <c r="Z80" s="371"/>
      <c r="AA80" s="371"/>
      <c r="AB80" s="371"/>
      <c r="AC80" s="356"/>
      <c r="AD80" s="355" t="e">
        <f>HLOOKUP(AD79,TV_affinity,2,0)</f>
        <v>#N/A</v>
      </c>
      <c r="AE80" s="371"/>
      <c r="AF80" s="371"/>
      <c r="AG80" s="371"/>
      <c r="AH80" s="205"/>
      <c r="AI80" s="355" t="e">
        <f>HLOOKUP(AI79,TV_affinity,2,0)</f>
        <v>#N/A</v>
      </c>
      <c r="AJ80" s="371"/>
      <c r="AK80" s="371"/>
      <c r="AL80" s="371"/>
      <c r="AM80" s="356"/>
      <c r="AN80" s="355" t="e">
        <f>HLOOKUP(AN79,TV_affinity,2,0)</f>
        <v>#N/A</v>
      </c>
      <c r="AO80" s="371"/>
      <c r="AP80" s="371"/>
      <c r="AQ80" s="371"/>
      <c r="AR80" s="467"/>
      <c r="AS80" s="1112" t="e">
        <f>HLOOKUP(AS79,TV_affinity,2,0)</f>
        <v>#N/A</v>
      </c>
      <c r="AT80" s="371"/>
      <c r="AU80" s="371"/>
      <c r="AV80" s="371"/>
      <c r="AW80" s="1299"/>
      <c r="AX80" s="510" t="e">
        <f>HLOOKUP(AX79,TV_affinity,2,0)</f>
        <v>#N/A</v>
      </c>
      <c r="AY80" s="371"/>
      <c r="AZ80" s="371"/>
      <c r="BA80" s="371"/>
      <c r="BB80" s="205"/>
      <c r="BC80" s="481"/>
      <c r="BD80" s="355" t="e">
        <f>HLOOKUP(BD79,TV_affinity,2,0)</f>
        <v>#N/A</v>
      </c>
      <c r="BE80" s="371"/>
      <c r="BF80" s="371"/>
      <c r="BG80" s="371"/>
      <c r="BH80" s="371"/>
      <c r="BI80" s="355" t="e">
        <f>HLOOKUP(BI79,TV_affinity,2,0)</f>
        <v>#N/A</v>
      </c>
      <c r="BJ80" s="371"/>
      <c r="BK80" s="371"/>
      <c r="BL80" s="371"/>
      <c r="BM80" s="357"/>
    </row>
    <row r="81" spans="1:81" ht="18.600000000000001" hidden="1" outlineLevel="1" thickBot="1">
      <c r="A81" s="28" t="s">
        <v>5</v>
      </c>
      <c r="B81" s="29"/>
      <c r="C81" s="30"/>
      <c r="D81" s="703"/>
      <c r="E81" s="704"/>
      <c r="F81" s="704"/>
      <c r="G81" s="704"/>
      <c r="H81" s="705"/>
      <c r="I81" s="706"/>
      <c r="J81" s="707"/>
      <c r="K81" s="707"/>
      <c r="L81" s="823"/>
      <c r="M81" s="707"/>
      <c r="N81" s="709"/>
      <c r="O81" s="707"/>
      <c r="P81" s="707"/>
      <c r="Q81" s="707"/>
      <c r="R81" s="1023"/>
      <c r="S81" s="1173"/>
      <c r="T81" s="1154"/>
      <c r="U81" s="1154"/>
      <c r="V81" s="1154"/>
      <c r="W81" s="1115"/>
      <c r="X81" s="1043"/>
      <c r="Y81" s="707"/>
      <c r="Z81" s="707"/>
      <c r="AA81" s="707"/>
      <c r="AB81" s="707"/>
      <c r="AC81" s="710"/>
      <c r="AD81" s="709"/>
      <c r="AE81" s="707"/>
      <c r="AF81" s="707"/>
      <c r="AG81" s="707"/>
      <c r="AH81" s="710"/>
      <c r="AI81" s="709"/>
      <c r="AJ81" s="707"/>
      <c r="AK81" s="707"/>
      <c r="AL81" s="707"/>
      <c r="AM81" s="710"/>
      <c r="AN81" s="709"/>
      <c r="AO81" s="707"/>
      <c r="AP81" s="707"/>
      <c r="AQ81" s="707"/>
      <c r="AR81" s="1219"/>
      <c r="AS81" s="1300"/>
      <c r="AT81" s="1301"/>
      <c r="AU81" s="1301"/>
      <c r="AV81" s="1301"/>
      <c r="AW81" s="1302"/>
      <c r="AX81" s="1244"/>
      <c r="AY81" s="707"/>
      <c r="AZ81" s="707"/>
      <c r="BA81" s="707"/>
      <c r="BB81" s="711"/>
      <c r="BC81" s="871"/>
      <c r="BD81" s="709"/>
      <c r="BE81" s="707"/>
      <c r="BF81" s="707"/>
      <c r="BG81" s="707"/>
      <c r="BH81" s="707"/>
      <c r="BI81" s="709"/>
      <c r="BJ81" s="707"/>
      <c r="BK81" s="707"/>
      <c r="BL81" s="707"/>
      <c r="BM81" s="836"/>
    </row>
    <row r="82" spans="1:81" ht="18.600000000000001" hidden="1" outlineLevel="1" thickBot="1">
      <c r="A82" s="28" t="s">
        <v>6</v>
      </c>
      <c r="B82" s="29"/>
      <c r="C82" s="30"/>
      <c r="D82" s="714" t="s">
        <v>19</v>
      </c>
      <c r="E82" s="665"/>
      <c r="F82" s="665"/>
      <c r="G82" s="665"/>
      <c r="H82" s="715"/>
      <c r="I82" s="716" t="s">
        <v>19</v>
      </c>
      <c r="J82" s="717"/>
      <c r="K82" s="717"/>
      <c r="L82" s="895"/>
      <c r="M82" s="717"/>
      <c r="N82" s="719" t="s">
        <v>19</v>
      </c>
      <c r="O82" s="717"/>
      <c r="P82" s="895"/>
      <c r="Q82" s="717"/>
      <c r="R82" s="1018"/>
      <c r="S82" s="1116" t="s">
        <v>19</v>
      </c>
      <c r="T82" s="1117"/>
      <c r="U82" s="1117"/>
      <c r="V82" s="1117"/>
      <c r="W82" s="1118"/>
      <c r="X82" s="720" t="s">
        <v>19</v>
      </c>
      <c r="Y82" s="717"/>
      <c r="Z82" s="717"/>
      <c r="AA82" s="717"/>
      <c r="AB82" s="717"/>
      <c r="AC82" s="720"/>
      <c r="AD82" s="720" t="s">
        <v>19</v>
      </c>
      <c r="AE82" s="717"/>
      <c r="AF82" s="717"/>
      <c r="AG82" s="717"/>
      <c r="AH82" s="720"/>
      <c r="AI82" s="720" t="s">
        <v>19</v>
      </c>
      <c r="AJ82" s="717"/>
      <c r="AK82" s="717"/>
      <c r="AL82" s="717"/>
      <c r="AM82" s="720"/>
      <c r="AN82" s="719" t="s">
        <v>19</v>
      </c>
      <c r="AO82" s="717"/>
      <c r="AP82" s="721"/>
      <c r="AQ82" s="717"/>
      <c r="AR82" s="1214"/>
      <c r="AS82" s="1303" t="s">
        <v>19</v>
      </c>
      <c r="AT82" s="1275"/>
      <c r="AU82" s="1275"/>
      <c r="AV82" s="1275"/>
      <c r="AW82" s="1304"/>
      <c r="AX82" s="1245" t="s">
        <v>19</v>
      </c>
      <c r="AY82" s="717"/>
      <c r="AZ82" s="717"/>
      <c r="BA82" s="717"/>
      <c r="BB82" s="722"/>
      <c r="BC82" s="896"/>
      <c r="BD82" s="719" t="s">
        <v>19</v>
      </c>
      <c r="BE82" s="717"/>
      <c r="BF82" s="721"/>
      <c r="BG82" s="717"/>
      <c r="BH82" s="896"/>
      <c r="BI82" s="720" t="s">
        <v>19</v>
      </c>
      <c r="BJ82" s="717"/>
      <c r="BK82" s="717"/>
      <c r="BL82" s="717"/>
      <c r="BM82" s="897"/>
    </row>
    <row r="83" spans="1:81" ht="18.600000000000001" hidden="1" outlineLevel="1" thickBot="1">
      <c r="A83" s="28" t="s">
        <v>32</v>
      </c>
      <c r="B83" s="29"/>
      <c r="C83" s="34" t="e">
        <f>SUM(D83:BM83)</f>
        <v>#N/A</v>
      </c>
      <c r="D83" s="725" t="e">
        <f>IF(D80=0,0,D84/D80)</f>
        <v>#N/A</v>
      </c>
      <c r="E83" s="664"/>
      <c r="F83" s="664"/>
      <c r="G83" s="664"/>
      <c r="H83" s="726"/>
      <c r="I83" s="727" t="e">
        <f>IF(I80=0,0,I84/I80)</f>
        <v>#N/A</v>
      </c>
      <c r="J83" s="728"/>
      <c r="K83" s="728"/>
      <c r="L83" s="898"/>
      <c r="M83" s="728"/>
      <c r="N83" s="730" t="e">
        <f>IF(N80=0,0,N84/N80)</f>
        <v>#N/A</v>
      </c>
      <c r="O83" s="728"/>
      <c r="P83" s="728"/>
      <c r="Q83" s="728"/>
      <c r="R83" s="1024"/>
      <c r="S83" s="1119" t="e">
        <f>IF(S80=0,0,S84/S80)</f>
        <v>#N/A</v>
      </c>
      <c r="T83" s="1120"/>
      <c r="U83" s="1121"/>
      <c r="V83" s="1121"/>
      <c r="W83" s="1122"/>
      <c r="X83" s="1044" t="e">
        <f>IF(X80=0,0,X84/X80)</f>
        <v>#N/A</v>
      </c>
      <c r="Y83" s="731"/>
      <c r="Z83" s="728"/>
      <c r="AA83" s="728"/>
      <c r="AB83" s="728"/>
      <c r="AC83" s="732"/>
      <c r="AD83" s="730" t="e">
        <f>IF(AD80=0,0,AD84/AD80)</f>
        <v>#N/A</v>
      </c>
      <c r="AE83" s="731"/>
      <c r="AF83" s="728"/>
      <c r="AG83" s="728"/>
      <c r="AH83" s="732"/>
      <c r="AI83" s="730" t="e">
        <f>IF(AI80=0,0,AI84/AI80)</f>
        <v>#N/A</v>
      </c>
      <c r="AJ83" s="731"/>
      <c r="AK83" s="728"/>
      <c r="AL83" s="728"/>
      <c r="AM83" s="732"/>
      <c r="AN83" s="730" t="e">
        <f>IF(AN80=0,0,AN84/AN80)</f>
        <v>#N/A</v>
      </c>
      <c r="AO83" s="728"/>
      <c r="AP83" s="728"/>
      <c r="AQ83" s="728"/>
      <c r="AR83" s="1220"/>
      <c r="AS83" s="1305" t="e">
        <f>IF(AS80=0,0,AS84/AS80)</f>
        <v>#N/A</v>
      </c>
      <c r="AT83" s="1306"/>
      <c r="AU83" s="1306"/>
      <c r="AV83" s="1306"/>
      <c r="AW83" s="1307"/>
      <c r="AX83" s="1120" t="e">
        <f>IF(AX80=0,0,AX84/AX80)</f>
        <v>#N/A</v>
      </c>
      <c r="AY83" s="731"/>
      <c r="AZ83" s="728"/>
      <c r="BA83" s="728"/>
      <c r="BB83" s="733"/>
      <c r="BC83" s="899"/>
      <c r="BD83" s="730" t="e">
        <f>IF(BD80=0,0,BD84/BD80)</f>
        <v>#N/A</v>
      </c>
      <c r="BE83" s="728"/>
      <c r="BF83" s="728"/>
      <c r="BG83" s="728"/>
      <c r="BH83" s="899"/>
      <c r="BI83" s="731" t="e">
        <f>IF(BI80=0,0,BI84/BI80)</f>
        <v>#N/A</v>
      </c>
      <c r="BJ83" s="731"/>
      <c r="BK83" s="728"/>
      <c r="BL83" s="728"/>
      <c r="BM83" s="900"/>
    </row>
    <row r="84" spans="1:81" ht="18.600000000000001" hidden="1" outlineLevel="1" thickBot="1">
      <c r="A84" s="28" t="s">
        <v>7</v>
      </c>
      <c r="B84" s="29"/>
      <c r="C84" s="34">
        <f>SUM(D84:BM84)</f>
        <v>0</v>
      </c>
      <c r="D84" s="725">
        <f>SUM(D85:H85)</f>
        <v>0</v>
      </c>
      <c r="E84" s="664"/>
      <c r="F84" s="664"/>
      <c r="G84" s="664"/>
      <c r="H84" s="726"/>
      <c r="I84" s="727">
        <f>SUM(I85:M85)</f>
        <v>0</v>
      </c>
      <c r="J84" s="928"/>
      <c r="K84" s="928"/>
      <c r="L84" s="898"/>
      <c r="M84" s="928"/>
      <c r="N84" s="929">
        <f>SUM(N85:R85)</f>
        <v>0</v>
      </c>
      <c r="O84" s="728"/>
      <c r="P84" s="728"/>
      <c r="Q84" s="728"/>
      <c r="R84" s="1024"/>
      <c r="S84" s="1119">
        <f>SUM(S85:W85)</f>
        <v>0</v>
      </c>
      <c r="T84" s="1120"/>
      <c r="U84" s="1121"/>
      <c r="V84" s="1121"/>
      <c r="W84" s="1122"/>
      <c r="X84" s="1044">
        <f>SUM(X85:AC85)</f>
        <v>0</v>
      </c>
      <c r="Y84" s="731"/>
      <c r="Z84" s="728"/>
      <c r="AA84" s="728"/>
      <c r="AB84" s="728"/>
      <c r="AC84" s="732"/>
      <c r="AD84" s="730">
        <f>SUM(AD85:AH85)</f>
        <v>0</v>
      </c>
      <c r="AE84" s="731"/>
      <c r="AF84" s="728"/>
      <c r="AG84" s="728"/>
      <c r="AH84" s="732"/>
      <c r="AI84" s="730">
        <f>SUM(AI85:AM85)</f>
        <v>0</v>
      </c>
      <c r="AJ84" s="731"/>
      <c r="AK84" s="728"/>
      <c r="AL84" s="728"/>
      <c r="AM84" s="732"/>
      <c r="AN84" s="730">
        <f>SUM(AN85:AR85)</f>
        <v>0</v>
      </c>
      <c r="AO84" s="728"/>
      <c r="AP84" s="728"/>
      <c r="AQ84" s="728"/>
      <c r="AR84" s="1220"/>
      <c r="AS84" s="1305">
        <f>SUM(AS85:AW85)</f>
        <v>0</v>
      </c>
      <c r="AT84" s="1306"/>
      <c r="AU84" s="1306"/>
      <c r="AV84" s="1306"/>
      <c r="AW84" s="1307"/>
      <c r="AX84" s="1120">
        <f>SUM(AX85:BC85)</f>
        <v>0</v>
      </c>
      <c r="AY84" s="731"/>
      <c r="AZ84" s="728"/>
      <c r="BA84" s="728"/>
      <c r="BB84" s="733"/>
      <c r="BC84" s="899"/>
      <c r="BD84" s="730">
        <f>SUM(BD85:BH85)</f>
        <v>0</v>
      </c>
      <c r="BE84" s="728"/>
      <c r="BF84" s="728"/>
      <c r="BG84" s="728"/>
      <c r="BH84" s="899"/>
      <c r="BI84" s="731">
        <f>SUM(BI85:BM85)</f>
        <v>0</v>
      </c>
      <c r="BJ84" s="731"/>
      <c r="BK84" s="728"/>
      <c r="BL84" s="728"/>
      <c r="BM84" s="900"/>
    </row>
    <row r="85" spans="1:81" ht="18.600000000000001" hidden="1" outlineLevel="1" thickBot="1">
      <c r="A85" s="28" t="s">
        <v>8</v>
      </c>
      <c r="B85" s="29"/>
      <c r="C85" s="34"/>
      <c r="D85" s="736"/>
      <c r="E85" s="737"/>
      <c r="F85" s="737"/>
      <c r="G85" s="737"/>
      <c r="H85" s="901"/>
      <c r="I85" s="739"/>
      <c r="J85" s="737"/>
      <c r="K85" s="737"/>
      <c r="L85" s="740"/>
      <c r="M85" s="740"/>
      <c r="N85" s="931"/>
      <c r="O85" s="930"/>
      <c r="P85" s="737"/>
      <c r="Q85" s="740"/>
      <c r="R85" s="740"/>
      <c r="S85" s="1174"/>
      <c r="T85" s="1124"/>
      <c r="U85" s="1125"/>
      <c r="V85" s="1126"/>
      <c r="W85" s="1127"/>
      <c r="X85" s="1045"/>
      <c r="Y85" s="737"/>
      <c r="Z85" s="737"/>
      <c r="AA85" s="737"/>
      <c r="AB85" s="737"/>
      <c r="AC85" s="745"/>
      <c r="AD85" s="741"/>
      <c r="AE85" s="737"/>
      <c r="AF85" s="737"/>
      <c r="AG85" s="737"/>
      <c r="AH85" s="901"/>
      <c r="AI85" s="739"/>
      <c r="AJ85" s="742"/>
      <c r="AK85" s="737"/>
      <c r="AL85" s="743"/>
      <c r="AM85" s="902"/>
      <c r="AN85" s="744"/>
      <c r="AO85" s="747"/>
      <c r="AP85" s="737"/>
      <c r="AQ85" s="748"/>
      <c r="AR85" s="1213"/>
      <c r="AS85" s="1308"/>
      <c r="AT85" s="1309"/>
      <c r="AU85" s="1309"/>
      <c r="AV85" s="1309"/>
      <c r="AW85" s="1310"/>
      <c r="AX85" s="1246"/>
      <c r="AY85" s="737"/>
      <c r="AZ85" s="737"/>
      <c r="BA85" s="749"/>
      <c r="BB85" s="740"/>
      <c r="BC85" s="738"/>
      <c r="BD85" s="739"/>
      <c r="BE85" s="737"/>
      <c r="BF85" s="737"/>
      <c r="BG85" s="737"/>
      <c r="BH85" s="901"/>
      <c r="BI85" s="1389"/>
      <c r="BJ85" s="1388"/>
      <c r="BK85" s="737"/>
      <c r="BL85" s="737"/>
      <c r="BM85" s="903"/>
    </row>
    <row r="86" spans="1:81" s="122" customFormat="1" ht="23.25" hidden="1" customHeight="1" outlineLevel="1" thickBot="1">
      <c r="A86" s="154" t="s">
        <v>112</v>
      </c>
      <c r="B86" s="128"/>
      <c r="C86" s="129"/>
      <c r="D86" s="751" t="e">
        <f>D85/D80</f>
        <v>#N/A</v>
      </c>
      <c r="E86" s="752" t="e">
        <f>E85/D80</f>
        <v>#N/A</v>
      </c>
      <c r="F86" s="752" t="e">
        <f>F85/D80</f>
        <v>#N/A</v>
      </c>
      <c r="G86" s="752" t="e">
        <f>G85/D80</f>
        <v>#N/A</v>
      </c>
      <c r="H86" s="753" t="e">
        <f>H85/D80</f>
        <v>#N/A</v>
      </c>
      <c r="I86" s="754" t="e">
        <f>I85/I80</f>
        <v>#N/A</v>
      </c>
      <c r="J86" s="752" t="e">
        <f>J85/I80</f>
        <v>#N/A</v>
      </c>
      <c r="K86" s="752" t="e">
        <f>K85/I80</f>
        <v>#N/A</v>
      </c>
      <c r="L86" s="752" t="e">
        <f>L85/I80</f>
        <v>#N/A</v>
      </c>
      <c r="M86" s="752" t="e">
        <f>M85/I80</f>
        <v>#N/A</v>
      </c>
      <c r="N86" s="755" t="e">
        <f>N85/N80</f>
        <v>#N/A</v>
      </c>
      <c r="O86" s="752" t="e">
        <f>O85/N80</f>
        <v>#N/A</v>
      </c>
      <c r="P86" s="752" t="e">
        <f>P85/N80</f>
        <v>#N/A</v>
      </c>
      <c r="Q86" s="752" t="e">
        <f>Q85/N80</f>
        <v>#N/A</v>
      </c>
      <c r="R86" s="752" t="e">
        <f>R85/N80</f>
        <v>#N/A</v>
      </c>
      <c r="S86" s="1128" t="e">
        <f>S85/S80</f>
        <v>#N/A</v>
      </c>
      <c r="T86" s="1129" t="e">
        <f>T85/S80</f>
        <v>#N/A</v>
      </c>
      <c r="U86" s="1129" t="e">
        <f>U85/S80</f>
        <v>#N/A</v>
      </c>
      <c r="V86" s="1130" t="e">
        <f>V85/S80</f>
        <v>#N/A</v>
      </c>
      <c r="W86" s="1131" t="e">
        <f>W85/S80</f>
        <v>#N/A</v>
      </c>
      <c r="X86" s="754" t="e">
        <f>X85/X80</f>
        <v>#N/A</v>
      </c>
      <c r="Y86" s="752" t="e">
        <f>Y85/X80</f>
        <v>#N/A</v>
      </c>
      <c r="Z86" s="752" t="e">
        <f>Z85/X80</f>
        <v>#N/A</v>
      </c>
      <c r="AA86" s="756" t="e">
        <f>AA85/X80</f>
        <v>#N/A</v>
      </c>
      <c r="AB86" s="756" t="e">
        <f>AB85/X80</f>
        <v>#N/A</v>
      </c>
      <c r="AC86" s="757" t="e">
        <f>AC85/X80</f>
        <v>#N/A</v>
      </c>
      <c r="AD86" s="755" t="e">
        <f>AD85/AD80</f>
        <v>#N/A</v>
      </c>
      <c r="AE86" s="752" t="e">
        <f>AE85/AD80</f>
        <v>#N/A</v>
      </c>
      <c r="AF86" s="752" t="e">
        <f>AF85/AD80</f>
        <v>#N/A</v>
      </c>
      <c r="AG86" s="756" t="e">
        <f>AG85/AD80</f>
        <v>#N/A</v>
      </c>
      <c r="AH86" s="757" t="e">
        <f>AH85/AD80</f>
        <v>#N/A</v>
      </c>
      <c r="AI86" s="755" t="e">
        <f>AI85/AI80</f>
        <v>#N/A</v>
      </c>
      <c r="AJ86" s="752" t="e">
        <f>AJ85/AI80</f>
        <v>#N/A</v>
      </c>
      <c r="AK86" s="752" t="e">
        <f>AK85/AI80</f>
        <v>#N/A</v>
      </c>
      <c r="AL86" s="756" t="e">
        <f>AL85/AI80</f>
        <v>#N/A</v>
      </c>
      <c r="AM86" s="757" t="e">
        <f>AM85/AN80</f>
        <v>#N/A</v>
      </c>
      <c r="AN86" s="755" t="e">
        <f>AN85/AN80</f>
        <v>#N/A</v>
      </c>
      <c r="AO86" s="752" t="e">
        <f>AO85/AN80</f>
        <v>#N/A</v>
      </c>
      <c r="AP86" s="752" t="e">
        <f>AP85/AN80</f>
        <v>#N/A</v>
      </c>
      <c r="AQ86" s="756" t="e">
        <f>AQ85/AN80</f>
        <v>#N/A</v>
      </c>
      <c r="AR86" s="1221" t="e">
        <f>AR85/AN80</f>
        <v>#N/A</v>
      </c>
      <c r="AS86" s="1311" t="e">
        <f>AS85/AS80</f>
        <v>#N/A</v>
      </c>
      <c r="AT86" s="1312" t="e">
        <f>AT85/AS80</f>
        <v>#N/A</v>
      </c>
      <c r="AU86" s="1312" t="e">
        <f>AU85/AS80</f>
        <v>#N/A</v>
      </c>
      <c r="AV86" s="1313" t="e">
        <f>AV85/AS80</f>
        <v>#N/A</v>
      </c>
      <c r="AW86" s="1314" t="e">
        <f>AW85/AX80</f>
        <v>#N/A</v>
      </c>
      <c r="AX86" s="1221" t="e">
        <f>AX85/AX80</f>
        <v>#N/A</v>
      </c>
      <c r="AY86" s="752" t="e">
        <f>AY85/AX80</f>
        <v>#N/A</v>
      </c>
      <c r="AZ86" s="752" t="e">
        <f>AZ85/AX80</f>
        <v>#N/A</v>
      </c>
      <c r="BA86" s="756" t="e">
        <f>BA85/AX80</f>
        <v>#N/A</v>
      </c>
      <c r="BB86" s="754" t="e">
        <f>BB85/AX80</f>
        <v>#N/A</v>
      </c>
      <c r="BC86" s="753" t="e">
        <f>BC85/AX80</f>
        <v>#N/A</v>
      </c>
      <c r="BD86" s="755" t="e">
        <f>BD85/BD80</f>
        <v>#N/A</v>
      </c>
      <c r="BE86" s="752" t="e">
        <f>BE85/BD80</f>
        <v>#N/A</v>
      </c>
      <c r="BF86" s="752" t="e">
        <f>BF85/BD80</f>
        <v>#N/A</v>
      </c>
      <c r="BG86" s="756" t="e">
        <f>BG85/BD80</f>
        <v>#N/A</v>
      </c>
      <c r="BH86" s="753" t="e">
        <f>BH85/BD80</f>
        <v>#N/A</v>
      </c>
      <c r="BI86" s="754" t="e">
        <f>BI85/BI80</f>
        <v>#N/A</v>
      </c>
      <c r="BJ86" s="752" t="e">
        <f>BJ85/BI80</f>
        <v>#N/A</v>
      </c>
      <c r="BK86" s="752" t="e">
        <f>BK85/BI80</f>
        <v>#N/A</v>
      </c>
      <c r="BL86" s="756" t="e">
        <f>BL85/BI80</f>
        <v>#N/A</v>
      </c>
      <c r="BM86" s="758" t="e">
        <f>BM85/BI80</f>
        <v>#N/A</v>
      </c>
      <c r="BN86" s="78"/>
      <c r="BO86" s="78"/>
      <c r="BP86" s="78"/>
      <c r="BQ86" s="78"/>
      <c r="BR86" s="78"/>
      <c r="BS86" s="78"/>
      <c r="BT86" s="78"/>
      <c r="BU86" s="78"/>
      <c r="BV86" s="78"/>
      <c r="BW86" s="78"/>
      <c r="BX86" s="78"/>
      <c r="BY86" s="78"/>
      <c r="BZ86" s="78"/>
      <c r="CA86" s="78"/>
      <c r="CB86" s="78"/>
      <c r="CC86" s="78"/>
    </row>
    <row r="87" spans="1:81" s="78" customFormat="1" ht="23.25" hidden="1" customHeight="1" outlineLevel="1" thickTop="1">
      <c r="A87" s="124" t="s">
        <v>110</v>
      </c>
      <c r="B87" s="123"/>
      <c r="C87" s="132" t="s">
        <v>107</v>
      </c>
      <c r="D87" s="358" t="e">
        <f>(G104/1.01/1.07)*D86/D83</f>
        <v>#N/A</v>
      </c>
      <c r="E87" s="130" t="e">
        <f>(G104/1.01/1.07)*E86/D83</f>
        <v>#N/A</v>
      </c>
      <c r="F87" s="130" t="e">
        <f>(G104/1.01/1.07)*F86/D83</f>
        <v>#N/A</v>
      </c>
      <c r="G87" s="130" t="e">
        <f>(G104/1.01/1.07)*G86/D83</f>
        <v>#N/A</v>
      </c>
      <c r="H87" s="134" t="e">
        <f>(G104/1.01/1.07)*H86/D83</f>
        <v>#N/A</v>
      </c>
      <c r="I87" s="133" t="e">
        <f>(L104/1.01/1.07)*I86/I83</f>
        <v>#N/A</v>
      </c>
      <c r="J87" s="130" t="e">
        <f>(L104/1.01/1.07)*J86/I83</f>
        <v>#N/A</v>
      </c>
      <c r="K87" s="130" t="e">
        <f>(L104/1.01/1.07)*K86/I83</f>
        <v>#N/A</v>
      </c>
      <c r="L87" s="187" t="e">
        <f>(L104/1.01/1.07)*L86/I83</f>
        <v>#N/A</v>
      </c>
      <c r="M87" s="130" t="e">
        <f>(L104/1.01/1.07)*M86/I83</f>
        <v>#N/A</v>
      </c>
      <c r="N87" s="192" t="e">
        <f>(Q104/1.01/1.07)*N86/N83</f>
        <v>#N/A</v>
      </c>
      <c r="O87" s="130" t="e">
        <f>(Q104/1.01/1.07)*O86/N83</f>
        <v>#N/A</v>
      </c>
      <c r="P87" s="130" t="e">
        <f>(Q104/1.01/1.07)*P86/N83</f>
        <v>#N/A</v>
      </c>
      <c r="Q87" s="187" t="e">
        <f>(Q104/1.01/1.07)*Q86/N83</f>
        <v>#N/A</v>
      </c>
      <c r="R87" s="130" t="e">
        <f>(Q104/1.01/1.07)*R86/N83</f>
        <v>#N/A</v>
      </c>
      <c r="S87" s="1132" t="e">
        <f>(V104/1.01/1.07)*S86/S83</f>
        <v>#N/A</v>
      </c>
      <c r="T87" s="130" t="e">
        <f>(V104/1.01/1.07)*T86/S83</f>
        <v>#N/A</v>
      </c>
      <c r="U87" s="130" t="e">
        <f>(V104/1.01/1.07)*U86/S83</f>
        <v>#N/A</v>
      </c>
      <c r="V87" s="130" t="e">
        <f>(V104/1.01/1.07)*V86/S83</f>
        <v>#N/A</v>
      </c>
      <c r="W87" s="1133" t="e">
        <f>(V104/1.01/1.07)*W86/S83</f>
        <v>#N/A</v>
      </c>
      <c r="X87" s="133" t="e">
        <f>(AA104/1.01/1.07)*X86/X83</f>
        <v>#N/A</v>
      </c>
      <c r="Y87" s="130" t="e">
        <f>(AA104/1.01/1.07)*Y86/X83</f>
        <v>#N/A</v>
      </c>
      <c r="Z87" s="130" t="e">
        <f>(AA104/1.01/1.07)*Z86/X83</f>
        <v>#N/A</v>
      </c>
      <c r="AA87" s="130" t="e">
        <f>(AA104/1.01/1.07)*AA86/X83</f>
        <v>#N/A</v>
      </c>
      <c r="AB87" s="130" t="e">
        <f>(AA104/1.01/1.07)*AB86/X83</f>
        <v>#N/A</v>
      </c>
      <c r="AC87" s="197" t="e">
        <f>(AA104/1.01/1.07)*AC86/X83</f>
        <v>#N/A</v>
      </c>
      <c r="AD87" s="192" t="e">
        <f>(AG104/1.01/1.07)*AD86/AD83</f>
        <v>#N/A</v>
      </c>
      <c r="AE87" s="130" t="e">
        <f>(AG104/1.01/1.07)*AE86/AD83</f>
        <v>#N/A</v>
      </c>
      <c r="AF87" s="130" t="e">
        <f>(AG104/1.01/1.07)*AF86/AD83</f>
        <v>#N/A</v>
      </c>
      <c r="AG87" s="130" t="e">
        <f>(AG104/1.01/1.07)*AG86/AD83</f>
        <v>#N/A</v>
      </c>
      <c r="AH87" s="206" t="e">
        <f>(AG104/1.01/1.07)*AH86/AD83</f>
        <v>#N/A</v>
      </c>
      <c r="AI87" s="192" t="e">
        <f>(AL104/1.01/1.07)*AI86/AI83</f>
        <v>#N/A</v>
      </c>
      <c r="AJ87" s="130" t="e">
        <f>(AL104/1.01/1.07)*AJ86/AI83</f>
        <v>#N/A</v>
      </c>
      <c r="AK87" s="130" t="e">
        <f>(AL104/1.01/1.07)*AK86/AI83</f>
        <v>#N/A</v>
      </c>
      <c r="AL87" s="130" t="e">
        <f>(AL104/1.01/1.07)*AL86/AI83</f>
        <v>#N/A</v>
      </c>
      <c r="AM87" s="197" t="e">
        <f>(AL104/1.01/1.07)*AM86/AI83</f>
        <v>#N/A</v>
      </c>
      <c r="AN87" s="192" t="e">
        <f>(AQ104/1.01/1.07)*AN86/AN83</f>
        <v>#N/A</v>
      </c>
      <c r="AO87" s="130" t="e">
        <f>(AQ104/1.01/1.07)*AO86/AN83</f>
        <v>#N/A</v>
      </c>
      <c r="AP87" s="130" t="e">
        <f>(AQ104/1.01/1.07)*AP86/AN83</f>
        <v>#N/A</v>
      </c>
      <c r="AQ87" s="130" t="e">
        <f>(AQ104/1.01/1.07)*AQ86/AN83</f>
        <v>#N/A</v>
      </c>
      <c r="AR87" s="206" t="e">
        <f>(AQ104/1.01/1.07)*AR86/AN83</f>
        <v>#N/A</v>
      </c>
      <c r="AS87" s="1132" t="e">
        <f>(AV104/1.01/1.07)*AS86/AS83</f>
        <v>#N/A</v>
      </c>
      <c r="AT87" s="130" t="e">
        <f>(AV104/1.01/1.07)*AT86/AS83</f>
        <v>#N/A</v>
      </c>
      <c r="AU87" s="130" t="e">
        <f>(AV104/1.01/1.07)*AU86/AS83</f>
        <v>#N/A</v>
      </c>
      <c r="AV87" s="130" t="e">
        <f>(AV104/1.01/1.07)*AV86/AS83</f>
        <v>#N/A</v>
      </c>
      <c r="AW87" s="1133" t="e">
        <f>(AV104/1.01/1.07)*AW86/AS83</f>
        <v>#N/A</v>
      </c>
      <c r="AX87" s="133" t="e">
        <f>(BA104/1.01/1.07)*AX86/AX83</f>
        <v>#N/A</v>
      </c>
      <c r="AY87" s="130" t="e">
        <f>(BA104/1.01/1.07)*AY86/AX83</f>
        <v>#N/A</v>
      </c>
      <c r="AZ87" s="130" t="e">
        <f>(BA104/1.01/1.07)*AZ86/AX83</f>
        <v>#N/A</v>
      </c>
      <c r="BA87" s="130" t="e">
        <f>(BA104/1.01/1.07)*BA86/AX83</f>
        <v>#N/A</v>
      </c>
      <c r="BB87" s="206" t="e">
        <f>(BA104/1.01/1.07)*BB86/AX83</f>
        <v>#N/A</v>
      </c>
      <c r="BC87" s="134" t="e">
        <f>(BA104/1.01/1.07)*BC86/AX83</f>
        <v>#N/A</v>
      </c>
      <c r="BD87" s="192" t="e">
        <f>(BG104/1.01/1.07)*BD86/BD83</f>
        <v>#N/A</v>
      </c>
      <c r="BE87" s="130" t="e">
        <f>(BG104/1.01/1.07)*BE86/BD83</f>
        <v>#N/A</v>
      </c>
      <c r="BF87" s="130" t="e">
        <f>(BG104/1.01/1.07)*BF86/BD83</f>
        <v>#N/A</v>
      </c>
      <c r="BG87" s="130" t="e">
        <f>(BG104/1.01/1.07)*BG86/BD83</f>
        <v>#N/A</v>
      </c>
      <c r="BH87" s="134" t="e">
        <f>(BG104/1.01/1.07)*BD86/BD83</f>
        <v>#N/A</v>
      </c>
      <c r="BI87" s="133" t="e">
        <f>(BL104/1.01/1.07)*BI86/BI83</f>
        <v>#N/A</v>
      </c>
      <c r="BJ87" s="130" t="e">
        <f>(BL104/1.01/1.07)*BJ86/BI83</f>
        <v>#N/A</v>
      </c>
      <c r="BK87" s="130" t="e">
        <f>(BL104/1.01/1.07)*BK86/BI83</f>
        <v>#N/A</v>
      </c>
      <c r="BL87" s="130" t="e">
        <f>(BL104/1.01/1.07)*BL86/BI83</f>
        <v>#N/A</v>
      </c>
      <c r="BM87" s="359" t="e">
        <f>(BL104/1.01/1.07)*BM86/BI83</f>
        <v>#N/A</v>
      </c>
    </row>
    <row r="88" spans="1:81" s="122" customFormat="1" ht="23.25" hidden="1" customHeight="1" outlineLevel="1" thickBot="1">
      <c r="A88" s="125" t="s">
        <v>108</v>
      </c>
      <c r="B88" s="120"/>
      <c r="C88" s="121"/>
      <c r="D88" s="759"/>
      <c r="E88" s="760"/>
      <c r="F88" s="760"/>
      <c r="G88" s="760"/>
      <c r="H88" s="761"/>
      <c r="I88" s="762"/>
      <c r="J88" s="760"/>
      <c r="K88" s="760"/>
      <c r="L88" s="763"/>
      <c r="M88" s="760"/>
      <c r="N88" s="764"/>
      <c r="O88" s="760"/>
      <c r="P88" s="760"/>
      <c r="Q88" s="763"/>
      <c r="R88" s="760"/>
      <c r="S88" s="1134"/>
      <c r="T88" s="1135"/>
      <c r="U88" s="1135"/>
      <c r="V88" s="1135"/>
      <c r="W88" s="1136"/>
      <c r="X88" s="762"/>
      <c r="Y88" s="760"/>
      <c r="Z88" s="760"/>
      <c r="AA88" s="760"/>
      <c r="AB88" s="760"/>
      <c r="AC88" s="765"/>
      <c r="AD88" s="764"/>
      <c r="AE88" s="760"/>
      <c r="AF88" s="760"/>
      <c r="AG88" s="760"/>
      <c r="AH88" s="766"/>
      <c r="AI88" s="764"/>
      <c r="AJ88" s="760"/>
      <c r="AK88" s="760"/>
      <c r="AL88" s="760"/>
      <c r="AM88" s="765"/>
      <c r="AN88" s="764"/>
      <c r="AO88" s="760"/>
      <c r="AP88" s="760"/>
      <c r="AQ88" s="760"/>
      <c r="AR88" s="1222"/>
      <c r="AS88" s="1315"/>
      <c r="AT88" s="1316"/>
      <c r="AU88" s="1316"/>
      <c r="AV88" s="1316"/>
      <c r="AW88" s="1317"/>
      <c r="AX88" s="1247"/>
      <c r="AY88" s="760"/>
      <c r="AZ88" s="760"/>
      <c r="BA88" s="760"/>
      <c r="BB88" s="766"/>
      <c r="BC88" s="761"/>
      <c r="BD88" s="764"/>
      <c r="BE88" s="760"/>
      <c r="BF88" s="760"/>
      <c r="BG88" s="760"/>
      <c r="BH88" s="761"/>
      <c r="BI88" s="762"/>
      <c r="BJ88" s="760"/>
      <c r="BK88" s="760"/>
      <c r="BL88" s="760"/>
      <c r="BM88" s="767"/>
      <c r="BN88" s="78"/>
      <c r="BO88" s="78"/>
      <c r="BP88" s="78"/>
      <c r="BQ88" s="78"/>
      <c r="BR88" s="78"/>
      <c r="BS88" s="78"/>
      <c r="BT88" s="78"/>
      <c r="BU88" s="78"/>
      <c r="BV88" s="78"/>
      <c r="BW88" s="78"/>
      <c r="BX88" s="78"/>
      <c r="BY88" s="78"/>
      <c r="BZ88" s="78"/>
      <c r="CA88" s="78"/>
      <c r="CB88" s="78"/>
      <c r="CC88" s="78"/>
    </row>
    <row r="89" spans="1:81" s="78" customFormat="1" ht="23.25" hidden="1" customHeight="1" outlineLevel="1" thickTop="1">
      <c r="A89" s="126" t="s">
        <v>111</v>
      </c>
      <c r="B89" s="123"/>
      <c r="C89" s="132" t="s">
        <v>107</v>
      </c>
      <c r="D89" s="360" t="e">
        <f>(G105/1.005/1.08)*D86/D83</f>
        <v>#N/A</v>
      </c>
      <c r="E89" s="131" t="e">
        <f>(G105/1.005/1.08)*E86/D83</f>
        <v>#N/A</v>
      </c>
      <c r="F89" s="131" t="e">
        <f>(G105/1.005/1.08)*F86/D83</f>
        <v>#N/A</v>
      </c>
      <c r="G89" s="131" t="e">
        <f>(G105/1.005/1.08)*G86/D83</f>
        <v>#N/A</v>
      </c>
      <c r="H89" s="135" t="e">
        <f>(G105/1.005/1.08)*H86/D83</f>
        <v>#N/A</v>
      </c>
      <c r="I89" s="136" t="e">
        <f>(L105/1.005/1.08)*I86/I83</f>
        <v>#N/A</v>
      </c>
      <c r="J89" s="131" t="e">
        <f>(L105/1.005/1.08)*J86/I83</f>
        <v>#N/A</v>
      </c>
      <c r="K89" s="131" t="e">
        <f>(L105/1.005/1.08)*K86/I83</f>
        <v>#N/A</v>
      </c>
      <c r="L89" s="188" t="e">
        <f>(L105/1.005/1.08)*L86/I83</f>
        <v>#N/A</v>
      </c>
      <c r="M89" s="131" t="e">
        <f>(L105/1.005/1.08)*M86/I83</f>
        <v>#N/A</v>
      </c>
      <c r="N89" s="193" t="e">
        <f>(Q105/1.005/1.08)*N86/N83</f>
        <v>#N/A</v>
      </c>
      <c r="O89" s="131" t="e">
        <f>(Q105/1.005/1.08)*O86/N83</f>
        <v>#N/A</v>
      </c>
      <c r="P89" s="131" t="e">
        <f>(Q105/1.005/1.08)*P86/N83</f>
        <v>#N/A</v>
      </c>
      <c r="Q89" s="188" t="e">
        <f>(Q105/1.005/1.08)*Q86/N83</f>
        <v>#N/A</v>
      </c>
      <c r="R89" s="131" t="e">
        <f>(Q105/1.005/1.08)*R86/N83</f>
        <v>#N/A</v>
      </c>
      <c r="S89" s="1137" t="e">
        <f>(V105/1.005/1.08)*S86/S83</f>
        <v>#N/A</v>
      </c>
      <c r="T89" s="131" t="e">
        <f>(V105/1.005/1.08)*T86/S83</f>
        <v>#N/A</v>
      </c>
      <c r="U89" s="131" t="e">
        <f>(V105/1.005/1.08)*U86/S83</f>
        <v>#N/A</v>
      </c>
      <c r="V89" s="131" t="e">
        <f>(V105/1.005/1.08)*V86/S83</f>
        <v>#N/A</v>
      </c>
      <c r="W89" s="1138" t="e">
        <f>(V105/1.005/1.08)*W86/S83</f>
        <v>#N/A</v>
      </c>
      <c r="X89" s="136" t="e">
        <f>(AA105/1.005/1.08)*X86/X83</f>
        <v>#N/A</v>
      </c>
      <c r="Y89" s="131" t="e">
        <f>(AA105/1.005/1.08)*Y86/X83</f>
        <v>#N/A</v>
      </c>
      <c r="Z89" s="131" t="e">
        <f>(AA105/1.005/1.08)*Z86/X83</f>
        <v>#N/A</v>
      </c>
      <c r="AA89" s="131" t="e">
        <f>(AA105/1.005/1.08)*AA86/X83</f>
        <v>#N/A</v>
      </c>
      <c r="AB89" s="131" t="e">
        <f>(AA105/1.005/1.08)*AB86/X83</f>
        <v>#N/A</v>
      </c>
      <c r="AC89" s="198" t="e">
        <f>(AA105/1.005/1.08)*AC86/X83</f>
        <v>#N/A</v>
      </c>
      <c r="AD89" s="193" t="e">
        <f>(AG105/1.005/1.08)*AD86/AD83</f>
        <v>#N/A</v>
      </c>
      <c r="AE89" s="131" t="e">
        <f>(AG105/1.005/1.08)*AE86/AD83</f>
        <v>#N/A</v>
      </c>
      <c r="AF89" s="131" t="e">
        <f>(AG105/1.005/1.08)*AF86/AD83</f>
        <v>#N/A</v>
      </c>
      <c r="AG89" s="131" t="e">
        <f>(AG105/1.005/1.08)*AG86/AD83</f>
        <v>#N/A</v>
      </c>
      <c r="AH89" s="207" t="e">
        <f>(AG105/1.005/1.08)*AH86/AD83</f>
        <v>#N/A</v>
      </c>
      <c r="AI89" s="193" t="e">
        <f>(AL105/1.005/1.08)*AI86/AI83</f>
        <v>#N/A</v>
      </c>
      <c r="AJ89" s="131" t="e">
        <f>(AL105/1.005/1.08)*AJ86/AI83</f>
        <v>#N/A</v>
      </c>
      <c r="AK89" s="131" t="e">
        <f>(AL105/1.005/1.08)*AK86/AI83</f>
        <v>#N/A</v>
      </c>
      <c r="AL89" s="131" t="e">
        <f>(AL105/1.005/1.08)*AL86/AI83</f>
        <v>#N/A</v>
      </c>
      <c r="AM89" s="198" t="e">
        <f>(AL105/1.005/1.08)*AM86/AI83</f>
        <v>#N/A</v>
      </c>
      <c r="AN89" s="193" t="e">
        <f>(AQ105/1.005/1.08)*AN86/AN83</f>
        <v>#N/A</v>
      </c>
      <c r="AO89" s="131" t="e">
        <f>(AQ105/1.005/1.08)*AO86/AN83</f>
        <v>#N/A</v>
      </c>
      <c r="AP89" s="131" t="e">
        <f>(AQ105/1.005/1.08)*AP86/AN83</f>
        <v>#N/A</v>
      </c>
      <c r="AQ89" s="131" t="e">
        <f>(AQ105/1.005/1.08)*AQ86/AN83</f>
        <v>#N/A</v>
      </c>
      <c r="AR89" s="207" t="e">
        <f>(AQ105/1.005/1.08)*AR86/AN83</f>
        <v>#N/A</v>
      </c>
      <c r="AS89" s="1137" t="e">
        <f>(AV105/1.005/1.08)*AS86/AS83</f>
        <v>#N/A</v>
      </c>
      <c r="AT89" s="131" t="e">
        <f>(AV105/1.005/1.08)*AT86/AS83</f>
        <v>#N/A</v>
      </c>
      <c r="AU89" s="131" t="e">
        <f>(AV105/1.005/1.08)*AU86/AS83</f>
        <v>#N/A</v>
      </c>
      <c r="AV89" s="338" t="e">
        <f>(AV105/1.005/1.08)*AV86/AS83</f>
        <v>#N/A</v>
      </c>
      <c r="AW89" s="1138" t="e">
        <f>(AV105/1.005/1.08)*AW86/AS83</f>
        <v>#N/A</v>
      </c>
      <c r="AX89" s="136" t="e">
        <f>(BA105/1.005/1.08)*AX86/AX83</f>
        <v>#N/A</v>
      </c>
      <c r="AY89" s="131" t="e">
        <f>(BA105/1.005/1.08)*AY86/AX83</f>
        <v>#N/A</v>
      </c>
      <c r="AZ89" s="131" t="e">
        <f>(BA105/1.005/1.08)*AZ86/AX83</f>
        <v>#N/A</v>
      </c>
      <c r="BA89" s="131" t="e">
        <f>(BA105/1.005/1.08)*BA86/AX83</f>
        <v>#N/A</v>
      </c>
      <c r="BB89" s="207" t="e">
        <f>(BA105/1.005/1.08)*BB86/AX83</f>
        <v>#N/A</v>
      </c>
      <c r="BC89" s="135" t="e">
        <f>(BA105/1.005/1.08)*BC86/AX83</f>
        <v>#N/A</v>
      </c>
      <c r="BD89" s="193" t="e">
        <f>(BG105/1.005/1.08)*BD86/BD83</f>
        <v>#N/A</v>
      </c>
      <c r="BE89" s="131" t="e">
        <f>(BG105/1.005/1.08)*BE86/BD83</f>
        <v>#N/A</v>
      </c>
      <c r="BF89" s="131" t="e">
        <f>(BG105/1.005/1.08)*BF86/BD83</f>
        <v>#N/A</v>
      </c>
      <c r="BG89" s="131" t="e">
        <f>(BG105/1.005/1.08)*BG86/BD83</f>
        <v>#N/A</v>
      </c>
      <c r="BH89" s="135" t="e">
        <f>(BG105/1.005/1.08)*BH86/BD83</f>
        <v>#N/A</v>
      </c>
      <c r="BI89" s="136" t="e">
        <f>(BL105/1.005/1.08)*BI86/BI83</f>
        <v>#N/A</v>
      </c>
      <c r="BJ89" s="131" t="e">
        <f>(BL105/1.005/1.08)*BJ86/BI83</f>
        <v>#N/A</v>
      </c>
      <c r="BK89" s="131" t="e">
        <f>(BL105/1.005/1.08)*BK86/BI83</f>
        <v>#N/A</v>
      </c>
      <c r="BL89" s="338" t="e">
        <f>(BL105/1.005/1.08)*BL86/BI83</f>
        <v>#N/A</v>
      </c>
      <c r="BM89" s="768" t="e">
        <f>(BL105/1.005/1.08)*BM86/BI83</f>
        <v>#N/A</v>
      </c>
    </row>
    <row r="90" spans="1:81" s="122" customFormat="1" ht="23.25" hidden="1" customHeight="1" outlineLevel="1" thickBot="1">
      <c r="A90" s="127" t="s">
        <v>109</v>
      </c>
      <c r="B90" s="120"/>
      <c r="C90" s="121"/>
      <c r="D90" s="759"/>
      <c r="E90" s="760"/>
      <c r="F90" s="760"/>
      <c r="G90" s="760"/>
      <c r="H90" s="761"/>
      <c r="I90" s="762"/>
      <c r="J90" s="760"/>
      <c r="K90" s="760"/>
      <c r="L90" s="763"/>
      <c r="M90" s="760"/>
      <c r="N90" s="764"/>
      <c r="O90" s="760"/>
      <c r="P90" s="760"/>
      <c r="Q90" s="760"/>
      <c r="R90" s="763"/>
      <c r="S90" s="1134"/>
      <c r="T90" s="1135"/>
      <c r="U90" s="1135"/>
      <c r="V90" s="1135"/>
      <c r="W90" s="1136"/>
      <c r="X90" s="762"/>
      <c r="Y90" s="760"/>
      <c r="Z90" s="760"/>
      <c r="AA90" s="760"/>
      <c r="AB90" s="760"/>
      <c r="AC90" s="765"/>
      <c r="AD90" s="764"/>
      <c r="AE90" s="760"/>
      <c r="AF90" s="760"/>
      <c r="AG90" s="760"/>
      <c r="AH90" s="766"/>
      <c r="AI90" s="764"/>
      <c r="AJ90" s="760"/>
      <c r="AK90" s="760"/>
      <c r="AL90" s="760"/>
      <c r="AM90" s="765"/>
      <c r="AN90" s="764"/>
      <c r="AO90" s="760"/>
      <c r="AP90" s="760"/>
      <c r="AQ90" s="760"/>
      <c r="AR90" s="1222"/>
      <c r="AS90" s="1315"/>
      <c r="AT90" s="1316"/>
      <c r="AU90" s="1316"/>
      <c r="AV90" s="1316"/>
      <c r="AW90" s="1317"/>
      <c r="AX90" s="1247"/>
      <c r="AY90" s="760"/>
      <c r="AZ90" s="760"/>
      <c r="BA90" s="760"/>
      <c r="BB90" s="766"/>
      <c r="BC90" s="761"/>
      <c r="BD90" s="764"/>
      <c r="BE90" s="760"/>
      <c r="BF90" s="760"/>
      <c r="BG90" s="760"/>
      <c r="BH90" s="761"/>
      <c r="BI90" s="762"/>
      <c r="BJ90" s="760"/>
      <c r="BK90" s="760"/>
      <c r="BL90" s="760"/>
      <c r="BM90" s="767"/>
      <c r="BN90" s="78"/>
      <c r="BO90" s="78"/>
      <c r="BP90" s="78"/>
      <c r="BQ90" s="78"/>
      <c r="BR90" s="78"/>
      <c r="BS90" s="78"/>
      <c r="BT90" s="78"/>
      <c r="BU90" s="78"/>
      <c r="BV90" s="78"/>
      <c r="BW90" s="78"/>
      <c r="BX90" s="78"/>
      <c r="BY90" s="78"/>
      <c r="BZ90" s="78"/>
      <c r="CA90" s="78"/>
      <c r="CB90" s="78"/>
      <c r="CC90" s="78"/>
    </row>
    <row r="91" spans="1:81" ht="27" hidden="1" outlineLevel="1" thickTop="1" thickBot="1">
      <c r="A91" s="28" t="s">
        <v>9</v>
      </c>
      <c r="B91" s="35" t="s">
        <v>46</v>
      </c>
      <c r="C91" s="46"/>
      <c r="D91" s="288"/>
      <c r="E91" s="361"/>
      <c r="F91" s="361"/>
      <c r="G91" s="361"/>
      <c r="H91" s="362"/>
      <c r="I91" s="336"/>
      <c r="J91" s="363"/>
      <c r="K91" s="363"/>
      <c r="L91" s="364"/>
      <c r="M91" s="363"/>
      <c r="N91" s="215"/>
      <c r="O91" s="363"/>
      <c r="P91" s="363"/>
      <c r="Q91" s="363"/>
      <c r="R91" s="364"/>
      <c r="S91" s="1139"/>
      <c r="T91" s="363"/>
      <c r="U91" s="363"/>
      <c r="V91" s="363"/>
      <c r="W91" s="1140"/>
      <c r="X91" s="511"/>
      <c r="Y91" s="363"/>
      <c r="Z91" s="363"/>
      <c r="AA91" s="365"/>
      <c r="AB91" s="331"/>
      <c r="AC91" s="334"/>
      <c r="AD91" s="366"/>
      <c r="AE91" s="365"/>
      <c r="AF91" s="365"/>
      <c r="AG91" s="365"/>
      <c r="AH91" s="218"/>
      <c r="AI91" s="366"/>
      <c r="AJ91" s="365"/>
      <c r="AK91" s="365"/>
      <c r="AL91" s="365"/>
      <c r="AM91" s="334"/>
      <c r="AN91" s="219"/>
      <c r="AO91" s="220"/>
      <c r="AP91" s="220"/>
      <c r="AQ91" s="221"/>
      <c r="AR91" s="471"/>
      <c r="AS91" s="1318"/>
      <c r="AT91" s="216"/>
      <c r="AU91" s="214"/>
      <c r="AV91" s="217"/>
      <c r="AW91" s="1319"/>
      <c r="AX91" s="320"/>
      <c r="AY91" s="363"/>
      <c r="AZ91" s="363"/>
      <c r="BA91" s="363"/>
      <c r="BB91" s="471"/>
      <c r="BC91" s="323"/>
      <c r="BD91" s="368"/>
      <c r="BE91" s="363"/>
      <c r="BF91" s="363"/>
      <c r="BG91" s="363"/>
      <c r="BH91" s="323"/>
      <c r="BI91" s="336"/>
      <c r="BJ91" s="339"/>
      <c r="BK91" s="339"/>
      <c r="BL91" s="339"/>
      <c r="BM91" s="369"/>
    </row>
    <row r="92" spans="1:81" ht="54.6" hidden="1" outlineLevel="1" thickBot="1">
      <c r="A92" s="28"/>
      <c r="B92" s="29"/>
      <c r="C92" s="46"/>
      <c r="D92" s="770" t="s">
        <v>21</v>
      </c>
      <c r="E92" s="771" t="s">
        <v>22</v>
      </c>
      <c r="F92" s="771" t="s">
        <v>20</v>
      </c>
      <c r="G92" s="772" t="s">
        <v>81</v>
      </c>
      <c r="H92" s="773"/>
      <c r="I92" s="774" t="s">
        <v>21</v>
      </c>
      <c r="J92" s="775" t="s">
        <v>22</v>
      </c>
      <c r="K92" s="775" t="s">
        <v>20</v>
      </c>
      <c r="L92" s="904" t="s">
        <v>81</v>
      </c>
      <c r="M92" s="777"/>
      <c r="N92" s="778" t="s">
        <v>21</v>
      </c>
      <c r="O92" s="775" t="s">
        <v>22</v>
      </c>
      <c r="P92" s="775" t="s">
        <v>20</v>
      </c>
      <c r="Q92" s="777" t="s">
        <v>81</v>
      </c>
      <c r="R92" s="1025"/>
      <c r="S92" s="1141" t="s">
        <v>21</v>
      </c>
      <c r="T92" s="1142" t="s">
        <v>22</v>
      </c>
      <c r="U92" s="1143" t="s">
        <v>20</v>
      </c>
      <c r="V92" s="1143" t="s">
        <v>81</v>
      </c>
      <c r="W92" s="1144"/>
      <c r="X92" s="1046" t="s">
        <v>21</v>
      </c>
      <c r="Y92" s="775" t="s">
        <v>22</v>
      </c>
      <c r="Z92" s="777" t="s">
        <v>20</v>
      </c>
      <c r="AA92" s="777" t="s">
        <v>81</v>
      </c>
      <c r="AB92" s="775"/>
      <c r="AC92" s="779"/>
      <c r="AD92" s="778" t="s">
        <v>21</v>
      </c>
      <c r="AE92" s="775" t="s">
        <v>22</v>
      </c>
      <c r="AF92" s="777" t="s">
        <v>20</v>
      </c>
      <c r="AG92" s="780" t="s">
        <v>81</v>
      </c>
      <c r="AH92" s="781"/>
      <c r="AI92" s="778" t="s">
        <v>21</v>
      </c>
      <c r="AJ92" s="775" t="s">
        <v>22</v>
      </c>
      <c r="AK92" s="777" t="s">
        <v>20</v>
      </c>
      <c r="AL92" s="780" t="s">
        <v>81</v>
      </c>
      <c r="AM92" s="779"/>
      <c r="AN92" s="782" t="s">
        <v>21</v>
      </c>
      <c r="AO92" s="783" t="s">
        <v>22</v>
      </c>
      <c r="AP92" s="784" t="s">
        <v>20</v>
      </c>
      <c r="AQ92" s="785" t="s">
        <v>81</v>
      </c>
      <c r="AR92" s="1223"/>
      <c r="AS92" s="1320" t="s">
        <v>21</v>
      </c>
      <c r="AT92" s="1321" t="s">
        <v>22</v>
      </c>
      <c r="AU92" s="1322" t="s">
        <v>20</v>
      </c>
      <c r="AV92" s="1323" t="s">
        <v>81</v>
      </c>
      <c r="AW92" s="1324"/>
      <c r="AX92" s="1248" t="s">
        <v>21</v>
      </c>
      <c r="AY92" s="775" t="s">
        <v>22</v>
      </c>
      <c r="AZ92" s="777" t="s">
        <v>20</v>
      </c>
      <c r="BA92" s="780" t="s">
        <v>81</v>
      </c>
      <c r="BB92" s="781"/>
      <c r="BC92" s="791"/>
      <c r="BD92" s="778" t="s">
        <v>21</v>
      </c>
      <c r="BE92" s="775" t="s">
        <v>22</v>
      </c>
      <c r="BF92" s="777" t="s">
        <v>20</v>
      </c>
      <c r="BG92" s="780" t="s">
        <v>81</v>
      </c>
      <c r="BH92" s="791"/>
      <c r="BI92" s="786" t="s">
        <v>21</v>
      </c>
      <c r="BJ92" s="777" t="s">
        <v>22</v>
      </c>
      <c r="BK92" s="777" t="s">
        <v>20</v>
      </c>
      <c r="BL92" s="777" t="s">
        <v>81</v>
      </c>
      <c r="BM92" s="792"/>
    </row>
    <row r="93" spans="1:81" s="47" customFormat="1" ht="18.600000000000001" hidden="1" outlineLevel="1" thickBot="1">
      <c r="A93" s="158" t="s">
        <v>84</v>
      </c>
      <c r="B93" s="158"/>
      <c r="C93" s="159"/>
      <c r="D93" s="793" t="e">
        <f>HLOOKUP(D79,TV_affinity,3,0)</f>
        <v>#N/A</v>
      </c>
      <c r="E93" s="905" t="e">
        <f>HLOOKUP(D79,Channel_split2,2,0)</f>
        <v>#N/A</v>
      </c>
      <c r="F93" s="905" t="e">
        <f>HLOOKUP(D79,PT_Share,2,0)</f>
        <v>#N/A</v>
      </c>
      <c r="G93" s="905"/>
      <c r="H93" s="795"/>
      <c r="I93" s="796" t="e">
        <f>HLOOKUP(I79,TV_affinity,3,0)</f>
        <v>#N/A</v>
      </c>
      <c r="J93" s="905" t="e">
        <f>HLOOKUP(I79,Channel_split2,2,0)</f>
        <v>#N/A</v>
      </c>
      <c r="K93" s="905" t="e">
        <f>HLOOKUP(I79,PT_Share,2,0)</f>
        <v>#N/A</v>
      </c>
      <c r="L93" s="797"/>
      <c r="M93" s="795"/>
      <c r="N93" s="796" t="e">
        <f>HLOOKUP(N79,TV_affinity,3,0)</f>
        <v>#N/A</v>
      </c>
      <c r="O93" s="905" t="e">
        <f>HLOOKUP(N79,Channel_split2,2,0)</f>
        <v>#N/A</v>
      </c>
      <c r="P93" s="905" t="e">
        <f>HLOOKUP(N79,PT_Share,2,0)</f>
        <v>#N/A</v>
      </c>
      <c r="Q93" s="905"/>
      <c r="R93" s="1026"/>
      <c r="S93" s="1145" t="e">
        <f>HLOOKUP(S79,TV_affinity,3,0)</f>
        <v>#N/A</v>
      </c>
      <c r="T93" s="1146" t="e">
        <f>HLOOKUP(S79,Channel_split2,2,0)</f>
        <v>#N/A</v>
      </c>
      <c r="U93" s="1146" t="e">
        <f>HLOOKUP(S79,PT_Share,2,0)</f>
        <v>#N/A</v>
      </c>
      <c r="V93" s="1146"/>
      <c r="W93" s="1147"/>
      <c r="X93" s="1047" t="e">
        <f>HLOOKUP(X79,TV_affinity,3,0)</f>
        <v>#N/A</v>
      </c>
      <c r="Y93" s="905" t="e">
        <f>HLOOKUP(X79,Channel_split2,2,0)</f>
        <v>#N/A</v>
      </c>
      <c r="Z93" s="905" t="e">
        <f>HLOOKUP(X79,PT_Share,2,0)</f>
        <v>#N/A</v>
      </c>
      <c r="AA93" s="905"/>
      <c r="AB93" s="906"/>
      <c r="AC93" s="800"/>
      <c r="AD93" s="1047" t="e">
        <f>HLOOKUP(AD79,TV_affinity,3,0)</f>
        <v>#N/A</v>
      </c>
      <c r="AE93" s="905" t="e">
        <f>HLOOKUP(AD79,Channel_split2,2,0)</f>
        <v>#N/A</v>
      </c>
      <c r="AF93" s="905" t="e">
        <f>HLOOKUP(AD79,PT_Share,2,0)</f>
        <v>#N/A</v>
      </c>
      <c r="AG93" s="905"/>
      <c r="AH93" s="798"/>
      <c r="AI93" s="1047" t="e">
        <f>HLOOKUP(AI79,TV_affinity,3,0)</f>
        <v>#N/A</v>
      </c>
      <c r="AJ93" s="905" t="e">
        <f>HLOOKUP(AI79,Channel_split2,2,0)</f>
        <v>#N/A</v>
      </c>
      <c r="AK93" s="905" t="e">
        <f>HLOOKUP(AI79,PT_Share,2,0)</f>
        <v>#N/A</v>
      </c>
      <c r="AL93" s="905"/>
      <c r="AM93" s="798"/>
      <c r="AN93" s="1047" t="e">
        <f>HLOOKUP(AN79,TV_affinity,3,0)</f>
        <v>#N/A</v>
      </c>
      <c r="AO93" s="905" t="e">
        <f>HLOOKUP(AN79,Channel_split2,2,0)</f>
        <v>#N/A</v>
      </c>
      <c r="AP93" s="905" t="e">
        <f>HLOOKUP(AN79,PT_Share,2,0)</f>
        <v>#N/A</v>
      </c>
      <c r="AQ93" s="907"/>
      <c r="AR93" s="1390"/>
      <c r="AS93" s="1047" t="e">
        <f>HLOOKUP(AS79,TV_affinity,3,0)</f>
        <v>#N/A</v>
      </c>
      <c r="AT93" s="905" t="e">
        <f>HLOOKUP(AS79,Channel_split2,2,0)</f>
        <v>#N/A</v>
      </c>
      <c r="AU93" s="905" t="e">
        <f>HLOOKUP(AS79,PT_Share,2,0)</f>
        <v>#N/A</v>
      </c>
      <c r="AV93" s="1327"/>
      <c r="AW93" s="1328"/>
      <c r="AX93" s="1047" t="e">
        <f>HLOOKUP(AX79,TV_affinity,3,0)</f>
        <v>#N/A</v>
      </c>
      <c r="AY93" s="905" t="e">
        <f>HLOOKUP(AX79,Channel_split2,2,0)</f>
        <v>#N/A</v>
      </c>
      <c r="AZ93" s="905" t="e">
        <f>HLOOKUP(AX79,PT_Share,2,0)</f>
        <v>#N/A</v>
      </c>
      <c r="BA93" s="905"/>
      <c r="BB93" s="802"/>
      <c r="BC93" s="798"/>
      <c r="BD93" s="1047" t="e">
        <f>HLOOKUP(BD79,TV_affinity,3,0)</f>
        <v>#N/A</v>
      </c>
      <c r="BE93" s="905" t="e">
        <f>HLOOKUP(BD79,Channel_split2,2,0)</f>
        <v>#N/A</v>
      </c>
      <c r="BF93" s="905" t="e">
        <f>HLOOKUP(BD79,PT_Share,2,0)</f>
        <v>#N/A</v>
      </c>
      <c r="BG93" s="905"/>
      <c r="BH93" s="798"/>
      <c r="BI93" s="1047" t="e">
        <f>HLOOKUP(BI79,TV_affinity,3,0)</f>
        <v>#N/A</v>
      </c>
      <c r="BJ93" s="905" t="e">
        <f>HLOOKUP(BI79,Channel_split2,2,0)</f>
        <v>#N/A</v>
      </c>
      <c r="BK93" s="905" t="e">
        <f>HLOOKUP(BI79,PT_Share,2,0)</f>
        <v>#N/A</v>
      </c>
      <c r="BL93" s="905"/>
      <c r="BM93" s="803"/>
    </row>
    <row r="94" spans="1:81" s="47" customFormat="1" ht="18.600000000000001" hidden="1" outlineLevel="1" thickBot="1">
      <c r="A94" s="158" t="s">
        <v>69</v>
      </c>
      <c r="B94" s="158"/>
      <c r="C94" s="159"/>
      <c r="D94" s="793" t="e">
        <f>HLOOKUP(D79,TV_affinity,4,0)</f>
        <v>#N/A</v>
      </c>
      <c r="E94" s="905" t="e">
        <f>HLOOKUP(D79,Channel_split2,3,0)</f>
        <v>#N/A</v>
      </c>
      <c r="F94" s="905" t="e">
        <f>HLOOKUP(D79,PT_Share,3,0)</f>
        <v>#N/A</v>
      </c>
      <c r="G94" s="905"/>
      <c r="H94" s="795"/>
      <c r="I94" s="796" t="e">
        <f>HLOOKUP(I79,TV_affinity,4,0)</f>
        <v>#N/A</v>
      </c>
      <c r="J94" s="905" t="e">
        <f>HLOOKUP(I79,Channel_split2,3,0)</f>
        <v>#N/A</v>
      </c>
      <c r="K94" s="905" t="e">
        <f>HLOOKUP(I79,PT_Share,3,0)</f>
        <v>#N/A</v>
      </c>
      <c r="L94" s="797"/>
      <c r="M94" s="795"/>
      <c r="N94" s="796" t="e">
        <f>HLOOKUP(N79,TV_affinity,4,0)</f>
        <v>#N/A</v>
      </c>
      <c r="O94" s="905" t="e">
        <f>HLOOKUP(N79,Channel_split2,3,0)</f>
        <v>#N/A</v>
      </c>
      <c r="P94" s="905" t="e">
        <f>HLOOKUP(N79,PT_Share,3,0)</f>
        <v>#N/A</v>
      </c>
      <c r="Q94" s="905"/>
      <c r="R94" s="1026"/>
      <c r="S94" s="1145" t="e">
        <f>HLOOKUP(S79,TV_affinity,4,0)</f>
        <v>#N/A</v>
      </c>
      <c r="T94" s="1146" t="e">
        <f>HLOOKUP(S79,Channel_split2,3,0)</f>
        <v>#N/A</v>
      </c>
      <c r="U94" s="1146" t="e">
        <f>HLOOKUP(S79,PT_Share,3,0)</f>
        <v>#N/A</v>
      </c>
      <c r="V94" s="1146"/>
      <c r="W94" s="1147"/>
      <c r="X94" s="1047" t="e">
        <f>HLOOKUP(X79,TV_affinity,4,0)</f>
        <v>#N/A</v>
      </c>
      <c r="Y94" s="905" t="e">
        <f>HLOOKUP(X79,Channel_split2,3,0)</f>
        <v>#N/A</v>
      </c>
      <c r="Z94" s="905" t="e">
        <f>HLOOKUP(X79,PT_Share,3,0)</f>
        <v>#N/A</v>
      </c>
      <c r="AA94" s="905"/>
      <c r="AB94" s="906"/>
      <c r="AC94" s="800"/>
      <c r="AD94" s="1047" t="e">
        <f>HLOOKUP(AD79,TV_affinity,4,0)</f>
        <v>#N/A</v>
      </c>
      <c r="AE94" s="905" t="e">
        <f>HLOOKUP(AD79,Channel_split2,3,0)</f>
        <v>#N/A</v>
      </c>
      <c r="AF94" s="905" t="e">
        <f>HLOOKUP(AD79,PT_Share,3,0)</f>
        <v>#N/A</v>
      </c>
      <c r="AG94" s="905"/>
      <c r="AH94" s="798"/>
      <c r="AI94" s="1047" t="e">
        <f>HLOOKUP(AI79,TV_affinity,4,0)</f>
        <v>#N/A</v>
      </c>
      <c r="AJ94" s="905" t="e">
        <f>HLOOKUP(AI79,Channel_split2,3,0)</f>
        <v>#N/A</v>
      </c>
      <c r="AK94" s="905" t="e">
        <f>HLOOKUP(AI79,PT_Share,3,0)</f>
        <v>#N/A</v>
      </c>
      <c r="AL94" s="905"/>
      <c r="AM94" s="798"/>
      <c r="AN94" s="1047" t="e">
        <f>HLOOKUP(AN79,TV_affinity,4,0)</f>
        <v>#N/A</v>
      </c>
      <c r="AO94" s="905" t="e">
        <f>HLOOKUP(AN79,Channel_split2,3,0)</f>
        <v>#N/A</v>
      </c>
      <c r="AP94" s="905" t="e">
        <f>HLOOKUP(AN79,PT_Share,3,0)</f>
        <v>#N/A</v>
      </c>
      <c r="AQ94" s="907"/>
      <c r="AR94" s="1390"/>
      <c r="AS94" s="1047" t="e">
        <f>HLOOKUP(AS79,TV_affinity,4,0)</f>
        <v>#N/A</v>
      </c>
      <c r="AT94" s="905" t="e">
        <f>HLOOKUP(AS79,Channel_split2,3,0)</f>
        <v>#N/A</v>
      </c>
      <c r="AU94" s="905" t="e">
        <f>HLOOKUP(AS79,PT_Share,3,0)</f>
        <v>#N/A</v>
      </c>
      <c r="AV94" s="1327"/>
      <c r="AW94" s="1328"/>
      <c r="AX94" s="1047" t="e">
        <f>HLOOKUP(AX79,TV_affinity,4,0)</f>
        <v>#N/A</v>
      </c>
      <c r="AY94" s="905" t="e">
        <f>HLOOKUP(AX79,Channel_split2,3,0)</f>
        <v>#N/A</v>
      </c>
      <c r="AZ94" s="905" t="e">
        <f>HLOOKUP(AX79,PT_Share,3,0)</f>
        <v>#N/A</v>
      </c>
      <c r="BA94" s="905"/>
      <c r="BB94" s="802"/>
      <c r="BC94" s="798"/>
      <c r="BD94" s="1047" t="e">
        <f>HLOOKUP(BD79,TV_affinity,4,0)</f>
        <v>#N/A</v>
      </c>
      <c r="BE94" s="905" t="e">
        <f>HLOOKUP(BD79,Channel_split2,3,0)</f>
        <v>#N/A</v>
      </c>
      <c r="BF94" s="905" t="e">
        <f>HLOOKUP(BD79,PT_Share,3,0)</f>
        <v>#N/A</v>
      </c>
      <c r="BG94" s="905"/>
      <c r="BH94" s="798"/>
      <c r="BI94" s="1047" t="e">
        <f>HLOOKUP(BI79,TV_affinity,4,0)</f>
        <v>#N/A</v>
      </c>
      <c r="BJ94" s="905" t="e">
        <f>HLOOKUP(BI79,Channel_split2,3,0)</f>
        <v>#N/A</v>
      </c>
      <c r="BK94" s="905" t="e">
        <f>HLOOKUP(BI79,PT_Share,3,0)</f>
        <v>#N/A</v>
      </c>
      <c r="BL94" s="905"/>
      <c r="BM94" s="803"/>
    </row>
    <row r="95" spans="1:81" s="47" customFormat="1" ht="18.600000000000001" hidden="1" outlineLevel="1" thickBot="1">
      <c r="A95" s="158" t="s">
        <v>70</v>
      </c>
      <c r="B95" s="158"/>
      <c r="C95" s="159"/>
      <c r="D95" s="793" t="e">
        <f>HLOOKUP(D79,TV_affinity,5,0)</f>
        <v>#N/A</v>
      </c>
      <c r="E95" s="905" t="e">
        <f>HLOOKUP(D79,Channel_split2,4,0)</f>
        <v>#N/A</v>
      </c>
      <c r="F95" s="905" t="e">
        <f>HLOOKUP(D79,PT_Share,4,0)</f>
        <v>#N/A</v>
      </c>
      <c r="G95" s="905"/>
      <c r="H95" s="795"/>
      <c r="I95" s="796" t="e">
        <f>HLOOKUP(I79,TV_affinity,5,0)</f>
        <v>#N/A</v>
      </c>
      <c r="J95" s="905" t="e">
        <f>HLOOKUP(I79,Channel_split2,4,0)</f>
        <v>#N/A</v>
      </c>
      <c r="K95" s="905" t="e">
        <f>HLOOKUP(I79,PT_Share,4,0)</f>
        <v>#N/A</v>
      </c>
      <c r="L95" s="797"/>
      <c r="M95" s="795"/>
      <c r="N95" s="796" t="e">
        <f>HLOOKUP(N79,TV_affinity,5,0)</f>
        <v>#N/A</v>
      </c>
      <c r="O95" s="905" t="e">
        <f>HLOOKUP(N79,Channel_split2,4,0)</f>
        <v>#N/A</v>
      </c>
      <c r="P95" s="905" t="e">
        <f>HLOOKUP(N79,PT_Share,4,0)</f>
        <v>#N/A</v>
      </c>
      <c r="Q95" s="905"/>
      <c r="R95" s="1026"/>
      <c r="S95" s="1145" t="e">
        <f>HLOOKUP(S79,TV_affinity,5,0)</f>
        <v>#N/A</v>
      </c>
      <c r="T95" s="1146" t="e">
        <f>HLOOKUP(S79,Channel_split2,4,0)</f>
        <v>#N/A</v>
      </c>
      <c r="U95" s="1146" t="e">
        <f>HLOOKUP(S79,PT_Share,4,0)</f>
        <v>#N/A</v>
      </c>
      <c r="V95" s="1146"/>
      <c r="W95" s="1147"/>
      <c r="X95" s="1047" t="e">
        <f>HLOOKUP(X79,TV_affinity,5,0)</f>
        <v>#N/A</v>
      </c>
      <c r="Y95" s="905" t="e">
        <f>HLOOKUP(X79,Channel_split2,4,0)</f>
        <v>#N/A</v>
      </c>
      <c r="Z95" s="905" t="e">
        <f>HLOOKUP(X79,PT_Share,4,0)</f>
        <v>#N/A</v>
      </c>
      <c r="AA95" s="905"/>
      <c r="AB95" s="906"/>
      <c r="AC95" s="800"/>
      <c r="AD95" s="1047" t="e">
        <f>HLOOKUP(AD79,TV_affinity,5,0)</f>
        <v>#N/A</v>
      </c>
      <c r="AE95" s="905" t="e">
        <f>HLOOKUP(AD79,Channel_split2,4,0)</f>
        <v>#N/A</v>
      </c>
      <c r="AF95" s="905" t="e">
        <f>HLOOKUP(AD79,PT_Share,4,0)</f>
        <v>#N/A</v>
      </c>
      <c r="AG95" s="905"/>
      <c r="AH95" s="798"/>
      <c r="AI95" s="1047" t="e">
        <f>HLOOKUP(AI79,TV_affinity,5,0)</f>
        <v>#N/A</v>
      </c>
      <c r="AJ95" s="905" t="e">
        <f>HLOOKUP(AI79,Channel_split2,4,0)</f>
        <v>#N/A</v>
      </c>
      <c r="AK95" s="905" t="e">
        <f>HLOOKUP(AI79,PT_Share,4,0)</f>
        <v>#N/A</v>
      </c>
      <c r="AL95" s="905"/>
      <c r="AM95" s="798"/>
      <c r="AN95" s="1047" t="e">
        <f>HLOOKUP(AN79,TV_affinity,5,0)</f>
        <v>#N/A</v>
      </c>
      <c r="AO95" s="905" t="e">
        <f>HLOOKUP(AN79,Channel_split2,4,0)</f>
        <v>#N/A</v>
      </c>
      <c r="AP95" s="905" t="e">
        <f>HLOOKUP(AN79,PT_Share,4,0)</f>
        <v>#N/A</v>
      </c>
      <c r="AQ95" s="907"/>
      <c r="AR95" s="1390"/>
      <c r="AS95" s="1047" t="e">
        <f>HLOOKUP(AS79,TV_affinity,5,0)</f>
        <v>#N/A</v>
      </c>
      <c r="AT95" s="905" t="e">
        <f>HLOOKUP(AS79,Channel_split2,4,0)</f>
        <v>#N/A</v>
      </c>
      <c r="AU95" s="905" t="e">
        <f>HLOOKUP(AS79,PT_Share,4,0)</f>
        <v>#N/A</v>
      </c>
      <c r="AV95" s="1327"/>
      <c r="AW95" s="1328"/>
      <c r="AX95" s="1047" t="e">
        <f>HLOOKUP(AX79,TV_affinity,5,0)</f>
        <v>#N/A</v>
      </c>
      <c r="AY95" s="905" t="e">
        <f>HLOOKUP(AX79,Channel_split2,4,0)</f>
        <v>#N/A</v>
      </c>
      <c r="AZ95" s="905" t="e">
        <f>HLOOKUP(AX79,PT_Share,4,0)</f>
        <v>#N/A</v>
      </c>
      <c r="BA95" s="905"/>
      <c r="BB95" s="802"/>
      <c r="BC95" s="798"/>
      <c r="BD95" s="1047" t="e">
        <f>HLOOKUP(BD79,TV_affinity,5,0)</f>
        <v>#N/A</v>
      </c>
      <c r="BE95" s="905" t="e">
        <f>HLOOKUP(BD79,Channel_split2,4,0)</f>
        <v>#N/A</v>
      </c>
      <c r="BF95" s="905" t="e">
        <f>HLOOKUP(BD79,PT_Share,4,0)</f>
        <v>#N/A</v>
      </c>
      <c r="BG95" s="905"/>
      <c r="BH95" s="798"/>
      <c r="BI95" s="1047" t="e">
        <f>HLOOKUP(BI79,TV_affinity,5,0)</f>
        <v>#N/A</v>
      </c>
      <c r="BJ95" s="905" t="e">
        <f>HLOOKUP(BI79,Channel_split2,4,0)</f>
        <v>#N/A</v>
      </c>
      <c r="BK95" s="905" t="e">
        <f>HLOOKUP(BI79,PT_Share,4,0)</f>
        <v>#N/A</v>
      </c>
      <c r="BL95" s="905"/>
      <c r="BM95" s="803"/>
    </row>
    <row r="96" spans="1:81" s="47" customFormat="1" ht="18.600000000000001" hidden="1" outlineLevel="1" thickBot="1">
      <c r="A96" s="262" t="s">
        <v>105</v>
      </c>
      <c r="B96" s="262"/>
      <c r="C96" s="263"/>
      <c r="D96" s="804" t="e">
        <f>HLOOKUP(D79,TV_affinity,6,0)</f>
        <v>#N/A</v>
      </c>
      <c r="E96" s="805" t="e">
        <f>HLOOKUP(D79,Channel_split2,5,0)</f>
        <v>#N/A</v>
      </c>
      <c r="F96" s="805" t="e">
        <f>HLOOKUP(D79,PT_Share,5,0)</f>
        <v>#N/A</v>
      </c>
      <c r="G96" s="805"/>
      <c r="H96" s="806"/>
      <c r="I96" s="807" t="e">
        <f>HLOOKUP(I79,TV_affinity,6,0)</f>
        <v>#N/A</v>
      </c>
      <c r="J96" s="805" t="e">
        <f>HLOOKUP(I79,Channel_split2,5,0)</f>
        <v>#N/A</v>
      </c>
      <c r="K96" s="805" t="e">
        <f>HLOOKUP(I79,PT_Share,5,0)</f>
        <v>#N/A</v>
      </c>
      <c r="L96" s="808"/>
      <c r="M96" s="806"/>
      <c r="N96" s="807" t="e">
        <f>HLOOKUP(N79,TV_affinity,6,0)</f>
        <v>#N/A</v>
      </c>
      <c r="O96" s="805" t="e">
        <f>HLOOKUP(N79,Channel_split2,5,0)</f>
        <v>#N/A</v>
      </c>
      <c r="P96" s="805" t="e">
        <f>HLOOKUP(N79,PT_Share,5,0)</f>
        <v>#N/A</v>
      </c>
      <c r="Q96" s="805"/>
      <c r="R96" s="808"/>
      <c r="S96" s="1148" t="e">
        <f>HLOOKUP(S79,TV_affinity,6,0)</f>
        <v>#N/A</v>
      </c>
      <c r="T96" s="1149" t="e">
        <f>HLOOKUP(S79,Channel_split2,5,0)</f>
        <v>#N/A</v>
      </c>
      <c r="U96" s="1149" t="e">
        <f>HLOOKUP(S79,PT_Share,5,0)</f>
        <v>#N/A</v>
      </c>
      <c r="V96" s="1149"/>
      <c r="W96" s="1150"/>
      <c r="X96" s="1048" t="e">
        <f>HLOOKUP(X79,TV_affinity,6,0)</f>
        <v>#N/A</v>
      </c>
      <c r="Y96" s="805" t="e">
        <f>HLOOKUP(X79,Channel_split2,5,0)</f>
        <v>#N/A</v>
      </c>
      <c r="Z96" s="805" t="e">
        <f>HLOOKUP(X79,PT_Share,5,0)</f>
        <v>#N/A</v>
      </c>
      <c r="AA96" s="805"/>
      <c r="AB96" s="810"/>
      <c r="AC96" s="370"/>
      <c r="AD96" s="1048" t="e">
        <f>HLOOKUP(AD79,TV_affinity,6,0)</f>
        <v>#N/A</v>
      </c>
      <c r="AE96" s="805" t="e">
        <f>HLOOKUP(AD79,Channel_split2,5,0)</f>
        <v>#N/A</v>
      </c>
      <c r="AF96" s="805" t="e">
        <f>HLOOKUP(AD79,PT_Share,5,0)</f>
        <v>#N/A</v>
      </c>
      <c r="AG96" s="805"/>
      <c r="AH96" s="809"/>
      <c r="AI96" s="1048" t="e">
        <f>HLOOKUP(AI79,TV_affinity,6,0)</f>
        <v>#N/A</v>
      </c>
      <c r="AJ96" s="805" t="e">
        <f>HLOOKUP(AI79,Channel_split2,5,0)</f>
        <v>#N/A</v>
      </c>
      <c r="AK96" s="805" t="e">
        <f>HLOOKUP(AI79,PT_Share,5,0)</f>
        <v>#N/A</v>
      </c>
      <c r="AL96" s="805"/>
      <c r="AM96" s="809"/>
      <c r="AN96" s="1048" t="e">
        <f>HLOOKUP(AN79,TV_affinity,6,0)</f>
        <v>#N/A</v>
      </c>
      <c r="AO96" s="805" t="e">
        <f>HLOOKUP(AN79,Channel_split2,5,0)</f>
        <v>#N/A</v>
      </c>
      <c r="AP96" s="805" t="e">
        <f>HLOOKUP(AN79,PT_Share,5,0)</f>
        <v>#N/A</v>
      </c>
      <c r="AQ96" s="812"/>
      <c r="AR96" s="1391"/>
      <c r="AS96" s="1048" t="e">
        <f>HLOOKUP(AS79,TV_affinity,6,0)</f>
        <v>#N/A</v>
      </c>
      <c r="AT96" s="805" t="e">
        <f>HLOOKUP(AS79,Channel_split2,5,0)</f>
        <v>#N/A</v>
      </c>
      <c r="AU96" s="805" t="e">
        <f>HLOOKUP(AS79,PT_Share,5,0)</f>
        <v>#N/A</v>
      </c>
      <c r="AV96" s="1331"/>
      <c r="AW96" s="1332"/>
      <c r="AX96" s="1048" t="e">
        <f>HLOOKUP(AX79,TV_affinity,6,0)</f>
        <v>#N/A</v>
      </c>
      <c r="AY96" s="805" t="e">
        <f>HLOOKUP(AX79,Channel_split2,5,0)</f>
        <v>#N/A</v>
      </c>
      <c r="AZ96" s="805" t="e">
        <f>HLOOKUP(AX79,PT_Share,5,0)</f>
        <v>#N/A</v>
      </c>
      <c r="BA96" s="805"/>
      <c r="BB96" s="813"/>
      <c r="BC96" s="809"/>
      <c r="BD96" s="1048" t="e">
        <f>HLOOKUP(BD79,TV_affinity,6,0)</f>
        <v>#N/A</v>
      </c>
      <c r="BE96" s="805" t="e">
        <f>HLOOKUP(BD79,Channel_split2,5,0)</f>
        <v>#N/A</v>
      </c>
      <c r="BF96" s="805" t="e">
        <f>HLOOKUP(BD79,PT_Share,5,0)</f>
        <v>#N/A</v>
      </c>
      <c r="BG96" s="805"/>
      <c r="BH96" s="809"/>
      <c r="BI96" s="1048" t="e">
        <f>HLOOKUP(BI79,TV_affinity,6,0)</f>
        <v>#N/A</v>
      </c>
      <c r="BJ96" s="805" t="e">
        <f>HLOOKUP(BI79,Channel_split2,5,0)</f>
        <v>#N/A</v>
      </c>
      <c r="BK96" s="805" t="e">
        <f>HLOOKUP(BI79,PT_Share,5,0)</f>
        <v>#N/A</v>
      </c>
      <c r="BL96" s="805"/>
      <c r="BM96" s="814"/>
    </row>
    <row r="97" spans="1:65" s="47" customFormat="1" ht="18.600000000000001" hidden="1" outlineLevel="1" thickBot="1">
      <c r="A97" s="158" t="s">
        <v>71</v>
      </c>
      <c r="B97" s="158"/>
      <c r="C97" s="159"/>
      <c r="D97" s="260" t="e">
        <f>HLOOKUP(D79,TV_affinity,7,0)</f>
        <v>#N/A</v>
      </c>
      <c r="E97" s="259" t="e">
        <f>HLOOKUP(D79,Channel_split2,6,0)</f>
        <v>#N/A</v>
      </c>
      <c r="F97" s="259" t="e">
        <f>HLOOKUP(D79,PT_Share,6,0)</f>
        <v>#N/A</v>
      </c>
      <c r="G97" s="259"/>
      <c r="H97" s="224"/>
      <c r="I97" s="261" t="e">
        <f>HLOOKUP(I79,TV_affinity,7,0)</f>
        <v>#N/A</v>
      </c>
      <c r="J97" s="259" t="e">
        <f>HLOOKUP(I79,Channel_split2,6,0)</f>
        <v>#N/A</v>
      </c>
      <c r="K97" s="259" t="e">
        <f>HLOOKUP(I79,PT_Share,6,0)</f>
        <v>#N/A</v>
      </c>
      <c r="L97" s="466"/>
      <c r="M97" s="224"/>
      <c r="N97" s="261" t="e">
        <f>HLOOKUP(N79,TV_affinity,7,0)</f>
        <v>#N/A</v>
      </c>
      <c r="O97" s="259" t="e">
        <f>HLOOKUP(N79,Channel_split2,6,0)</f>
        <v>#N/A</v>
      </c>
      <c r="P97" s="259" t="e">
        <f>HLOOKUP(N79,PT_Share,6,0)</f>
        <v>#N/A</v>
      </c>
      <c r="Q97" s="259"/>
      <c r="R97" s="466"/>
      <c r="S97" s="1151" t="e">
        <f>HLOOKUP(S79,TV_affinity,7,0)</f>
        <v>#N/A</v>
      </c>
      <c r="T97" s="340" t="e">
        <f>HLOOKUP(S79,Channel_split2,6,0)</f>
        <v>#N/A</v>
      </c>
      <c r="U97" s="340" t="e">
        <f>HLOOKUP(S79,PT_Share,6,0)</f>
        <v>#N/A</v>
      </c>
      <c r="V97" s="340"/>
      <c r="W97" s="1152"/>
      <c r="X97" s="261" t="e">
        <f>HLOOKUP(X79,TV_affinity,7,0)</f>
        <v>#N/A</v>
      </c>
      <c r="Y97" s="259" t="e">
        <f>HLOOKUP(X79,Channel_split2,6,0)</f>
        <v>#N/A</v>
      </c>
      <c r="Z97" s="259" t="e">
        <f>HLOOKUP(X79,PT_Share,6,0)</f>
        <v>#N/A</v>
      </c>
      <c r="AA97" s="259"/>
      <c r="AB97" s="332"/>
      <c r="AC97" s="258"/>
      <c r="AD97" s="261" t="e">
        <f>HLOOKUP(AD79,TV_affinity,7,0)</f>
        <v>#N/A</v>
      </c>
      <c r="AE97" s="259" t="e">
        <f>HLOOKUP(AD79,Channel_split2,6,0)</f>
        <v>#N/A</v>
      </c>
      <c r="AF97" s="259" t="e">
        <f>HLOOKUP(AD79,PT_Share,6,0)</f>
        <v>#N/A</v>
      </c>
      <c r="AG97" s="259"/>
      <c r="AH97" s="225"/>
      <c r="AI97" s="261" t="e">
        <f>HLOOKUP(AI79,TV_affinity,7,0)</f>
        <v>#N/A</v>
      </c>
      <c r="AJ97" s="259" t="e">
        <f>HLOOKUP(AI79,Channel_split2,6,0)</f>
        <v>#N/A</v>
      </c>
      <c r="AK97" s="259" t="e">
        <f>HLOOKUP(AI79,PT_Share,6,0)</f>
        <v>#N/A</v>
      </c>
      <c r="AL97" s="259"/>
      <c r="AM97" s="225"/>
      <c r="AN97" s="261" t="e">
        <f>HLOOKUP(AN79,TV_affinity,7,0)</f>
        <v>#N/A</v>
      </c>
      <c r="AO97" s="259" t="e">
        <f>HLOOKUP(AN79,Channel_split2,6,0)</f>
        <v>#N/A</v>
      </c>
      <c r="AP97" s="259" t="e">
        <f>HLOOKUP(AN79,PT_Share,6,0)</f>
        <v>#N/A</v>
      </c>
      <c r="AQ97" s="208"/>
      <c r="AR97" s="1392"/>
      <c r="AS97" s="261" t="e">
        <f>HLOOKUP(AS79,TV_affinity,7,0)</f>
        <v>#N/A</v>
      </c>
      <c r="AT97" s="259" t="e">
        <f>HLOOKUP(AS79,Channel_split2,6,0)</f>
        <v>#N/A</v>
      </c>
      <c r="AU97" s="259" t="e">
        <f>HLOOKUP(AS79,PT_Share,6,0)</f>
        <v>#N/A</v>
      </c>
      <c r="AV97" s="208"/>
      <c r="AW97" s="1152"/>
      <c r="AX97" s="261" t="e">
        <f>HLOOKUP(AX79,TV_affinity,7,0)</f>
        <v>#N/A</v>
      </c>
      <c r="AY97" s="259" t="e">
        <f>HLOOKUP(AX79,Channel_split2,6,0)</f>
        <v>#N/A</v>
      </c>
      <c r="AZ97" s="259" t="e">
        <f>HLOOKUP(AX79,PT_Share,6,0)</f>
        <v>#N/A</v>
      </c>
      <c r="BA97" s="259"/>
      <c r="BB97" s="472"/>
      <c r="BC97" s="225"/>
      <c r="BD97" s="261" t="e">
        <f>HLOOKUP(BD79,TV_affinity,7,0)</f>
        <v>#N/A</v>
      </c>
      <c r="BE97" s="259" t="e">
        <f>HLOOKUP(BD79,Channel_split2,6,0)</f>
        <v>#N/A</v>
      </c>
      <c r="BF97" s="259" t="e">
        <f>HLOOKUP(BD79,PT_Share,6,0)</f>
        <v>#N/A</v>
      </c>
      <c r="BG97" s="259"/>
      <c r="BH97" s="225"/>
      <c r="BI97" s="261" t="e">
        <f>HLOOKUP(BI79,TV_affinity,7,0)</f>
        <v>#N/A</v>
      </c>
      <c r="BJ97" s="259" t="e">
        <f>HLOOKUP(BI79,Channel_split2,6,0)</f>
        <v>#N/A</v>
      </c>
      <c r="BK97" s="259" t="e">
        <f>HLOOKUP(BI79,PT_Share,6,0)</f>
        <v>#N/A</v>
      </c>
      <c r="BL97" s="259"/>
      <c r="BM97" s="816"/>
    </row>
    <row r="98" spans="1:65" s="47" customFormat="1" ht="18.600000000000001" hidden="1" outlineLevel="1" thickBot="1">
      <c r="A98" s="160" t="s">
        <v>73</v>
      </c>
      <c r="B98" s="158"/>
      <c r="C98" s="161"/>
      <c r="D98" s="793" t="e">
        <f>HLOOKUP(D79,TV_affinity,8,0)</f>
        <v>#N/A</v>
      </c>
      <c r="E98" s="905" t="e">
        <f>HLOOKUP(D79,Channel_split2,7,0)</f>
        <v>#N/A</v>
      </c>
      <c r="F98" s="905" t="e">
        <f>HLOOKUP(D79,PT_Share,7,0)</f>
        <v>#N/A</v>
      </c>
      <c r="G98" s="905"/>
      <c r="H98" s="795"/>
      <c r="I98" s="796" t="e">
        <f>HLOOKUP(I79,TV_affinity,8,0)</f>
        <v>#N/A</v>
      </c>
      <c r="J98" s="905" t="e">
        <f>HLOOKUP(I79,Channel_split2,7,0)</f>
        <v>#N/A</v>
      </c>
      <c r="K98" s="905" t="e">
        <f>HLOOKUP(I79,PT_Share,7,0)</f>
        <v>#N/A</v>
      </c>
      <c r="L98" s="797"/>
      <c r="M98" s="795"/>
      <c r="N98" s="796" t="e">
        <f>HLOOKUP(N79,TV_affinity,8,0)</f>
        <v>#N/A</v>
      </c>
      <c r="O98" s="905" t="e">
        <f>HLOOKUP(N79,Channel_split2,7,0)</f>
        <v>#N/A</v>
      </c>
      <c r="P98" s="905" t="e">
        <f>HLOOKUP(N79,PT_Share,7,0)</f>
        <v>#N/A</v>
      </c>
      <c r="Q98" s="905"/>
      <c r="R98" s="1026"/>
      <c r="S98" s="1145" t="e">
        <f>HLOOKUP(S79,TV_affinity,8,0)</f>
        <v>#N/A</v>
      </c>
      <c r="T98" s="1146" t="e">
        <f>HLOOKUP(S79,Channel_split2,7,0)</f>
        <v>#N/A</v>
      </c>
      <c r="U98" s="1146" t="e">
        <f>HLOOKUP(S79,PT_Share,7,0)</f>
        <v>#N/A</v>
      </c>
      <c r="V98" s="1146"/>
      <c r="W98" s="1147"/>
      <c r="X98" s="1047" t="e">
        <f>HLOOKUP(X79,TV_affinity,8,0)</f>
        <v>#N/A</v>
      </c>
      <c r="Y98" s="905" t="e">
        <f>HLOOKUP(X79,Channel_split2,7,0)</f>
        <v>#N/A</v>
      </c>
      <c r="Z98" s="905" t="e">
        <f>HLOOKUP(X79,PT_Share,7,0)</f>
        <v>#N/A</v>
      </c>
      <c r="AA98" s="905"/>
      <c r="AB98" s="906"/>
      <c r="AC98" s="800"/>
      <c r="AD98" s="1047" t="e">
        <f>HLOOKUP(AD79,TV_affinity,8,0)</f>
        <v>#N/A</v>
      </c>
      <c r="AE98" s="905" t="e">
        <f>HLOOKUP(AD79,Channel_split2,7,0)</f>
        <v>#N/A</v>
      </c>
      <c r="AF98" s="905" t="e">
        <f>HLOOKUP(AD79,PT_Share,7,0)</f>
        <v>#N/A</v>
      </c>
      <c r="AG98" s="905"/>
      <c r="AH98" s="798"/>
      <c r="AI98" s="1047" t="e">
        <f>HLOOKUP(AI79,TV_affinity,8,0)</f>
        <v>#N/A</v>
      </c>
      <c r="AJ98" s="905" t="e">
        <f>HLOOKUP(AI79,Channel_split2,7,0)</f>
        <v>#N/A</v>
      </c>
      <c r="AK98" s="905" t="e">
        <f>HLOOKUP(AI79,PT_Share,7,0)</f>
        <v>#N/A</v>
      </c>
      <c r="AL98" s="905"/>
      <c r="AM98" s="798"/>
      <c r="AN98" s="1047" t="e">
        <f>HLOOKUP(AN79,TV_affinity,8,0)</f>
        <v>#N/A</v>
      </c>
      <c r="AO98" s="905" t="e">
        <f>HLOOKUP(AN79,Channel_split2,7,0)</f>
        <v>#N/A</v>
      </c>
      <c r="AP98" s="905" t="e">
        <f>HLOOKUP(AN79,PT_Share,7,0)</f>
        <v>#N/A</v>
      </c>
      <c r="AQ98" s="907"/>
      <c r="AR98" s="1390"/>
      <c r="AS98" s="1047" t="e">
        <f>HLOOKUP(AS79,TV_affinity,8,0)</f>
        <v>#N/A</v>
      </c>
      <c r="AT98" s="905" t="e">
        <f>HLOOKUP(AS79,Channel_split2,7,0)</f>
        <v>#N/A</v>
      </c>
      <c r="AU98" s="905" t="e">
        <f>HLOOKUP(AS79,PT_Share,7,0)</f>
        <v>#N/A</v>
      </c>
      <c r="AV98" s="1327"/>
      <c r="AW98" s="1328"/>
      <c r="AX98" s="1047" t="e">
        <f>HLOOKUP(AX79,TV_affinity,8,0)</f>
        <v>#N/A</v>
      </c>
      <c r="AY98" s="905" t="e">
        <f>HLOOKUP(AX79,Channel_split2,7,0)</f>
        <v>#N/A</v>
      </c>
      <c r="AZ98" s="905" t="e">
        <f>HLOOKUP(AX79,PT_Share,7,0)</f>
        <v>#N/A</v>
      </c>
      <c r="BA98" s="905"/>
      <c r="BB98" s="802"/>
      <c r="BC98" s="798"/>
      <c r="BD98" s="1047" t="e">
        <f>HLOOKUP(BD79,TV_affinity,8,0)</f>
        <v>#N/A</v>
      </c>
      <c r="BE98" s="905" t="e">
        <f>HLOOKUP(BD79,Channel_split2,7,0)</f>
        <v>#N/A</v>
      </c>
      <c r="BF98" s="905" t="e">
        <f>HLOOKUP(BD79,PT_Share,7,0)</f>
        <v>#N/A</v>
      </c>
      <c r="BG98" s="905"/>
      <c r="BH98" s="798"/>
      <c r="BI98" s="1047" t="e">
        <f>HLOOKUP(BI79,TV_affinity,8,0)</f>
        <v>#N/A</v>
      </c>
      <c r="BJ98" s="905" t="e">
        <f>HLOOKUP(BI79,Channel_split2,7,0)</f>
        <v>#N/A</v>
      </c>
      <c r="BK98" s="905" t="e">
        <f>HLOOKUP(BI79,PT_Share,7,0)</f>
        <v>#N/A</v>
      </c>
      <c r="BL98" s="905"/>
      <c r="BM98" s="803"/>
    </row>
    <row r="99" spans="1:65" s="47" customFormat="1" ht="18.600000000000001" hidden="1" outlineLevel="1" thickBot="1">
      <c r="A99" s="160" t="s">
        <v>85</v>
      </c>
      <c r="B99" s="158"/>
      <c r="C99" s="161"/>
      <c r="D99" s="793" t="e">
        <f>HLOOKUP(D79,TV_affinity,9,0)</f>
        <v>#N/A</v>
      </c>
      <c r="E99" s="905" t="e">
        <f>HLOOKUP(D79,Channel_split2,8,0)</f>
        <v>#N/A</v>
      </c>
      <c r="F99" s="905" t="e">
        <f>HLOOKUP(D79,PT_Share,8,0)</f>
        <v>#N/A</v>
      </c>
      <c r="G99" s="340"/>
      <c r="H99" s="224"/>
      <c r="I99" s="796" t="e">
        <f>HLOOKUP(I79,TV_affinity,9,0)</f>
        <v>#N/A</v>
      </c>
      <c r="J99" s="905" t="e">
        <f>HLOOKUP(I79,Channel_split2,8,0)</f>
        <v>#N/A</v>
      </c>
      <c r="K99" s="905" t="e">
        <f>HLOOKUP(I79,PT_Share,8,0)</f>
        <v>#N/A</v>
      </c>
      <c r="L99" s="466"/>
      <c r="M99" s="224"/>
      <c r="N99" s="796" t="e">
        <f>HLOOKUP(N79,TV_affinity,9,0)</f>
        <v>#N/A</v>
      </c>
      <c r="O99" s="905" t="e">
        <f>HLOOKUP(N79,Channel_split2,8,0)</f>
        <v>#N/A</v>
      </c>
      <c r="P99" s="905" t="e">
        <f>HLOOKUP(N79,PT_Share,8,0)</f>
        <v>#N/A</v>
      </c>
      <c r="Q99" s="340"/>
      <c r="R99" s="466"/>
      <c r="S99" s="1145" t="e">
        <f>HLOOKUP(S79,TV_affinity,9,0)</f>
        <v>#N/A</v>
      </c>
      <c r="T99" s="1146" t="e">
        <f>HLOOKUP(S79,Channel_split2,8,0)</f>
        <v>#N/A</v>
      </c>
      <c r="U99" s="1146" t="e">
        <f>HLOOKUP(S79,PT_Share,8,0)</f>
        <v>#N/A</v>
      </c>
      <c r="V99" s="340"/>
      <c r="W99" s="1152"/>
      <c r="X99" s="1047" t="e">
        <f>HLOOKUP(X79,TV_affinity,9,0)</f>
        <v>#N/A</v>
      </c>
      <c r="Y99" s="905" t="e">
        <f>HLOOKUP(X79,Channel_split2,8,0)</f>
        <v>#N/A</v>
      </c>
      <c r="Z99" s="905" t="e">
        <f>HLOOKUP(X79,PT_Share,8,0)</f>
        <v>#N/A</v>
      </c>
      <c r="AA99" s="340"/>
      <c r="AB99" s="333"/>
      <c r="AC99" s="258"/>
      <c r="AD99" s="1047" t="e">
        <f>HLOOKUP(AD79,TV_affinity,9,0)</f>
        <v>#N/A</v>
      </c>
      <c r="AE99" s="905" t="e">
        <f>HLOOKUP(AD79,Channel_split2,8,0)</f>
        <v>#N/A</v>
      </c>
      <c r="AF99" s="905" t="e">
        <f>HLOOKUP(AD79,PT_Share,8,0)</f>
        <v>#N/A</v>
      </c>
      <c r="AG99" s="905"/>
      <c r="AH99" s="225"/>
      <c r="AI99" s="1047" t="e">
        <f>HLOOKUP(AI79,TV_affinity,9,0)</f>
        <v>#N/A</v>
      </c>
      <c r="AJ99" s="905" t="e">
        <f>HLOOKUP(AI79,Channel_split2,8,0)</f>
        <v>#N/A</v>
      </c>
      <c r="AK99" s="905" t="e">
        <f>HLOOKUP(AI79,PT_Share,8,0)</f>
        <v>#N/A</v>
      </c>
      <c r="AL99" s="905"/>
      <c r="AM99" s="225"/>
      <c r="AN99" s="1047" t="e">
        <f>HLOOKUP(AN79,TV_affinity,9,0)</f>
        <v>#N/A</v>
      </c>
      <c r="AO99" s="905" t="e">
        <f>HLOOKUP(AN79,Channel_split2,8,0)</f>
        <v>#N/A</v>
      </c>
      <c r="AP99" s="905" t="e">
        <f>HLOOKUP(AN79,PT_Share,8,0)</f>
        <v>#N/A</v>
      </c>
      <c r="AQ99" s="208"/>
      <c r="AR99" s="1390"/>
      <c r="AS99" s="1047" t="e">
        <f>HLOOKUP(AS79,TV_affinity,9,0)</f>
        <v>#N/A</v>
      </c>
      <c r="AT99" s="905" t="e">
        <f>HLOOKUP(AS79,Channel_split2,8,0)</f>
        <v>#N/A</v>
      </c>
      <c r="AU99" s="905" t="e">
        <f>HLOOKUP(AS79,PT_Share,8,0)</f>
        <v>#N/A</v>
      </c>
      <c r="AV99" s="208"/>
      <c r="AW99" s="1152"/>
      <c r="AX99" s="1047" t="e">
        <f>HLOOKUP(AX79,TV_affinity,9,0)</f>
        <v>#N/A</v>
      </c>
      <c r="AY99" s="905" t="e">
        <f>HLOOKUP(AX79,Channel_split2,8,0)</f>
        <v>#N/A</v>
      </c>
      <c r="AZ99" s="905" t="e">
        <f>HLOOKUP(AX79,PT_Share,8,0)</f>
        <v>#N/A</v>
      </c>
      <c r="BA99" s="340"/>
      <c r="BB99" s="472"/>
      <c r="BC99" s="225"/>
      <c r="BD99" s="1047" t="e">
        <f>HLOOKUP(BD79,TV_affinity,9,0)</f>
        <v>#N/A</v>
      </c>
      <c r="BE99" s="905" t="e">
        <f>HLOOKUP(BD79,Channel_split2,8,0)</f>
        <v>#N/A</v>
      </c>
      <c r="BF99" s="905" t="e">
        <f>HLOOKUP(BD79,PT_Share,8,0)</f>
        <v>#N/A</v>
      </c>
      <c r="BG99" s="340"/>
      <c r="BH99" s="798"/>
      <c r="BI99" s="1047" t="e">
        <f>HLOOKUP(BI79,TV_affinity,9,0)</f>
        <v>#N/A</v>
      </c>
      <c r="BJ99" s="905" t="e">
        <f>HLOOKUP(BI79,Channel_split2,8,0)</f>
        <v>#N/A</v>
      </c>
      <c r="BK99" s="905" t="e">
        <f>HLOOKUP(BI79,PT_Share,8,0)</f>
        <v>#N/A</v>
      </c>
      <c r="BL99" s="340"/>
      <c r="BM99" s="816"/>
    </row>
    <row r="100" spans="1:65" s="47" customFormat="1" ht="18.600000000000001" hidden="1" outlineLevel="1" thickBot="1">
      <c r="A100" s="160" t="s">
        <v>93</v>
      </c>
      <c r="B100" s="158"/>
      <c r="C100" s="161"/>
      <c r="D100" s="793" t="e">
        <f>HLOOKUP(D79,TV_affinity,10,0)</f>
        <v>#N/A</v>
      </c>
      <c r="E100" s="905" t="e">
        <f>HLOOKUP(D79,Channel_split2,9,0)</f>
        <v>#N/A</v>
      </c>
      <c r="F100" s="905" t="e">
        <f>HLOOKUP(D79,PT_Share,9,0)</f>
        <v>#N/A</v>
      </c>
      <c r="G100" s="340"/>
      <c r="H100" s="224"/>
      <c r="I100" s="796" t="e">
        <f>HLOOKUP(I79,TV_affinity,10,0)</f>
        <v>#N/A</v>
      </c>
      <c r="J100" s="905" t="e">
        <f>HLOOKUP(I79,Channel_split2,9,0)</f>
        <v>#N/A</v>
      </c>
      <c r="K100" s="905" t="e">
        <f>HLOOKUP(I79,PT_Share,9,0)</f>
        <v>#N/A</v>
      </c>
      <c r="L100" s="466"/>
      <c r="M100" s="224"/>
      <c r="N100" s="796" t="e">
        <f>HLOOKUP(N79,TV_affinity,10,0)</f>
        <v>#N/A</v>
      </c>
      <c r="O100" s="905" t="e">
        <f>HLOOKUP(N79,Channel_split2,9,0)</f>
        <v>#N/A</v>
      </c>
      <c r="P100" s="905" t="e">
        <f>HLOOKUP(N79,PT_Share,9,0)</f>
        <v>#N/A</v>
      </c>
      <c r="Q100" s="340"/>
      <c r="R100" s="466"/>
      <c r="S100" s="1145" t="e">
        <f>HLOOKUP(S79,TV_affinity,10,0)</f>
        <v>#N/A</v>
      </c>
      <c r="T100" s="1146" t="e">
        <f>HLOOKUP(S79,Channel_split2,9,0)</f>
        <v>#N/A</v>
      </c>
      <c r="U100" s="1146" t="e">
        <f>HLOOKUP(S79,PT_Share,9,0)</f>
        <v>#N/A</v>
      </c>
      <c r="V100" s="340"/>
      <c r="W100" s="1152"/>
      <c r="X100" s="1047" t="e">
        <f>HLOOKUP(X79,TV_affinity,10,0)</f>
        <v>#N/A</v>
      </c>
      <c r="Y100" s="905" t="e">
        <f>HLOOKUP(X79,Channel_split2,9,0)</f>
        <v>#N/A</v>
      </c>
      <c r="Z100" s="905" t="e">
        <f>HLOOKUP(X79,PT_Share,9,0)</f>
        <v>#N/A</v>
      </c>
      <c r="AA100" s="340"/>
      <c r="AB100" s="333"/>
      <c r="AC100" s="258"/>
      <c r="AD100" s="1047" t="e">
        <f>HLOOKUP(AD79,TV_affinity,10,0)</f>
        <v>#N/A</v>
      </c>
      <c r="AE100" s="905" t="e">
        <f>HLOOKUP(AD79,Channel_split2,9,0)</f>
        <v>#N/A</v>
      </c>
      <c r="AF100" s="905" t="e">
        <f>HLOOKUP(AD79,PT_Share,9,0)</f>
        <v>#N/A</v>
      </c>
      <c r="AG100" s="905"/>
      <c r="AH100" s="225"/>
      <c r="AI100" s="1047" t="e">
        <f>HLOOKUP(AI79,TV_affinity,10,0)</f>
        <v>#N/A</v>
      </c>
      <c r="AJ100" s="905" t="e">
        <f>HLOOKUP(AI79,Channel_split2,9,0)</f>
        <v>#N/A</v>
      </c>
      <c r="AK100" s="905" t="e">
        <f>HLOOKUP(AI79,PT_Share,9,0)</f>
        <v>#N/A</v>
      </c>
      <c r="AL100" s="340"/>
      <c r="AM100" s="225"/>
      <c r="AN100" s="1047" t="e">
        <f>HLOOKUP(AN79,TV_affinity,10,0)</f>
        <v>#N/A</v>
      </c>
      <c r="AO100" s="905" t="e">
        <f>HLOOKUP(AN79,Channel_split2,9,0)</f>
        <v>#N/A</v>
      </c>
      <c r="AP100" s="905" t="e">
        <f>HLOOKUP(AN79,PT_Share,9,0)</f>
        <v>#N/A</v>
      </c>
      <c r="AQ100" s="208"/>
      <c r="AR100" s="1390"/>
      <c r="AS100" s="1047" t="e">
        <f>HLOOKUP(AS79,TV_affinity,10,0)</f>
        <v>#N/A</v>
      </c>
      <c r="AT100" s="905" t="e">
        <f>HLOOKUP(AS79,Channel_split2,9,0)</f>
        <v>#N/A</v>
      </c>
      <c r="AU100" s="905" t="e">
        <f>HLOOKUP(AS79,PT_Share,9,0)</f>
        <v>#N/A</v>
      </c>
      <c r="AV100" s="208"/>
      <c r="AW100" s="1152"/>
      <c r="AX100" s="1047" t="e">
        <f>HLOOKUP(AX79,TV_affinity,10,0)</f>
        <v>#N/A</v>
      </c>
      <c r="AY100" s="905" t="e">
        <f>HLOOKUP(AX79,Channel_split2,9,0)</f>
        <v>#N/A</v>
      </c>
      <c r="AZ100" s="905" t="e">
        <f>HLOOKUP(AX79,PT_Share,9,0)</f>
        <v>#N/A</v>
      </c>
      <c r="BA100" s="340"/>
      <c r="BB100" s="472"/>
      <c r="BC100" s="225"/>
      <c r="BD100" s="1047" t="e">
        <f>HLOOKUP(BD79,TV_affinity,10,0)</f>
        <v>#N/A</v>
      </c>
      <c r="BE100" s="905" t="e">
        <f>HLOOKUP(BD79,Channel_split2,9,0)</f>
        <v>#N/A</v>
      </c>
      <c r="BF100" s="905" t="e">
        <f>HLOOKUP(BD79,PT_Share,9,0)</f>
        <v>#N/A</v>
      </c>
      <c r="BG100" s="340"/>
      <c r="BH100" s="798"/>
      <c r="BI100" s="1047" t="e">
        <f>HLOOKUP(BI79,TV_affinity,10,0)</f>
        <v>#N/A</v>
      </c>
      <c r="BJ100" s="905" t="e">
        <f>HLOOKUP(BI79,Channel_split2,9,0)</f>
        <v>#N/A</v>
      </c>
      <c r="BK100" s="905" t="e">
        <f>HLOOKUP(BI79,PT_Share,9,0)</f>
        <v>#N/A</v>
      </c>
      <c r="BL100" s="340"/>
      <c r="BM100" s="816"/>
    </row>
    <row r="101" spans="1:65" ht="18.600000000000001" hidden="1" outlineLevel="1" thickBot="1">
      <c r="A101" s="151"/>
      <c r="B101" s="32"/>
      <c r="C101" s="48"/>
      <c r="D101" s="817"/>
      <c r="E101" s="665"/>
      <c r="F101" s="704"/>
      <c r="G101" s="704"/>
      <c r="H101" s="705"/>
      <c r="I101" s="820"/>
      <c r="J101" s="850"/>
      <c r="K101" s="707"/>
      <c r="L101" s="823"/>
      <c r="M101" s="707"/>
      <c r="N101" s="908"/>
      <c r="O101" s="850"/>
      <c r="P101" s="707"/>
      <c r="Q101" s="707"/>
      <c r="R101" s="1023"/>
      <c r="S101" s="1153"/>
      <c r="T101" s="1154"/>
      <c r="U101" s="1154"/>
      <c r="V101" s="1154"/>
      <c r="W101" s="1155"/>
      <c r="X101" s="1049"/>
      <c r="Y101" s="707"/>
      <c r="Z101" s="707"/>
      <c r="AA101" s="707"/>
      <c r="AB101" s="828"/>
      <c r="AC101" s="826"/>
      <c r="AD101" s="909"/>
      <c r="AE101" s="707"/>
      <c r="AF101" s="707"/>
      <c r="AG101" s="707"/>
      <c r="AH101" s="829"/>
      <c r="AI101" s="909"/>
      <c r="AJ101" s="707"/>
      <c r="AK101" s="707"/>
      <c r="AL101" s="707"/>
      <c r="AM101" s="826"/>
      <c r="AN101" s="830"/>
      <c r="AO101" s="910"/>
      <c r="AP101" s="910"/>
      <c r="AQ101" s="911"/>
      <c r="AR101" s="1227"/>
      <c r="AS101" s="1333"/>
      <c r="AT101" s="1301"/>
      <c r="AU101" s="1301"/>
      <c r="AV101" s="1301"/>
      <c r="AW101" s="1334"/>
      <c r="AX101" s="1250"/>
      <c r="AY101" s="912"/>
      <c r="AZ101" s="912"/>
      <c r="BA101" s="912"/>
      <c r="BB101" s="833"/>
      <c r="BC101" s="834"/>
      <c r="BD101" s="825"/>
      <c r="BE101" s="912"/>
      <c r="BF101" s="912"/>
      <c r="BG101" s="912"/>
      <c r="BH101" s="834"/>
      <c r="BI101" s="835"/>
      <c r="BJ101" s="912"/>
      <c r="BK101" s="912"/>
      <c r="BL101" s="912"/>
      <c r="BM101" s="836"/>
    </row>
    <row r="102" spans="1:65" s="223" customFormat="1" ht="18.600000000000001" hidden="1" outlineLevel="1" thickBot="1">
      <c r="A102" s="155" t="s">
        <v>54</v>
      </c>
      <c r="B102" s="222"/>
      <c r="C102" s="115" t="e">
        <f>SUM(D102:BM102)</f>
        <v>#N/A</v>
      </c>
      <c r="D102" s="837" t="e">
        <f>D104+D105</f>
        <v>#N/A</v>
      </c>
      <c r="E102" s="913"/>
      <c r="F102" s="913"/>
      <c r="G102" s="913"/>
      <c r="H102" s="839"/>
      <c r="I102" s="840" t="e">
        <f>I104+I105</f>
        <v>#N/A</v>
      </c>
      <c r="J102" s="914"/>
      <c r="K102" s="914"/>
      <c r="L102" s="842"/>
      <c r="M102" s="914"/>
      <c r="N102" s="915" t="e">
        <f>N104+N105</f>
        <v>#N/A</v>
      </c>
      <c r="O102" s="914"/>
      <c r="P102" s="914"/>
      <c r="Q102" s="914"/>
      <c r="R102" s="1027"/>
      <c r="S102" s="1156" t="e">
        <f>S104+S105</f>
        <v>#N/A</v>
      </c>
      <c r="T102" s="1157"/>
      <c r="U102" s="1157"/>
      <c r="V102" s="1157"/>
      <c r="W102" s="1158"/>
      <c r="X102" s="1050" t="e">
        <f>X104+X105</f>
        <v>#N/A</v>
      </c>
      <c r="Y102" s="914"/>
      <c r="Z102" s="914"/>
      <c r="AA102" s="914"/>
      <c r="AB102" s="845"/>
      <c r="AC102" s="844"/>
      <c r="AD102" s="915" t="e">
        <f>AD104+AD105</f>
        <v>#N/A</v>
      </c>
      <c r="AE102" s="914"/>
      <c r="AF102" s="914"/>
      <c r="AG102" s="914"/>
      <c r="AH102" s="846"/>
      <c r="AI102" s="915" t="e">
        <f>AI104+AI105</f>
        <v>#N/A</v>
      </c>
      <c r="AJ102" s="914"/>
      <c r="AK102" s="914"/>
      <c r="AL102" s="914"/>
      <c r="AM102" s="847"/>
      <c r="AN102" s="915" t="e">
        <f>AN104+AN105</f>
        <v>#N/A</v>
      </c>
      <c r="AO102" s="914"/>
      <c r="AP102" s="914"/>
      <c r="AQ102" s="914"/>
      <c r="AR102" s="1228"/>
      <c r="AS102" s="1335" t="e">
        <f>AS104+AS105</f>
        <v>#N/A</v>
      </c>
      <c r="AT102" s="1336"/>
      <c r="AU102" s="1337"/>
      <c r="AV102" s="1337"/>
      <c r="AW102" s="1338"/>
      <c r="AX102" s="1251" t="e">
        <f>AX104+AX105</f>
        <v>#N/A</v>
      </c>
      <c r="AY102" s="914"/>
      <c r="AZ102" s="914"/>
      <c r="BA102" s="914"/>
      <c r="BB102" s="846"/>
      <c r="BC102" s="848"/>
      <c r="BD102" s="915" t="e">
        <f>BD104+BD105</f>
        <v>#N/A</v>
      </c>
      <c r="BE102" s="914"/>
      <c r="BF102" s="914"/>
      <c r="BG102" s="914"/>
      <c r="BH102" s="845"/>
      <c r="BI102" s="915" t="e">
        <f>BI104+BI105</f>
        <v>#N/A</v>
      </c>
      <c r="BJ102" s="914"/>
      <c r="BK102" s="914"/>
      <c r="BL102" s="914"/>
      <c r="BM102" s="849"/>
    </row>
    <row r="103" spans="1:65" ht="18.600000000000001" hidden="1" outlineLevel="1" thickBot="1">
      <c r="A103" s="151" t="s">
        <v>74</v>
      </c>
      <c r="B103" s="32"/>
      <c r="C103" s="48"/>
      <c r="D103" s="817"/>
      <c r="E103" s="916"/>
      <c r="F103" s="917"/>
      <c r="G103" s="917"/>
      <c r="H103" s="705"/>
      <c r="I103" s="820"/>
      <c r="J103" s="918"/>
      <c r="K103" s="912"/>
      <c r="L103" s="823"/>
      <c r="M103" s="912"/>
      <c r="N103" s="908"/>
      <c r="O103" s="918"/>
      <c r="P103" s="912"/>
      <c r="Q103" s="912"/>
      <c r="R103" s="1023"/>
      <c r="S103" s="1153"/>
      <c r="T103" s="1154"/>
      <c r="U103" s="1154"/>
      <c r="V103" s="1154"/>
      <c r="W103" s="1155"/>
      <c r="X103" s="1049"/>
      <c r="Y103" s="912"/>
      <c r="Z103" s="912"/>
      <c r="AA103" s="912"/>
      <c r="AB103" s="828"/>
      <c r="AC103" s="826"/>
      <c r="AD103" s="909"/>
      <c r="AE103" s="912"/>
      <c r="AF103" s="912"/>
      <c r="AG103" s="912"/>
      <c r="AH103" s="829"/>
      <c r="AI103" s="909"/>
      <c r="AJ103" s="912"/>
      <c r="AK103" s="912"/>
      <c r="AL103" s="912"/>
      <c r="AM103" s="851"/>
      <c r="AN103" s="909"/>
      <c r="AO103" s="912"/>
      <c r="AP103" s="912"/>
      <c r="AQ103" s="912"/>
      <c r="AR103" s="1227"/>
      <c r="AS103" s="1300"/>
      <c r="AT103" s="1301"/>
      <c r="AU103" s="1301"/>
      <c r="AV103" s="1301"/>
      <c r="AW103" s="1334"/>
      <c r="AX103" s="1250"/>
      <c r="AY103" s="912"/>
      <c r="AZ103" s="912"/>
      <c r="BA103" s="912"/>
      <c r="BB103" s="829"/>
      <c r="BC103" s="834"/>
      <c r="BD103" s="909"/>
      <c r="BE103" s="912"/>
      <c r="BF103" s="912"/>
      <c r="BG103" s="912"/>
      <c r="BH103" s="828"/>
      <c r="BI103" s="919"/>
      <c r="BJ103" s="912"/>
      <c r="BK103" s="912"/>
      <c r="BL103" s="912"/>
      <c r="BM103" s="836"/>
    </row>
    <row r="104" spans="1:65" s="69" customFormat="1" ht="18.600000000000001" hidden="1" outlineLevel="1" thickBot="1">
      <c r="A104" s="156" t="s">
        <v>56</v>
      </c>
      <c r="B104" s="157"/>
      <c r="C104" s="48"/>
      <c r="D104" s="852" t="e">
        <f>SUM(D106:D109)</f>
        <v>#N/A</v>
      </c>
      <c r="E104" s="920"/>
      <c r="F104" s="921"/>
      <c r="G104" s="921" t="e">
        <f>SUM(G106:G109)</f>
        <v>#N/A</v>
      </c>
      <c r="H104" s="855"/>
      <c r="I104" s="856" t="e">
        <f>SUM(I106:I109)</f>
        <v>#N/A</v>
      </c>
      <c r="J104" s="920"/>
      <c r="K104" s="921"/>
      <c r="L104" s="857" t="e">
        <f>SUM(L106:L109)</f>
        <v>#N/A</v>
      </c>
      <c r="M104" s="855"/>
      <c r="N104" s="856" t="e">
        <f>SUM(N106:N109)</f>
        <v>#N/A</v>
      </c>
      <c r="O104" s="920"/>
      <c r="P104" s="921"/>
      <c r="Q104" s="921" t="e">
        <f>SUM(Q106:Q109)</f>
        <v>#N/A</v>
      </c>
      <c r="R104" s="1028"/>
      <c r="S104" s="1159" t="e">
        <f>SUM(S106:S109)</f>
        <v>#N/A</v>
      </c>
      <c r="T104" s="1160"/>
      <c r="U104" s="1161"/>
      <c r="V104" s="1161" t="e">
        <f>SUM(V106:V109)</f>
        <v>#N/A</v>
      </c>
      <c r="W104" s="1162"/>
      <c r="X104" s="1051" t="e">
        <f>SUM(X106:X109)</f>
        <v>#N/A</v>
      </c>
      <c r="Y104" s="920"/>
      <c r="Z104" s="921"/>
      <c r="AA104" s="921" t="e">
        <f>SUM(AA106:AA109)</f>
        <v>#N/A</v>
      </c>
      <c r="AB104" s="922"/>
      <c r="AC104" s="860"/>
      <c r="AD104" s="856" t="e">
        <f>SUM(AD106:AD109)</f>
        <v>#N/A</v>
      </c>
      <c r="AE104" s="920"/>
      <c r="AF104" s="921"/>
      <c r="AG104" s="921" t="e">
        <f>SUM(AG106:AG109)</f>
        <v>#N/A</v>
      </c>
      <c r="AH104" s="858"/>
      <c r="AI104" s="856" t="e">
        <f>SUM(AI106:AI109)</f>
        <v>#N/A</v>
      </c>
      <c r="AJ104" s="920"/>
      <c r="AK104" s="921"/>
      <c r="AL104" s="921" t="e">
        <f>SUM(AL106:AL109)</f>
        <v>#N/A</v>
      </c>
      <c r="AM104" s="861"/>
      <c r="AN104" s="856" t="e">
        <f>SUM(AN106:AN109)</f>
        <v>#N/A</v>
      </c>
      <c r="AO104" s="920"/>
      <c r="AP104" s="921"/>
      <c r="AQ104" s="921" t="e">
        <f>SUM(AQ106:AQ109)</f>
        <v>#N/A</v>
      </c>
      <c r="AR104" s="1229"/>
      <c r="AS104" s="1339" t="e">
        <f>SUM(AS106:AS109)</f>
        <v>#N/A</v>
      </c>
      <c r="AT104" s="1340"/>
      <c r="AU104" s="1341"/>
      <c r="AV104" s="1341" t="e">
        <f>SUM(AV106:AV109)</f>
        <v>#N/A</v>
      </c>
      <c r="AW104" s="1342"/>
      <c r="AX104" s="1252" t="e">
        <f>SUM(AX106:AX109)</f>
        <v>#N/A</v>
      </c>
      <c r="AY104" s="920"/>
      <c r="AZ104" s="921"/>
      <c r="BA104" s="921" t="e">
        <f>SUM(BA106:BA109)</f>
        <v>#N/A</v>
      </c>
      <c r="BB104" s="862"/>
      <c r="BC104" s="858"/>
      <c r="BD104" s="856" t="e">
        <f>SUM(BD106:BD109)</f>
        <v>#N/A</v>
      </c>
      <c r="BE104" s="920"/>
      <c r="BF104" s="921"/>
      <c r="BG104" s="921" t="e">
        <f>SUM(BG106:BG109)</f>
        <v>#N/A</v>
      </c>
      <c r="BH104" s="858"/>
      <c r="BI104" s="856" t="e">
        <f>SUM(BI106:BI109)</f>
        <v>#N/A</v>
      </c>
      <c r="BJ104" s="920"/>
      <c r="BK104" s="921"/>
      <c r="BL104" s="921" t="e">
        <f>SUM(BL106:BL109)</f>
        <v>#N/A</v>
      </c>
      <c r="BM104" s="863"/>
    </row>
    <row r="105" spans="1:65" s="69" customFormat="1" ht="18.600000000000001" hidden="1" outlineLevel="1" thickBot="1">
      <c r="A105" s="156" t="s">
        <v>57</v>
      </c>
      <c r="B105" s="157"/>
      <c r="C105" s="48"/>
      <c r="D105" s="852" t="e">
        <f>SUM(D110:D113)</f>
        <v>#N/A</v>
      </c>
      <c r="E105" s="920"/>
      <c r="F105" s="921"/>
      <c r="G105" s="921" t="e">
        <f>SUM(G110:G113)</f>
        <v>#N/A</v>
      </c>
      <c r="H105" s="855"/>
      <c r="I105" s="856" t="e">
        <f>SUM(I110:I113)</f>
        <v>#N/A</v>
      </c>
      <c r="J105" s="920"/>
      <c r="K105" s="921"/>
      <c r="L105" s="857" t="e">
        <f>SUM(L110:L113)</f>
        <v>#N/A</v>
      </c>
      <c r="M105" s="855"/>
      <c r="N105" s="856" t="e">
        <f>SUM(N110:N113)</f>
        <v>#N/A</v>
      </c>
      <c r="O105" s="920"/>
      <c r="P105" s="921"/>
      <c r="Q105" s="921" t="e">
        <f>SUM(Q110:Q113)</f>
        <v>#N/A</v>
      </c>
      <c r="R105" s="1028"/>
      <c r="S105" s="1159" t="e">
        <f>SUM(S110:S113)</f>
        <v>#N/A</v>
      </c>
      <c r="T105" s="1160"/>
      <c r="U105" s="1161"/>
      <c r="V105" s="1161" t="e">
        <f>SUM(V110:V113)</f>
        <v>#N/A</v>
      </c>
      <c r="W105" s="1162"/>
      <c r="X105" s="1051" t="e">
        <f>SUM(X110:X113)</f>
        <v>#N/A</v>
      </c>
      <c r="Y105" s="920"/>
      <c r="Z105" s="921"/>
      <c r="AA105" s="921" t="e">
        <f>SUM(AA110:AA113)</f>
        <v>#N/A</v>
      </c>
      <c r="AB105" s="922"/>
      <c r="AC105" s="860"/>
      <c r="AD105" s="856" t="e">
        <f>SUM(AD110:AD113)</f>
        <v>#N/A</v>
      </c>
      <c r="AE105" s="920"/>
      <c r="AF105" s="921"/>
      <c r="AG105" s="921" t="e">
        <f>SUM(AG110:AG113)</f>
        <v>#N/A</v>
      </c>
      <c r="AH105" s="858"/>
      <c r="AI105" s="856" t="e">
        <f>SUM(AI110:AI113)</f>
        <v>#N/A</v>
      </c>
      <c r="AJ105" s="920"/>
      <c r="AK105" s="921"/>
      <c r="AL105" s="921" t="e">
        <f>SUM(AL110:AL113)</f>
        <v>#N/A</v>
      </c>
      <c r="AM105" s="861"/>
      <c r="AN105" s="856" t="e">
        <f>SUM(AN110:AN113)</f>
        <v>#N/A</v>
      </c>
      <c r="AO105" s="920"/>
      <c r="AP105" s="921"/>
      <c r="AQ105" s="921" t="e">
        <f>SUM(AQ110:AQ113)</f>
        <v>#N/A</v>
      </c>
      <c r="AR105" s="1229"/>
      <c r="AS105" s="1339" t="e">
        <f>SUM(AS110:AS113)</f>
        <v>#N/A</v>
      </c>
      <c r="AT105" s="1340"/>
      <c r="AU105" s="1341"/>
      <c r="AV105" s="1341" t="e">
        <f>SUM(AV110:AV113)</f>
        <v>#N/A</v>
      </c>
      <c r="AW105" s="1342"/>
      <c r="AX105" s="1252" t="e">
        <f>SUM(AX110:AX113)</f>
        <v>#N/A</v>
      </c>
      <c r="AY105" s="920"/>
      <c r="AZ105" s="921"/>
      <c r="BA105" s="921" t="e">
        <f>SUM(BA110:BA113)</f>
        <v>#N/A</v>
      </c>
      <c r="BB105" s="862"/>
      <c r="BC105" s="858"/>
      <c r="BD105" s="856" t="e">
        <f>SUM(BD110:BD113)</f>
        <v>#N/A</v>
      </c>
      <c r="BE105" s="920"/>
      <c r="BF105" s="921"/>
      <c r="BG105" s="921" t="e">
        <f>SUM(BG110:BG113)</f>
        <v>#N/A</v>
      </c>
      <c r="BH105" s="858"/>
      <c r="BI105" s="856" t="e">
        <f>SUM(BI110:BI113)</f>
        <v>#N/A</v>
      </c>
      <c r="BJ105" s="920"/>
      <c r="BK105" s="921"/>
      <c r="BL105" s="921" t="e">
        <f>SUM(BL110:BL113)</f>
        <v>#N/A</v>
      </c>
      <c r="BM105" s="863"/>
    </row>
    <row r="106" spans="1:65" ht="18.600000000000001" hidden="1" outlineLevel="1" thickBot="1">
      <c r="A106" s="151" t="s">
        <v>60</v>
      </c>
      <c r="B106" s="32"/>
      <c r="C106" s="48"/>
      <c r="D106" s="817" t="e">
        <f>((D83*D$13*G93)+(F93*D83*D$14)+((1-(F93+G93))*D83*D$15))*VLOOKUP(D82,spot_lenght_index,2,FALSE)*E93</f>
        <v>#N/A</v>
      </c>
      <c r="E106" s="916"/>
      <c r="F106" s="917"/>
      <c r="G106" s="917" t="e">
        <f>D83*E93</f>
        <v>#N/A</v>
      </c>
      <c r="H106" s="864"/>
      <c r="I106" s="865" t="e">
        <f>((I83*I$13*L93)+(K93*I83*I$14)+((1-(K93+L93))*I83*I$15))*VLOOKUP(I82,spot_lenght_index,2,FALSE)*J93</f>
        <v>#N/A</v>
      </c>
      <c r="J106" s="916"/>
      <c r="K106" s="917"/>
      <c r="L106" s="866" t="e">
        <f>I83*J93</f>
        <v>#N/A</v>
      </c>
      <c r="M106" s="864"/>
      <c r="N106" s="865" t="e">
        <f>((N83*N$13*Q93)+(P93*N83*N$14)+((1-(P93+Q93))*N83*N$15))*VLOOKUP(N82,spot_lenght_index,2,FALSE)*O93</f>
        <v>#N/A</v>
      </c>
      <c r="O106" s="916"/>
      <c r="P106" s="917"/>
      <c r="Q106" s="917" t="e">
        <f>N83*O93</f>
        <v>#N/A</v>
      </c>
      <c r="R106" s="1029"/>
      <c r="S106" s="1163" t="e">
        <f>((S83*S$13*V93)+(U93*S83*S$14)+((1-(U93+V93))*S83*S$15))*VLOOKUP(S82,spot_lenght_index,2,FALSE)*T93</f>
        <v>#N/A</v>
      </c>
      <c r="T106" s="1164"/>
      <c r="U106" s="1165"/>
      <c r="V106" s="1165" t="e">
        <f>S83*T93</f>
        <v>#N/A</v>
      </c>
      <c r="W106" s="1166"/>
      <c r="X106" s="1052" t="e">
        <f>((X83*X$13*AA93)+(Z93*X83*X$14)+((1-(Z93+AA93))*X83*X$15))*VLOOKUP(X82,spot_lenght_index,2,FALSE)*Y93</f>
        <v>#N/A</v>
      </c>
      <c r="Y106" s="916"/>
      <c r="Z106" s="917"/>
      <c r="AA106" s="917" t="e">
        <f>X83*Y93</f>
        <v>#N/A</v>
      </c>
      <c r="AB106" s="923"/>
      <c r="AC106" s="826"/>
      <c r="AD106" s="865" t="e">
        <f>((AD83*AD$13*AG93)+(AF93*AD83*AD$14)+((1-(AF93+AG93))*AD83*AD$15))*VLOOKUP(AD82,spot_lenght_index,2,FALSE)*AE93</f>
        <v>#N/A</v>
      </c>
      <c r="AE106" s="916"/>
      <c r="AF106" s="917"/>
      <c r="AG106" s="917" t="e">
        <f>AD83*AE93</f>
        <v>#N/A</v>
      </c>
      <c r="AH106" s="834"/>
      <c r="AI106" s="865" t="e">
        <f>((AI83*AI$13*AL93)+(AK93*AI83*AI$14)+((1-(AK93+AL93))*AI83*AI$15))*VLOOKUP(AI82,spot_lenght_index,2,FALSE)*AJ93</f>
        <v>#N/A</v>
      </c>
      <c r="AJ106" s="916"/>
      <c r="AK106" s="917"/>
      <c r="AL106" s="917" t="e">
        <f>AI83*AJ93</f>
        <v>#N/A</v>
      </c>
      <c r="AM106" s="826"/>
      <c r="AN106" s="865" t="e">
        <f>((AN83*AN$13*AQ93)+(AP93*AN83*AN$14)+((1-(AP93+AQ93))*AN83*AN$15))*VLOOKUP(AN82,spot_lenght_index,2,FALSE)*AO93</f>
        <v>#N/A</v>
      </c>
      <c r="AO106" s="916"/>
      <c r="AP106" s="917"/>
      <c r="AQ106" s="917" t="e">
        <f>AN83*AO93</f>
        <v>#N/A</v>
      </c>
      <c r="AR106" s="1227"/>
      <c r="AS106" s="1343" t="e">
        <f>((AS83*AS$13*AV93)+(AU93*AS83*AS$14)+((1-(AU93+AV93))*AS83*AS$15))*VLOOKUP(AS82,spot_lenght_index,2,FALSE)*AT93</f>
        <v>#N/A</v>
      </c>
      <c r="AT106" s="1344"/>
      <c r="AU106" s="1345"/>
      <c r="AV106" s="1345" t="e">
        <f>AS83*AT93</f>
        <v>#N/A</v>
      </c>
      <c r="AW106" s="1334"/>
      <c r="AX106" s="1253" t="e">
        <f>((AX83*AX$13*BA93)+(AZ93*AX83*AX$14)+((1-(AZ93+BA93))*AX83*AX$15))*VLOOKUP(AX82,spot_lenght_index,2,FALSE)*AY93</f>
        <v>#N/A</v>
      </c>
      <c r="AY106" s="916"/>
      <c r="AZ106" s="917"/>
      <c r="BA106" s="917" t="e">
        <f>AX83*AY93</f>
        <v>#N/A</v>
      </c>
      <c r="BB106" s="829"/>
      <c r="BC106" s="834"/>
      <c r="BD106" s="865" t="e">
        <f>((BD83*BD$13*BG93)+(BF93*BD83*BD$14)+((1-(BF93+BG93))*BD83*BD$15))*VLOOKUP(BD82,spot_lenght_index,2,FALSE)*BE93</f>
        <v>#N/A</v>
      </c>
      <c r="BE106" s="916"/>
      <c r="BF106" s="917"/>
      <c r="BG106" s="917" t="e">
        <f>BD83*BE93</f>
        <v>#N/A</v>
      </c>
      <c r="BH106" s="834"/>
      <c r="BI106" s="865" t="e">
        <f>((BI83*BI$13*BL93)+(BK93*BI83*BI$14)+((1-(BK93+BL93))*BI83*BI$15))*VLOOKUP(BI82,spot_lenght_index,2,FALSE)*BJ93</f>
        <v>#N/A</v>
      </c>
      <c r="BJ106" s="916"/>
      <c r="BK106" s="917"/>
      <c r="BL106" s="917" t="e">
        <f>BI83*BJ93</f>
        <v>#N/A</v>
      </c>
      <c r="BM106" s="868"/>
    </row>
    <row r="107" spans="1:65" ht="18.600000000000001" hidden="1" outlineLevel="1" thickBot="1">
      <c r="A107" s="151" t="s">
        <v>61</v>
      </c>
      <c r="B107" s="32"/>
      <c r="C107" s="48"/>
      <c r="D107" s="817" t="e">
        <f>((D83*D$13*G94)+(F94*D83*D$14)+((1-(F94+G94))*D83*D$15))*VLOOKUP(D82,spot_lenght_index,2,FALSE)*E94</f>
        <v>#N/A</v>
      </c>
      <c r="E107" s="916"/>
      <c r="F107" s="917"/>
      <c r="G107" s="917" t="e">
        <f>D83*E94</f>
        <v>#N/A</v>
      </c>
      <c r="H107" s="864"/>
      <c r="I107" s="865" t="e">
        <f>((I83*I$13*L94)+(K94*I83*I$14)+((1-(K94+L94))*I83*I$15))*VLOOKUP(I82,spot_lenght_index,2,FALSE)*J94</f>
        <v>#N/A</v>
      </c>
      <c r="J107" s="916"/>
      <c r="K107" s="917"/>
      <c r="L107" s="866" t="e">
        <f>I83*J94</f>
        <v>#N/A</v>
      </c>
      <c r="M107" s="864"/>
      <c r="N107" s="865" t="e">
        <f>((N83*N$13*Q94)+(P94*N83*N$14)+((1-(P94+Q94))*N83*N$15))*VLOOKUP(N82,spot_lenght_index,2,FALSE)*O94</f>
        <v>#N/A</v>
      </c>
      <c r="O107" s="916"/>
      <c r="P107" s="917"/>
      <c r="Q107" s="917" t="e">
        <f>N83*O94</f>
        <v>#N/A</v>
      </c>
      <c r="R107" s="1029"/>
      <c r="S107" s="1163" t="e">
        <f>((S83*S$13*V94)+(U94*S83*S$14)+((1-(U94+V94))*S83*S$15))*VLOOKUP(S82,spot_lenght_index,2,FALSE)*T94</f>
        <v>#N/A</v>
      </c>
      <c r="T107" s="1164"/>
      <c r="U107" s="1165"/>
      <c r="V107" s="1165" t="e">
        <f>S83*T94</f>
        <v>#N/A</v>
      </c>
      <c r="W107" s="1166"/>
      <c r="X107" s="1052" t="e">
        <f>((X83*X$13*AA94)+(Z94*X83*X$14)+((1-(Z94+AA94))*X83*X$15))*VLOOKUP(X82,spot_lenght_index,2,FALSE)*Y94</f>
        <v>#N/A</v>
      </c>
      <c r="Y107" s="916"/>
      <c r="Z107" s="917"/>
      <c r="AA107" s="917" t="e">
        <f>X83*Y94</f>
        <v>#N/A</v>
      </c>
      <c r="AB107" s="923"/>
      <c r="AC107" s="826"/>
      <c r="AD107" s="865" t="e">
        <f>((AD83*AD$13*AG94)+(AF94*AD83*AD$14)+((1-(AF94+AG94))*AD83*AD$15))*VLOOKUP(AD82,spot_lenght_index,2,FALSE)*AE94</f>
        <v>#N/A</v>
      </c>
      <c r="AE107" s="916"/>
      <c r="AF107" s="917"/>
      <c r="AG107" s="917" t="e">
        <f>AD83*AE94</f>
        <v>#N/A</v>
      </c>
      <c r="AH107" s="834"/>
      <c r="AI107" s="865" t="e">
        <f>((AI83*AI$13*AL94)+(AK94*AI83*AI$14)+((1-(AK94+AL94))*AI83*AI$15))*VLOOKUP(AI82,spot_lenght_index,2,FALSE)*AJ94</f>
        <v>#N/A</v>
      </c>
      <c r="AJ107" s="916"/>
      <c r="AK107" s="917"/>
      <c r="AL107" s="917" t="e">
        <f>AI83*AJ94</f>
        <v>#N/A</v>
      </c>
      <c r="AM107" s="851"/>
      <c r="AN107" s="865" t="e">
        <f>((AN83*AN$13*AQ94)+(AP94*AN83*AN$14)+((1-(AP94+AQ94))*AN83*AN$15))*VLOOKUP(AN82,spot_lenght_index,2,FALSE)*AO94</f>
        <v>#N/A</v>
      </c>
      <c r="AO107" s="916"/>
      <c r="AP107" s="917"/>
      <c r="AQ107" s="917" t="e">
        <f>AN83*AO94</f>
        <v>#N/A</v>
      </c>
      <c r="AR107" s="1227"/>
      <c r="AS107" s="1343" t="e">
        <f>((AS83*AS$13*AV94)+(AU94*AS83*AS$14)+((1-(AU94+AV94))*AS83*AS$15))*VLOOKUP(AS82,spot_lenght_index,2,FALSE)*AT94</f>
        <v>#N/A</v>
      </c>
      <c r="AT107" s="1344"/>
      <c r="AU107" s="1345"/>
      <c r="AV107" s="1345" t="e">
        <f>AS83*AT94</f>
        <v>#N/A</v>
      </c>
      <c r="AW107" s="1334"/>
      <c r="AX107" s="1253" t="e">
        <f>((AX83*AX$13*BA94)+(AZ94*AX83*AX$14)+((1-(AZ94+BA94))*AX83*AX$15))*VLOOKUP(AX82,spot_lenght_index,2,FALSE)*AY94</f>
        <v>#N/A</v>
      </c>
      <c r="AY107" s="916"/>
      <c r="AZ107" s="917"/>
      <c r="BA107" s="917" t="e">
        <f>AX83*AY94</f>
        <v>#N/A</v>
      </c>
      <c r="BB107" s="829"/>
      <c r="BC107" s="834"/>
      <c r="BD107" s="865" t="e">
        <f>((BD83*BD$13*BG94)+(BF94*BD83*BD$14)+((1-(BF94+BG94))*BD83*BD$15))*VLOOKUP(BD82,spot_lenght_index,2,FALSE)*BE94</f>
        <v>#N/A</v>
      </c>
      <c r="BE107" s="916"/>
      <c r="BF107" s="917"/>
      <c r="BG107" s="917" t="e">
        <f>BD83*BE94</f>
        <v>#N/A</v>
      </c>
      <c r="BH107" s="834"/>
      <c r="BI107" s="865" t="e">
        <f>((BI83*BI$13*BL94)+(BK94*BI83*BI$14)+((1-(BK94+BL94))*BI83*BI$15))*VLOOKUP(BI82,spot_lenght_index,2,FALSE)*BJ94</f>
        <v>#N/A</v>
      </c>
      <c r="BJ107" s="916"/>
      <c r="BK107" s="917"/>
      <c r="BL107" s="917" t="e">
        <f>BI83*BJ94</f>
        <v>#N/A</v>
      </c>
      <c r="BM107" s="868"/>
    </row>
    <row r="108" spans="1:65" ht="18.600000000000001" hidden="1" outlineLevel="1" thickBot="1">
      <c r="A108" s="151" t="s">
        <v>62</v>
      </c>
      <c r="B108" s="32"/>
      <c r="C108" s="48"/>
      <c r="D108" s="817" t="e">
        <f>((D83*D$13*G95)+(F95*D83*D$14)+((1-(F95+G95))*D83*D$15))*VLOOKUP(D82,spot_lenght_index,2,FALSE)*E95</f>
        <v>#N/A</v>
      </c>
      <c r="E108" s="916"/>
      <c r="F108" s="917"/>
      <c r="G108" s="917" t="e">
        <f>D83*E95</f>
        <v>#N/A</v>
      </c>
      <c r="H108" s="864"/>
      <c r="I108" s="865" t="e">
        <f>((I83*I$13*L95)+(K95*I83*I$14)+((1-(K95+L95))*I83*I$15))*VLOOKUP(I82,spot_lenght_index,2,FALSE)*J95</f>
        <v>#N/A</v>
      </c>
      <c r="J108" s="916"/>
      <c r="K108" s="917"/>
      <c r="L108" s="866" t="e">
        <f>I83*J95</f>
        <v>#N/A</v>
      </c>
      <c r="M108" s="864"/>
      <c r="N108" s="865" t="e">
        <f>((N83*N$13*Q95)+(P95*N83*N$14)+((1-(P95+Q95))*N83*N$15))*VLOOKUP(N82,spot_lenght_index,2,FALSE)*O95</f>
        <v>#N/A</v>
      </c>
      <c r="O108" s="916"/>
      <c r="P108" s="917"/>
      <c r="Q108" s="917" t="e">
        <f>N83*O95</f>
        <v>#N/A</v>
      </c>
      <c r="R108" s="1029"/>
      <c r="S108" s="1163" t="e">
        <f>((S83*S$13*V95)+(U95*S83*S$14)+((1-(U95+V95))*S83*S$15))*VLOOKUP(S82,spot_lenght_index,2,FALSE)*T95</f>
        <v>#N/A</v>
      </c>
      <c r="T108" s="1164"/>
      <c r="U108" s="1165"/>
      <c r="V108" s="1165" t="e">
        <f>S83*T95</f>
        <v>#N/A</v>
      </c>
      <c r="W108" s="1166"/>
      <c r="X108" s="1052" t="e">
        <f>((X83*X$13*AA95)+(Z95*X83*X$14)+((1-(Z95+AA95))*X83*X$15))*VLOOKUP(X82,spot_lenght_index,2,FALSE)*Y95</f>
        <v>#N/A</v>
      </c>
      <c r="Y108" s="916"/>
      <c r="Z108" s="917"/>
      <c r="AA108" s="917" t="e">
        <f>X83*Y95</f>
        <v>#N/A</v>
      </c>
      <c r="AB108" s="923"/>
      <c r="AC108" s="826"/>
      <c r="AD108" s="865" t="e">
        <f>((AD83*AD$13*AG95)+(AF95*AD83*AD$14)+((1-(AF95+AG95))*AD83*AD$15))*VLOOKUP(AD82,spot_lenght_index,2,FALSE)*AE95</f>
        <v>#N/A</v>
      </c>
      <c r="AE108" s="916"/>
      <c r="AF108" s="917"/>
      <c r="AG108" s="917" t="e">
        <f>AD83*AE95</f>
        <v>#N/A</v>
      </c>
      <c r="AH108" s="834"/>
      <c r="AI108" s="865" t="e">
        <f>((AI83*AI$13*AL95)+(AK95*AI83*AI$14)+((1-(AK95+AL95))*AI83*AI$15))*VLOOKUP(AI82,spot_lenght_index,2,FALSE)*AJ95</f>
        <v>#N/A</v>
      </c>
      <c r="AJ108" s="916"/>
      <c r="AK108" s="917"/>
      <c r="AL108" s="917" t="e">
        <f>AI83*AJ95</f>
        <v>#N/A</v>
      </c>
      <c r="AM108" s="851"/>
      <c r="AN108" s="865" t="e">
        <f>((AN83*AN$13*AQ95)+(AP95*AN83*AN$14)+((1-(AP95+AQ95))*AN83*AN$15))*VLOOKUP(AN82,spot_lenght_index,2,FALSE)*AO95</f>
        <v>#N/A</v>
      </c>
      <c r="AO108" s="916"/>
      <c r="AP108" s="917"/>
      <c r="AQ108" s="917" t="e">
        <f>AN83*AO95</f>
        <v>#N/A</v>
      </c>
      <c r="AR108" s="1227"/>
      <c r="AS108" s="1343" t="e">
        <f>((AS83*AS$13*AV95)+(AU95*AS83*AS$14)+((1-(AU95+AV95))*AS83*AS$15))*VLOOKUP(AS82,spot_lenght_index,2,FALSE)*AT95</f>
        <v>#N/A</v>
      </c>
      <c r="AT108" s="1344"/>
      <c r="AU108" s="1345"/>
      <c r="AV108" s="1345" t="e">
        <f>AS83*AT95</f>
        <v>#N/A</v>
      </c>
      <c r="AW108" s="1334"/>
      <c r="AX108" s="1253" t="e">
        <f>((AX83*AX$13*BA95)+(AZ95*AX83*AX$14)+((1-(AZ95+BA95))*AX83*AX$15))*VLOOKUP(AX82,spot_lenght_index,2,FALSE)*AY95</f>
        <v>#N/A</v>
      </c>
      <c r="AY108" s="916"/>
      <c r="AZ108" s="917"/>
      <c r="BA108" s="917" t="e">
        <f>AX83*AY95</f>
        <v>#N/A</v>
      </c>
      <c r="BB108" s="829"/>
      <c r="BC108" s="834"/>
      <c r="BD108" s="865" t="e">
        <f>((BD83*BD$13*BG95)+(BF95*BD83*BD$14)+((1-(BF95+BG95))*BD83*BD$15))*VLOOKUP(BD82,spot_lenght_index,2,FALSE)*BE95</f>
        <v>#N/A</v>
      </c>
      <c r="BE108" s="916"/>
      <c r="BF108" s="917"/>
      <c r="BG108" s="917" t="e">
        <f>BD83*BE95</f>
        <v>#N/A</v>
      </c>
      <c r="BH108" s="834"/>
      <c r="BI108" s="865" t="e">
        <f>((BI83*BI$13*BL95)+(BK95*BI83*BI$14)+((1-(BK95+BL95))*BI83*BI$15))*VLOOKUP(BI82,spot_lenght_index,2,FALSE)*BJ95</f>
        <v>#N/A</v>
      </c>
      <c r="BJ108" s="916"/>
      <c r="BK108" s="917"/>
      <c r="BL108" s="917" t="e">
        <f>BI83*BJ95</f>
        <v>#N/A</v>
      </c>
      <c r="BM108" s="868"/>
    </row>
    <row r="109" spans="1:65" ht="18.600000000000001" hidden="1" outlineLevel="1" thickBot="1">
      <c r="A109" s="151" t="s">
        <v>106</v>
      </c>
      <c r="B109" s="32"/>
      <c r="C109" s="48"/>
      <c r="D109" s="817" t="e">
        <f>((D83*D$13*G96)+(F96*D83*D$14)+((1-(F96+G96))*D83*D$15))*VLOOKUP(D82,spot_lenght_index,2,FALSE)*E96</f>
        <v>#N/A</v>
      </c>
      <c r="E109" s="916"/>
      <c r="F109" s="917"/>
      <c r="G109" s="917" t="e">
        <f>D83*E96</f>
        <v>#N/A</v>
      </c>
      <c r="H109" s="864"/>
      <c r="I109" s="865" t="e">
        <f>((I83*I$13*L96)+(K96*I83*I$14)+((1-(K96+L96))*I83*I$15))*VLOOKUP(I82,spot_lenght_index,2,FALSE)*J96</f>
        <v>#N/A</v>
      </c>
      <c r="J109" s="916"/>
      <c r="K109" s="917"/>
      <c r="L109" s="866" t="e">
        <f>I83*J96</f>
        <v>#N/A</v>
      </c>
      <c r="M109" s="864"/>
      <c r="N109" s="865" t="e">
        <f>((N83*N$13*Q96)+(P96*N83*N$14)+((1-(P96+Q96))*N83*N$15))*VLOOKUP(N82,spot_lenght_index,2,FALSE)*O96</f>
        <v>#N/A</v>
      </c>
      <c r="O109" s="916"/>
      <c r="P109" s="917"/>
      <c r="Q109" s="917" t="e">
        <f>N83*O96</f>
        <v>#N/A</v>
      </c>
      <c r="R109" s="1029"/>
      <c r="S109" s="1163" t="e">
        <f>((S83*S$13*V96)+(U96*S83*S$14)+((1-(U96+V96))*S83*S$15))*VLOOKUP(S82,spot_lenght_index,2,FALSE)*T96</f>
        <v>#N/A</v>
      </c>
      <c r="T109" s="1164"/>
      <c r="U109" s="1165"/>
      <c r="V109" s="1165" t="e">
        <f>S83*T96</f>
        <v>#N/A</v>
      </c>
      <c r="W109" s="1166"/>
      <c r="X109" s="1052" t="e">
        <f>((X83*X$13*AA96)+(Z96*X83*X$14)+((1-(Z96+AA96))*X83*X$15))*VLOOKUP(X82,spot_lenght_index,2,FALSE)*Y96</f>
        <v>#N/A</v>
      </c>
      <c r="Y109" s="916"/>
      <c r="Z109" s="917"/>
      <c r="AA109" s="917" t="e">
        <f>X83*Y96</f>
        <v>#N/A</v>
      </c>
      <c r="AB109" s="923"/>
      <c r="AC109" s="826"/>
      <c r="AD109" s="865" t="e">
        <f>((AD83*AD$13*AG96)+(AF96*AD83*AD$14)+((1-(AF96+AG96))*AD83*AD$15))*VLOOKUP(AD82,spot_lenght_index,2,FALSE)*AE96</f>
        <v>#N/A</v>
      </c>
      <c r="AE109" s="916"/>
      <c r="AF109" s="917"/>
      <c r="AG109" s="917" t="e">
        <f>AD83*AE96</f>
        <v>#N/A</v>
      </c>
      <c r="AH109" s="834"/>
      <c r="AI109" s="865" t="e">
        <f>((AI83*AI$13*AL96)+(AK96*AI83*AI$14)+((1-(AK96+AL96))*AI83*AI$15))*VLOOKUP(AI82,spot_lenght_index,2,FALSE)*AJ96</f>
        <v>#N/A</v>
      </c>
      <c r="AJ109" s="916"/>
      <c r="AK109" s="917"/>
      <c r="AL109" s="917" t="e">
        <f>AI83*AJ96</f>
        <v>#N/A</v>
      </c>
      <c r="AM109" s="851"/>
      <c r="AN109" s="865" t="e">
        <f>((AN83*AN$13*AQ96)+(AP96*AN83*AN$14)+((1-(AP96+AQ96))*AN83*AN$15))*VLOOKUP(AN82,spot_lenght_index,2,FALSE)*AO96</f>
        <v>#N/A</v>
      </c>
      <c r="AO109" s="916"/>
      <c r="AP109" s="917"/>
      <c r="AQ109" s="917" t="e">
        <f>AN83*AO96</f>
        <v>#N/A</v>
      </c>
      <c r="AR109" s="1227"/>
      <c r="AS109" s="1343" t="e">
        <f>((AS83*AS$13*AV96)+(AU96*AS83*AS$14)+((1-(AU96+AV96))*AS83*AS$15))*VLOOKUP(AS82,spot_lenght_index,2,FALSE)*AT96</f>
        <v>#N/A</v>
      </c>
      <c r="AT109" s="1344"/>
      <c r="AU109" s="1345"/>
      <c r="AV109" s="1345" t="e">
        <f>AS83*AT96</f>
        <v>#N/A</v>
      </c>
      <c r="AW109" s="1334"/>
      <c r="AX109" s="1253" t="e">
        <f>((AX83*AX$13*BA96)+(AZ96*AX83*AX$14)+((1-(AZ96+BA96))*AX83*AX$15))*VLOOKUP(AX82,spot_lenght_index,2,FALSE)*AY96</f>
        <v>#N/A</v>
      </c>
      <c r="AY109" s="916"/>
      <c r="AZ109" s="917"/>
      <c r="BA109" s="917" t="e">
        <f>AX83*AY96</f>
        <v>#N/A</v>
      </c>
      <c r="BB109" s="829"/>
      <c r="BC109" s="834"/>
      <c r="BD109" s="865" t="e">
        <f>((BD83*BD$13*BG96)+(BF96*BD83*BD$14)+((1-(BF96+BG96))*BD83*BD$15))*VLOOKUP(BD82,spot_lenght_index,2,FALSE)*BE96</f>
        <v>#N/A</v>
      </c>
      <c r="BE109" s="916"/>
      <c r="BF109" s="917"/>
      <c r="BG109" s="917" t="e">
        <f>BD83*BE96</f>
        <v>#N/A</v>
      </c>
      <c r="BH109" s="834"/>
      <c r="BI109" s="865" t="e">
        <f>((BI83*BI$13*BL96)+(BK96*BI83*BI$14)+((1-(BK96+BL96))*BI83*BI$15))*VLOOKUP(BI82,spot_lenght_index,2,FALSE)*BJ96</f>
        <v>#N/A</v>
      </c>
      <c r="BJ109" s="916"/>
      <c r="BK109" s="917"/>
      <c r="BL109" s="917" t="e">
        <f>BI83*BJ96</f>
        <v>#N/A</v>
      </c>
      <c r="BM109" s="868"/>
    </row>
    <row r="110" spans="1:65" ht="18.600000000000001" hidden="1" outlineLevel="1" thickBot="1">
      <c r="A110" s="151" t="s">
        <v>63</v>
      </c>
      <c r="B110" s="32"/>
      <c r="C110" s="48"/>
      <c r="D110" s="817" t="e">
        <f>((D83*D$16*F97)+((1-F97)*D83*D$17))*VLOOKUP(D82,spot_lenght_index,3,FALSE)*E97</f>
        <v>#N/A</v>
      </c>
      <c r="E110" s="916"/>
      <c r="F110" s="924"/>
      <c r="G110" s="917" t="e">
        <f>D83*E97</f>
        <v>#N/A</v>
      </c>
      <c r="H110" s="864"/>
      <c r="I110" s="865" t="e">
        <f>((I83*I$16*K97)+((1-K97)*I83*I$17))*VLOOKUP(I82,spot_lenght_index,3,FALSE)*J97</f>
        <v>#N/A</v>
      </c>
      <c r="J110" s="916"/>
      <c r="K110" s="924"/>
      <c r="L110" s="866" t="e">
        <f>I83*J97</f>
        <v>#N/A</v>
      </c>
      <c r="M110" s="864"/>
      <c r="N110" s="865" t="e">
        <f>((N83*N$16*P97)+((1-P97)*N83*N$17))*VLOOKUP(N82,spot_lenght_index,3,FALSE)*O97</f>
        <v>#N/A</v>
      </c>
      <c r="O110" s="916"/>
      <c r="P110" s="924"/>
      <c r="Q110" s="917" t="e">
        <f>N83*O97</f>
        <v>#N/A</v>
      </c>
      <c r="R110" s="1029"/>
      <c r="S110" s="1163" t="e">
        <f>((S83*S$16*U97)+((1-U97)*S83*S$17))*VLOOKUP(S82,spot_lenght_index,3,FALSE)*T97</f>
        <v>#N/A</v>
      </c>
      <c r="T110" s="1164"/>
      <c r="U110" s="1167"/>
      <c r="V110" s="1165" t="e">
        <f>S83*T97</f>
        <v>#N/A</v>
      </c>
      <c r="W110" s="1166"/>
      <c r="X110" s="1052" t="e">
        <f>((X83*X$16*Z97)+((1-Z97)*X83*X$17))*VLOOKUP(X82,spot_lenght_index,3,FALSE)*Y97</f>
        <v>#N/A</v>
      </c>
      <c r="Y110" s="916"/>
      <c r="Z110" s="924"/>
      <c r="AA110" s="917" t="e">
        <f>X83*Y97</f>
        <v>#N/A</v>
      </c>
      <c r="AB110" s="923"/>
      <c r="AC110" s="826"/>
      <c r="AD110" s="865" t="e">
        <f>((AD83*AD$16*AF97)+((1-AF97)*AD83*AD$17))*VLOOKUP(AD82,spot_lenght_index,3,FALSE)*AE97</f>
        <v>#N/A</v>
      </c>
      <c r="AE110" s="916"/>
      <c r="AF110" s="924"/>
      <c r="AG110" s="917" t="e">
        <f>AD83*AE97</f>
        <v>#N/A</v>
      </c>
      <c r="AH110" s="834"/>
      <c r="AI110" s="865" t="e">
        <f>((AI83*AI$16*AK97)+((1-AK97)*AI83*AI$17))*VLOOKUP(AI82,spot_lenght_index,3,FALSE)*AJ97</f>
        <v>#N/A</v>
      </c>
      <c r="AJ110" s="916"/>
      <c r="AK110" s="924"/>
      <c r="AL110" s="917" t="e">
        <f>AI83*AJ97</f>
        <v>#N/A</v>
      </c>
      <c r="AM110" s="851"/>
      <c r="AN110" s="865" t="e">
        <f>((AN83*AN$16*AP97)+((1-AP97)*AN83*AN$17))*VLOOKUP(AN82,spot_lenght_index,3,FALSE)*AO97</f>
        <v>#N/A</v>
      </c>
      <c r="AO110" s="916"/>
      <c r="AP110" s="924"/>
      <c r="AQ110" s="917" t="e">
        <f>AN83*AO97</f>
        <v>#N/A</v>
      </c>
      <c r="AR110" s="1227"/>
      <c r="AS110" s="1343" t="e">
        <f>((AS83*AS$16*AU97)+((1-AU97)*AS83*AS$17))*VLOOKUP(AS82,spot_lenght_index,3,FALSE)*AT97</f>
        <v>#N/A</v>
      </c>
      <c r="AT110" s="1344"/>
      <c r="AU110" s="1346"/>
      <c r="AV110" s="1345" t="e">
        <f>AS83*AT97</f>
        <v>#N/A</v>
      </c>
      <c r="AW110" s="1334"/>
      <c r="AX110" s="1253" t="e">
        <f>((AX83*AX$16*AZ97)+((1-AZ97)*AX83*AX$17))*VLOOKUP(AX82,spot_lenght_index,3,FALSE)*AY97</f>
        <v>#N/A</v>
      </c>
      <c r="AY110" s="916"/>
      <c r="AZ110" s="924"/>
      <c r="BA110" s="917" t="e">
        <f>AX83*AY97</f>
        <v>#N/A</v>
      </c>
      <c r="BB110" s="829"/>
      <c r="BC110" s="834"/>
      <c r="BD110" s="865" t="e">
        <f>((BD83*BD$16*BF97)+((1-BF97)*BD83*BD$17))*VLOOKUP(BD82,spot_lenght_index,3,FALSE)*BE97</f>
        <v>#N/A</v>
      </c>
      <c r="BE110" s="916"/>
      <c r="BF110" s="924"/>
      <c r="BG110" s="917" t="e">
        <f>BD83*BE97</f>
        <v>#N/A</v>
      </c>
      <c r="BH110" s="834"/>
      <c r="BI110" s="865" t="e">
        <f>((BI83*BI$16*BK97)+((1-BK97)*BI83*BI$17))*VLOOKUP(BI82,spot_lenght_index,3,FALSE)*BJ97</f>
        <v>#N/A</v>
      </c>
      <c r="BJ110" s="916"/>
      <c r="BK110" s="924"/>
      <c r="BL110" s="917" t="e">
        <f>BI83*BJ97</f>
        <v>#N/A</v>
      </c>
      <c r="BM110" s="868"/>
    </row>
    <row r="111" spans="1:65" ht="18.600000000000001" hidden="1" outlineLevel="1" thickBot="1">
      <c r="A111" s="151" t="s">
        <v>72</v>
      </c>
      <c r="B111" s="32"/>
      <c r="C111" s="48"/>
      <c r="D111" s="817" t="e">
        <f>((D83*D$16*F98)+((1-F98)*D83*D$17))*VLOOKUP(D82,spot_lenght_index,3,FALSE)*E98</f>
        <v>#N/A</v>
      </c>
      <c r="E111" s="916"/>
      <c r="F111" s="917"/>
      <c r="G111" s="917" t="e">
        <f>D83*E98</f>
        <v>#N/A</v>
      </c>
      <c r="H111" s="864"/>
      <c r="I111" s="865" t="e">
        <f>((I83*I$16*K98)+((1-K98)*I83*I$17))*VLOOKUP(I82,spot_lenght_index,3,FALSE)*J98</f>
        <v>#N/A</v>
      </c>
      <c r="J111" s="916"/>
      <c r="K111" s="917"/>
      <c r="L111" s="866" t="e">
        <f>I83*J98</f>
        <v>#N/A</v>
      </c>
      <c r="M111" s="864"/>
      <c r="N111" s="865" t="e">
        <f>((N83*N$16*P98)+((1-P98)*N83*N$17))*VLOOKUP(N82,spot_lenght_index,3,FALSE)*O98</f>
        <v>#N/A</v>
      </c>
      <c r="O111" s="916"/>
      <c r="P111" s="917"/>
      <c r="Q111" s="917" t="e">
        <f>N83*O98</f>
        <v>#N/A</v>
      </c>
      <c r="R111" s="1029"/>
      <c r="S111" s="1163" t="e">
        <f>((S83*S$16*U98)+((1-U98)*S83*S$17))*VLOOKUP(S82,spot_lenght_index,3,FALSE)*T98</f>
        <v>#N/A</v>
      </c>
      <c r="T111" s="1164"/>
      <c r="U111" s="1165"/>
      <c r="V111" s="1165" t="e">
        <f>S83*T98</f>
        <v>#N/A</v>
      </c>
      <c r="W111" s="1166"/>
      <c r="X111" s="1052" t="e">
        <f>((X83*X$16*Z98)+((1-Z98)*X83*X$17))*VLOOKUP(X82,spot_lenght_index,3,FALSE)*Y98</f>
        <v>#N/A</v>
      </c>
      <c r="Y111" s="916"/>
      <c r="Z111" s="917"/>
      <c r="AA111" s="917" t="e">
        <f>X83*Y98</f>
        <v>#N/A</v>
      </c>
      <c r="AB111" s="923"/>
      <c r="AC111" s="826"/>
      <c r="AD111" s="865" t="e">
        <f>((AD83*AD$16*AF98)+((1-AF98)*AD83*AD$17))*VLOOKUP(AD82,spot_lenght_index,3,FALSE)*AE98</f>
        <v>#N/A</v>
      </c>
      <c r="AE111" s="916"/>
      <c r="AF111" s="917"/>
      <c r="AG111" s="917" t="e">
        <f>AD83*AE98</f>
        <v>#N/A</v>
      </c>
      <c r="AH111" s="834"/>
      <c r="AI111" s="865" t="e">
        <f>((AI83*AI$16*AK98)+((1-AK98)*AI83*AI$17))*VLOOKUP(AI82,spot_lenght_index,3,FALSE)*AJ98</f>
        <v>#N/A</v>
      </c>
      <c r="AJ111" s="916"/>
      <c r="AK111" s="917"/>
      <c r="AL111" s="917" t="e">
        <f>AI83*AJ98</f>
        <v>#N/A</v>
      </c>
      <c r="AM111" s="851"/>
      <c r="AN111" s="865" t="e">
        <f>((AN83*AN$16*AP98)+((1-AP98)*AN83*AN$17))*VLOOKUP(AN82,spot_lenght_index,3,FALSE)*AO98</f>
        <v>#N/A</v>
      </c>
      <c r="AO111" s="916"/>
      <c r="AP111" s="917"/>
      <c r="AQ111" s="917" t="e">
        <f>AN83*AO98</f>
        <v>#N/A</v>
      </c>
      <c r="AR111" s="1227"/>
      <c r="AS111" s="1343" t="e">
        <f>((AS83*AS$16*AU98)+((1-AU98)*AS83*AS$17))*VLOOKUP(AS82,spot_lenght_index,3,FALSE)*AT98</f>
        <v>#N/A</v>
      </c>
      <c r="AT111" s="1344"/>
      <c r="AU111" s="1345"/>
      <c r="AV111" s="1345" t="e">
        <f>AS83*AT98</f>
        <v>#N/A</v>
      </c>
      <c r="AW111" s="1334"/>
      <c r="AX111" s="1253" t="e">
        <f>((AX83*AX$16*AZ98)+((1-AZ98)*AX83*AX$17))*VLOOKUP(AX82,spot_lenght_index,3,FALSE)*AY98</f>
        <v>#N/A</v>
      </c>
      <c r="AY111" s="916"/>
      <c r="AZ111" s="917"/>
      <c r="BA111" s="917" t="e">
        <f>AX83*AY98</f>
        <v>#N/A</v>
      </c>
      <c r="BB111" s="829"/>
      <c r="BC111" s="834"/>
      <c r="BD111" s="865" t="e">
        <f>((BD83*BD$16*BF98)+((1-BF98)*BD83*BD$17))*VLOOKUP(BD82,spot_lenght_index,3,FALSE)*BE98</f>
        <v>#N/A</v>
      </c>
      <c r="BE111" s="916"/>
      <c r="BF111" s="917"/>
      <c r="BG111" s="917" t="e">
        <f>BD83*BE98</f>
        <v>#N/A</v>
      </c>
      <c r="BH111" s="834"/>
      <c r="BI111" s="865" t="e">
        <f>((BI83*BI$16*BK98)+((1-BK98)*BI83*BI$17))*VLOOKUP(BI82,spot_lenght_index,3,FALSE)*BJ98</f>
        <v>#N/A</v>
      </c>
      <c r="BJ111" s="916"/>
      <c r="BK111" s="917"/>
      <c r="BL111" s="917" t="e">
        <f>BI83*BJ98</f>
        <v>#N/A</v>
      </c>
      <c r="BM111" s="868"/>
    </row>
    <row r="112" spans="1:65" ht="18.600000000000001" hidden="1" outlineLevel="1" thickBot="1">
      <c r="A112" s="151" t="s">
        <v>80</v>
      </c>
      <c r="B112" s="32"/>
      <c r="C112" s="48"/>
      <c r="D112" s="817" t="e">
        <f>((D83*D$16*F99)+((1-F99)*D83*D$17))*VLOOKUP(D82,spot_lenght_index,3,FALSE)*E99</f>
        <v>#N/A</v>
      </c>
      <c r="E112" s="916"/>
      <c r="F112" s="917"/>
      <c r="G112" s="917" t="e">
        <f>D83*E99</f>
        <v>#N/A</v>
      </c>
      <c r="H112" s="864"/>
      <c r="I112" s="865" t="e">
        <f>((I83*I$16*K99)+((1-K99)*I83*I$17))*VLOOKUP(I82,spot_lenght_index,3,FALSE)*J99</f>
        <v>#N/A</v>
      </c>
      <c r="J112" s="916"/>
      <c r="K112" s="917"/>
      <c r="L112" s="866" t="e">
        <f>I83*J99</f>
        <v>#N/A</v>
      </c>
      <c r="M112" s="864"/>
      <c r="N112" s="865" t="e">
        <f>((N83*N$16*P99)+((1-P99)*N83*N$17))*VLOOKUP(N82,spot_lenght_index,3,FALSE)*O99</f>
        <v>#N/A</v>
      </c>
      <c r="O112" s="916"/>
      <c r="P112" s="917"/>
      <c r="Q112" s="917" t="e">
        <f>N83*O99</f>
        <v>#N/A</v>
      </c>
      <c r="R112" s="1029"/>
      <c r="S112" s="1163" t="e">
        <f>((S83*S$16*U99)+((1-U99)*S83*S$17))*VLOOKUP(S82,spot_lenght_index,3,FALSE)*T99</f>
        <v>#N/A</v>
      </c>
      <c r="T112" s="1164"/>
      <c r="U112" s="1165"/>
      <c r="V112" s="1165" t="e">
        <f>S83*T99</f>
        <v>#N/A</v>
      </c>
      <c r="W112" s="1166"/>
      <c r="X112" s="1052" t="e">
        <f>((X83*X$16*Z99)+((1-Z99)*X83*X$17))*VLOOKUP(X82,spot_lenght_index,3,FALSE)*Y99</f>
        <v>#N/A</v>
      </c>
      <c r="Y112" s="916"/>
      <c r="Z112" s="917"/>
      <c r="AA112" s="917" t="e">
        <f>X83*Y99</f>
        <v>#N/A</v>
      </c>
      <c r="AB112" s="923"/>
      <c r="AC112" s="826"/>
      <c r="AD112" s="865" t="e">
        <f>((AD83*AD$16*AF99)+((1-AF99)*AD83*AD$17))*VLOOKUP(AD82,spot_lenght_index,3,FALSE)*AE99</f>
        <v>#N/A</v>
      </c>
      <c r="AE112" s="916"/>
      <c r="AF112" s="917"/>
      <c r="AG112" s="917" t="e">
        <f>AD83*AE99</f>
        <v>#N/A</v>
      </c>
      <c r="AH112" s="834"/>
      <c r="AI112" s="865" t="e">
        <f>((AI83*AI$16*AK99)+((1-AK99)*AI83*AI$17))*VLOOKUP(AI82,spot_lenght_index,3,FALSE)*AJ99</f>
        <v>#N/A</v>
      </c>
      <c r="AJ112" s="916"/>
      <c r="AK112" s="917"/>
      <c r="AL112" s="917" t="e">
        <f>AI83*AJ99</f>
        <v>#N/A</v>
      </c>
      <c r="AM112" s="851"/>
      <c r="AN112" s="865" t="e">
        <f>((AN83*AN$16*AP99)+((1-AP99)*AN83*AN$17))*VLOOKUP(AN82,spot_lenght_index,3,FALSE)*AO99</f>
        <v>#N/A</v>
      </c>
      <c r="AO112" s="916"/>
      <c r="AP112" s="917"/>
      <c r="AQ112" s="917" t="e">
        <f>AN83*AO99</f>
        <v>#N/A</v>
      </c>
      <c r="AR112" s="1227"/>
      <c r="AS112" s="1343" t="e">
        <f>((AS83*AS$16*AU99)+((1-AU99)*AS83*AS$17))*VLOOKUP(AS82,spot_lenght_index,3,FALSE)*AT99</f>
        <v>#N/A</v>
      </c>
      <c r="AT112" s="1344"/>
      <c r="AU112" s="1345"/>
      <c r="AV112" s="1345" t="e">
        <f>AS83*AT99</f>
        <v>#N/A</v>
      </c>
      <c r="AW112" s="1334"/>
      <c r="AX112" s="1253" t="e">
        <f>((AX83*AX$16*AZ99)+((1-AZ99)*AX83*AX$17))*VLOOKUP(AX82,spot_lenght_index,3,FALSE)*AY99</f>
        <v>#N/A</v>
      </c>
      <c r="AY112" s="916"/>
      <c r="AZ112" s="917"/>
      <c r="BA112" s="917" t="e">
        <f>AX83*AY99</f>
        <v>#N/A</v>
      </c>
      <c r="BB112" s="829"/>
      <c r="BC112" s="834"/>
      <c r="BD112" s="865" t="e">
        <f>((BD83*BD$16*BF99)+((1-BF99)*BD83*BD$17))*VLOOKUP(BD82,spot_lenght_index,3,FALSE)*BE99</f>
        <v>#N/A</v>
      </c>
      <c r="BE112" s="916"/>
      <c r="BF112" s="917"/>
      <c r="BG112" s="917" t="e">
        <f>BD83*BE99</f>
        <v>#N/A</v>
      </c>
      <c r="BH112" s="834"/>
      <c r="BI112" s="865" t="e">
        <f>((BI83*BI$16*BK99)+((1-BK99)*BI83*BI$17))*VLOOKUP(BI82,spot_lenght_index,3,FALSE)*BJ99</f>
        <v>#N/A</v>
      </c>
      <c r="BJ112" s="916"/>
      <c r="BK112" s="917"/>
      <c r="BL112" s="917" t="e">
        <f>BI83*BJ99</f>
        <v>#N/A</v>
      </c>
      <c r="BM112" s="868"/>
    </row>
    <row r="113" spans="1:81" ht="18.600000000000001" hidden="1" outlineLevel="1" thickBot="1">
      <c r="A113" s="151" t="s">
        <v>95</v>
      </c>
      <c r="B113" s="32"/>
      <c r="C113" s="51"/>
      <c r="D113" s="817" t="e">
        <f>((D83*D$16*F100)+((1-F100)*D83*D$17))*VLOOKUP(D82,spot_lenght_index,3,FALSE)*E100</f>
        <v>#N/A</v>
      </c>
      <c r="E113" s="554"/>
      <c r="F113" s="870"/>
      <c r="G113" s="917" t="e">
        <f>D83*E100</f>
        <v>#N/A</v>
      </c>
      <c r="H113" s="864"/>
      <c r="I113" s="865" t="e">
        <f>((I83*I$16*K100)+((1-K100)*I83*I$17))*VLOOKUP(I82,spot_lenght_index,3,FALSE)*J100</f>
        <v>#N/A</v>
      </c>
      <c r="J113" s="554"/>
      <c r="K113" s="870"/>
      <c r="L113" s="866" t="e">
        <f>I83*J100</f>
        <v>#N/A</v>
      </c>
      <c r="M113" s="864"/>
      <c r="N113" s="865" t="e">
        <f>((N83*N$16*P100)+((1-P100)*N83*N$17))*VLOOKUP(N82,spot_lenght_index,3,FALSE)*O100</f>
        <v>#N/A</v>
      </c>
      <c r="O113" s="554"/>
      <c r="P113" s="870"/>
      <c r="Q113" s="917" t="e">
        <f>N83*O100</f>
        <v>#N/A</v>
      </c>
      <c r="R113" s="1029"/>
      <c r="S113" s="1163" t="e">
        <f>((S83*S$16*U100)+((1-U100)*S83*S$17))*VLOOKUP(S82,spot_lenght_index,3,FALSE)*T100</f>
        <v>#N/A</v>
      </c>
      <c r="T113" s="1168"/>
      <c r="U113" s="1169"/>
      <c r="V113" s="1165" t="e">
        <f>S83*T100</f>
        <v>#N/A</v>
      </c>
      <c r="W113" s="1166"/>
      <c r="X113" s="1052" t="e">
        <f>((X83*X$16*Z100)+((1-Z100)*X83*X$17))*VLOOKUP(X82,spot_lenght_index,3,FALSE)*Y100</f>
        <v>#N/A</v>
      </c>
      <c r="Y113" s="554"/>
      <c r="Z113" s="870"/>
      <c r="AA113" s="917" t="e">
        <f>X83*Y100</f>
        <v>#N/A</v>
      </c>
      <c r="AB113" s="923"/>
      <c r="AC113" s="826"/>
      <c r="AD113" s="865" t="e">
        <f>((AD83*AD$16*AF100)+((1-AF100)*AD83*AD$17))*VLOOKUP(AD82,spot_lenght_index,3,FALSE)*AE100</f>
        <v>#N/A</v>
      </c>
      <c r="AE113" s="554"/>
      <c r="AF113" s="870"/>
      <c r="AG113" s="917" t="e">
        <f>AD83*AE100</f>
        <v>#N/A</v>
      </c>
      <c r="AH113" s="321"/>
      <c r="AI113" s="865" t="e">
        <f>((AI83*AI$16*AK100)+((1-AK100)*AI83*AI$17))*VLOOKUP(AI82,spot_lenght_index,3,FALSE)*AJ100</f>
        <v>#N/A</v>
      </c>
      <c r="AJ113" s="554"/>
      <c r="AK113" s="870"/>
      <c r="AL113" s="917" t="e">
        <f>AI83*AJ100</f>
        <v>#N/A</v>
      </c>
      <c r="AM113" s="322"/>
      <c r="AN113" s="865" t="e">
        <f>((AN83*AN$16*AP100)+((1-AP100)*AN83*AN$17))*VLOOKUP(AN82,spot_lenght_index,3,FALSE)*AO100</f>
        <v>#N/A</v>
      </c>
      <c r="AO113" s="554"/>
      <c r="AP113" s="870"/>
      <c r="AQ113" s="917" t="e">
        <f>AN83*AO100</f>
        <v>#N/A</v>
      </c>
      <c r="AR113" s="473"/>
      <c r="AS113" s="1343" t="e">
        <f>((AS83*AS$16*AU100)+((1-AU100)*AS83*AS$17))*VLOOKUP(AS82,spot_lenght_index,3,FALSE)*AT100</f>
        <v>#N/A</v>
      </c>
      <c r="AT113" s="1347"/>
      <c r="AU113" s="1348"/>
      <c r="AV113" s="1345" t="e">
        <f>AS83*AT100</f>
        <v>#N/A</v>
      </c>
      <c r="AW113" s="1349"/>
      <c r="AX113" s="1253" t="e">
        <f>((AX83*AX$16*AZ100)+((1-AZ100)*AX83*AX$17))*VLOOKUP(AX82,spot_lenght_index,3,FALSE)*AY100</f>
        <v>#N/A</v>
      </c>
      <c r="AY113" s="554"/>
      <c r="AZ113" s="870"/>
      <c r="BA113" s="917" t="e">
        <f>AX83*AY100</f>
        <v>#N/A</v>
      </c>
      <c r="BB113" s="473"/>
      <c r="BC113" s="337"/>
      <c r="BD113" s="865" t="e">
        <f>((BD83*BD$16*BF100)+((1-BF100)*BD83*BD$17))*VLOOKUP(BD82,spot_lenght_index,3,FALSE)*BE100</f>
        <v>#N/A</v>
      </c>
      <c r="BE113" s="554"/>
      <c r="BF113" s="870"/>
      <c r="BG113" s="917" t="e">
        <f>BD83*BE100</f>
        <v>#N/A</v>
      </c>
      <c r="BH113" s="337"/>
      <c r="BI113" s="865" t="e">
        <f>((BI83*BI$16*BK100)+((1-BK100)*BI83*BI$17))*VLOOKUP(BI82,spot_lenght_index,3,FALSE)*BJ100</f>
        <v>#N/A</v>
      </c>
      <c r="BJ113" s="554"/>
      <c r="BK113" s="870"/>
      <c r="BL113" s="917" t="e">
        <f>BI83*BJ100</f>
        <v>#N/A</v>
      </c>
      <c r="BM113" s="868"/>
    </row>
    <row r="114" spans="1:81" ht="18.600000000000001" hidden="1" outlineLevel="1" thickBot="1">
      <c r="A114" s="151"/>
      <c r="B114" s="32"/>
      <c r="C114" s="48"/>
      <c r="D114" s="817"/>
      <c r="E114" s="916"/>
      <c r="F114" s="917"/>
      <c r="G114" s="917"/>
      <c r="H114" s="864"/>
      <c r="I114" s="828"/>
      <c r="J114" s="918"/>
      <c r="K114" s="912"/>
      <c r="L114" s="823"/>
      <c r="M114" s="871"/>
      <c r="N114" s="828"/>
      <c r="O114" s="918"/>
      <c r="P114" s="912"/>
      <c r="Q114" s="912"/>
      <c r="R114" s="1023"/>
      <c r="S114" s="1153"/>
      <c r="T114" s="1154"/>
      <c r="U114" s="1154"/>
      <c r="V114" s="1154"/>
      <c r="W114" s="1155"/>
      <c r="X114" s="1049"/>
      <c r="Y114" s="912"/>
      <c r="Z114" s="912"/>
      <c r="AA114" s="912"/>
      <c r="AB114" s="828"/>
      <c r="AC114" s="826"/>
      <c r="AD114" s="909"/>
      <c r="AE114" s="912"/>
      <c r="AF114" s="912"/>
      <c r="AG114" s="912"/>
      <c r="AH114" s="829"/>
      <c r="AI114" s="909"/>
      <c r="AJ114" s="912"/>
      <c r="AK114" s="912"/>
      <c r="AL114" s="912"/>
      <c r="AM114" s="872"/>
      <c r="AN114" s="919"/>
      <c r="AO114" s="912"/>
      <c r="AP114" s="912"/>
      <c r="AQ114" s="912"/>
      <c r="AR114" s="1227"/>
      <c r="AS114" s="1300"/>
      <c r="AT114" s="1301"/>
      <c r="AU114" s="1350"/>
      <c r="AV114" s="1350"/>
      <c r="AW114" s="1334"/>
      <c r="AX114" s="1250"/>
      <c r="AY114" s="912"/>
      <c r="AZ114" s="912"/>
      <c r="BA114" s="912"/>
      <c r="BB114" s="873"/>
      <c r="BC114" s="874"/>
      <c r="BD114" s="919"/>
      <c r="BE114" s="912"/>
      <c r="BF114" s="912"/>
      <c r="BG114" s="912"/>
      <c r="BH114" s="874"/>
      <c r="BI114" s="875"/>
      <c r="BJ114" s="912"/>
      <c r="BK114" s="912"/>
      <c r="BL114" s="912"/>
      <c r="BM114" s="836"/>
    </row>
    <row r="115" spans="1:81" ht="18.600000000000001" hidden="1" outlineLevel="1" thickBot="1">
      <c r="A115" s="151"/>
      <c r="B115" s="32"/>
      <c r="C115" s="48"/>
      <c r="D115" s="817"/>
      <c r="E115" s="916"/>
      <c r="F115" s="917"/>
      <c r="G115" s="917"/>
      <c r="H115" s="705"/>
      <c r="I115" s="820"/>
      <c r="J115" s="918"/>
      <c r="K115" s="912"/>
      <c r="L115" s="823"/>
      <c r="M115" s="871"/>
      <c r="N115" s="828"/>
      <c r="O115" s="918"/>
      <c r="P115" s="912"/>
      <c r="Q115" s="912"/>
      <c r="R115" s="1023"/>
      <c r="S115" s="1153"/>
      <c r="T115" s="1154"/>
      <c r="U115" s="1154"/>
      <c r="V115" s="1154"/>
      <c r="W115" s="1155"/>
      <c r="X115" s="1049"/>
      <c r="Y115" s="912"/>
      <c r="Z115" s="912"/>
      <c r="AA115" s="912"/>
      <c r="AB115" s="828"/>
      <c r="AC115" s="826"/>
      <c r="AD115" s="909"/>
      <c r="AE115" s="912"/>
      <c r="AF115" s="912"/>
      <c r="AG115" s="912"/>
      <c r="AH115" s="829"/>
      <c r="AI115" s="909"/>
      <c r="AJ115" s="912"/>
      <c r="AK115" s="912"/>
      <c r="AL115" s="912"/>
      <c r="AM115" s="872"/>
      <c r="AN115" s="919"/>
      <c r="AO115" s="912"/>
      <c r="AP115" s="912"/>
      <c r="AQ115" s="912"/>
      <c r="AR115" s="1227"/>
      <c r="AS115" s="1300"/>
      <c r="AT115" s="1301"/>
      <c r="AU115" s="1350"/>
      <c r="AV115" s="1350"/>
      <c r="AW115" s="1334"/>
      <c r="AX115" s="1250"/>
      <c r="AY115" s="912"/>
      <c r="AZ115" s="912"/>
      <c r="BA115" s="912"/>
      <c r="BB115" s="873"/>
      <c r="BC115" s="874"/>
      <c r="BD115" s="919"/>
      <c r="BE115" s="912"/>
      <c r="BF115" s="912"/>
      <c r="BG115" s="912"/>
      <c r="BH115" s="874"/>
      <c r="BI115" s="875"/>
      <c r="BJ115" s="912"/>
      <c r="BK115" s="912"/>
      <c r="BL115" s="912"/>
      <c r="BM115" s="836"/>
    </row>
    <row r="116" spans="1:81" ht="18.600000000000001" hidden="1" outlineLevel="1" thickBot="1">
      <c r="A116" s="50"/>
      <c r="B116" s="52"/>
      <c r="C116" s="153"/>
      <c r="D116" s="876"/>
      <c r="E116" s="877"/>
      <c r="F116" s="878"/>
      <c r="G116" s="878"/>
      <c r="H116" s="879"/>
      <c r="I116" s="880"/>
      <c r="J116" s="881"/>
      <c r="K116" s="882"/>
      <c r="L116" s="883"/>
      <c r="M116" s="882"/>
      <c r="N116" s="884"/>
      <c r="O116" s="881"/>
      <c r="P116" s="882"/>
      <c r="Q116" s="882"/>
      <c r="R116" s="883"/>
      <c r="S116" s="1170"/>
      <c r="T116" s="1171"/>
      <c r="U116" s="1171"/>
      <c r="V116" s="1171"/>
      <c r="W116" s="1172"/>
      <c r="X116" s="1053"/>
      <c r="Y116" s="882"/>
      <c r="Z116" s="882"/>
      <c r="AA116" s="882"/>
      <c r="AB116" s="887"/>
      <c r="AC116" s="886"/>
      <c r="AD116" s="885"/>
      <c r="AE116" s="882"/>
      <c r="AF116" s="882"/>
      <c r="AG116" s="882"/>
      <c r="AH116" s="888"/>
      <c r="AI116" s="885"/>
      <c r="AJ116" s="882"/>
      <c r="AK116" s="882"/>
      <c r="AL116" s="882"/>
      <c r="AM116" s="889"/>
      <c r="AN116" s="890"/>
      <c r="AO116" s="882"/>
      <c r="AP116" s="882"/>
      <c r="AQ116" s="882"/>
      <c r="AR116" s="1230"/>
      <c r="AS116" s="1351"/>
      <c r="AT116" s="1352"/>
      <c r="AU116" s="1353"/>
      <c r="AV116" s="1353"/>
      <c r="AW116" s="1354"/>
      <c r="AX116" s="1053"/>
      <c r="AY116" s="882"/>
      <c r="AZ116" s="882"/>
      <c r="BA116" s="882"/>
      <c r="BB116" s="891"/>
      <c r="BC116" s="892"/>
      <c r="BD116" s="890"/>
      <c r="BE116" s="882"/>
      <c r="BF116" s="882"/>
      <c r="BG116" s="882"/>
      <c r="BH116" s="893"/>
      <c r="BI116" s="890"/>
      <c r="BJ116" s="882"/>
      <c r="BK116" s="882"/>
      <c r="BL116" s="882"/>
      <c r="BM116" s="894"/>
    </row>
    <row r="117" spans="1:81" s="39" customFormat="1" ht="18.600000000000001" hidden="1" outlineLevel="1" thickBot="1">
      <c r="A117" s="257" t="s">
        <v>124</v>
      </c>
      <c r="B117" s="212">
        <v>0</v>
      </c>
      <c r="C117" s="213"/>
      <c r="D117" s="1584" t="str">
        <f>C118</f>
        <v>Premium AA 25-54 ABC Summer</v>
      </c>
      <c r="E117" s="1585"/>
      <c r="F117" s="1585"/>
      <c r="G117" s="1585"/>
      <c r="H117" s="1586"/>
      <c r="I117" s="1584" t="str">
        <f>C118</f>
        <v>Premium AA 25-54 ABC Summer</v>
      </c>
      <c r="J117" s="1585"/>
      <c r="K117" s="1585"/>
      <c r="L117" s="1585"/>
      <c r="M117" s="1586"/>
      <c r="N117" s="1579" t="str">
        <f>C118</f>
        <v>Premium AA 25-54 ABC Summer</v>
      </c>
      <c r="O117" s="1580"/>
      <c r="P117" s="1580"/>
      <c r="Q117" s="1580"/>
      <c r="R117" s="1580"/>
      <c r="S117" s="1582" t="str">
        <f>C118</f>
        <v>Premium AA 25-54 ABC Summer</v>
      </c>
      <c r="T117" s="1580"/>
      <c r="U117" s="1580"/>
      <c r="V117" s="1580"/>
      <c r="W117" s="1583"/>
      <c r="X117" s="1580" t="str">
        <f>C118</f>
        <v>Premium AA 25-54 ABC Summer</v>
      </c>
      <c r="Y117" s="1580"/>
      <c r="Z117" s="1580"/>
      <c r="AA117" s="1580"/>
      <c r="AB117" s="1580"/>
      <c r="AC117" s="1581"/>
      <c r="AD117" s="1579" t="str">
        <f>C118</f>
        <v>Premium AA 25-54 ABC Summer</v>
      </c>
      <c r="AE117" s="1580"/>
      <c r="AF117" s="1580"/>
      <c r="AG117" s="1580"/>
      <c r="AH117" s="1581"/>
      <c r="AI117" s="1579" t="str">
        <f>C118</f>
        <v>Premium AA 25-54 ABC Summer</v>
      </c>
      <c r="AJ117" s="1580"/>
      <c r="AK117" s="1580"/>
      <c r="AL117" s="1580"/>
      <c r="AM117" s="1581"/>
      <c r="AN117" s="1579" t="str">
        <f>C118</f>
        <v>Premium AA 25-54 ABC Summer</v>
      </c>
      <c r="AO117" s="1580"/>
      <c r="AP117" s="1580"/>
      <c r="AQ117" s="1580"/>
      <c r="AR117" s="1580"/>
      <c r="AS117" s="1582" t="str">
        <f>C118</f>
        <v>Premium AA 25-54 ABC Summer</v>
      </c>
      <c r="AT117" s="1580"/>
      <c r="AU117" s="1580"/>
      <c r="AV117" s="1580"/>
      <c r="AW117" s="1583"/>
      <c r="AX117" s="1580" t="str">
        <f>C118</f>
        <v>Premium AA 25-54 ABC Summer</v>
      </c>
      <c r="AY117" s="1580"/>
      <c r="AZ117" s="1580"/>
      <c r="BA117" s="1580"/>
      <c r="BB117" s="1580"/>
      <c r="BC117" s="1581"/>
      <c r="BD117" s="1579" t="str">
        <f>C118</f>
        <v>Premium AA 25-54 ABC Summer</v>
      </c>
      <c r="BE117" s="1580"/>
      <c r="BF117" s="1580"/>
      <c r="BG117" s="1580"/>
      <c r="BH117" s="1581"/>
      <c r="BI117" s="1579" t="str">
        <f>C118</f>
        <v>Premium AA 25-54 ABC Summer</v>
      </c>
      <c r="BJ117" s="1580"/>
      <c r="BK117" s="1580"/>
      <c r="BL117" s="1580"/>
      <c r="BM117" s="1581"/>
    </row>
    <row r="118" spans="1:81" ht="18.600000000000001" hidden="1" outlineLevel="1" thickBot="1">
      <c r="A118" s="246" t="s">
        <v>125</v>
      </c>
      <c r="C118" s="407" t="s">
        <v>142</v>
      </c>
      <c r="D118" s="354" t="e">
        <f>HLOOKUP(D117,TV_affinity,2,0)</f>
        <v>#N/A</v>
      </c>
      <c r="E118" s="371"/>
      <c r="F118" s="702"/>
      <c r="G118" s="702"/>
      <c r="H118" s="204"/>
      <c r="I118" s="355" t="e">
        <f>HLOOKUP(I117,TV_affinity,2,0)</f>
        <v>#N/A</v>
      </c>
      <c r="J118" s="371"/>
      <c r="K118" s="371"/>
      <c r="L118" s="467"/>
      <c r="M118" s="371"/>
      <c r="N118" s="355" t="e">
        <f>HLOOKUP(N117,TV_affinity,2,0)</f>
        <v>#N/A</v>
      </c>
      <c r="O118" s="371"/>
      <c r="P118" s="371"/>
      <c r="Q118" s="371"/>
      <c r="R118" s="467"/>
      <c r="S118" s="1112" t="e">
        <f>HLOOKUP(S117,TV_affinity,2,0)</f>
        <v>#N/A</v>
      </c>
      <c r="T118" s="371"/>
      <c r="U118" s="371"/>
      <c r="V118" s="371"/>
      <c r="W118" s="1073"/>
      <c r="X118" s="510" t="e">
        <f>HLOOKUP(X117,TV_affinity,2,0)</f>
        <v>#N/A</v>
      </c>
      <c r="Y118" s="371"/>
      <c r="Z118" s="371"/>
      <c r="AA118" s="371"/>
      <c r="AB118" s="371"/>
      <c r="AC118" s="356"/>
      <c r="AD118" s="355" t="e">
        <f>HLOOKUP(AD117,TV_affinity,2,0)</f>
        <v>#N/A</v>
      </c>
      <c r="AE118" s="371"/>
      <c r="AF118" s="371"/>
      <c r="AG118" s="371"/>
      <c r="AH118" s="205"/>
      <c r="AI118" s="355" t="e">
        <f>HLOOKUP(AI117,TV_affinity,2,0)</f>
        <v>#N/A</v>
      </c>
      <c r="AJ118" s="371"/>
      <c r="AK118" s="371"/>
      <c r="AL118" s="371"/>
      <c r="AM118" s="356"/>
      <c r="AN118" s="355" t="e">
        <f>HLOOKUP(AN117,TV_affinity,2,0)</f>
        <v>#N/A</v>
      </c>
      <c r="AO118" s="371"/>
      <c r="AP118" s="371"/>
      <c r="AQ118" s="371"/>
      <c r="AR118" s="467"/>
      <c r="AS118" s="1112" t="e">
        <f>HLOOKUP(AS117,TV_affinity,2,0)</f>
        <v>#N/A</v>
      </c>
      <c r="AT118" s="371"/>
      <c r="AU118" s="371"/>
      <c r="AV118" s="371"/>
      <c r="AW118" s="1299"/>
      <c r="AX118" s="510" t="e">
        <f>HLOOKUP(AX117,TV_affinity,2,0)</f>
        <v>#N/A</v>
      </c>
      <c r="AY118" s="371"/>
      <c r="AZ118" s="371"/>
      <c r="BA118" s="371"/>
      <c r="BB118" s="205"/>
      <c r="BC118" s="481"/>
      <c r="BD118" s="355" t="e">
        <f>HLOOKUP(BD117,TV_affinity,2,0)</f>
        <v>#N/A</v>
      </c>
      <c r="BE118" s="371"/>
      <c r="BF118" s="371"/>
      <c r="BG118" s="371"/>
      <c r="BH118" s="371"/>
      <c r="BI118" s="355" t="e">
        <f>HLOOKUP(BI117,TV_affinity,2,0)</f>
        <v>#N/A</v>
      </c>
      <c r="BJ118" s="371"/>
      <c r="BK118" s="371"/>
      <c r="BL118" s="371"/>
      <c r="BM118" s="357"/>
    </row>
    <row r="119" spans="1:81" ht="18.600000000000001" hidden="1" outlineLevel="1" thickBot="1">
      <c r="A119" s="28" t="s">
        <v>5</v>
      </c>
      <c r="B119" s="29"/>
      <c r="C119" s="30"/>
      <c r="D119" s="703"/>
      <c r="E119" s="917"/>
      <c r="F119" s="917"/>
      <c r="G119" s="917"/>
      <c r="H119" s="705"/>
      <c r="I119" s="706"/>
      <c r="J119" s="912"/>
      <c r="K119" s="912"/>
      <c r="L119" s="823"/>
      <c r="M119" s="912"/>
      <c r="N119" s="919"/>
      <c r="O119" s="912"/>
      <c r="P119" s="912"/>
      <c r="Q119" s="912"/>
      <c r="R119" s="1023"/>
      <c r="S119" s="1173"/>
      <c r="T119" s="1154"/>
      <c r="U119" s="1154"/>
      <c r="V119" s="1154"/>
      <c r="W119" s="1115"/>
      <c r="X119" s="1043"/>
      <c r="Y119" s="912"/>
      <c r="Z119" s="912"/>
      <c r="AA119" s="912"/>
      <c r="AB119" s="912"/>
      <c r="AC119" s="710"/>
      <c r="AD119" s="919"/>
      <c r="AE119" s="912"/>
      <c r="AF119" s="912"/>
      <c r="AG119" s="912"/>
      <c r="AH119" s="710"/>
      <c r="AI119" s="919"/>
      <c r="AJ119" s="912"/>
      <c r="AK119" s="912"/>
      <c r="AL119" s="912"/>
      <c r="AM119" s="710"/>
      <c r="AN119" s="919"/>
      <c r="AO119" s="912"/>
      <c r="AP119" s="912"/>
      <c r="AQ119" s="912"/>
      <c r="AR119" s="1219"/>
      <c r="AS119" s="1300"/>
      <c r="AT119" s="1301"/>
      <c r="AU119" s="1301"/>
      <c r="AV119" s="1301"/>
      <c r="AW119" s="1302"/>
      <c r="AX119" s="1244"/>
      <c r="AY119" s="912"/>
      <c r="AZ119" s="912"/>
      <c r="BA119" s="912"/>
      <c r="BB119" s="711"/>
      <c r="BC119" s="871"/>
      <c r="BD119" s="919"/>
      <c r="BE119" s="912"/>
      <c r="BF119" s="912"/>
      <c r="BG119" s="912"/>
      <c r="BH119" s="912"/>
      <c r="BI119" s="919"/>
      <c r="BJ119" s="912"/>
      <c r="BK119" s="912"/>
      <c r="BL119" s="912"/>
      <c r="BM119" s="836"/>
    </row>
    <row r="120" spans="1:81" ht="18.600000000000001" hidden="1" outlineLevel="1" thickBot="1">
      <c r="A120" s="28" t="s">
        <v>6</v>
      </c>
      <c r="B120" s="29"/>
      <c r="C120" s="30"/>
      <c r="D120" s="714" t="s">
        <v>19</v>
      </c>
      <c r="E120" s="916"/>
      <c r="F120" s="916"/>
      <c r="G120" s="916"/>
      <c r="H120" s="715"/>
      <c r="I120" s="716" t="s">
        <v>19</v>
      </c>
      <c r="J120" s="925"/>
      <c r="K120" s="925"/>
      <c r="L120" s="895"/>
      <c r="M120" s="925"/>
      <c r="N120" s="926" t="s">
        <v>19</v>
      </c>
      <c r="O120" s="925"/>
      <c r="P120" s="895"/>
      <c r="Q120" s="925"/>
      <c r="R120" s="1018"/>
      <c r="S120" s="1116" t="s">
        <v>19</v>
      </c>
      <c r="T120" s="1117"/>
      <c r="U120" s="1117"/>
      <c r="V120" s="1117"/>
      <c r="W120" s="1118"/>
      <c r="X120" s="720" t="s">
        <v>19</v>
      </c>
      <c r="Y120" s="925"/>
      <c r="Z120" s="925"/>
      <c r="AA120" s="925"/>
      <c r="AB120" s="925"/>
      <c r="AC120" s="720"/>
      <c r="AD120" s="720" t="s">
        <v>19</v>
      </c>
      <c r="AE120" s="925"/>
      <c r="AF120" s="925"/>
      <c r="AG120" s="925"/>
      <c r="AH120" s="720"/>
      <c r="AI120" s="720" t="s">
        <v>19</v>
      </c>
      <c r="AJ120" s="925"/>
      <c r="AK120" s="925"/>
      <c r="AL120" s="925"/>
      <c r="AM120" s="720"/>
      <c r="AN120" s="926" t="s">
        <v>19</v>
      </c>
      <c r="AO120" s="925"/>
      <c r="AP120" s="721"/>
      <c r="AQ120" s="925"/>
      <c r="AR120" s="1214"/>
      <c r="AS120" s="1303" t="s">
        <v>19</v>
      </c>
      <c r="AT120" s="1275"/>
      <c r="AU120" s="1275"/>
      <c r="AV120" s="1275"/>
      <c r="AW120" s="1304"/>
      <c r="AX120" s="1245" t="s">
        <v>19</v>
      </c>
      <c r="AY120" s="925"/>
      <c r="AZ120" s="925"/>
      <c r="BA120" s="925"/>
      <c r="BB120" s="722"/>
      <c r="BC120" s="896"/>
      <c r="BD120" s="926" t="s">
        <v>19</v>
      </c>
      <c r="BE120" s="925"/>
      <c r="BF120" s="721"/>
      <c r="BG120" s="925"/>
      <c r="BH120" s="896"/>
      <c r="BI120" s="720" t="s">
        <v>19</v>
      </c>
      <c r="BJ120" s="925"/>
      <c r="BK120" s="925"/>
      <c r="BL120" s="925"/>
      <c r="BM120" s="897"/>
    </row>
    <row r="121" spans="1:81" ht="18.600000000000001" hidden="1" outlineLevel="1" thickBot="1">
      <c r="A121" s="28" t="s">
        <v>32</v>
      </c>
      <c r="B121" s="29"/>
      <c r="C121" s="34" t="e">
        <f>SUM(D121:BM121)</f>
        <v>#N/A</v>
      </c>
      <c r="D121" s="725" t="e">
        <f>IF(D118=0,0,D122/D118)</f>
        <v>#N/A</v>
      </c>
      <c r="E121" s="927"/>
      <c r="F121" s="927"/>
      <c r="G121" s="927"/>
      <c r="H121" s="726"/>
      <c r="I121" s="727" t="e">
        <f>IF(I118=0,0,I122/I118)</f>
        <v>#N/A</v>
      </c>
      <c r="J121" s="928"/>
      <c r="K121" s="928"/>
      <c r="L121" s="898"/>
      <c r="M121" s="928"/>
      <c r="N121" s="929" t="e">
        <f>IF(N118=0,0,N122/N118)</f>
        <v>#N/A</v>
      </c>
      <c r="O121" s="928"/>
      <c r="P121" s="928"/>
      <c r="Q121" s="928"/>
      <c r="R121" s="1024"/>
      <c r="S121" s="1119" t="e">
        <f>IF(S118=0,0,S122/S118)</f>
        <v>#N/A</v>
      </c>
      <c r="T121" s="1120"/>
      <c r="U121" s="1121"/>
      <c r="V121" s="1121"/>
      <c r="W121" s="1122"/>
      <c r="X121" s="1044" t="e">
        <f>IF(X118=0,0,X122/X118)</f>
        <v>#N/A</v>
      </c>
      <c r="Y121" s="731"/>
      <c r="Z121" s="928"/>
      <c r="AA121" s="928"/>
      <c r="AB121" s="928"/>
      <c r="AC121" s="732"/>
      <c r="AD121" s="929" t="e">
        <f>IF(AD118=0,0,AD122/AD118)</f>
        <v>#N/A</v>
      </c>
      <c r="AE121" s="731"/>
      <c r="AF121" s="928"/>
      <c r="AG121" s="928"/>
      <c r="AH121" s="732"/>
      <c r="AI121" s="929" t="e">
        <f>IF(AI118=0,0,AI122/AI118)</f>
        <v>#N/A</v>
      </c>
      <c r="AJ121" s="731"/>
      <c r="AK121" s="928"/>
      <c r="AL121" s="928"/>
      <c r="AM121" s="732"/>
      <c r="AN121" s="929" t="e">
        <f>IF(AN118=0,0,AN122/AN118)</f>
        <v>#N/A</v>
      </c>
      <c r="AO121" s="928"/>
      <c r="AP121" s="928"/>
      <c r="AQ121" s="928"/>
      <c r="AR121" s="1220"/>
      <c r="AS121" s="1305" t="e">
        <f>IF(AS118=0,0,AS122/AS118)</f>
        <v>#N/A</v>
      </c>
      <c r="AT121" s="1306"/>
      <c r="AU121" s="1306"/>
      <c r="AV121" s="1306"/>
      <c r="AW121" s="1307"/>
      <c r="AX121" s="1120" t="e">
        <f>IF(AX118=0,0,AX122/AX118)</f>
        <v>#N/A</v>
      </c>
      <c r="AY121" s="731"/>
      <c r="AZ121" s="928"/>
      <c r="BA121" s="928"/>
      <c r="BB121" s="733"/>
      <c r="BC121" s="899"/>
      <c r="BD121" s="929" t="e">
        <f>IF(BD118=0,0,BD122/BD118)</f>
        <v>#N/A</v>
      </c>
      <c r="BE121" s="928"/>
      <c r="BF121" s="928"/>
      <c r="BG121" s="928"/>
      <c r="BH121" s="899"/>
      <c r="BI121" s="731" t="e">
        <f>IF(BI118=0,0,BI122/BI118)</f>
        <v>#N/A</v>
      </c>
      <c r="BJ121" s="731"/>
      <c r="BK121" s="928"/>
      <c r="BL121" s="928"/>
      <c r="BM121" s="900"/>
    </row>
    <row r="122" spans="1:81" ht="18.600000000000001" hidden="1" outlineLevel="1" thickBot="1">
      <c r="A122" s="28" t="s">
        <v>7</v>
      </c>
      <c r="B122" s="29"/>
      <c r="C122" s="34">
        <f>SUM(D122:BM122)</f>
        <v>0</v>
      </c>
      <c r="D122" s="725">
        <f>SUM(D123:H123)</f>
        <v>0</v>
      </c>
      <c r="E122" s="927"/>
      <c r="F122" s="927"/>
      <c r="G122" s="927"/>
      <c r="H122" s="726"/>
      <c r="I122" s="727">
        <f>SUM(I123:M123)</f>
        <v>0</v>
      </c>
      <c r="J122" s="928"/>
      <c r="K122" s="928"/>
      <c r="L122" s="898"/>
      <c r="M122" s="928"/>
      <c r="N122" s="929">
        <f>SUM(N123:R123)</f>
        <v>0</v>
      </c>
      <c r="O122" s="928"/>
      <c r="P122" s="928"/>
      <c r="Q122" s="928"/>
      <c r="R122" s="1024"/>
      <c r="S122" s="1119">
        <f>SUM(S123:W123)</f>
        <v>0</v>
      </c>
      <c r="T122" s="1120"/>
      <c r="U122" s="1121"/>
      <c r="V122" s="1121"/>
      <c r="W122" s="1122"/>
      <c r="X122" s="1044">
        <f>SUM(X123:AC123)</f>
        <v>0</v>
      </c>
      <c r="Y122" s="731"/>
      <c r="Z122" s="928"/>
      <c r="AA122" s="928"/>
      <c r="AB122" s="928"/>
      <c r="AC122" s="732"/>
      <c r="AD122" s="929">
        <f>SUM(AD123:AH123)</f>
        <v>0</v>
      </c>
      <c r="AE122" s="731"/>
      <c r="AF122" s="928"/>
      <c r="AG122" s="928"/>
      <c r="AH122" s="732"/>
      <c r="AI122" s="929">
        <f>SUM(AI123:AM123)</f>
        <v>0</v>
      </c>
      <c r="AJ122" s="731"/>
      <c r="AK122" s="928"/>
      <c r="AL122" s="928"/>
      <c r="AM122" s="732"/>
      <c r="AN122" s="929">
        <f>SUM(AN123:AR123)</f>
        <v>0</v>
      </c>
      <c r="AO122" s="928"/>
      <c r="AP122" s="928"/>
      <c r="AQ122" s="928"/>
      <c r="AR122" s="1220"/>
      <c r="AS122" s="1305">
        <f>SUM(AS123:AW123)</f>
        <v>0</v>
      </c>
      <c r="AT122" s="1306"/>
      <c r="AU122" s="1306"/>
      <c r="AV122" s="1306"/>
      <c r="AW122" s="1307"/>
      <c r="AX122" s="1120">
        <f>SUM(AX123:BC123)</f>
        <v>0</v>
      </c>
      <c r="AY122" s="731"/>
      <c r="AZ122" s="928"/>
      <c r="BA122" s="928"/>
      <c r="BB122" s="733"/>
      <c r="BC122" s="899"/>
      <c r="BD122" s="929">
        <f>SUM(BD123:BH123)</f>
        <v>0</v>
      </c>
      <c r="BE122" s="928"/>
      <c r="BF122" s="928"/>
      <c r="BG122" s="928"/>
      <c r="BH122" s="899"/>
      <c r="BI122" s="731">
        <f>SUM(BI123:BM123)</f>
        <v>0</v>
      </c>
      <c r="BJ122" s="731"/>
      <c r="BK122" s="928"/>
      <c r="BL122" s="928"/>
      <c r="BM122" s="900"/>
    </row>
    <row r="123" spans="1:81" ht="18.600000000000001" hidden="1" outlineLevel="1" thickBot="1">
      <c r="A123" s="28" t="s">
        <v>8</v>
      </c>
      <c r="B123" s="29"/>
      <c r="C123" s="34"/>
      <c r="D123" s="736"/>
      <c r="E123" s="930"/>
      <c r="F123" s="930"/>
      <c r="G123" s="930"/>
      <c r="H123" s="901"/>
      <c r="I123" s="739"/>
      <c r="J123" s="737"/>
      <c r="K123" s="737"/>
      <c r="L123" s="740"/>
      <c r="M123" s="740"/>
      <c r="N123" s="931"/>
      <c r="O123" s="930"/>
      <c r="P123" s="737"/>
      <c r="Q123" s="740"/>
      <c r="R123" s="740"/>
      <c r="S123" s="1174"/>
      <c r="T123" s="1124"/>
      <c r="U123" s="1125"/>
      <c r="V123" s="1126"/>
      <c r="W123" s="1127"/>
      <c r="X123" s="1045"/>
      <c r="Y123" s="737"/>
      <c r="Z123" s="737"/>
      <c r="AA123" s="737"/>
      <c r="AB123" s="737"/>
      <c r="AC123" s="745"/>
      <c r="AD123" s="931"/>
      <c r="AE123" s="930"/>
      <c r="AF123" s="930"/>
      <c r="AG123" s="930"/>
      <c r="AH123" s="901"/>
      <c r="AI123" s="739"/>
      <c r="AJ123" s="742"/>
      <c r="AK123" s="930"/>
      <c r="AL123" s="932"/>
      <c r="AM123" s="902"/>
      <c r="AN123" s="933"/>
      <c r="AO123" s="747"/>
      <c r="AP123" s="737"/>
      <c r="AQ123" s="748"/>
      <c r="AR123" s="1213"/>
      <c r="AS123" s="1308"/>
      <c r="AT123" s="1309"/>
      <c r="AU123" s="1309"/>
      <c r="AV123" s="1309"/>
      <c r="AW123" s="1310"/>
      <c r="AX123" s="1246"/>
      <c r="AY123" s="737"/>
      <c r="AZ123" s="737"/>
      <c r="BA123" s="749"/>
      <c r="BB123" s="740"/>
      <c r="BC123" s="738"/>
      <c r="BD123" s="739"/>
      <c r="BE123" s="737"/>
      <c r="BF123" s="737"/>
      <c r="BG123" s="737"/>
      <c r="BH123" s="901"/>
      <c r="BI123" s="739"/>
      <c r="BJ123" s="737"/>
      <c r="BK123" s="737"/>
      <c r="BL123" s="737"/>
      <c r="BM123" s="903"/>
    </row>
    <row r="124" spans="1:81" s="122" customFormat="1" ht="23.25" hidden="1" customHeight="1" outlineLevel="1" thickBot="1">
      <c r="A124" s="154" t="s">
        <v>112</v>
      </c>
      <c r="B124" s="128"/>
      <c r="C124" s="129"/>
      <c r="D124" s="751" t="e">
        <f>D123/D118</f>
        <v>#N/A</v>
      </c>
      <c r="E124" s="752" t="e">
        <f>E123/D118</f>
        <v>#N/A</v>
      </c>
      <c r="F124" s="752" t="e">
        <f>F123/D118</f>
        <v>#N/A</v>
      </c>
      <c r="G124" s="752" t="e">
        <f>G123/D118</f>
        <v>#N/A</v>
      </c>
      <c r="H124" s="753" t="e">
        <f>H123/D118</f>
        <v>#N/A</v>
      </c>
      <c r="I124" s="754" t="e">
        <f>I123/I118</f>
        <v>#N/A</v>
      </c>
      <c r="J124" s="752" t="e">
        <f>J123/I118</f>
        <v>#N/A</v>
      </c>
      <c r="K124" s="752" t="e">
        <f>K123/I118</f>
        <v>#N/A</v>
      </c>
      <c r="L124" s="752" t="e">
        <f>L123/I118</f>
        <v>#N/A</v>
      </c>
      <c r="M124" s="752" t="e">
        <f>M123/I118</f>
        <v>#N/A</v>
      </c>
      <c r="N124" s="755" t="e">
        <f>N123/N118</f>
        <v>#N/A</v>
      </c>
      <c r="O124" s="752" t="e">
        <f>O123/N118</f>
        <v>#N/A</v>
      </c>
      <c r="P124" s="752" t="e">
        <f>P123/N118</f>
        <v>#N/A</v>
      </c>
      <c r="Q124" s="752" t="e">
        <f>Q123/N118</f>
        <v>#N/A</v>
      </c>
      <c r="R124" s="752" t="e">
        <f>R123/N118</f>
        <v>#N/A</v>
      </c>
      <c r="S124" s="1128" t="e">
        <f>S123/S118</f>
        <v>#N/A</v>
      </c>
      <c r="T124" s="1129" t="e">
        <f>T123/S118</f>
        <v>#N/A</v>
      </c>
      <c r="U124" s="1129" t="e">
        <f>U123/S118</f>
        <v>#N/A</v>
      </c>
      <c r="V124" s="1130" t="e">
        <f>V123/S118</f>
        <v>#N/A</v>
      </c>
      <c r="W124" s="1131" t="e">
        <f>W123/S118</f>
        <v>#N/A</v>
      </c>
      <c r="X124" s="754" t="e">
        <f>X123/X118</f>
        <v>#N/A</v>
      </c>
      <c r="Y124" s="752" t="e">
        <f>Y123/X118</f>
        <v>#N/A</v>
      </c>
      <c r="Z124" s="752" t="e">
        <f>Z123/X118</f>
        <v>#N/A</v>
      </c>
      <c r="AA124" s="756" t="e">
        <f>AA123/X118</f>
        <v>#N/A</v>
      </c>
      <c r="AB124" s="756" t="e">
        <f>AB123/X118</f>
        <v>#N/A</v>
      </c>
      <c r="AC124" s="757" t="e">
        <f>AC123/X118</f>
        <v>#N/A</v>
      </c>
      <c r="AD124" s="755" t="e">
        <f>AD123/AD118</f>
        <v>#N/A</v>
      </c>
      <c r="AE124" s="752" t="e">
        <f>AE123/AD118</f>
        <v>#N/A</v>
      </c>
      <c r="AF124" s="752" t="e">
        <f>AF123/AD118</f>
        <v>#N/A</v>
      </c>
      <c r="AG124" s="756" t="e">
        <f>AG123/AD118</f>
        <v>#N/A</v>
      </c>
      <c r="AH124" s="757" t="e">
        <f>AH123/AD118</f>
        <v>#N/A</v>
      </c>
      <c r="AI124" s="755" t="e">
        <f>AI123/AI118</f>
        <v>#N/A</v>
      </c>
      <c r="AJ124" s="752" t="e">
        <f>AJ123/AI118</f>
        <v>#N/A</v>
      </c>
      <c r="AK124" s="752" t="e">
        <f>AK123/AI118</f>
        <v>#N/A</v>
      </c>
      <c r="AL124" s="756" t="e">
        <f>AL123/AI118</f>
        <v>#N/A</v>
      </c>
      <c r="AM124" s="757" t="e">
        <f>AM123/AN118</f>
        <v>#N/A</v>
      </c>
      <c r="AN124" s="755" t="e">
        <f>AN123/AN118</f>
        <v>#N/A</v>
      </c>
      <c r="AO124" s="752" t="e">
        <f>AO123/AN118</f>
        <v>#N/A</v>
      </c>
      <c r="AP124" s="752" t="e">
        <f>AP123/AN118</f>
        <v>#N/A</v>
      </c>
      <c r="AQ124" s="756" t="e">
        <f>AQ123/AN118</f>
        <v>#N/A</v>
      </c>
      <c r="AR124" s="1221" t="e">
        <f>AR123/AN118</f>
        <v>#N/A</v>
      </c>
      <c r="AS124" s="1311" t="e">
        <f>AS123/AS118</f>
        <v>#N/A</v>
      </c>
      <c r="AT124" s="1312" t="e">
        <f>AT123/AS118</f>
        <v>#N/A</v>
      </c>
      <c r="AU124" s="1312" t="e">
        <f>AU123/AS118</f>
        <v>#N/A</v>
      </c>
      <c r="AV124" s="1313" t="e">
        <f>AV123/AS118</f>
        <v>#N/A</v>
      </c>
      <c r="AW124" s="1314" t="e">
        <f>AW123/AX118</f>
        <v>#N/A</v>
      </c>
      <c r="AX124" s="1221" t="e">
        <f>AX123/AX118</f>
        <v>#N/A</v>
      </c>
      <c r="AY124" s="752" t="e">
        <f>AY123/AX118</f>
        <v>#N/A</v>
      </c>
      <c r="AZ124" s="752" t="e">
        <f>AZ123/AX118</f>
        <v>#N/A</v>
      </c>
      <c r="BA124" s="756" t="e">
        <f>BA123/AX118</f>
        <v>#N/A</v>
      </c>
      <c r="BB124" s="754" t="e">
        <f>BB123/AX118</f>
        <v>#N/A</v>
      </c>
      <c r="BC124" s="753" t="e">
        <f>BC123/AX118</f>
        <v>#N/A</v>
      </c>
      <c r="BD124" s="755" t="e">
        <f>BD123/BD118</f>
        <v>#N/A</v>
      </c>
      <c r="BE124" s="752" t="e">
        <f>BE123/BD118</f>
        <v>#N/A</v>
      </c>
      <c r="BF124" s="752" t="e">
        <f>BF123/BD118</f>
        <v>#N/A</v>
      </c>
      <c r="BG124" s="756" t="e">
        <f>BG123/BD118</f>
        <v>#N/A</v>
      </c>
      <c r="BH124" s="753" t="e">
        <f>BH123/BD118</f>
        <v>#N/A</v>
      </c>
      <c r="BI124" s="754" t="e">
        <f>BI123/BI118</f>
        <v>#N/A</v>
      </c>
      <c r="BJ124" s="752" t="e">
        <f>BJ123/BI118</f>
        <v>#N/A</v>
      </c>
      <c r="BK124" s="752" t="e">
        <f>BK123/BI118</f>
        <v>#N/A</v>
      </c>
      <c r="BL124" s="756" t="e">
        <f>BL123/BI118</f>
        <v>#N/A</v>
      </c>
      <c r="BM124" s="758" t="e">
        <f>BM123/BI118</f>
        <v>#N/A</v>
      </c>
      <c r="BN124" s="78"/>
      <c r="BO124" s="78"/>
      <c r="BP124" s="78"/>
      <c r="BQ124" s="78"/>
      <c r="BR124" s="78"/>
      <c r="BS124" s="78"/>
      <c r="BT124" s="78"/>
      <c r="BU124" s="78"/>
      <c r="BV124" s="78"/>
      <c r="BW124" s="78"/>
      <c r="BX124" s="78"/>
      <c r="BY124" s="78"/>
      <c r="BZ124" s="78"/>
      <c r="CA124" s="78"/>
      <c r="CB124" s="78"/>
      <c r="CC124" s="78"/>
    </row>
    <row r="125" spans="1:81" s="78" customFormat="1" ht="23.25" hidden="1" customHeight="1" outlineLevel="1" thickTop="1">
      <c r="A125" s="124" t="s">
        <v>110</v>
      </c>
      <c r="B125" s="123"/>
      <c r="C125" s="132" t="s">
        <v>107</v>
      </c>
      <c r="D125" s="358" t="e">
        <f>(G142/1.01/1.07)*D124/D121</f>
        <v>#N/A</v>
      </c>
      <c r="E125" s="130" t="e">
        <f>(G142/1.01/1.07)*E124/D121</f>
        <v>#N/A</v>
      </c>
      <c r="F125" s="130" t="e">
        <f>(G142/1.01/1.07)*F124/D121</f>
        <v>#N/A</v>
      </c>
      <c r="G125" s="130" t="e">
        <f>(G142/1.01/1.07)*G124/D121</f>
        <v>#N/A</v>
      </c>
      <c r="H125" s="134" t="e">
        <f>(G142/1.01/1.07)*H124/D121</f>
        <v>#N/A</v>
      </c>
      <c r="I125" s="133" t="e">
        <f>(L142/1.01/1.07)*I124/I121</f>
        <v>#N/A</v>
      </c>
      <c r="J125" s="130" t="e">
        <f>(L142/1.01/1.07)*J124/I121</f>
        <v>#N/A</v>
      </c>
      <c r="K125" s="130" t="e">
        <f>(L142/1.01/1.07)*K124/I121</f>
        <v>#N/A</v>
      </c>
      <c r="L125" s="187" t="e">
        <f>(L142/1.01/1.07)*L124/I121</f>
        <v>#N/A</v>
      </c>
      <c r="M125" s="130" t="e">
        <f>(L142/1.01/1.07)*M124/I121</f>
        <v>#N/A</v>
      </c>
      <c r="N125" s="192" t="e">
        <f>(Q142/1.01/1.07)*N124/N121</f>
        <v>#N/A</v>
      </c>
      <c r="O125" s="130" t="e">
        <f>(Q142/1.01/1.07)*O124/N121</f>
        <v>#N/A</v>
      </c>
      <c r="P125" s="130" t="e">
        <f>(Q142/1.01/1.07)*P124/N121</f>
        <v>#N/A</v>
      </c>
      <c r="Q125" s="187" t="e">
        <f>(Q142/1.01/1.07)*Q124/N121</f>
        <v>#N/A</v>
      </c>
      <c r="R125" s="130" t="e">
        <f>(Q142/1.01/1.07)*R124/N121</f>
        <v>#N/A</v>
      </c>
      <c r="S125" s="1132" t="e">
        <f>(V142/1.01/1.07)*S124/S121</f>
        <v>#N/A</v>
      </c>
      <c r="T125" s="130" t="e">
        <f>(V142/1.01/1.07)*T124/S121</f>
        <v>#N/A</v>
      </c>
      <c r="U125" s="130" t="e">
        <f>(V142/1.01/1.07)*U124/S121</f>
        <v>#N/A</v>
      </c>
      <c r="V125" s="130" t="e">
        <f>(V142/1.01/1.07)*V124/S121</f>
        <v>#N/A</v>
      </c>
      <c r="W125" s="1133" t="e">
        <f>(V142/1.01/1.07)*W124/S121</f>
        <v>#N/A</v>
      </c>
      <c r="X125" s="133" t="e">
        <f>(AA142/1.01/1.07)*X124/X121</f>
        <v>#N/A</v>
      </c>
      <c r="Y125" s="130" t="e">
        <f>(AA142/1.01/1.07)*Y124/X121</f>
        <v>#N/A</v>
      </c>
      <c r="Z125" s="130" t="e">
        <f>(AA142/1.01/1.07)*Z124/X121</f>
        <v>#N/A</v>
      </c>
      <c r="AA125" s="130" t="e">
        <f>(AA142/1.01/1.07)*AA124/X121</f>
        <v>#N/A</v>
      </c>
      <c r="AB125" s="130" t="e">
        <f>(AA142/1.01/1.07)*AB124/X121</f>
        <v>#N/A</v>
      </c>
      <c r="AC125" s="197" t="e">
        <f>(AA142/1.01/1.07)*AC124/X121</f>
        <v>#N/A</v>
      </c>
      <c r="AD125" s="192" t="e">
        <f>(AG142/1.01/1.07)*AD124/AD121</f>
        <v>#N/A</v>
      </c>
      <c r="AE125" s="130" t="e">
        <f>(AG142/1.01/1.07)*AE124/AD121</f>
        <v>#N/A</v>
      </c>
      <c r="AF125" s="130" t="e">
        <f>(AG142/1.01/1.07)*AF124/AD121</f>
        <v>#N/A</v>
      </c>
      <c r="AG125" s="130" t="e">
        <f>(AG142/1.01/1.07)*AG124/AD121</f>
        <v>#N/A</v>
      </c>
      <c r="AH125" s="206" t="e">
        <f>(AG142/1.01/1.07)*AH124/AD121</f>
        <v>#N/A</v>
      </c>
      <c r="AI125" s="192" t="e">
        <f>(AL142/1.01/1.07)*AI124/AI121</f>
        <v>#N/A</v>
      </c>
      <c r="AJ125" s="130" t="e">
        <f>(AL142/1.01/1.07)*AJ124/AI121</f>
        <v>#N/A</v>
      </c>
      <c r="AK125" s="130" t="e">
        <f>(AL142/1.01/1.07)*AK124/AI121</f>
        <v>#N/A</v>
      </c>
      <c r="AL125" s="130" t="e">
        <f>(AL142/1.01/1.07)*AL124/AI121</f>
        <v>#N/A</v>
      </c>
      <c r="AM125" s="197" t="e">
        <f>(AL142/1.01/1.07)*AM124/AI121</f>
        <v>#N/A</v>
      </c>
      <c r="AN125" s="192" t="e">
        <f>(AQ142/1.01/1.07)*AN124/AN121</f>
        <v>#N/A</v>
      </c>
      <c r="AO125" s="130" t="e">
        <f>(AQ142/1.01/1.07)*AO124/AN121</f>
        <v>#N/A</v>
      </c>
      <c r="AP125" s="130" t="e">
        <f>(AQ142/1.01/1.07)*AP124/AN121</f>
        <v>#N/A</v>
      </c>
      <c r="AQ125" s="130" t="e">
        <f>(AQ142/1.01/1.07)*AQ124/AN121</f>
        <v>#N/A</v>
      </c>
      <c r="AR125" s="206" t="e">
        <f>(AQ142/1.01/1.07)*AR124/AN121</f>
        <v>#N/A</v>
      </c>
      <c r="AS125" s="1132" t="e">
        <f>(AV142/1.01/1.07)*AS124/AS121</f>
        <v>#N/A</v>
      </c>
      <c r="AT125" s="130" t="e">
        <f>(AV142/1.01/1.07)*AT124/AS121</f>
        <v>#N/A</v>
      </c>
      <c r="AU125" s="130" t="e">
        <f>(AV142/1.01/1.07)*AU124/AS121</f>
        <v>#N/A</v>
      </c>
      <c r="AV125" s="130" t="e">
        <f>(AV142/1.01/1.07)*AV124/AS121</f>
        <v>#N/A</v>
      </c>
      <c r="AW125" s="1133" t="e">
        <f>(AV142/1.01/1.07)*AW124/AS121</f>
        <v>#N/A</v>
      </c>
      <c r="AX125" s="133" t="e">
        <f>(BA142/1.01/1.07)*AX124/AX121</f>
        <v>#N/A</v>
      </c>
      <c r="AY125" s="130" t="e">
        <f>(BA142/1.01/1.07)*AY124/AX121</f>
        <v>#N/A</v>
      </c>
      <c r="AZ125" s="130" t="e">
        <f>(BA142/1.01/1.07)*AZ124/AX121</f>
        <v>#N/A</v>
      </c>
      <c r="BA125" s="130" t="e">
        <f>(BA142/1.01/1.07)*BA124/AX121</f>
        <v>#N/A</v>
      </c>
      <c r="BB125" s="206" t="e">
        <f>(BA142/1.01/1.07)*BB124/AX121</f>
        <v>#N/A</v>
      </c>
      <c r="BC125" s="134" t="e">
        <f>(BA142/1.01/1.07)*BC124/AX121</f>
        <v>#N/A</v>
      </c>
      <c r="BD125" s="192" t="e">
        <f>(BG142/1.01/1.07)*BD124/BD121</f>
        <v>#N/A</v>
      </c>
      <c r="BE125" s="130" t="e">
        <f>(BG142/1.01/1.07)*BE124/BD121</f>
        <v>#N/A</v>
      </c>
      <c r="BF125" s="130" t="e">
        <f>(BG142/1.01/1.07)*BF124/BD121</f>
        <v>#N/A</v>
      </c>
      <c r="BG125" s="130" t="e">
        <f>(BG142/1.01/1.07)*BG124/BD121</f>
        <v>#N/A</v>
      </c>
      <c r="BH125" s="134" t="e">
        <f>(BG142/1.01/1.07)*BD124/BD121</f>
        <v>#N/A</v>
      </c>
      <c r="BI125" s="133" t="e">
        <f>(BL142/1.01/1.07)*BI124/BI121</f>
        <v>#N/A</v>
      </c>
      <c r="BJ125" s="130" t="e">
        <f>(BL142/1.01/1.07)*BJ124/BI121</f>
        <v>#N/A</v>
      </c>
      <c r="BK125" s="130" t="e">
        <f>(BL142/1.01/1.07)*BK124/BI121</f>
        <v>#N/A</v>
      </c>
      <c r="BL125" s="130" t="e">
        <f>(BL142/1.01/1.07)*BL124/BI121</f>
        <v>#N/A</v>
      </c>
      <c r="BM125" s="359" t="e">
        <f>(BL142/1.01/1.07)*BM124/BI121</f>
        <v>#N/A</v>
      </c>
    </row>
    <row r="126" spans="1:81" s="122" customFormat="1" ht="23.25" hidden="1" customHeight="1" outlineLevel="1" thickBot="1">
      <c r="A126" s="125" t="s">
        <v>108</v>
      </c>
      <c r="B126" s="120"/>
      <c r="C126" s="121"/>
      <c r="D126" s="759"/>
      <c r="E126" s="760"/>
      <c r="F126" s="760"/>
      <c r="G126" s="760"/>
      <c r="H126" s="761"/>
      <c r="I126" s="762"/>
      <c r="J126" s="760"/>
      <c r="K126" s="760"/>
      <c r="L126" s="763"/>
      <c r="M126" s="760"/>
      <c r="N126" s="764"/>
      <c r="O126" s="760"/>
      <c r="P126" s="760"/>
      <c r="Q126" s="763"/>
      <c r="R126" s="760"/>
      <c r="S126" s="1134"/>
      <c r="T126" s="1135"/>
      <c r="U126" s="1135"/>
      <c r="V126" s="1135"/>
      <c r="W126" s="1136"/>
      <c r="X126" s="762"/>
      <c r="Y126" s="760"/>
      <c r="Z126" s="760"/>
      <c r="AA126" s="760"/>
      <c r="AB126" s="760"/>
      <c r="AC126" s="765"/>
      <c r="AD126" s="764"/>
      <c r="AE126" s="760"/>
      <c r="AF126" s="760"/>
      <c r="AG126" s="760"/>
      <c r="AH126" s="766"/>
      <c r="AI126" s="764"/>
      <c r="AJ126" s="760"/>
      <c r="AK126" s="760"/>
      <c r="AL126" s="760"/>
      <c r="AM126" s="765"/>
      <c r="AN126" s="764"/>
      <c r="AO126" s="760"/>
      <c r="AP126" s="760"/>
      <c r="AQ126" s="760"/>
      <c r="AR126" s="1222"/>
      <c r="AS126" s="1315"/>
      <c r="AT126" s="1316"/>
      <c r="AU126" s="1316"/>
      <c r="AV126" s="1316"/>
      <c r="AW126" s="1317"/>
      <c r="AX126" s="1247"/>
      <c r="AY126" s="760"/>
      <c r="AZ126" s="760"/>
      <c r="BA126" s="760"/>
      <c r="BB126" s="766"/>
      <c r="BC126" s="761"/>
      <c r="BD126" s="764"/>
      <c r="BE126" s="760"/>
      <c r="BF126" s="760"/>
      <c r="BG126" s="760"/>
      <c r="BH126" s="761"/>
      <c r="BI126" s="762"/>
      <c r="BJ126" s="760"/>
      <c r="BK126" s="760"/>
      <c r="BL126" s="760"/>
      <c r="BM126" s="767"/>
      <c r="BN126" s="78"/>
      <c r="BO126" s="78"/>
      <c r="BP126" s="78"/>
      <c r="BQ126" s="78"/>
      <c r="BR126" s="78"/>
      <c r="BS126" s="78"/>
      <c r="BT126" s="78"/>
      <c r="BU126" s="78"/>
      <c r="BV126" s="78"/>
      <c r="BW126" s="78"/>
      <c r="BX126" s="78"/>
      <c r="BY126" s="78"/>
      <c r="BZ126" s="78"/>
      <c r="CA126" s="78"/>
      <c r="CB126" s="78"/>
      <c r="CC126" s="78"/>
    </row>
    <row r="127" spans="1:81" s="78" customFormat="1" ht="23.25" hidden="1" customHeight="1" outlineLevel="1" thickTop="1">
      <c r="A127" s="126" t="s">
        <v>111</v>
      </c>
      <c r="B127" s="123"/>
      <c r="C127" s="132" t="s">
        <v>107</v>
      </c>
      <c r="D127" s="360" t="e">
        <f>(G143/1.005/1.08)*D124/D121</f>
        <v>#N/A</v>
      </c>
      <c r="E127" s="131" t="e">
        <f>(G143/1.005/1.08)*E124/D121</f>
        <v>#N/A</v>
      </c>
      <c r="F127" s="131" t="e">
        <f>(G143/1.005/1.08)*F124/D121</f>
        <v>#N/A</v>
      </c>
      <c r="G127" s="131" t="e">
        <f>(G143/1.005/1.08)*G124/D121</f>
        <v>#N/A</v>
      </c>
      <c r="H127" s="135" t="e">
        <f>(G143/1.005/1.08)*H124/D121</f>
        <v>#N/A</v>
      </c>
      <c r="I127" s="136" t="e">
        <f>(L143/1.005/1.08)*I124/I121</f>
        <v>#N/A</v>
      </c>
      <c r="J127" s="131" t="e">
        <f>(L143/1.005/1.08)*J124/I121</f>
        <v>#N/A</v>
      </c>
      <c r="K127" s="131" t="e">
        <f>(L143/1.005/1.08)*K124/I121</f>
        <v>#N/A</v>
      </c>
      <c r="L127" s="188" t="e">
        <f>(L143/1.005/1.08)*L124/I121</f>
        <v>#N/A</v>
      </c>
      <c r="M127" s="131" t="e">
        <f>(L143/1.005/1.08)*M124/I121</f>
        <v>#N/A</v>
      </c>
      <c r="N127" s="193" t="e">
        <f>(Q143/1.005/1.08)*N124/N121</f>
        <v>#N/A</v>
      </c>
      <c r="O127" s="131" t="e">
        <f>(Q143/1.005/1.08)*O124/N121</f>
        <v>#N/A</v>
      </c>
      <c r="P127" s="131" t="e">
        <f>(Q143/1.005/1.08)*P124/N121</f>
        <v>#N/A</v>
      </c>
      <c r="Q127" s="188" t="e">
        <f>(Q143/1.005/1.08)*Q124/N121</f>
        <v>#N/A</v>
      </c>
      <c r="R127" s="131" t="e">
        <f>(Q143/1.005/1.08)*R124/N121</f>
        <v>#N/A</v>
      </c>
      <c r="S127" s="1137" t="e">
        <f>(V143/1.005/1.08)*S124/S121</f>
        <v>#N/A</v>
      </c>
      <c r="T127" s="131" t="e">
        <f>(V143/1.005/1.08)*T124/S121</f>
        <v>#N/A</v>
      </c>
      <c r="U127" s="131" t="e">
        <f>(V143/1.005/1.08)*U124/S121</f>
        <v>#N/A</v>
      </c>
      <c r="V127" s="131" t="e">
        <f>(V143/1.005/1.08)*V124/S121</f>
        <v>#N/A</v>
      </c>
      <c r="W127" s="1138" t="e">
        <f>(V143/1.005/1.08)*W124/S121</f>
        <v>#N/A</v>
      </c>
      <c r="X127" s="136" t="e">
        <f>(AA143/1.005/1.08)*X124/X121</f>
        <v>#N/A</v>
      </c>
      <c r="Y127" s="131" t="e">
        <f>(AA143/1.005/1.08)*Y124/X121</f>
        <v>#N/A</v>
      </c>
      <c r="Z127" s="131" t="e">
        <f>(AA143/1.005/1.08)*Z124/X121</f>
        <v>#N/A</v>
      </c>
      <c r="AA127" s="131" t="e">
        <f>(AA143/1.005/1.08)*AA124/X121</f>
        <v>#N/A</v>
      </c>
      <c r="AB127" s="131" t="e">
        <f>(AA143/1.005/1.08)*AB124/X121</f>
        <v>#N/A</v>
      </c>
      <c r="AC127" s="198" t="e">
        <f>(AA143/1.005/1.08)*AC124/X121</f>
        <v>#N/A</v>
      </c>
      <c r="AD127" s="193" t="e">
        <f>(AG143/1.005/1.08)*AD124/AD121</f>
        <v>#N/A</v>
      </c>
      <c r="AE127" s="131" t="e">
        <f>(AG143/1.005/1.08)*AE124/AD121</f>
        <v>#N/A</v>
      </c>
      <c r="AF127" s="131" t="e">
        <f>(AG143/1.005/1.08)*AF124/AD121</f>
        <v>#N/A</v>
      </c>
      <c r="AG127" s="131" t="e">
        <f>(AG143/1.005/1.08)*AG124/AD121</f>
        <v>#N/A</v>
      </c>
      <c r="AH127" s="207" t="e">
        <f>(AG143/1.005/1.08)*AH124/AD121</f>
        <v>#N/A</v>
      </c>
      <c r="AI127" s="193" t="e">
        <f>(AL143/1.005/1.08)*AI124/AI121</f>
        <v>#N/A</v>
      </c>
      <c r="AJ127" s="131" t="e">
        <f>(AL143/1.005/1.08)*AJ124/AI121</f>
        <v>#N/A</v>
      </c>
      <c r="AK127" s="131" t="e">
        <f>(AL143/1.005/1.08)*AK124/AI121</f>
        <v>#N/A</v>
      </c>
      <c r="AL127" s="131" t="e">
        <f>(AL143/1.005/1.08)*AL124/AI121</f>
        <v>#N/A</v>
      </c>
      <c r="AM127" s="198" t="e">
        <f>(AL143/1.005/1.08)*AM124/AI121</f>
        <v>#N/A</v>
      </c>
      <c r="AN127" s="193" t="e">
        <f>(AQ143/1.005/1.08)*AN124/AN121</f>
        <v>#N/A</v>
      </c>
      <c r="AO127" s="131" t="e">
        <f>(AQ143/1.005/1.08)*AO124/AN121</f>
        <v>#N/A</v>
      </c>
      <c r="AP127" s="131" t="e">
        <f>(AQ143/1.005/1.08)*AP124/AN121</f>
        <v>#N/A</v>
      </c>
      <c r="AQ127" s="131" t="e">
        <f>(AQ143/1.005/1.08)*AQ124/AN121</f>
        <v>#N/A</v>
      </c>
      <c r="AR127" s="207" t="e">
        <f>(AQ143/1.005/1.08)*AR124/AN121</f>
        <v>#N/A</v>
      </c>
      <c r="AS127" s="1137" t="e">
        <f>(AV143/1.005/1.08)*AS124/AS121</f>
        <v>#N/A</v>
      </c>
      <c r="AT127" s="131" t="e">
        <f>(AV143/1.005/1.08)*AT124/AS121</f>
        <v>#N/A</v>
      </c>
      <c r="AU127" s="131" t="e">
        <f>(AV143/1.005/1.08)*AU124/AS121</f>
        <v>#N/A</v>
      </c>
      <c r="AV127" s="338" t="e">
        <f>(AV143/1.005/1.08)*AV124/AS121</f>
        <v>#N/A</v>
      </c>
      <c r="AW127" s="1138" t="e">
        <f>(AV143/1.005/1.08)*AW124/AS121</f>
        <v>#N/A</v>
      </c>
      <c r="AX127" s="136" t="e">
        <f>(BA143/1.005/1.08)*AX124/AX121</f>
        <v>#N/A</v>
      </c>
      <c r="AY127" s="131" t="e">
        <f>(BA143/1.005/1.08)*AY124/AX121</f>
        <v>#N/A</v>
      </c>
      <c r="AZ127" s="131" t="e">
        <f>(BA143/1.005/1.08)*AZ124/AX121</f>
        <v>#N/A</v>
      </c>
      <c r="BA127" s="131" t="e">
        <f>(BA143/1.005/1.08)*BA124/AX121</f>
        <v>#N/A</v>
      </c>
      <c r="BB127" s="207" t="e">
        <f>(BA143/1.005/1.08)*BB124/AX121</f>
        <v>#N/A</v>
      </c>
      <c r="BC127" s="135" t="e">
        <f>(BA143/1.005/1.08)*BC124/AX121</f>
        <v>#N/A</v>
      </c>
      <c r="BD127" s="193" t="e">
        <f>(BG143/1.005/1.08)*BD124/BD121</f>
        <v>#N/A</v>
      </c>
      <c r="BE127" s="131" t="e">
        <f>(BG143/1.005/1.08)*BE124/BD121</f>
        <v>#N/A</v>
      </c>
      <c r="BF127" s="131" t="e">
        <f>(BG143/1.005/1.08)*BF124/BD121</f>
        <v>#N/A</v>
      </c>
      <c r="BG127" s="131" t="e">
        <f>(BG143/1.005/1.08)*BG124/BD121</f>
        <v>#N/A</v>
      </c>
      <c r="BH127" s="135" t="e">
        <f>(BG143/1.005/1.08)*BH124/BD121</f>
        <v>#N/A</v>
      </c>
      <c r="BI127" s="136" t="e">
        <f>(BL143/1.005/1.08)*BI124/BI121</f>
        <v>#N/A</v>
      </c>
      <c r="BJ127" s="131" t="e">
        <f>(BL143/1.005/1.08)*BJ124/BI121</f>
        <v>#N/A</v>
      </c>
      <c r="BK127" s="131" t="e">
        <f>(BL143/1.005/1.08)*BK124/BI121</f>
        <v>#N/A</v>
      </c>
      <c r="BL127" s="338" t="e">
        <f>(BL143/1.005/1.08)*BL124/BI121</f>
        <v>#N/A</v>
      </c>
      <c r="BM127" s="768" t="e">
        <f>(BL143/1.005/1.08)*BM124/BI121</f>
        <v>#N/A</v>
      </c>
    </row>
    <row r="128" spans="1:81" s="122" customFormat="1" ht="23.25" hidden="1" customHeight="1" outlineLevel="1" thickBot="1">
      <c r="A128" s="127" t="s">
        <v>109</v>
      </c>
      <c r="B128" s="120"/>
      <c r="C128" s="121"/>
      <c r="D128" s="759"/>
      <c r="E128" s="760"/>
      <c r="F128" s="760"/>
      <c r="G128" s="760"/>
      <c r="H128" s="761"/>
      <c r="I128" s="762"/>
      <c r="J128" s="760"/>
      <c r="K128" s="760"/>
      <c r="L128" s="763"/>
      <c r="M128" s="760"/>
      <c r="N128" s="764"/>
      <c r="O128" s="760"/>
      <c r="P128" s="760"/>
      <c r="Q128" s="760"/>
      <c r="R128" s="763"/>
      <c r="S128" s="1134"/>
      <c r="T128" s="1135"/>
      <c r="U128" s="1135"/>
      <c r="V128" s="1135"/>
      <c r="W128" s="1136"/>
      <c r="X128" s="762"/>
      <c r="Y128" s="760"/>
      <c r="Z128" s="760"/>
      <c r="AA128" s="760"/>
      <c r="AB128" s="760"/>
      <c r="AC128" s="765"/>
      <c r="AD128" s="764"/>
      <c r="AE128" s="760"/>
      <c r="AF128" s="760"/>
      <c r="AG128" s="760"/>
      <c r="AH128" s="766"/>
      <c r="AI128" s="764"/>
      <c r="AJ128" s="760"/>
      <c r="AK128" s="760"/>
      <c r="AL128" s="760"/>
      <c r="AM128" s="765"/>
      <c r="AN128" s="764"/>
      <c r="AO128" s="760"/>
      <c r="AP128" s="760"/>
      <c r="AQ128" s="760"/>
      <c r="AR128" s="1222"/>
      <c r="AS128" s="1315"/>
      <c r="AT128" s="1316"/>
      <c r="AU128" s="1316"/>
      <c r="AV128" s="1316"/>
      <c r="AW128" s="1317"/>
      <c r="AX128" s="1247"/>
      <c r="AY128" s="760"/>
      <c r="AZ128" s="760"/>
      <c r="BA128" s="760"/>
      <c r="BB128" s="766"/>
      <c r="BC128" s="761"/>
      <c r="BD128" s="764"/>
      <c r="BE128" s="760"/>
      <c r="BF128" s="760"/>
      <c r="BG128" s="760"/>
      <c r="BH128" s="761"/>
      <c r="BI128" s="762"/>
      <c r="BJ128" s="760"/>
      <c r="BK128" s="760"/>
      <c r="BL128" s="760"/>
      <c r="BM128" s="767"/>
      <c r="BN128" s="78"/>
      <c r="BO128" s="78"/>
      <c r="BP128" s="78"/>
      <c r="BQ128" s="78"/>
      <c r="BR128" s="78"/>
      <c r="BS128" s="78"/>
      <c r="BT128" s="78"/>
      <c r="BU128" s="78"/>
      <c r="BV128" s="78"/>
      <c r="BW128" s="78"/>
      <c r="BX128" s="78"/>
      <c r="BY128" s="78"/>
      <c r="BZ128" s="78"/>
      <c r="CA128" s="78"/>
      <c r="CB128" s="78"/>
      <c r="CC128" s="78"/>
    </row>
    <row r="129" spans="1:65" ht="27" hidden="1" outlineLevel="1" thickTop="1" thickBot="1">
      <c r="A129" s="28" t="s">
        <v>9</v>
      </c>
      <c r="B129" s="35" t="s">
        <v>46</v>
      </c>
      <c r="C129" s="46"/>
      <c r="D129" s="288"/>
      <c r="E129" s="361"/>
      <c r="F129" s="361"/>
      <c r="G129" s="361"/>
      <c r="H129" s="362"/>
      <c r="I129" s="336"/>
      <c r="J129" s="363"/>
      <c r="K129" s="363"/>
      <c r="L129" s="364"/>
      <c r="M129" s="363"/>
      <c r="N129" s="215"/>
      <c r="O129" s="363"/>
      <c r="P129" s="363"/>
      <c r="Q129" s="363"/>
      <c r="R129" s="364"/>
      <c r="S129" s="1139"/>
      <c r="T129" s="363"/>
      <c r="U129" s="363"/>
      <c r="V129" s="363"/>
      <c r="W129" s="1140"/>
      <c r="X129" s="511"/>
      <c r="Y129" s="363"/>
      <c r="Z129" s="363"/>
      <c r="AA129" s="365"/>
      <c r="AB129" s="331"/>
      <c r="AC129" s="334"/>
      <c r="AD129" s="366"/>
      <c r="AE129" s="365"/>
      <c r="AF129" s="365"/>
      <c r="AG129" s="365"/>
      <c r="AH129" s="218"/>
      <c r="AI129" s="366"/>
      <c r="AJ129" s="365"/>
      <c r="AK129" s="365"/>
      <c r="AL129" s="365"/>
      <c r="AM129" s="334"/>
      <c r="AN129" s="219"/>
      <c r="AO129" s="220"/>
      <c r="AP129" s="220"/>
      <c r="AQ129" s="221"/>
      <c r="AR129" s="471"/>
      <c r="AS129" s="1318"/>
      <c r="AT129" s="216"/>
      <c r="AU129" s="214"/>
      <c r="AV129" s="217"/>
      <c r="AW129" s="1319"/>
      <c r="AX129" s="320"/>
      <c r="AY129" s="363"/>
      <c r="AZ129" s="363"/>
      <c r="BA129" s="363"/>
      <c r="BB129" s="471"/>
      <c r="BC129" s="323"/>
      <c r="BD129" s="368"/>
      <c r="BE129" s="363"/>
      <c r="BF129" s="363"/>
      <c r="BG129" s="363"/>
      <c r="BH129" s="323"/>
      <c r="BI129" s="336"/>
      <c r="BJ129" s="339"/>
      <c r="BK129" s="339"/>
      <c r="BL129" s="339"/>
      <c r="BM129" s="369"/>
    </row>
    <row r="130" spans="1:65" ht="54.6" hidden="1" outlineLevel="1" thickBot="1">
      <c r="A130" s="28"/>
      <c r="B130" s="29"/>
      <c r="C130" s="46"/>
      <c r="D130" s="770" t="s">
        <v>21</v>
      </c>
      <c r="E130" s="771" t="s">
        <v>22</v>
      </c>
      <c r="F130" s="771" t="s">
        <v>20</v>
      </c>
      <c r="G130" s="772" t="s">
        <v>81</v>
      </c>
      <c r="H130" s="773"/>
      <c r="I130" s="774" t="s">
        <v>21</v>
      </c>
      <c r="J130" s="775" t="s">
        <v>22</v>
      </c>
      <c r="K130" s="775" t="s">
        <v>20</v>
      </c>
      <c r="L130" s="904" t="s">
        <v>81</v>
      </c>
      <c r="M130" s="777"/>
      <c r="N130" s="787" t="s">
        <v>21</v>
      </c>
      <c r="O130" s="775" t="s">
        <v>22</v>
      </c>
      <c r="P130" s="775" t="s">
        <v>20</v>
      </c>
      <c r="Q130" s="777" t="s">
        <v>81</v>
      </c>
      <c r="R130" s="1025"/>
      <c r="S130" s="1141" t="s">
        <v>21</v>
      </c>
      <c r="T130" s="1142" t="s">
        <v>22</v>
      </c>
      <c r="U130" s="1143" t="s">
        <v>20</v>
      </c>
      <c r="V130" s="1143" t="s">
        <v>81</v>
      </c>
      <c r="W130" s="1144"/>
      <c r="X130" s="1046" t="s">
        <v>21</v>
      </c>
      <c r="Y130" s="775" t="s">
        <v>22</v>
      </c>
      <c r="Z130" s="777" t="s">
        <v>20</v>
      </c>
      <c r="AA130" s="777" t="s">
        <v>81</v>
      </c>
      <c r="AB130" s="775"/>
      <c r="AC130" s="779"/>
      <c r="AD130" s="787" t="s">
        <v>21</v>
      </c>
      <c r="AE130" s="775" t="s">
        <v>22</v>
      </c>
      <c r="AF130" s="777" t="s">
        <v>20</v>
      </c>
      <c r="AG130" s="780" t="s">
        <v>81</v>
      </c>
      <c r="AH130" s="781"/>
      <c r="AI130" s="787" t="s">
        <v>21</v>
      </c>
      <c r="AJ130" s="775" t="s">
        <v>22</v>
      </c>
      <c r="AK130" s="777" t="s">
        <v>20</v>
      </c>
      <c r="AL130" s="780" t="s">
        <v>81</v>
      </c>
      <c r="AM130" s="779"/>
      <c r="AN130" s="782" t="s">
        <v>21</v>
      </c>
      <c r="AO130" s="783" t="s">
        <v>22</v>
      </c>
      <c r="AP130" s="784" t="s">
        <v>20</v>
      </c>
      <c r="AQ130" s="785" t="s">
        <v>81</v>
      </c>
      <c r="AR130" s="1223"/>
      <c r="AS130" s="1320" t="s">
        <v>21</v>
      </c>
      <c r="AT130" s="1321" t="s">
        <v>22</v>
      </c>
      <c r="AU130" s="1322" t="s">
        <v>20</v>
      </c>
      <c r="AV130" s="1323" t="s">
        <v>81</v>
      </c>
      <c r="AW130" s="1324"/>
      <c r="AX130" s="1248" t="s">
        <v>21</v>
      </c>
      <c r="AY130" s="775" t="s">
        <v>22</v>
      </c>
      <c r="AZ130" s="777" t="s">
        <v>20</v>
      </c>
      <c r="BA130" s="780" t="s">
        <v>81</v>
      </c>
      <c r="BB130" s="781"/>
      <c r="BC130" s="791"/>
      <c r="BD130" s="778" t="s">
        <v>21</v>
      </c>
      <c r="BE130" s="775" t="s">
        <v>22</v>
      </c>
      <c r="BF130" s="777" t="s">
        <v>20</v>
      </c>
      <c r="BG130" s="780" t="s">
        <v>81</v>
      </c>
      <c r="BH130" s="791"/>
      <c r="BI130" s="786" t="s">
        <v>21</v>
      </c>
      <c r="BJ130" s="777" t="s">
        <v>22</v>
      </c>
      <c r="BK130" s="777" t="s">
        <v>20</v>
      </c>
      <c r="BL130" s="777" t="s">
        <v>81</v>
      </c>
      <c r="BM130" s="792"/>
    </row>
    <row r="131" spans="1:65" s="47" customFormat="1" ht="18.600000000000001" hidden="1" outlineLevel="1" thickBot="1">
      <c r="A131" s="158" t="s">
        <v>84</v>
      </c>
      <c r="B131" s="158"/>
      <c r="C131" s="159"/>
      <c r="D131" s="793" t="e">
        <f>HLOOKUP(D117,TV_affinity,3,0)</f>
        <v>#N/A</v>
      </c>
      <c r="E131" s="905" t="e">
        <f>HLOOKUP(D117,Channel_split2,2,0)</f>
        <v>#N/A</v>
      </c>
      <c r="F131" s="905" t="e">
        <f>HLOOKUP(D117,PT_Share,2,0)</f>
        <v>#N/A</v>
      </c>
      <c r="G131" s="905"/>
      <c r="H131" s="795"/>
      <c r="I131" s="796" t="e">
        <f>HLOOKUP(I117,TV_affinity,3,0)</f>
        <v>#N/A</v>
      </c>
      <c r="J131" s="905" t="e">
        <f>HLOOKUP(I117,Channel_split2,2,0)</f>
        <v>#N/A</v>
      </c>
      <c r="K131" s="905" t="e">
        <f>HLOOKUP(I117,PT_Share,2,0)</f>
        <v>#N/A</v>
      </c>
      <c r="L131" s="797"/>
      <c r="M131" s="795"/>
      <c r="N131" s="796" t="e">
        <f>HLOOKUP(N117,TV_affinity,3,0)</f>
        <v>#N/A</v>
      </c>
      <c r="O131" s="905" t="e">
        <f>HLOOKUP(N117,Channel_split2,2,0)</f>
        <v>#N/A</v>
      </c>
      <c r="P131" s="905" t="e">
        <f>HLOOKUP(N117,PT_Share,2,0)</f>
        <v>#N/A</v>
      </c>
      <c r="Q131" s="905"/>
      <c r="R131" s="1026"/>
      <c r="S131" s="1145" t="e">
        <f>HLOOKUP(S117,TV_affinity,3,0)</f>
        <v>#N/A</v>
      </c>
      <c r="T131" s="1146" t="e">
        <f>HLOOKUP(S117,Channel_split2,2,0)</f>
        <v>#N/A</v>
      </c>
      <c r="U131" s="1146" t="e">
        <f>HLOOKUP(S117,PT_Share,2,0)</f>
        <v>#N/A</v>
      </c>
      <c r="V131" s="1146"/>
      <c r="W131" s="1147"/>
      <c r="X131" s="1047" t="e">
        <f>HLOOKUP(X117,TV_affinity,3,0)</f>
        <v>#N/A</v>
      </c>
      <c r="Y131" s="905" t="e">
        <f>HLOOKUP(X117,Channel_split2,2,0)</f>
        <v>#N/A</v>
      </c>
      <c r="Z131" s="905" t="e">
        <f>HLOOKUP(X117,PT_Share,2,0)</f>
        <v>#N/A</v>
      </c>
      <c r="AA131" s="905"/>
      <c r="AB131" s="906"/>
      <c r="AC131" s="800"/>
      <c r="AD131" s="796" t="e">
        <f>HLOOKUP(AD117,TV_affinity,3,0)</f>
        <v>#N/A</v>
      </c>
      <c r="AE131" s="905" t="e">
        <f>HLOOKUP(AD117,Channel_split2,2,0)</f>
        <v>#N/A</v>
      </c>
      <c r="AF131" s="905" t="e">
        <f>HLOOKUP(AD117,PT_Share,2,0)</f>
        <v>#N/A</v>
      </c>
      <c r="AG131" s="905"/>
      <c r="AH131" s="798"/>
      <c r="AI131" s="796" t="e">
        <f>HLOOKUP(AI117,TV_affinity,3,0)</f>
        <v>#N/A</v>
      </c>
      <c r="AJ131" s="905" t="e">
        <f>HLOOKUP(AI117,Channel_split2,2,0)</f>
        <v>#N/A</v>
      </c>
      <c r="AK131" s="905" t="e">
        <f>HLOOKUP(AI117,PT_Share,2,0)</f>
        <v>#N/A</v>
      </c>
      <c r="AL131" s="905"/>
      <c r="AM131" s="798"/>
      <c r="AN131" s="796" t="e">
        <f>HLOOKUP(AN117,TV_affinity,3,0)</f>
        <v>#N/A</v>
      </c>
      <c r="AO131" s="905" t="e">
        <f>HLOOKUP(AN117,Channel_split2,2,0)</f>
        <v>#N/A</v>
      </c>
      <c r="AP131" s="905" t="e">
        <f>HLOOKUP(AN117,PT_Share,2,0)</f>
        <v>#N/A</v>
      </c>
      <c r="AQ131" s="907"/>
      <c r="AR131" s="1224"/>
      <c r="AS131" s="1325" t="e">
        <f>HLOOKUP(AS117,TV_affinity,3,0)</f>
        <v>#N/A</v>
      </c>
      <c r="AT131" s="1326" t="e">
        <f>HLOOKUP(AS117,Channel_split2,2,0)</f>
        <v>#N/A</v>
      </c>
      <c r="AU131" s="1326" t="e">
        <f>HLOOKUP(AS117,PT_Share,2,0)</f>
        <v>#N/A</v>
      </c>
      <c r="AV131" s="1327"/>
      <c r="AW131" s="1328"/>
      <c r="AX131" s="1249" t="e">
        <f>HLOOKUP(AX117,TV_affinity,3,0)</f>
        <v>#N/A</v>
      </c>
      <c r="AY131" s="905" t="e">
        <f>HLOOKUP(AX117,Channel_split2,2,0)</f>
        <v>#N/A</v>
      </c>
      <c r="AZ131" s="905" t="e">
        <f>HLOOKUP(AX117,PT_Share,2,0)</f>
        <v>#N/A</v>
      </c>
      <c r="BA131" s="905"/>
      <c r="BB131" s="802"/>
      <c r="BC131" s="798"/>
      <c r="BD131" s="796" t="e">
        <f>HLOOKUP(BD117,TV_affinity,3,0)</f>
        <v>#N/A</v>
      </c>
      <c r="BE131" s="905" t="e">
        <f>HLOOKUP(BD117,Channel_split2,2,0)</f>
        <v>#N/A</v>
      </c>
      <c r="BF131" s="905" t="e">
        <f>HLOOKUP(BD117,PT_Share,2,0)</f>
        <v>#N/A</v>
      </c>
      <c r="BG131" s="905"/>
      <c r="BH131" s="798"/>
      <c r="BI131" s="796" t="e">
        <f>HLOOKUP(BI117,TV_affinity,3,0)</f>
        <v>#N/A</v>
      </c>
      <c r="BJ131" s="905" t="e">
        <f>HLOOKUP(BI117,Channel_split2,2,0)</f>
        <v>#N/A</v>
      </c>
      <c r="BK131" s="905" t="e">
        <f>HLOOKUP(BI117,PT_Share,2,0)</f>
        <v>#N/A</v>
      </c>
      <c r="BL131" s="905"/>
      <c r="BM131" s="803"/>
    </row>
    <row r="132" spans="1:65" s="47" customFormat="1" ht="18.600000000000001" hidden="1" outlineLevel="1" thickBot="1">
      <c r="A132" s="158" t="s">
        <v>69</v>
      </c>
      <c r="B132" s="158"/>
      <c r="C132" s="159"/>
      <c r="D132" s="793" t="e">
        <f>HLOOKUP(D117,TV_affinity,4,0)</f>
        <v>#N/A</v>
      </c>
      <c r="E132" s="905" t="e">
        <f>HLOOKUP(D117,Channel_split2,3,0)</f>
        <v>#N/A</v>
      </c>
      <c r="F132" s="905" t="e">
        <f>HLOOKUP(D117,PT_Share,3,0)</f>
        <v>#N/A</v>
      </c>
      <c r="G132" s="905"/>
      <c r="H132" s="795"/>
      <c r="I132" s="796" t="e">
        <f>HLOOKUP(I117,TV_affinity,4,0)</f>
        <v>#N/A</v>
      </c>
      <c r="J132" s="905" t="e">
        <f>HLOOKUP(I117,Channel_split2,3,0)</f>
        <v>#N/A</v>
      </c>
      <c r="K132" s="905" t="e">
        <f>HLOOKUP(I117,PT_Share,3,0)</f>
        <v>#N/A</v>
      </c>
      <c r="L132" s="797"/>
      <c r="M132" s="795"/>
      <c r="N132" s="796" t="e">
        <f>HLOOKUP(N117,TV_affinity,4,0)</f>
        <v>#N/A</v>
      </c>
      <c r="O132" s="905" t="e">
        <f>HLOOKUP(N117,Channel_split2,3,0)</f>
        <v>#N/A</v>
      </c>
      <c r="P132" s="905" t="e">
        <f>HLOOKUP(N117,PT_Share,3,0)</f>
        <v>#N/A</v>
      </c>
      <c r="Q132" s="905"/>
      <c r="R132" s="1026"/>
      <c r="S132" s="1145" t="e">
        <f>HLOOKUP(S117,TV_affinity,4,0)</f>
        <v>#N/A</v>
      </c>
      <c r="T132" s="1146" t="e">
        <f>HLOOKUP(S117,Channel_split2,3,0)</f>
        <v>#N/A</v>
      </c>
      <c r="U132" s="1146" t="e">
        <f>HLOOKUP(S117,PT_Share,3,0)</f>
        <v>#N/A</v>
      </c>
      <c r="V132" s="1146"/>
      <c r="W132" s="1147"/>
      <c r="X132" s="1047" t="e">
        <f>HLOOKUP(X117,TV_affinity,4,0)</f>
        <v>#N/A</v>
      </c>
      <c r="Y132" s="905" t="e">
        <f>HLOOKUP(X117,Channel_split2,3,0)</f>
        <v>#N/A</v>
      </c>
      <c r="Z132" s="905" t="e">
        <f>HLOOKUP(X117,PT_Share,3,0)</f>
        <v>#N/A</v>
      </c>
      <c r="AA132" s="905"/>
      <c r="AB132" s="906"/>
      <c r="AC132" s="800"/>
      <c r="AD132" s="796" t="e">
        <f>HLOOKUP(AD117,TV_affinity,4,0)</f>
        <v>#N/A</v>
      </c>
      <c r="AE132" s="905" t="e">
        <f>HLOOKUP(AD117,Channel_split2,3,0)</f>
        <v>#N/A</v>
      </c>
      <c r="AF132" s="905" t="e">
        <f>HLOOKUP(AD117,PT_Share,3,0)</f>
        <v>#N/A</v>
      </c>
      <c r="AG132" s="905"/>
      <c r="AH132" s="798"/>
      <c r="AI132" s="796" t="e">
        <f>HLOOKUP(AI117,TV_affinity,4,0)</f>
        <v>#N/A</v>
      </c>
      <c r="AJ132" s="905" t="e">
        <f>HLOOKUP(AI117,Channel_split2,3,0)</f>
        <v>#N/A</v>
      </c>
      <c r="AK132" s="905" t="e">
        <f>HLOOKUP(AI117,PT_Share,3,0)</f>
        <v>#N/A</v>
      </c>
      <c r="AL132" s="905"/>
      <c r="AM132" s="798"/>
      <c r="AN132" s="796" t="e">
        <f>HLOOKUP(AN117,TV_affinity,4,0)</f>
        <v>#N/A</v>
      </c>
      <c r="AO132" s="905" t="e">
        <f>HLOOKUP(AN117,Channel_split2,3,0)</f>
        <v>#N/A</v>
      </c>
      <c r="AP132" s="905" t="e">
        <f>HLOOKUP(AN117,PT_Share,3,0)</f>
        <v>#N/A</v>
      </c>
      <c r="AQ132" s="907"/>
      <c r="AR132" s="1224"/>
      <c r="AS132" s="1325" t="e">
        <f>HLOOKUP(AS117,TV_affinity,4,0)</f>
        <v>#N/A</v>
      </c>
      <c r="AT132" s="1326" t="e">
        <f>HLOOKUP(AS117,Channel_split2,3,0)</f>
        <v>#N/A</v>
      </c>
      <c r="AU132" s="1326" t="e">
        <f>HLOOKUP(AS117,PT_Share,3,0)</f>
        <v>#N/A</v>
      </c>
      <c r="AV132" s="1327"/>
      <c r="AW132" s="1328"/>
      <c r="AX132" s="1249" t="e">
        <f>HLOOKUP(AX117,TV_affinity,4,0)</f>
        <v>#N/A</v>
      </c>
      <c r="AY132" s="905" t="e">
        <f>HLOOKUP(AX117,Channel_split2,3,0)</f>
        <v>#N/A</v>
      </c>
      <c r="AZ132" s="905" t="e">
        <f>HLOOKUP(AX117,PT_Share,3,0)</f>
        <v>#N/A</v>
      </c>
      <c r="BA132" s="905"/>
      <c r="BB132" s="802"/>
      <c r="BC132" s="798"/>
      <c r="BD132" s="796" t="e">
        <f>HLOOKUP(BD117,TV_affinity,4,0)</f>
        <v>#N/A</v>
      </c>
      <c r="BE132" s="905" t="e">
        <f>HLOOKUP(BD117,Channel_split2,3,0)</f>
        <v>#N/A</v>
      </c>
      <c r="BF132" s="905" t="e">
        <f>HLOOKUP(BD117,PT_Share,3,0)</f>
        <v>#N/A</v>
      </c>
      <c r="BG132" s="905"/>
      <c r="BH132" s="798"/>
      <c r="BI132" s="796" t="e">
        <f>HLOOKUP(BI117,TV_affinity,4,0)</f>
        <v>#N/A</v>
      </c>
      <c r="BJ132" s="905" t="e">
        <f>HLOOKUP(BI117,Channel_split2,3,0)</f>
        <v>#N/A</v>
      </c>
      <c r="BK132" s="905" t="e">
        <f>HLOOKUP(BI117,PT_Share,3,0)</f>
        <v>#N/A</v>
      </c>
      <c r="BL132" s="905"/>
      <c r="BM132" s="803"/>
    </row>
    <row r="133" spans="1:65" s="47" customFormat="1" ht="18.600000000000001" hidden="1" outlineLevel="1" thickBot="1">
      <c r="A133" s="158" t="s">
        <v>70</v>
      </c>
      <c r="B133" s="158"/>
      <c r="C133" s="159"/>
      <c r="D133" s="793" t="e">
        <f>HLOOKUP(D117,TV_affinity,5,0)</f>
        <v>#N/A</v>
      </c>
      <c r="E133" s="905" t="e">
        <f>HLOOKUP(D117,Channel_split2,4,0)</f>
        <v>#N/A</v>
      </c>
      <c r="F133" s="905" t="e">
        <f>HLOOKUP(D117,PT_Share,4,0)</f>
        <v>#N/A</v>
      </c>
      <c r="G133" s="905"/>
      <c r="H133" s="795"/>
      <c r="I133" s="796" t="e">
        <f>HLOOKUP(I117,TV_affinity,5,0)</f>
        <v>#N/A</v>
      </c>
      <c r="J133" s="905" t="e">
        <f>HLOOKUP(I117,Channel_split2,4,0)</f>
        <v>#N/A</v>
      </c>
      <c r="K133" s="905" t="e">
        <f>HLOOKUP(I117,PT_Share,4,0)</f>
        <v>#N/A</v>
      </c>
      <c r="L133" s="797"/>
      <c r="M133" s="795"/>
      <c r="N133" s="796" t="e">
        <f>HLOOKUP(N117,TV_affinity,5,0)</f>
        <v>#N/A</v>
      </c>
      <c r="O133" s="905" t="e">
        <f>HLOOKUP(N117,Channel_split2,4,0)</f>
        <v>#N/A</v>
      </c>
      <c r="P133" s="905" t="e">
        <f>HLOOKUP(N117,PT_Share,4,0)</f>
        <v>#N/A</v>
      </c>
      <c r="Q133" s="905"/>
      <c r="R133" s="1026"/>
      <c r="S133" s="1145" t="e">
        <f>HLOOKUP(S117,TV_affinity,5,0)</f>
        <v>#N/A</v>
      </c>
      <c r="T133" s="1146" t="e">
        <f>HLOOKUP(S117,Channel_split2,4,0)</f>
        <v>#N/A</v>
      </c>
      <c r="U133" s="1146" t="e">
        <f>HLOOKUP(S117,PT_Share,4,0)</f>
        <v>#N/A</v>
      </c>
      <c r="V133" s="1146"/>
      <c r="W133" s="1147"/>
      <c r="X133" s="1047" t="e">
        <f>HLOOKUP(X117,TV_affinity,5,0)</f>
        <v>#N/A</v>
      </c>
      <c r="Y133" s="905" t="e">
        <f>HLOOKUP(X117,Channel_split2,4,0)</f>
        <v>#N/A</v>
      </c>
      <c r="Z133" s="905" t="e">
        <f>HLOOKUP(X117,PT_Share,4,0)</f>
        <v>#N/A</v>
      </c>
      <c r="AA133" s="905"/>
      <c r="AB133" s="906"/>
      <c r="AC133" s="800"/>
      <c r="AD133" s="796" t="e">
        <f>HLOOKUP(AD117,TV_affinity,5,0)</f>
        <v>#N/A</v>
      </c>
      <c r="AE133" s="905" t="e">
        <f>HLOOKUP(AD117,Channel_split2,4,0)</f>
        <v>#N/A</v>
      </c>
      <c r="AF133" s="905" t="e">
        <f>HLOOKUP(AD117,PT_Share,4,0)</f>
        <v>#N/A</v>
      </c>
      <c r="AG133" s="905"/>
      <c r="AH133" s="798"/>
      <c r="AI133" s="796" t="e">
        <f>HLOOKUP(AI117,TV_affinity,5,0)</f>
        <v>#N/A</v>
      </c>
      <c r="AJ133" s="905" t="e">
        <f>HLOOKUP(AI117,Channel_split2,4,0)</f>
        <v>#N/A</v>
      </c>
      <c r="AK133" s="905" t="e">
        <f>HLOOKUP(AI117,PT_Share,4,0)</f>
        <v>#N/A</v>
      </c>
      <c r="AL133" s="905"/>
      <c r="AM133" s="798"/>
      <c r="AN133" s="796" t="e">
        <f>HLOOKUP(AN117,TV_affinity,5,0)</f>
        <v>#N/A</v>
      </c>
      <c r="AO133" s="905" t="e">
        <f>HLOOKUP(AN117,Channel_split2,4,0)</f>
        <v>#N/A</v>
      </c>
      <c r="AP133" s="905" t="e">
        <f>HLOOKUP(AN117,PT_Share,4,0)</f>
        <v>#N/A</v>
      </c>
      <c r="AQ133" s="907"/>
      <c r="AR133" s="1224"/>
      <c r="AS133" s="1325" t="e">
        <f>HLOOKUP(AS117,TV_affinity,5,0)</f>
        <v>#N/A</v>
      </c>
      <c r="AT133" s="1326" t="e">
        <f>HLOOKUP(AS117,Channel_split2,4,0)</f>
        <v>#N/A</v>
      </c>
      <c r="AU133" s="1326" t="e">
        <f>HLOOKUP(AS117,PT_Share,4,0)</f>
        <v>#N/A</v>
      </c>
      <c r="AV133" s="1327"/>
      <c r="AW133" s="1328"/>
      <c r="AX133" s="1249" t="e">
        <f>HLOOKUP(AX117,TV_affinity,5,0)</f>
        <v>#N/A</v>
      </c>
      <c r="AY133" s="905" t="e">
        <f>HLOOKUP(AX117,Channel_split2,4,0)</f>
        <v>#N/A</v>
      </c>
      <c r="AZ133" s="905" t="e">
        <f>HLOOKUP(AX117,PT_Share,4,0)</f>
        <v>#N/A</v>
      </c>
      <c r="BA133" s="905"/>
      <c r="BB133" s="802"/>
      <c r="BC133" s="798"/>
      <c r="BD133" s="796" t="e">
        <f>HLOOKUP(BD117,TV_affinity,5,0)</f>
        <v>#N/A</v>
      </c>
      <c r="BE133" s="905" t="e">
        <f>HLOOKUP(BD117,Channel_split2,4,0)</f>
        <v>#N/A</v>
      </c>
      <c r="BF133" s="905" t="e">
        <f>HLOOKUP(BD117,PT_Share,4,0)</f>
        <v>#N/A</v>
      </c>
      <c r="BG133" s="905"/>
      <c r="BH133" s="798"/>
      <c r="BI133" s="796" t="e">
        <f>HLOOKUP(BI117,TV_affinity,5,0)</f>
        <v>#N/A</v>
      </c>
      <c r="BJ133" s="905" t="e">
        <f>HLOOKUP(BI117,Channel_split2,4,0)</f>
        <v>#N/A</v>
      </c>
      <c r="BK133" s="905" t="e">
        <f>HLOOKUP(BI117,PT_Share,4,0)</f>
        <v>#N/A</v>
      </c>
      <c r="BL133" s="905"/>
      <c r="BM133" s="803"/>
    </row>
    <row r="134" spans="1:65" s="47" customFormat="1" ht="18.600000000000001" hidden="1" outlineLevel="1" thickBot="1">
      <c r="A134" s="262" t="s">
        <v>105</v>
      </c>
      <c r="B134" s="262"/>
      <c r="C134" s="263"/>
      <c r="D134" s="804" t="e">
        <f>HLOOKUP(D117,TV_affinity,6,0)</f>
        <v>#N/A</v>
      </c>
      <c r="E134" s="805" t="e">
        <f>HLOOKUP(D117,Channel_split2,5,0)</f>
        <v>#N/A</v>
      </c>
      <c r="F134" s="805" t="e">
        <f>HLOOKUP(D117,PT_Share,5,0)</f>
        <v>#N/A</v>
      </c>
      <c r="G134" s="805"/>
      <c r="H134" s="806"/>
      <c r="I134" s="807" t="e">
        <f>HLOOKUP(I117,TV_affinity,6,0)</f>
        <v>#N/A</v>
      </c>
      <c r="J134" s="805" t="e">
        <f>HLOOKUP(I117,Channel_split2,5,0)</f>
        <v>#N/A</v>
      </c>
      <c r="K134" s="805" t="e">
        <f>HLOOKUP(I117,PT_Share,5,0)</f>
        <v>#N/A</v>
      </c>
      <c r="L134" s="808"/>
      <c r="M134" s="806"/>
      <c r="N134" s="807" t="e">
        <f>HLOOKUP(N117,TV_affinity,6,0)</f>
        <v>#N/A</v>
      </c>
      <c r="O134" s="805" t="e">
        <f>HLOOKUP(N117,Channel_split2,5,0)</f>
        <v>#N/A</v>
      </c>
      <c r="P134" s="805" t="e">
        <f>HLOOKUP(N117,PT_Share,5,0)</f>
        <v>#N/A</v>
      </c>
      <c r="Q134" s="805"/>
      <c r="R134" s="808"/>
      <c r="S134" s="1148" t="e">
        <f>HLOOKUP(S117,TV_affinity,6,0)</f>
        <v>#N/A</v>
      </c>
      <c r="T134" s="1149" t="e">
        <f>HLOOKUP(S117,Channel_split2,5,0)</f>
        <v>#N/A</v>
      </c>
      <c r="U134" s="1149" t="e">
        <f>HLOOKUP(S117,PT_Share,5,0)</f>
        <v>#N/A</v>
      </c>
      <c r="V134" s="1149"/>
      <c r="W134" s="1150"/>
      <c r="X134" s="1048" t="e">
        <f>HLOOKUP(X117,TV_affinity,6,0)</f>
        <v>#N/A</v>
      </c>
      <c r="Y134" s="805" t="e">
        <f>HLOOKUP(X117,Channel_split2,5,0)</f>
        <v>#N/A</v>
      </c>
      <c r="Z134" s="805" t="e">
        <f>HLOOKUP(X117,PT_Share,5,0)</f>
        <v>#N/A</v>
      </c>
      <c r="AA134" s="805"/>
      <c r="AB134" s="810"/>
      <c r="AC134" s="370"/>
      <c r="AD134" s="807" t="e">
        <f>HLOOKUP(AD117,TV_affinity,6,0)</f>
        <v>#N/A</v>
      </c>
      <c r="AE134" s="805" t="e">
        <f>HLOOKUP(AD117,Channel_split2,5,0)</f>
        <v>#N/A</v>
      </c>
      <c r="AF134" s="805" t="e">
        <f>HLOOKUP(AD117,PT_Share,5,0)</f>
        <v>#N/A</v>
      </c>
      <c r="AG134" s="805"/>
      <c r="AH134" s="809"/>
      <c r="AI134" s="807" t="e">
        <f>HLOOKUP(AI117,TV_affinity,6,0)</f>
        <v>#N/A</v>
      </c>
      <c r="AJ134" s="805" t="e">
        <f>HLOOKUP(AI117,Channel_split2,5,0)</f>
        <v>#N/A</v>
      </c>
      <c r="AK134" s="805" t="e">
        <f>HLOOKUP(AI117,PT_Share,5,0)</f>
        <v>#N/A</v>
      </c>
      <c r="AL134" s="805"/>
      <c r="AM134" s="809"/>
      <c r="AN134" s="807" t="e">
        <f>HLOOKUP(AN117,TV_affinity,6,0)</f>
        <v>#N/A</v>
      </c>
      <c r="AO134" s="805" t="e">
        <f>HLOOKUP(AN117,Channel_split2,5,0)</f>
        <v>#N/A</v>
      </c>
      <c r="AP134" s="805" t="e">
        <f>HLOOKUP(AN117,PT_Share,5,0)</f>
        <v>#N/A</v>
      </c>
      <c r="AQ134" s="812"/>
      <c r="AR134" s="1225"/>
      <c r="AS134" s="1329" t="e">
        <f>HLOOKUP(AS117,TV_affinity,6,0)</f>
        <v>#N/A</v>
      </c>
      <c r="AT134" s="1330" t="e">
        <f>HLOOKUP(AS117,Channel_split2,5,0)</f>
        <v>#N/A</v>
      </c>
      <c r="AU134" s="1330" t="e">
        <f>HLOOKUP(AS117,PT_Share,5,0)</f>
        <v>#N/A</v>
      </c>
      <c r="AV134" s="1331"/>
      <c r="AW134" s="1332"/>
      <c r="AX134" s="1048" t="e">
        <f>HLOOKUP(AX117,TV_affinity,6,0)</f>
        <v>#N/A</v>
      </c>
      <c r="AY134" s="805" t="e">
        <f>HLOOKUP(AX117,Channel_split2,5,0)</f>
        <v>#N/A</v>
      </c>
      <c r="AZ134" s="805" t="e">
        <f>HLOOKUP(AX117,PT_Share,5,0)</f>
        <v>#N/A</v>
      </c>
      <c r="BA134" s="805"/>
      <c r="BB134" s="813"/>
      <c r="BC134" s="809"/>
      <c r="BD134" s="807" t="e">
        <f>HLOOKUP(BD117,TV_affinity,6,0)</f>
        <v>#N/A</v>
      </c>
      <c r="BE134" s="805" t="e">
        <f>HLOOKUP(BD117,Channel_split2,5,0)</f>
        <v>#N/A</v>
      </c>
      <c r="BF134" s="805" t="e">
        <f>HLOOKUP(BD117,PT_Share,5,0)</f>
        <v>#N/A</v>
      </c>
      <c r="BG134" s="805"/>
      <c r="BH134" s="809"/>
      <c r="BI134" s="807" t="e">
        <f>HLOOKUP(BI117,TV_affinity,6,0)</f>
        <v>#N/A</v>
      </c>
      <c r="BJ134" s="805" t="e">
        <f>HLOOKUP(BI117,Channel_split2,5,0)</f>
        <v>#N/A</v>
      </c>
      <c r="BK134" s="805" t="e">
        <f>HLOOKUP(BI117,PT_Share,5,0)</f>
        <v>#N/A</v>
      </c>
      <c r="BL134" s="805"/>
      <c r="BM134" s="814"/>
    </row>
    <row r="135" spans="1:65" s="47" customFormat="1" ht="18.600000000000001" hidden="1" outlineLevel="1" thickBot="1">
      <c r="A135" s="158" t="s">
        <v>71</v>
      </c>
      <c r="B135" s="158"/>
      <c r="C135" s="159"/>
      <c r="D135" s="260" t="e">
        <f>HLOOKUP(D117,TV_affinity,7,0)</f>
        <v>#N/A</v>
      </c>
      <c r="E135" s="259" t="e">
        <f>HLOOKUP(D117,Channel_split2,6,0)</f>
        <v>#N/A</v>
      </c>
      <c r="F135" s="259" t="e">
        <f>HLOOKUP(D117,PT_Share,6,0)</f>
        <v>#N/A</v>
      </c>
      <c r="G135" s="259"/>
      <c r="H135" s="224"/>
      <c r="I135" s="261" t="e">
        <f>HLOOKUP(I117,TV_affinity,7,0)</f>
        <v>#N/A</v>
      </c>
      <c r="J135" s="259" t="e">
        <f>HLOOKUP(I117,Channel_split2,6,0)</f>
        <v>#N/A</v>
      </c>
      <c r="K135" s="259" t="e">
        <f>HLOOKUP(I117,PT_Share,6,0)</f>
        <v>#N/A</v>
      </c>
      <c r="L135" s="466"/>
      <c r="M135" s="224"/>
      <c r="N135" s="261" t="e">
        <f>HLOOKUP(N117,TV_affinity,7,0)</f>
        <v>#N/A</v>
      </c>
      <c r="O135" s="259" t="e">
        <f>HLOOKUP(N117,Channel_split2,6,0)</f>
        <v>#N/A</v>
      </c>
      <c r="P135" s="259" t="e">
        <f>HLOOKUP(N117,PT_Share,6,0)</f>
        <v>#N/A</v>
      </c>
      <c r="Q135" s="259"/>
      <c r="R135" s="466"/>
      <c r="S135" s="1151" t="e">
        <f>HLOOKUP(S117,TV_affinity,7,0)</f>
        <v>#N/A</v>
      </c>
      <c r="T135" s="340" t="e">
        <f>HLOOKUP(S117,Channel_split2,6,0)</f>
        <v>#N/A</v>
      </c>
      <c r="U135" s="340" t="e">
        <f>HLOOKUP(S117,PT_Share,6,0)</f>
        <v>#N/A</v>
      </c>
      <c r="V135" s="340"/>
      <c r="W135" s="1152"/>
      <c r="X135" s="261" t="e">
        <f>HLOOKUP(X117,TV_affinity,7,0)</f>
        <v>#N/A</v>
      </c>
      <c r="Y135" s="259" t="e">
        <f>HLOOKUP(X117,Channel_split2,6,0)</f>
        <v>#N/A</v>
      </c>
      <c r="Z135" s="259" t="e">
        <f>HLOOKUP(X117,PT_Share,6,0)</f>
        <v>#N/A</v>
      </c>
      <c r="AA135" s="259"/>
      <c r="AB135" s="332"/>
      <c r="AC135" s="258"/>
      <c r="AD135" s="261" t="e">
        <f>HLOOKUP(AD117,TV_affinity,7,0)</f>
        <v>#N/A</v>
      </c>
      <c r="AE135" s="259" t="e">
        <f>HLOOKUP(AD117,Channel_split2,6,0)</f>
        <v>#N/A</v>
      </c>
      <c r="AF135" s="259" t="e">
        <f>HLOOKUP(AD117,PT_Share,6,0)</f>
        <v>#N/A</v>
      </c>
      <c r="AG135" s="259"/>
      <c r="AH135" s="225"/>
      <c r="AI135" s="261" t="e">
        <f>HLOOKUP(AI117,TV_affinity,7,0)</f>
        <v>#N/A</v>
      </c>
      <c r="AJ135" s="259" t="e">
        <f>HLOOKUP(AI117,Channel_split2,6,0)</f>
        <v>#N/A</v>
      </c>
      <c r="AK135" s="259" t="e">
        <f>HLOOKUP(AI117,PT_Share,6,0)</f>
        <v>#N/A</v>
      </c>
      <c r="AL135" s="259"/>
      <c r="AM135" s="225"/>
      <c r="AN135" s="261" t="e">
        <f>HLOOKUP(AN117,TV_affinity,7,0)</f>
        <v>#N/A</v>
      </c>
      <c r="AO135" s="259" t="e">
        <f>HLOOKUP(AN117,Channel_split2,6,0)</f>
        <v>#N/A</v>
      </c>
      <c r="AP135" s="259" t="e">
        <f>HLOOKUP(AN117,PT_Share,6,0)</f>
        <v>#N/A</v>
      </c>
      <c r="AQ135" s="208"/>
      <c r="AR135" s="1226"/>
      <c r="AS135" s="1151" t="e">
        <f>HLOOKUP(AS117,TV_affinity,7,0)</f>
        <v>#N/A</v>
      </c>
      <c r="AT135" s="259" t="e">
        <f>HLOOKUP(AS117,Channel_split2,6,0)</f>
        <v>#N/A</v>
      </c>
      <c r="AU135" s="259" t="e">
        <f>HLOOKUP(AS117,PT_Share,6,0)</f>
        <v>#N/A</v>
      </c>
      <c r="AV135" s="208"/>
      <c r="AW135" s="1152"/>
      <c r="AX135" s="261" t="e">
        <f>HLOOKUP(AX117,TV_affinity,7,0)</f>
        <v>#N/A</v>
      </c>
      <c r="AY135" s="259" t="e">
        <f>HLOOKUP(AX117,Channel_split2,6,0)</f>
        <v>#N/A</v>
      </c>
      <c r="AZ135" s="259" t="e">
        <f>HLOOKUP(AX117,PT_Share,6,0)</f>
        <v>#N/A</v>
      </c>
      <c r="BA135" s="259"/>
      <c r="BB135" s="472"/>
      <c r="BC135" s="225"/>
      <c r="BD135" s="261" t="e">
        <f>HLOOKUP(BD117,TV_affinity,7,0)</f>
        <v>#N/A</v>
      </c>
      <c r="BE135" s="259" t="e">
        <f>HLOOKUP(BD117,Channel_split2,6,0)</f>
        <v>#N/A</v>
      </c>
      <c r="BF135" s="259" t="e">
        <f>HLOOKUP(BD117,PT_Share,6,0)</f>
        <v>#N/A</v>
      </c>
      <c r="BG135" s="259"/>
      <c r="BH135" s="225"/>
      <c r="BI135" s="261" t="e">
        <f>HLOOKUP(BI117,TV_affinity,7,0)</f>
        <v>#N/A</v>
      </c>
      <c r="BJ135" s="259" t="e">
        <f>HLOOKUP(BI117,Channel_split2,6,0)</f>
        <v>#N/A</v>
      </c>
      <c r="BK135" s="259" t="e">
        <f>HLOOKUP(BI117,PT_Share,6,0)</f>
        <v>#N/A</v>
      </c>
      <c r="BL135" s="259"/>
      <c r="BM135" s="816"/>
    </row>
    <row r="136" spans="1:65" s="47" customFormat="1" ht="18.600000000000001" hidden="1" outlineLevel="1" thickBot="1">
      <c r="A136" s="160" t="s">
        <v>73</v>
      </c>
      <c r="B136" s="158"/>
      <c r="C136" s="161"/>
      <c r="D136" s="793" t="e">
        <f>HLOOKUP(D117,TV_affinity,8,0)</f>
        <v>#N/A</v>
      </c>
      <c r="E136" s="905" t="e">
        <f>HLOOKUP(D117,Channel_split2,7,0)</f>
        <v>#N/A</v>
      </c>
      <c r="F136" s="905" t="e">
        <f>HLOOKUP(D117,PT_Share,7,0)</f>
        <v>#N/A</v>
      </c>
      <c r="G136" s="905"/>
      <c r="H136" s="795"/>
      <c r="I136" s="796" t="e">
        <f>HLOOKUP(I117,TV_affinity,8,0)</f>
        <v>#N/A</v>
      </c>
      <c r="J136" s="905" t="e">
        <f>HLOOKUP(I117,Channel_split2,7,0)</f>
        <v>#N/A</v>
      </c>
      <c r="K136" s="905" t="e">
        <f>HLOOKUP(I117,PT_Share,7,0)</f>
        <v>#N/A</v>
      </c>
      <c r="L136" s="797"/>
      <c r="M136" s="795"/>
      <c r="N136" s="796" t="e">
        <f>HLOOKUP(N117,TV_affinity,8,0)</f>
        <v>#N/A</v>
      </c>
      <c r="O136" s="905" t="e">
        <f>HLOOKUP(N117,Channel_split2,7,0)</f>
        <v>#N/A</v>
      </c>
      <c r="P136" s="905" t="e">
        <f>HLOOKUP(N117,PT_Share,7,0)</f>
        <v>#N/A</v>
      </c>
      <c r="Q136" s="905"/>
      <c r="R136" s="1026"/>
      <c r="S136" s="1145" t="e">
        <f>HLOOKUP(S117,TV_affinity,8,0)</f>
        <v>#N/A</v>
      </c>
      <c r="T136" s="1146" t="e">
        <f>HLOOKUP(S117,Channel_split2,7,0)</f>
        <v>#N/A</v>
      </c>
      <c r="U136" s="1146" t="e">
        <f>HLOOKUP(S117,PT_Share,7,0)</f>
        <v>#N/A</v>
      </c>
      <c r="V136" s="1146"/>
      <c r="W136" s="1147"/>
      <c r="X136" s="1047" t="e">
        <f>HLOOKUP(X117,TV_affinity,8,0)</f>
        <v>#N/A</v>
      </c>
      <c r="Y136" s="905" t="e">
        <f>HLOOKUP(X117,Channel_split2,7,0)</f>
        <v>#N/A</v>
      </c>
      <c r="Z136" s="905" t="e">
        <f>HLOOKUP(X117,PT_Share,7,0)</f>
        <v>#N/A</v>
      </c>
      <c r="AA136" s="905"/>
      <c r="AB136" s="906"/>
      <c r="AC136" s="800"/>
      <c r="AD136" s="796" t="e">
        <f>HLOOKUP(AD117,TV_affinity,8,0)</f>
        <v>#N/A</v>
      </c>
      <c r="AE136" s="905" t="e">
        <f>HLOOKUP(AD117,Channel_split2,7,0)</f>
        <v>#N/A</v>
      </c>
      <c r="AF136" s="905" t="e">
        <f>HLOOKUP(AD117,PT_Share,7,0)</f>
        <v>#N/A</v>
      </c>
      <c r="AG136" s="905"/>
      <c r="AH136" s="798"/>
      <c r="AI136" s="796" t="e">
        <f>HLOOKUP(AI117,TV_affinity,8,0)</f>
        <v>#N/A</v>
      </c>
      <c r="AJ136" s="905" t="e">
        <f>HLOOKUP(AI117,Channel_split2,7,0)</f>
        <v>#N/A</v>
      </c>
      <c r="AK136" s="905" t="e">
        <f>HLOOKUP(AI117,PT_Share,7,0)</f>
        <v>#N/A</v>
      </c>
      <c r="AL136" s="905"/>
      <c r="AM136" s="798"/>
      <c r="AN136" s="796" t="e">
        <f>HLOOKUP(AN117,TV_affinity,8,0)</f>
        <v>#N/A</v>
      </c>
      <c r="AO136" s="905" t="e">
        <f>HLOOKUP(AN117,Channel_split2,7,0)</f>
        <v>#N/A</v>
      </c>
      <c r="AP136" s="905" t="e">
        <f>HLOOKUP(AN117,PT_Share,7,0)</f>
        <v>#N/A</v>
      </c>
      <c r="AQ136" s="907"/>
      <c r="AR136" s="1224"/>
      <c r="AS136" s="1325" t="e">
        <f>HLOOKUP(AS117,TV_affinity,8,0)</f>
        <v>#N/A</v>
      </c>
      <c r="AT136" s="1326" t="e">
        <f>HLOOKUP(AS117,Channel_split2,7,0)</f>
        <v>#N/A</v>
      </c>
      <c r="AU136" s="1326" t="e">
        <f>HLOOKUP(AS117,PT_Share,7,0)</f>
        <v>#N/A</v>
      </c>
      <c r="AV136" s="1327"/>
      <c r="AW136" s="1328"/>
      <c r="AX136" s="1249" t="e">
        <f>HLOOKUP(AX117,TV_affinity,8,0)</f>
        <v>#N/A</v>
      </c>
      <c r="AY136" s="905" t="e">
        <f>HLOOKUP(AX117,Channel_split2,7,0)</f>
        <v>#N/A</v>
      </c>
      <c r="AZ136" s="905" t="e">
        <f>HLOOKUP(AX117,PT_Share,7,0)</f>
        <v>#N/A</v>
      </c>
      <c r="BA136" s="905"/>
      <c r="BB136" s="802"/>
      <c r="BC136" s="798"/>
      <c r="BD136" s="796" t="e">
        <f>HLOOKUP(BD117,TV_affinity,8,0)</f>
        <v>#N/A</v>
      </c>
      <c r="BE136" s="905" t="e">
        <f>HLOOKUP(BD117,Channel_split2,7,0)</f>
        <v>#N/A</v>
      </c>
      <c r="BF136" s="905" t="e">
        <f>HLOOKUP(BD117,PT_Share,7,0)</f>
        <v>#N/A</v>
      </c>
      <c r="BG136" s="905"/>
      <c r="BH136" s="798"/>
      <c r="BI136" s="796" t="e">
        <f>HLOOKUP(BI117,TV_affinity,8,0)</f>
        <v>#N/A</v>
      </c>
      <c r="BJ136" s="905" t="e">
        <f>HLOOKUP(BI117,Channel_split2,7,0)</f>
        <v>#N/A</v>
      </c>
      <c r="BK136" s="905" t="e">
        <f>HLOOKUP(BI117,PT_Share,7,0)</f>
        <v>#N/A</v>
      </c>
      <c r="BL136" s="905"/>
      <c r="BM136" s="803"/>
    </row>
    <row r="137" spans="1:65" s="47" customFormat="1" ht="18.600000000000001" hidden="1" outlineLevel="1" thickBot="1">
      <c r="A137" s="160" t="s">
        <v>85</v>
      </c>
      <c r="B137" s="158"/>
      <c r="C137" s="161"/>
      <c r="D137" s="793" t="e">
        <f>HLOOKUP(D117,TV_affinity,9,0)</f>
        <v>#N/A</v>
      </c>
      <c r="E137" s="905" t="e">
        <f>HLOOKUP(D117,Channel_split2,8,0)</f>
        <v>#N/A</v>
      </c>
      <c r="F137" s="905" t="e">
        <f>HLOOKUP(D117,PT_Share,8,0)</f>
        <v>#N/A</v>
      </c>
      <c r="G137" s="340"/>
      <c r="H137" s="224"/>
      <c r="I137" s="796" t="e">
        <f>HLOOKUP(I117,TV_affinity,9,0)</f>
        <v>#N/A</v>
      </c>
      <c r="J137" s="905" t="e">
        <f>HLOOKUP(I117,Channel_split2,8,0)</f>
        <v>#N/A</v>
      </c>
      <c r="K137" s="905" t="e">
        <f>HLOOKUP(I117,PT_Share,8,0)</f>
        <v>#N/A</v>
      </c>
      <c r="L137" s="466"/>
      <c r="M137" s="224"/>
      <c r="N137" s="796" t="e">
        <f>HLOOKUP(N117,TV_affinity,9,0)</f>
        <v>#N/A</v>
      </c>
      <c r="O137" s="905" t="e">
        <f>HLOOKUP(N117,Channel_split2,8,0)</f>
        <v>#N/A</v>
      </c>
      <c r="P137" s="905" t="e">
        <f>HLOOKUP(N117,PT_Share,8,0)</f>
        <v>#N/A</v>
      </c>
      <c r="Q137" s="340"/>
      <c r="R137" s="466"/>
      <c r="S137" s="1145" t="e">
        <f>HLOOKUP(S117,TV_affinity,9,0)</f>
        <v>#N/A</v>
      </c>
      <c r="T137" s="1146" t="e">
        <f>HLOOKUP(S117,Channel_split2,8,0)</f>
        <v>#N/A</v>
      </c>
      <c r="U137" s="1146" t="e">
        <f>HLOOKUP(S117,PT_Share,8,0)</f>
        <v>#N/A</v>
      </c>
      <c r="V137" s="340"/>
      <c r="W137" s="1152"/>
      <c r="X137" s="1047" t="e">
        <f>HLOOKUP(X117,TV_affinity,9,0)</f>
        <v>#N/A</v>
      </c>
      <c r="Y137" s="905" t="e">
        <f>HLOOKUP(X117,Channel_split2,8,0)</f>
        <v>#N/A</v>
      </c>
      <c r="Z137" s="905" t="e">
        <f>HLOOKUP(X117,PT_Share,8,0)</f>
        <v>#N/A</v>
      </c>
      <c r="AA137" s="340"/>
      <c r="AB137" s="333"/>
      <c r="AC137" s="258"/>
      <c r="AD137" s="796" t="e">
        <f>HLOOKUP(AD117,TV_affinity,9,0)</f>
        <v>#N/A</v>
      </c>
      <c r="AE137" s="905" t="e">
        <f>HLOOKUP(AD117,Channel_split2,8,0)</f>
        <v>#N/A</v>
      </c>
      <c r="AF137" s="905" t="e">
        <f>HLOOKUP(AD117,PT_Share,8,0)</f>
        <v>#N/A</v>
      </c>
      <c r="AG137" s="905"/>
      <c r="AH137" s="225"/>
      <c r="AI137" s="796" t="e">
        <f>HLOOKUP(AI117,TV_affinity,9,0)</f>
        <v>#N/A</v>
      </c>
      <c r="AJ137" s="905" t="e">
        <f>HLOOKUP(AI117,Channel_split2,8,0)</f>
        <v>#N/A</v>
      </c>
      <c r="AK137" s="905" t="e">
        <f>HLOOKUP(AI117,PT_Share,8,0)</f>
        <v>#N/A</v>
      </c>
      <c r="AL137" s="905"/>
      <c r="AM137" s="225"/>
      <c r="AN137" s="796" t="e">
        <f>HLOOKUP(AN117,TV_affinity,9,0)</f>
        <v>#N/A</v>
      </c>
      <c r="AO137" s="905" t="e">
        <f>HLOOKUP(AN117,Channel_split2,8,0)</f>
        <v>#N/A</v>
      </c>
      <c r="AP137" s="905" t="e">
        <f>HLOOKUP(AN117,PT_Share,8,0)</f>
        <v>#N/A</v>
      </c>
      <c r="AQ137" s="208"/>
      <c r="AR137" s="1224"/>
      <c r="AS137" s="1325" t="e">
        <f>HLOOKUP(AS117,TV_affinity,9,0)</f>
        <v>#N/A</v>
      </c>
      <c r="AT137" s="1326" t="e">
        <f>HLOOKUP(AS117,Channel_split2,8,0)</f>
        <v>#N/A</v>
      </c>
      <c r="AU137" s="1326" t="e">
        <f>HLOOKUP(AS117,PT_Share,8,0)</f>
        <v>#N/A</v>
      </c>
      <c r="AV137" s="208"/>
      <c r="AW137" s="1152"/>
      <c r="AX137" s="1249" t="e">
        <f>HLOOKUP(AX117,TV_affinity,9,0)</f>
        <v>#N/A</v>
      </c>
      <c r="AY137" s="905" t="e">
        <f>HLOOKUP(AX117,Channel_split2,8,0)</f>
        <v>#N/A</v>
      </c>
      <c r="AZ137" s="905" t="e">
        <f>HLOOKUP(AX117,PT_Share,8,0)</f>
        <v>#N/A</v>
      </c>
      <c r="BA137" s="340"/>
      <c r="BB137" s="472"/>
      <c r="BC137" s="225"/>
      <c r="BD137" s="796" t="e">
        <f>HLOOKUP(BD117,TV_affinity,9,0)</f>
        <v>#N/A</v>
      </c>
      <c r="BE137" s="905" t="e">
        <f>HLOOKUP(BD117,Channel_split2,8,0)</f>
        <v>#N/A</v>
      </c>
      <c r="BF137" s="905" t="e">
        <f>HLOOKUP(BD117,PT_Share,8,0)</f>
        <v>#N/A</v>
      </c>
      <c r="BG137" s="340"/>
      <c r="BH137" s="798"/>
      <c r="BI137" s="796" t="e">
        <f>HLOOKUP(BI117,TV_affinity,9,0)</f>
        <v>#N/A</v>
      </c>
      <c r="BJ137" s="905" t="e">
        <f>HLOOKUP(BI117,Channel_split2,8,0)</f>
        <v>#N/A</v>
      </c>
      <c r="BK137" s="905" t="e">
        <f>HLOOKUP(BI117,PT_Share,8,0)</f>
        <v>#N/A</v>
      </c>
      <c r="BL137" s="340"/>
      <c r="BM137" s="816"/>
    </row>
    <row r="138" spans="1:65" s="47" customFormat="1" ht="18.600000000000001" hidden="1" outlineLevel="1" thickBot="1">
      <c r="A138" s="160" t="s">
        <v>93</v>
      </c>
      <c r="B138" s="158"/>
      <c r="C138" s="161"/>
      <c r="D138" s="793" t="e">
        <f>HLOOKUP(D117,TV_affinity,10,0)</f>
        <v>#N/A</v>
      </c>
      <c r="E138" s="905" t="e">
        <f>HLOOKUP(D117,Channel_split2,9,0)</f>
        <v>#N/A</v>
      </c>
      <c r="F138" s="905" t="e">
        <f>HLOOKUP(D117,PT_Share,9,0)</f>
        <v>#N/A</v>
      </c>
      <c r="G138" s="340"/>
      <c r="H138" s="224"/>
      <c r="I138" s="796" t="e">
        <f>HLOOKUP(I117,TV_affinity,10,0)</f>
        <v>#N/A</v>
      </c>
      <c r="J138" s="905" t="e">
        <f>HLOOKUP(I117,Channel_split2,9,0)</f>
        <v>#N/A</v>
      </c>
      <c r="K138" s="905" t="e">
        <f>HLOOKUP(I117,PT_Share,9,0)</f>
        <v>#N/A</v>
      </c>
      <c r="L138" s="466"/>
      <c r="M138" s="224"/>
      <c r="N138" s="796" t="e">
        <f>HLOOKUP(N117,TV_affinity,10,0)</f>
        <v>#N/A</v>
      </c>
      <c r="O138" s="905" t="e">
        <f>HLOOKUP(N117,Channel_split2,9,0)</f>
        <v>#N/A</v>
      </c>
      <c r="P138" s="905" t="e">
        <f>HLOOKUP(N117,PT_Share,9,0)</f>
        <v>#N/A</v>
      </c>
      <c r="Q138" s="340"/>
      <c r="R138" s="466"/>
      <c r="S138" s="1145" t="e">
        <f>HLOOKUP(S117,TV_affinity,10,0)</f>
        <v>#N/A</v>
      </c>
      <c r="T138" s="1146" t="e">
        <f>HLOOKUP(S117,Channel_split2,9,0)</f>
        <v>#N/A</v>
      </c>
      <c r="U138" s="1146" t="e">
        <f>HLOOKUP(S117,PT_Share,9,0)</f>
        <v>#N/A</v>
      </c>
      <c r="V138" s="340"/>
      <c r="W138" s="1152"/>
      <c r="X138" s="1047" t="e">
        <f>HLOOKUP(X117,TV_affinity,10,0)</f>
        <v>#N/A</v>
      </c>
      <c r="Y138" s="905" t="e">
        <f>HLOOKUP(X117,Channel_split2,9,0)</f>
        <v>#N/A</v>
      </c>
      <c r="Z138" s="905" t="e">
        <f>HLOOKUP(X117,PT_Share,9,0)</f>
        <v>#N/A</v>
      </c>
      <c r="AA138" s="340"/>
      <c r="AB138" s="333"/>
      <c r="AC138" s="258"/>
      <c r="AD138" s="796" t="e">
        <f>HLOOKUP(AD117,TV_affinity,10,0)</f>
        <v>#N/A</v>
      </c>
      <c r="AE138" s="905" t="e">
        <f>HLOOKUP(AD117,Channel_split2,9,0)</f>
        <v>#N/A</v>
      </c>
      <c r="AF138" s="905" t="e">
        <f>HLOOKUP(AD117,PT_Share,9,0)</f>
        <v>#N/A</v>
      </c>
      <c r="AG138" s="905"/>
      <c r="AH138" s="225"/>
      <c r="AI138" s="796" t="e">
        <f>HLOOKUP(AI117,TV_affinity,10,0)</f>
        <v>#N/A</v>
      </c>
      <c r="AJ138" s="905" t="e">
        <f>HLOOKUP(AI117,Channel_split2,9,0)</f>
        <v>#N/A</v>
      </c>
      <c r="AK138" s="905" t="e">
        <f>HLOOKUP(AI117,PT_Share,9,0)</f>
        <v>#N/A</v>
      </c>
      <c r="AL138" s="340"/>
      <c r="AM138" s="225"/>
      <c r="AN138" s="796" t="e">
        <f>HLOOKUP(AN117,TV_affinity,10,0)</f>
        <v>#N/A</v>
      </c>
      <c r="AO138" s="905" t="e">
        <f>HLOOKUP(AN117,Channel_split2,9,0)</f>
        <v>#N/A</v>
      </c>
      <c r="AP138" s="905" t="e">
        <f>HLOOKUP(AN117,PT_Share,9,0)</f>
        <v>#N/A</v>
      </c>
      <c r="AQ138" s="208"/>
      <c r="AR138" s="1224"/>
      <c r="AS138" s="1325" t="e">
        <f>HLOOKUP(AS117,TV_affinity,10,0)</f>
        <v>#N/A</v>
      </c>
      <c r="AT138" s="1326" t="e">
        <f>HLOOKUP(AS117,Channel_split2,9,0)</f>
        <v>#N/A</v>
      </c>
      <c r="AU138" s="1326" t="e">
        <f>HLOOKUP(AS117,PT_Share,9,0)</f>
        <v>#N/A</v>
      </c>
      <c r="AV138" s="208"/>
      <c r="AW138" s="1152"/>
      <c r="AX138" s="1249" t="e">
        <f>HLOOKUP(AX117,TV_affinity,10,0)</f>
        <v>#N/A</v>
      </c>
      <c r="AY138" s="905" t="e">
        <f>HLOOKUP(AX117,Channel_split2,9,0)</f>
        <v>#N/A</v>
      </c>
      <c r="AZ138" s="905" t="e">
        <f>HLOOKUP(AX117,PT_Share,9,0)</f>
        <v>#N/A</v>
      </c>
      <c r="BA138" s="340"/>
      <c r="BB138" s="472"/>
      <c r="BC138" s="225"/>
      <c r="BD138" s="796" t="e">
        <f>HLOOKUP(BD117,TV_affinity,10,0)</f>
        <v>#N/A</v>
      </c>
      <c r="BE138" s="905" t="e">
        <f>HLOOKUP(BD117,Channel_split2,9,0)</f>
        <v>#N/A</v>
      </c>
      <c r="BF138" s="905" t="e">
        <f>HLOOKUP(BD117,PT_Share,9,0)</f>
        <v>#N/A</v>
      </c>
      <c r="BG138" s="340"/>
      <c r="BH138" s="798"/>
      <c r="BI138" s="796" t="e">
        <f>HLOOKUP(BI117,TV_affinity,10,0)</f>
        <v>#N/A</v>
      </c>
      <c r="BJ138" s="905" t="e">
        <f>HLOOKUP(BI117,Channel_split2,9,0)</f>
        <v>#N/A</v>
      </c>
      <c r="BK138" s="905" t="e">
        <f>HLOOKUP(BI117,PT_Share,9,0)</f>
        <v>#N/A</v>
      </c>
      <c r="BL138" s="340"/>
      <c r="BM138" s="816"/>
    </row>
    <row r="139" spans="1:65" ht="18.600000000000001" hidden="1" outlineLevel="1" thickBot="1">
      <c r="A139" s="151"/>
      <c r="B139" s="32"/>
      <c r="C139" s="48"/>
      <c r="D139" s="817"/>
      <c r="E139" s="665"/>
      <c r="F139" s="704"/>
      <c r="G139" s="704"/>
      <c r="H139" s="705"/>
      <c r="I139" s="820"/>
      <c r="J139" s="850"/>
      <c r="K139" s="707"/>
      <c r="L139" s="823"/>
      <c r="M139" s="707"/>
      <c r="N139" s="908"/>
      <c r="O139" s="850"/>
      <c r="P139" s="707"/>
      <c r="Q139" s="707"/>
      <c r="R139" s="1023"/>
      <c r="S139" s="1153"/>
      <c r="T139" s="1154"/>
      <c r="U139" s="1154"/>
      <c r="V139" s="1154"/>
      <c r="W139" s="1155"/>
      <c r="X139" s="1049"/>
      <c r="Y139" s="707"/>
      <c r="Z139" s="707"/>
      <c r="AA139" s="707"/>
      <c r="AB139" s="828"/>
      <c r="AC139" s="826"/>
      <c r="AD139" s="909"/>
      <c r="AE139" s="707"/>
      <c r="AF139" s="707"/>
      <c r="AG139" s="707"/>
      <c r="AH139" s="829"/>
      <c r="AI139" s="909"/>
      <c r="AJ139" s="707"/>
      <c r="AK139" s="707"/>
      <c r="AL139" s="707"/>
      <c r="AM139" s="826"/>
      <c r="AN139" s="830"/>
      <c r="AO139" s="910"/>
      <c r="AP139" s="910"/>
      <c r="AQ139" s="911"/>
      <c r="AR139" s="1227"/>
      <c r="AS139" s="1333"/>
      <c r="AT139" s="1301"/>
      <c r="AU139" s="1301"/>
      <c r="AV139" s="1301"/>
      <c r="AW139" s="1334"/>
      <c r="AX139" s="1250"/>
      <c r="AY139" s="912"/>
      <c r="AZ139" s="912"/>
      <c r="BA139" s="912"/>
      <c r="BB139" s="833"/>
      <c r="BC139" s="834"/>
      <c r="BD139" s="825"/>
      <c r="BE139" s="912"/>
      <c r="BF139" s="912"/>
      <c r="BG139" s="912"/>
      <c r="BH139" s="934"/>
      <c r="BI139" s="835"/>
      <c r="BJ139" s="912"/>
      <c r="BK139" s="912"/>
      <c r="BL139" s="912"/>
      <c r="BM139" s="935"/>
    </row>
    <row r="140" spans="1:65" s="223" customFormat="1" ht="18.600000000000001" hidden="1" outlineLevel="1" thickBot="1">
      <c r="A140" s="155" t="s">
        <v>54</v>
      </c>
      <c r="B140" s="222"/>
      <c r="C140" s="115" t="e">
        <f>SUM(D140:BM140)</f>
        <v>#N/A</v>
      </c>
      <c r="D140" s="837" t="e">
        <f>D142+D143</f>
        <v>#N/A</v>
      </c>
      <c r="E140" s="913"/>
      <c r="F140" s="913"/>
      <c r="G140" s="913"/>
      <c r="H140" s="839"/>
      <c r="I140" s="840" t="e">
        <f>I142+I143</f>
        <v>#N/A</v>
      </c>
      <c r="J140" s="914"/>
      <c r="K140" s="914"/>
      <c r="L140" s="842"/>
      <c r="M140" s="914"/>
      <c r="N140" s="915" t="e">
        <f>N142+N143</f>
        <v>#N/A</v>
      </c>
      <c r="O140" s="914"/>
      <c r="P140" s="914"/>
      <c r="Q140" s="914"/>
      <c r="R140" s="1027"/>
      <c r="S140" s="1156" t="e">
        <f>S142+S143</f>
        <v>#N/A</v>
      </c>
      <c r="T140" s="1157"/>
      <c r="U140" s="1157"/>
      <c r="V140" s="1157"/>
      <c r="W140" s="1158"/>
      <c r="X140" s="1050" t="e">
        <f>X142+X143</f>
        <v>#N/A</v>
      </c>
      <c r="Y140" s="914"/>
      <c r="Z140" s="914"/>
      <c r="AA140" s="914"/>
      <c r="AB140" s="845"/>
      <c r="AC140" s="844"/>
      <c r="AD140" s="915" t="e">
        <f>AD142+AD143</f>
        <v>#N/A</v>
      </c>
      <c r="AE140" s="914"/>
      <c r="AF140" s="914"/>
      <c r="AG140" s="914"/>
      <c r="AH140" s="846"/>
      <c r="AI140" s="915" t="e">
        <f>AI142+AI143</f>
        <v>#N/A</v>
      </c>
      <c r="AJ140" s="914"/>
      <c r="AK140" s="914"/>
      <c r="AL140" s="914"/>
      <c r="AM140" s="847"/>
      <c r="AN140" s="915" t="e">
        <f>AN142+AN143</f>
        <v>#N/A</v>
      </c>
      <c r="AO140" s="914"/>
      <c r="AP140" s="914"/>
      <c r="AQ140" s="914"/>
      <c r="AR140" s="1228"/>
      <c r="AS140" s="1335" t="e">
        <f>AS142+AS143</f>
        <v>#N/A</v>
      </c>
      <c r="AT140" s="1336"/>
      <c r="AU140" s="1337"/>
      <c r="AV140" s="1337"/>
      <c r="AW140" s="1338"/>
      <c r="AX140" s="1251" t="e">
        <f>AX142+AX143</f>
        <v>#N/A</v>
      </c>
      <c r="AY140" s="914"/>
      <c r="AZ140" s="914"/>
      <c r="BA140" s="914"/>
      <c r="BB140" s="846"/>
      <c r="BC140" s="936"/>
      <c r="BD140" s="915" t="e">
        <f>BD142+BD143</f>
        <v>#N/A</v>
      </c>
      <c r="BE140" s="914"/>
      <c r="BF140" s="914"/>
      <c r="BG140" s="914"/>
      <c r="BH140" s="845"/>
      <c r="BI140" s="915" t="e">
        <f>BI142+BI143</f>
        <v>#N/A</v>
      </c>
      <c r="BJ140" s="914"/>
      <c r="BK140" s="914"/>
      <c r="BL140" s="914"/>
      <c r="BM140" s="937"/>
    </row>
    <row r="141" spans="1:65" ht="18.600000000000001" hidden="1" outlineLevel="1" thickBot="1">
      <c r="A141" s="151" t="s">
        <v>74</v>
      </c>
      <c r="B141" s="32"/>
      <c r="C141" s="48"/>
      <c r="D141" s="817"/>
      <c r="E141" s="916"/>
      <c r="F141" s="917"/>
      <c r="G141" s="917"/>
      <c r="H141" s="705"/>
      <c r="I141" s="820"/>
      <c r="J141" s="918"/>
      <c r="K141" s="912"/>
      <c r="L141" s="823"/>
      <c r="M141" s="912"/>
      <c r="N141" s="908"/>
      <c r="O141" s="918"/>
      <c r="P141" s="912"/>
      <c r="Q141" s="912"/>
      <c r="R141" s="1023"/>
      <c r="S141" s="1153"/>
      <c r="T141" s="1154"/>
      <c r="U141" s="1154"/>
      <c r="V141" s="1154"/>
      <c r="W141" s="1155"/>
      <c r="X141" s="1049"/>
      <c r="Y141" s="912"/>
      <c r="Z141" s="912"/>
      <c r="AA141" s="912"/>
      <c r="AB141" s="828"/>
      <c r="AC141" s="826"/>
      <c r="AD141" s="909"/>
      <c r="AE141" s="912"/>
      <c r="AF141" s="912"/>
      <c r="AG141" s="912"/>
      <c r="AH141" s="829"/>
      <c r="AI141" s="909"/>
      <c r="AJ141" s="912"/>
      <c r="AK141" s="912"/>
      <c r="AL141" s="912"/>
      <c r="AM141" s="851"/>
      <c r="AN141" s="909"/>
      <c r="AO141" s="912"/>
      <c r="AP141" s="912"/>
      <c r="AQ141" s="912"/>
      <c r="AR141" s="1227"/>
      <c r="AS141" s="1300"/>
      <c r="AT141" s="1301"/>
      <c r="AU141" s="1301"/>
      <c r="AV141" s="1301"/>
      <c r="AW141" s="1334"/>
      <c r="AX141" s="1250"/>
      <c r="AY141" s="912"/>
      <c r="AZ141" s="912"/>
      <c r="BA141" s="912"/>
      <c r="BB141" s="829"/>
      <c r="BC141" s="934"/>
      <c r="BD141" s="909"/>
      <c r="BE141" s="912"/>
      <c r="BF141" s="912"/>
      <c r="BG141" s="912"/>
      <c r="BH141" s="828"/>
      <c r="BI141" s="919"/>
      <c r="BJ141" s="912"/>
      <c r="BK141" s="912"/>
      <c r="BL141" s="912"/>
      <c r="BM141" s="935"/>
    </row>
    <row r="142" spans="1:65" s="69" customFormat="1" ht="18.600000000000001" hidden="1" outlineLevel="1" thickBot="1">
      <c r="A142" s="156" t="s">
        <v>56</v>
      </c>
      <c r="B142" s="157"/>
      <c r="C142" s="48"/>
      <c r="D142" s="852" t="e">
        <f>SUM(D144:D147)</f>
        <v>#N/A</v>
      </c>
      <c r="E142" s="920"/>
      <c r="F142" s="921"/>
      <c r="G142" s="921" t="e">
        <f>SUM(G144:G147)</f>
        <v>#N/A</v>
      </c>
      <c r="H142" s="938"/>
      <c r="I142" s="856" t="e">
        <f>SUM(I144:I147)</f>
        <v>#N/A</v>
      </c>
      <c r="J142" s="920"/>
      <c r="K142" s="921"/>
      <c r="L142" s="857" t="e">
        <f>SUM(L144:L147)</f>
        <v>#N/A</v>
      </c>
      <c r="M142" s="938"/>
      <c r="N142" s="856" t="e">
        <f>SUM(N144:N147)</f>
        <v>#N/A</v>
      </c>
      <c r="O142" s="920"/>
      <c r="P142" s="921"/>
      <c r="Q142" s="921" t="e">
        <f>SUM(Q144:Q147)</f>
        <v>#N/A</v>
      </c>
      <c r="R142" s="1028"/>
      <c r="S142" s="1159" t="e">
        <f>SUM(S144:S147)</f>
        <v>#N/A</v>
      </c>
      <c r="T142" s="1160"/>
      <c r="U142" s="1161"/>
      <c r="V142" s="1161" t="e">
        <f>SUM(V144:V147)</f>
        <v>#N/A</v>
      </c>
      <c r="W142" s="1162"/>
      <c r="X142" s="1051" t="e">
        <f>SUM(X144:X147)</f>
        <v>#N/A</v>
      </c>
      <c r="Y142" s="920"/>
      <c r="Z142" s="921"/>
      <c r="AA142" s="921" t="e">
        <f>SUM(AA144:AA147)</f>
        <v>#N/A</v>
      </c>
      <c r="AB142" s="922"/>
      <c r="AC142" s="860"/>
      <c r="AD142" s="856" t="e">
        <f>SUM(AD144:AD147)</f>
        <v>#N/A</v>
      </c>
      <c r="AE142" s="920"/>
      <c r="AF142" s="921"/>
      <c r="AG142" s="921" t="e">
        <f>SUM(AG144:AG147)</f>
        <v>#N/A</v>
      </c>
      <c r="AH142" s="939"/>
      <c r="AI142" s="856" t="e">
        <f>SUM(AI144:AI147)</f>
        <v>#N/A</v>
      </c>
      <c r="AJ142" s="920"/>
      <c r="AK142" s="921"/>
      <c r="AL142" s="921" t="e">
        <f>SUM(AL144:AL147)</f>
        <v>#N/A</v>
      </c>
      <c r="AM142" s="861"/>
      <c r="AN142" s="856" t="e">
        <f>SUM(AN144:AN147)</f>
        <v>#N/A</v>
      </c>
      <c r="AO142" s="920"/>
      <c r="AP142" s="921"/>
      <c r="AQ142" s="921" t="e">
        <f>SUM(AQ144:AQ147)</f>
        <v>#N/A</v>
      </c>
      <c r="AR142" s="1229"/>
      <c r="AS142" s="1339" t="e">
        <f>SUM(AS144:AS147)</f>
        <v>#N/A</v>
      </c>
      <c r="AT142" s="1340"/>
      <c r="AU142" s="1341"/>
      <c r="AV142" s="1341" t="e">
        <f>SUM(AV144:AV147)</f>
        <v>#N/A</v>
      </c>
      <c r="AW142" s="1342"/>
      <c r="AX142" s="1252" t="e">
        <f>SUM(AX144:AX147)</f>
        <v>#N/A</v>
      </c>
      <c r="AY142" s="920"/>
      <c r="AZ142" s="921"/>
      <c r="BA142" s="921" t="e">
        <f>SUM(BA144:BA147)</f>
        <v>#N/A</v>
      </c>
      <c r="BB142" s="862"/>
      <c r="BC142" s="939"/>
      <c r="BD142" s="856" t="e">
        <f>SUM(BD144:BD147)</f>
        <v>#N/A</v>
      </c>
      <c r="BE142" s="920"/>
      <c r="BF142" s="921"/>
      <c r="BG142" s="921" t="e">
        <f>SUM(BG144:BG147)</f>
        <v>#N/A</v>
      </c>
      <c r="BH142" s="939"/>
      <c r="BI142" s="856" t="e">
        <f>SUM(BI144:BI147)</f>
        <v>#N/A</v>
      </c>
      <c r="BJ142" s="920"/>
      <c r="BK142" s="921"/>
      <c r="BL142" s="921" t="e">
        <f>SUM(BL144:BL147)</f>
        <v>#N/A</v>
      </c>
      <c r="BM142" s="940"/>
    </row>
    <row r="143" spans="1:65" s="69" customFormat="1" ht="18.600000000000001" hidden="1" outlineLevel="1" thickBot="1">
      <c r="A143" s="156" t="s">
        <v>57</v>
      </c>
      <c r="B143" s="157"/>
      <c r="C143" s="48"/>
      <c r="D143" s="852" t="e">
        <f>SUM(D148:D151)</f>
        <v>#N/A</v>
      </c>
      <c r="E143" s="920"/>
      <c r="F143" s="921"/>
      <c r="G143" s="921" t="e">
        <f>SUM(G148:G151)</f>
        <v>#N/A</v>
      </c>
      <c r="H143" s="938"/>
      <c r="I143" s="856" t="e">
        <f>SUM(I148:I151)</f>
        <v>#N/A</v>
      </c>
      <c r="J143" s="920"/>
      <c r="K143" s="921"/>
      <c r="L143" s="857" t="e">
        <f>SUM(L148:L151)</f>
        <v>#N/A</v>
      </c>
      <c r="M143" s="938"/>
      <c r="N143" s="856" t="e">
        <f>SUM(N148:N151)</f>
        <v>#N/A</v>
      </c>
      <c r="O143" s="920"/>
      <c r="P143" s="921"/>
      <c r="Q143" s="921" t="e">
        <f>SUM(Q148:Q151)</f>
        <v>#N/A</v>
      </c>
      <c r="R143" s="1028"/>
      <c r="S143" s="1159" t="e">
        <f>SUM(S148:S151)</f>
        <v>#N/A</v>
      </c>
      <c r="T143" s="1160"/>
      <c r="U143" s="1161"/>
      <c r="V143" s="1161" t="e">
        <f>SUM(V148:V151)</f>
        <v>#N/A</v>
      </c>
      <c r="W143" s="1162"/>
      <c r="X143" s="1051" t="e">
        <f>SUM(X148:X151)</f>
        <v>#N/A</v>
      </c>
      <c r="Y143" s="920"/>
      <c r="Z143" s="921"/>
      <c r="AA143" s="921" t="e">
        <f>SUM(AA148:AA151)</f>
        <v>#N/A</v>
      </c>
      <c r="AB143" s="922"/>
      <c r="AC143" s="860"/>
      <c r="AD143" s="856" t="e">
        <f>SUM(AD148:AD151)</f>
        <v>#N/A</v>
      </c>
      <c r="AE143" s="920"/>
      <c r="AF143" s="921"/>
      <c r="AG143" s="921" t="e">
        <f>SUM(AG148:AG151)</f>
        <v>#N/A</v>
      </c>
      <c r="AH143" s="939"/>
      <c r="AI143" s="856" t="e">
        <f>SUM(AI148:AI151)</f>
        <v>#N/A</v>
      </c>
      <c r="AJ143" s="920"/>
      <c r="AK143" s="921"/>
      <c r="AL143" s="921" t="e">
        <f>SUM(AL148:AL151)</f>
        <v>#N/A</v>
      </c>
      <c r="AM143" s="861"/>
      <c r="AN143" s="856" t="e">
        <f>SUM(AN148:AN151)</f>
        <v>#N/A</v>
      </c>
      <c r="AO143" s="920"/>
      <c r="AP143" s="921"/>
      <c r="AQ143" s="921" t="e">
        <f>SUM(AQ148:AQ151)</f>
        <v>#N/A</v>
      </c>
      <c r="AR143" s="1229"/>
      <c r="AS143" s="1339" t="e">
        <f>SUM(AS148:AS151)</f>
        <v>#N/A</v>
      </c>
      <c r="AT143" s="1340"/>
      <c r="AU143" s="1341"/>
      <c r="AV143" s="1341" t="e">
        <f>SUM(AV148:AV151)</f>
        <v>#N/A</v>
      </c>
      <c r="AW143" s="1342"/>
      <c r="AX143" s="1252" t="e">
        <f>SUM(AX148:AX151)</f>
        <v>#N/A</v>
      </c>
      <c r="AY143" s="920"/>
      <c r="AZ143" s="921"/>
      <c r="BA143" s="921" t="e">
        <f>SUM(BA148:BA151)</f>
        <v>#N/A</v>
      </c>
      <c r="BB143" s="862"/>
      <c r="BC143" s="939"/>
      <c r="BD143" s="856" t="e">
        <f>SUM(BD148:BD151)</f>
        <v>#N/A</v>
      </c>
      <c r="BE143" s="920"/>
      <c r="BF143" s="921"/>
      <c r="BG143" s="921" t="e">
        <f>SUM(BG148:BG151)</f>
        <v>#N/A</v>
      </c>
      <c r="BH143" s="939"/>
      <c r="BI143" s="856" t="e">
        <f>SUM(BI148:BI151)</f>
        <v>#N/A</v>
      </c>
      <c r="BJ143" s="920"/>
      <c r="BK143" s="921"/>
      <c r="BL143" s="921" t="e">
        <f>SUM(BL148:BL151)</f>
        <v>#N/A</v>
      </c>
      <c r="BM143" s="940"/>
    </row>
    <row r="144" spans="1:65" ht="18.600000000000001" hidden="1" outlineLevel="1" thickBot="1">
      <c r="A144" s="151" t="s">
        <v>60</v>
      </c>
      <c r="B144" s="32"/>
      <c r="C144" s="48"/>
      <c r="D144" s="817" t="e">
        <f>((D121*D$13*G131)+(F131*D121*D$14)+((1-(F131+G131))*D121*D$15))*VLOOKUP(D120,spot_lenght_index,2,FALSE)*E131</f>
        <v>#N/A</v>
      </c>
      <c r="E144" s="916"/>
      <c r="F144" s="917"/>
      <c r="G144" s="917" t="e">
        <f>D121*E131</f>
        <v>#N/A</v>
      </c>
      <c r="H144" s="941"/>
      <c r="I144" s="865" t="e">
        <f>((I121*I$13*L131)+(K131*I121*I$14)+((1-(K131+L131))*I121*I$15))*VLOOKUP(I120,spot_lenght_index,2,FALSE)*J131</f>
        <v>#N/A</v>
      </c>
      <c r="J144" s="916"/>
      <c r="K144" s="917"/>
      <c r="L144" s="866" t="e">
        <f>I121*J131</f>
        <v>#N/A</v>
      </c>
      <c r="M144" s="941"/>
      <c r="N144" s="865" t="e">
        <f>((N121*N$13*Q131)+(P131*N121*N$14)+((1-(P131+Q131))*N121*N$15))*VLOOKUP(N120,spot_lenght_index,2,FALSE)*O131</f>
        <v>#N/A</v>
      </c>
      <c r="O144" s="916"/>
      <c r="P144" s="917"/>
      <c r="Q144" s="917" t="e">
        <f>N121*O131</f>
        <v>#N/A</v>
      </c>
      <c r="R144" s="1029"/>
      <c r="S144" s="1163" t="e">
        <f>((S121*S$13*V131)+(U131*S121*S$14)+((1-(U131+V131))*S121*S$15))*VLOOKUP(S120,spot_lenght_index,2,FALSE)*T131</f>
        <v>#N/A</v>
      </c>
      <c r="T144" s="1164"/>
      <c r="U144" s="1165"/>
      <c r="V144" s="1165" t="e">
        <f>S121*T131</f>
        <v>#N/A</v>
      </c>
      <c r="W144" s="1166"/>
      <c r="X144" s="1052" t="e">
        <f>((X121*X$13*AA131)+(Z131*X121*X$14)+((1-(Z131+AA131))*X121*X$15))*VLOOKUP(X120,spot_lenght_index,2,FALSE)*Y131</f>
        <v>#N/A</v>
      </c>
      <c r="Y144" s="916"/>
      <c r="Z144" s="917"/>
      <c r="AA144" s="917" t="e">
        <f>X121*Y131</f>
        <v>#N/A</v>
      </c>
      <c r="AB144" s="923"/>
      <c r="AC144" s="826"/>
      <c r="AD144" s="865" t="e">
        <f>((AD121*AD$13*AG131)+(AF131*AD121*AD$14)+((1-(AF131+AG131))*AD121*AD$15))*VLOOKUP(AD120,spot_lenght_index,2,FALSE)*AE131</f>
        <v>#N/A</v>
      </c>
      <c r="AE144" s="916"/>
      <c r="AF144" s="917"/>
      <c r="AG144" s="917" t="e">
        <f>AD121*AE131</f>
        <v>#N/A</v>
      </c>
      <c r="AH144" s="934"/>
      <c r="AI144" s="865" t="e">
        <f>((AI121*AI$13*AL131)+(AK131*AI121*AI$14)+((1-(AK131+AL131))*AI121*AI$15))*VLOOKUP(AI120,spot_lenght_index,2,FALSE)*AJ131</f>
        <v>#N/A</v>
      </c>
      <c r="AJ144" s="916"/>
      <c r="AK144" s="917"/>
      <c r="AL144" s="917" t="e">
        <f>AI121*AJ131</f>
        <v>#N/A</v>
      </c>
      <c r="AM144" s="826"/>
      <c r="AN144" s="865" t="e">
        <f>((AN121*AN$13*AQ131)+(AP131*AN121*AN$14)+((1-(AP131+AQ131))*AN121*AN$15))*VLOOKUP(AN120,spot_lenght_index,2,FALSE)*AO131</f>
        <v>#N/A</v>
      </c>
      <c r="AO144" s="916"/>
      <c r="AP144" s="917"/>
      <c r="AQ144" s="917" t="e">
        <f>AN121*AO131</f>
        <v>#N/A</v>
      </c>
      <c r="AR144" s="1227"/>
      <c r="AS144" s="1343" t="e">
        <f>((AS121*AS$13*AV131)+(AU131*AS121*AS$14)+((1-(AU131+AV131))*AS121*AS$15))*VLOOKUP(AS120,spot_lenght_index,2,FALSE)*AT131</f>
        <v>#N/A</v>
      </c>
      <c r="AT144" s="1344"/>
      <c r="AU144" s="1345"/>
      <c r="AV144" s="1345" t="e">
        <f>AS121*AT131</f>
        <v>#N/A</v>
      </c>
      <c r="AW144" s="1334"/>
      <c r="AX144" s="1253" t="e">
        <f>((AX121*AX$13*BA131)+(AZ131*AX121*AX$14)+((1-(AZ131+BA131))*AX121*AX$15))*VLOOKUP(AX120,spot_lenght_index,2,FALSE)*AY131</f>
        <v>#N/A</v>
      </c>
      <c r="AY144" s="916"/>
      <c r="AZ144" s="917"/>
      <c r="BA144" s="917" t="e">
        <f>AX121*AY131</f>
        <v>#N/A</v>
      </c>
      <c r="BB144" s="829"/>
      <c r="BC144" s="934"/>
      <c r="BD144" s="865" t="e">
        <f>((BD121*BD$13*BG131)+(BF131*BD121*BD$14)+((1-(BF131+BG131))*BD121*BD$15))*VLOOKUP(BD120,spot_lenght_index,2,FALSE)*BE131</f>
        <v>#N/A</v>
      </c>
      <c r="BE144" s="916"/>
      <c r="BF144" s="917"/>
      <c r="BG144" s="917" t="e">
        <f>BD121*BE131</f>
        <v>#N/A</v>
      </c>
      <c r="BH144" s="934"/>
      <c r="BI144" s="865" t="e">
        <f>((BI121*BI$13*BL131)+(BK131*BI121*BI$14)+((1-(BK131+BL131))*BI121*BI$15))*VLOOKUP(BI120,spot_lenght_index,2,FALSE)*BJ131</f>
        <v>#N/A</v>
      </c>
      <c r="BJ144" s="916"/>
      <c r="BK144" s="917"/>
      <c r="BL144" s="917" t="e">
        <f>BI121*BJ131</f>
        <v>#N/A</v>
      </c>
      <c r="BM144" s="942"/>
    </row>
    <row r="145" spans="1:66" ht="18.600000000000001" hidden="1" outlineLevel="1" thickBot="1">
      <c r="A145" s="151" t="s">
        <v>61</v>
      </c>
      <c r="B145" s="32"/>
      <c r="C145" s="48"/>
      <c r="D145" s="817" t="e">
        <f>((D121*D$13*G132)+(F132*D121*D$14)+((1-(F132+G132))*D121*D$15))*VLOOKUP(D120,spot_lenght_index,2,FALSE)*E132</f>
        <v>#N/A</v>
      </c>
      <c r="E145" s="916"/>
      <c r="F145" s="917"/>
      <c r="G145" s="917" t="e">
        <f>D121*E132</f>
        <v>#N/A</v>
      </c>
      <c r="H145" s="941"/>
      <c r="I145" s="865" t="e">
        <f>((I121*I$13*L132)+(K132*I121*I$14)+((1-(K132+L132))*I121*I$15))*VLOOKUP(I120,spot_lenght_index,2,FALSE)*J132</f>
        <v>#N/A</v>
      </c>
      <c r="J145" s="916"/>
      <c r="K145" s="917"/>
      <c r="L145" s="866" t="e">
        <f>I121*J132</f>
        <v>#N/A</v>
      </c>
      <c r="M145" s="941"/>
      <c r="N145" s="865" t="e">
        <f>((N121*N$13*Q132)+(P132*N121*N$14)+((1-(P132+Q132))*N121*N$15))*VLOOKUP(N120,spot_lenght_index,2,FALSE)*O132</f>
        <v>#N/A</v>
      </c>
      <c r="O145" s="916"/>
      <c r="P145" s="917"/>
      <c r="Q145" s="917" t="e">
        <f>N121*O132</f>
        <v>#N/A</v>
      </c>
      <c r="R145" s="1029"/>
      <c r="S145" s="1163" t="e">
        <f>((S121*S$13*V132)+(U132*S121*S$14)+((1-(U132+V132))*S121*S$15))*VLOOKUP(S120,spot_lenght_index,2,FALSE)*T132</f>
        <v>#N/A</v>
      </c>
      <c r="T145" s="1164"/>
      <c r="U145" s="1165"/>
      <c r="V145" s="1165" t="e">
        <f>S121*T132</f>
        <v>#N/A</v>
      </c>
      <c r="W145" s="1166"/>
      <c r="X145" s="1052" t="e">
        <f>((X121*X$13*AA132)+(Z132*X121*X$14)+((1-(Z132+AA132))*X121*X$15))*VLOOKUP(X120,spot_lenght_index,2,FALSE)*Y132</f>
        <v>#N/A</v>
      </c>
      <c r="Y145" s="916"/>
      <c r="Z145" s="917"/>
      <c r="AA145" s="917" t="e">
        <f>X121*Y132</f>
        <v>#N/A</v>
      </c>
      <c r="AB145" s="923"/>
      <c r="AC145" s="826"/>
      <c r="AD145" s="865" t="e">
        <f>((AD121*AD$13*AG132)+(AF132*AD121*AD$14)+((1-(AF132+AG132))*AD121*AD$15))*VLOOKUP(AD120,spot_lenght_index,2,FALSE)*AE132</f>
        <v>#N/A</v>
      </c>
      <c r="AE145" s="916"/>
      <c r="AF145" s="917"/>
      <c r="AG145" s="917" t="e">
        <f>AD121*AE132</f>
        <v>#N/A</v>
      </c>
      <c r="AH145" s="934"/>
      <c r="AI145" s="865" t="e">
        <f>((AI121*AI$13*AL132)+(AK132*AI121*AI$14)+((1-(AK132+AL132))*AI121*AI$15))*VLOOKUP(AI120,spot_lenght_index,2,FALSE)*AJ132</f>
        <v>#N/A</v>
      </c>
      <c r="AJ145" s="916"/>
      <c r="AK145" s="917"/>
      <c r="AL145" s="917" t="e">
        <f>AI121*AJ132</f>
        <v>#N/A</v>
      </c>
      <c r="AM145" s="851"/>
      <c r="AN145" s="865" t="e">
        <f>((AN121*AN$13*AQ132)+(AP132*AN121*AN$14)+((1-(AP132+AQ132))*AN121*AN$15))*VLOOKUP(AN120,spot_lenght_index,2,FALSE)*AO132</f>
        <v>#N/A</v>
      </c>
      <c r="AO145" s="916"/>
      <c r="AP145" s="917"/>
      <c r="AQ145" s="917" t="e">
        <f>AN121*AO132</f>
        <v>#N/A</v>
      </c>
      <c r="AR145" s="1227"/>
      <c r="AS145" s="1343" t="e">
        <f>((AS121*AS$13*AV132)+(AU132*AS121*AS$14)+((1-(AU132+AV132))*AS121*AS$15))*VLOOKUP(AS120,spot_lenght_index,2,FALSE)*AT132</f>
        <v>#N/A</v>
      </c>
      <c r="AT145" s="1344"/>
      <c r="AU145" s="1345"/>
      <c r="AV145" s="1345" t="e">
        <f>AS121*AT132</f>
        <v>#N/A</v>
      </c>
      <c r="AW145" s="1334"/>
      <c r="AX145" s="1253" t="e">
        <f>((AX121*AX$13*BA132)+(AZ132*AX121*AX$14)+((1-(AZ132+BA132))*AX121*AX$15))*VLOOKUP(AX120,spot_lenght_index,2,FALSE)*AY132</f>
        <v>#N/A</v>
      </c>
      <c r="AY145" s="916"/>
      <c r="AZ145" s="917"/>
      <c r="BA145" s="917" t="e">
        <f>AX121*AY132</f>
        <v>#N/A</v>
      </c>
      <c r="BB145" s="829"/>
      <c r="BC145" s="934"/>
      <c r="BD145" s="865" t="e">
        <f>((BD121*BD$13*BG132)+(BF132*BD121*BD$14)+((1-(BF132+BG132))*BD121*BD$15))*VLOOKUP(BD120,spot_lenght_index,2,FALSE)*BE132</f>
        <v>#N/A</v>
      </c>
      <c r="BE145" s="916"/>
      <c r="BF145" s="917"/>
      <c r="BG145" s="917" t="e">
        <f>BD121*BE132</f>
        <v>#N/A</v>
      </c>
      <c r="BH145" s="934"/>
      <c r="BI145" s="865" t="e">
        <f>((BI121*BI$13*BL132)+(BK132*BI121*BI$14)+((1-(BK132+BL132))*BI121*BI$15))*VLOOKUP(BI120,spot_lenght_index,2,FALSE)*BJ132</f>
        <v>#N/A</v>
      </c>
      <c r="BJ145" s="916"/>
      <c r="BK145" s="917"/>
      <c r="BL145" s="917" t="e">
        <f>BI121*BJ132</f>
        <v>#N/A</v>
      </c>
      <c r="BM145" s="942"/>
    </row>
    <row r="146" spans="1:66" ht="18.600000000000001" hidden="1" outlineLevel="1" thickBot="1">
      <c r="A146" s="151" t="s">
        <v>62</v>
      </c>
      <c r="B146" s="32"/>
      <c r="C146" s="48"/>
      <c r="D146" s="817" t="e">
        <f>((D121*D$13*G133)+(F133*D121*D$14)+((1-(F133+G133))*D121*D$15))*VLOOKUP(D120,spot_lenght_index,2,FALSE)*E133</f>
        <v>#N/A</v>
      </c>
      <c r="E146" s="916"/>
      <c r="F146" s="917"/>
      <c r="G146" s="917" t="e">
        <f>D121*E133</f>
        <v>#N/A</v>
      </c>
      <c r="H146" s="941"/>
      <c r="I146" s="865" t="e">
        <f>((I121*I$13*L133)+(K133*I121*I$14)+((1-(K133+L133))*I121*I$15))*VLOOKUP(I120,spot_lenght_index,2,FALSE)*J133</f>
        <v>#N/A</v>
      </c>
      <c r="J146" s="916"/>
      <c r="K146" s="917"/>
      <c r="L146" s="866" t="e">
        <f>I121*J133</f>
        <v>#N/A</v>
      </c>
      <c r="M146" s="941"/>
      <c r="N146" s="865" t="e">
        <f>((N121*N$13*Q133)+(P133*N121*N$14)+((1-(P133+Q133))*N121*N$15))*VLOOKUP(N120,spot_lenght_index,2,FALSE)*O133</f>
        <v>#N/A</v>
      </c>
      <c r="O146" s="916"/>
      <c r="P146" s="917"/>
      <c r="Q146" s="917" t="e">
        <f>N121*O133</f>
        <v>#N/A</v>
      </c>
      <c r="R146" s="1029"/>
      <c r="S146" s="1163" t="e">
        <f>((S121*S$13*V133)+(U133*S121*S$14)+((1-(U133+V133))*S121*S$15))*VLOOKUP(S120,spot_lenght_index,2,FALSE)*T133</f>
        <v>#N/A</v>
      </c>
      <c r="T146" s="1164"/>
      <c r="U146" s="1165"/>
      <c r="V146" s="1165" t="e">
        <f>S121*T133</f>
        <v>#N/A</v>
      </c>
      <c r="W146" s="1166"/>
      <c r="X146" s="1052" t="e">
        <f>((X121*X$13*AA133)+(Z133*X121*X$14)+((1-(Z133+AA133))*X121*X$15))*VLOOKUP(X120,spot_lenght_index,2,FALSE)*Y133</f>
        <v>#N/A</v>
      </c>
      <c r="Y146" s="916"/>
      <c r="Z146" s="917"/>
      <c r="AA146" s="917" t="e">
        <f>X121*Y133</f>
        <v>#N/A</v>
      </c>
      <c r="AB146" s="923"/>
      <c r="AC146" s="826"/>
      <c r="AD146" s="865" t="e">
        <f>((AD121*AD$13*AG133)+(AF133*AD121*AD$14)+((1-(AF133+AG133))*AD121*AD$15))*VLOOKUP(AD120,spot_lenght_index,2,FALSE)*AE133</f>
        <v>#N/A</v>
      </c>
      <c r="AE146" s="916"/>
      <c r="AF146" s="917"/>
      <c r="AG146" s="917" t="e">
        <f>AD121*AE133</f>
        <v>#N/A</v>
      </c>
      <c r="AH146" s="934"/>
      <c r="AI146" s="865" t="e">
        <f>((AI121*AI$13*AL133)+(AK133*AI121*AI$14)+((1-(AK133+AL133))*AI121*AI$15))*VLOOKUP(AI120,spot_lenght_index,2,FALSE)*AJ133</f>
        <v>#N/A</v>
      </c>
      <c r="AJ146" s="916"/>
      <c r="AK146" s="917"/>
      <c r="AL146" s="917" t="e">
        <f>AI121*AJ133</f>
        <v>#N/A</v>
      </c>
      <c r="AM146" s="851"/>
      <c r="AN146" s="865" t="e">
        <f>((AN121*AN$13*AQ133)+(AP133*AN121*AN$14)+((1-(AP133+AQ133))*AN121*AN$15))*VLOOKUP(AN120,spot_lenght_index,2,FALSE)*AO133</f>
        <v>#N/A</v>
      </c>
      <c r="AO146" s="916"/>
      <c r="AP146" s="917"/>
      <c r="AQ146" s="917" t="e">
        <f>AN121*AO133</f>
        <v>#N/A</v>
      </c>
      <c r="AR146" s="1227"/>
      <c r="AS146" s="1343" t="e">
        <f>((AS121*AS$13*AV133)+(AU133*AS121*AS$14)+((1-(AU133+AV133))*AS121*AS$15))*VLOOKUP(AS120,spot_lenght_index,2,FALSE)*AT133</f>
        <v>#N/A</v>
      </c>
      <c r="AT146" s="1344"/>
      <c r="AU146" s="1345"/>
      <c r="AV146" s="1345" t="e">
        <f>AS121*AT133</f>
        <v>#N/A</v>
      </c>
      <c r="AW146" s="1334"/>
      <c r="AX146" s="1253" t="e">
        <f>((AX121*AX$13*BA133)+(AZ133*AX121*AX$14)+((1-(AZ133+BA133))*AX121*AX$15))*VLOOKUP(AX120,spot_lenght_index,2,FALSE)*AY133</f>
        <v>#N/A</v>
      </c>
      <c r="AY146" s="916"/>
      <c r="AZ146" s="917"/>
      <c r="BA146" s="917" t="e">
        <f>AX121*AY133</f>
        <v>#N/A</v>
      </c>
      <c r="BB146" s="829"/>
      <c r="BC146" s="934"/>
      <c r="BD146" s="865" t="e">
        <f>((BD121*BD$13*BG133)+(BF133*BD121*BD$14)+((1-(BF133+BG133))*BD121*BD$15))*VLOOKUP(BD120,spot_lenght_index,2,FALSE)*BE133</f>
        <v>#N/A</v>
      </c>
      <c r="BE146" s="916"/>
      <c r="BF146" s="917"/>
      <c r="BG146" s="917" t="e">
        <f>BD121*BE133</f>
        <v>#N/A</v>
      </c>
      <c r="BH146" s="934"/>
      <c r="BI146" s="865" t="e">
        <f>((BI121*BI$13*BL133)+(BK133*BI121*BI$14)+((1-(BK133+BL133))*BI121*BI$15))*VLOOKUP(BI120,spot_lenght_index,2,FALSE)*BJ133</f>
        <v>#N/A</v>
      </c>
      <c r="BJ146" s="916"/>
      <c r="BK146" s="917"/>
      <c r="BL146" s="917" t="e">
        <f>BI121*BJ133</f>
        <v>#N/A</v>
      </c>
      <c r="BM146" s="942"/>
    </row>
    <row r="147" spans="1:66" ht="18.600000000000001" hidden="1" outlineLevel="1" thickBot="1">
      <c r="A147" s="151" t="s">
        <v>106</v>
      </c>
      <c r="B147" s="32"/>
      <c r="C147" s="48"/>
      <c r="D147" s="817" t="e">
        <f>((D121*D$13*G134)+(F134*D121*D$14)+((1-(F134+G134))*D121*D$15))*VLOOKUP(D120,spot_lenght_index,2,FALSE)*E134</f>
        <v>#N/A</v>
      </c>
      <c r="E147" s="916"/>
      <c r="F147" s="917"/>
      <c r="G147" s="917" t="e">
        <f>D121*E134</f>
        <v>#N/A</v>
      </c>
      <c r="H147" s="941"/>
      <c r="I147" s="865" t="e">
        <f>((I121*I$13*L134)+(K134*I121*I$14)+((1-(K134+L134))*I121*I$15))*VLOOKUP(I120,spot_lenght_index,2,FALSE)*J134</f>
        <v>#N/A</v>
      </c>
      <c r="J147" s="916"/>
      <c r="K147" s="917"/>
      <c r="L147" s="866" t="e">
        <f>I121*J134</f>
        <v>#N/A</v>
      </c>
      <c r="M147" s="941"/>
      <c r="N147" s="865" t="e">
        <f>((N121*N$13*Q134)+(P134*N121*N$14)+((1-(P134+Q134))*N121*N$15))*VLOOKUP(N120,spot_lenght_index,2,FALSE)*O134</f>
        <v>#N/A</v>
      </c>
      <c r="O147" s="916"/>
      <c r="P147" s="917"/>
      <c r="Q147" s="917" t="e">
        <f>N121*O134</f>
        <v>#N/A</v>
      </c>
      <c r="R147" s="1029"/>
      <c r="S147" s="1163" t="e">
        <f>((S121*S$13*V134)+(U134*S121*S$14)+((1-(U134+V134))*S121*S$15))*VLOOKUP(S120,spot_lenght_index,2,FALSE)*T134</f>
        <v>#N/A</v>
      </c>
      <c r="T147" s="1164"/>
      <c r="U147" s="1165"/>
      <c r="V147" s="1165" t="e">
        <f>S121*T134</f>
        <v>#N/A</v>
      </c>
      <c r="W147" s="1166"/>
      <c r="X147" s="1052" t="e">
        <f>((X121*X$13*AA134)+(Z134*X121*X$14)+((1-(Z134+AA134))*X121*X$15))*VLOOKUP(X120,spot_lenght_index,2,FALSE)*Y134</f>
        <v>#N/A</v>
      </c>
      <c r="Y147" s="916"/>
      <c r="Z147" s="917"/>
      <c r="AA147" s="917" t="e">
        <f>X121*Y134</f>
        <v>#N/A</v>
      </c>
      <c r="AB147" s="923"/>
      <c r="AC147" s="826"/>
      <c r="AD147" s="865" t="e">
        <f>((AD121*AD$13*AG134)+(AF134*AD121*AD$14)+((1-(AF134+AG134))*AD121*AD$15))*VLOOKUP(AD120,spot_lenght_index,2,FALSE)*AE134</f>
        <v>#N/A</v>
      </c>
      <c r="AE147" s="916"/>
      <c r="AF147" s="917"/>
      <c r="AG147" s="917" t="e">
        <f>AD121*AE134</f>
        <v>#N/A</v>
      </c>
      <c r="AH147" s="934"/>
      <c r="AI147" s="865" t="e">
        <f>((AI121*AI$13*AL134)+(AK134*AI121*AI$14)+((1-(AK134+AL134))*AI121*AI$15))*VLOOKUP(AI120,spot_lenght_index,2,FALSE)*AJ134</f>
        <v>#N/A</v>
      </c>
      <c r="AJ147" s="916"/>
      <c r="AK147" s="917"/>
      <c r="AL147" s="917" t="e">
        <f>AI121*AJ134</f>
        <v>#N/A</v>
      </c>
      <c r="AM147" s="851"/>
      <c r="AN147" s="865" t="e">
        <f>((AN121*AN$13*AQ134)+(AP134*AN121*AN$14)+((1-(AP134+AQ134))*AN121*AN$15))*VLOOKUP(AN120,spot_lenght_index,2,FALSE)*AO134</f>
        <v>#N/A</v>
      </c>
      <c r="AO147" s="916"/>
      <c r="AP147" s="917"/>
      <c r="AQ147" s="917" t="e">
        <f>AN121*AO134</f>
        <v>#N/A</v>
      </c>
      <c r="AR147" s="1227"/>
      <c r="AS147" s="1343" t="e">
        <f>((AS121*AS$13*AV134)+(AU134*AS121*AS$14)+((1-(AU134+AV134))*AS121*AS$15))*VLOOKUP(AS120,spot_lenght_index,2,FALSE)*AT134</f>
        <v>#N/A</v>
      </c>
      <c r="AT147" s="1344"/>
      <c r="AU147" s="1345"/>
      <c r="AV147" s="1345" t="e">
        <f>AS121*AT134</f>
        <v>#N/A</v>
      </c>
      <c r="AW147" s="1334"/>
      <c r="AX147" s="1253" t="e">
        <f>((AX121*AX$13*BA134)+(AZ134*AX121*AX$14)+((1-(AZ134+BA134))*AX121*AX$15))*VLOOKUP(AX120,spot_lenght_index,2,FALSE)*AY134</f>
        <v>#N/A</v>
      </c>
      <c r="AY147" s="916"/>
      <c r="AZ147" s="917"/>
      <c r="BA147" s="917" t="e">
        <f>AX121*AY134</f>
        <v>#N/A</v>
      </c>
      <c r="BB147" s="829"/>
      <c r="BC147" s="934"/>
      <c r="BD147" s="865" t="e">
        <f>((BD121*BD$13*BG134)+(BF134*BD121*BD$14)+((1-(BF134+BG134))*BD121*BD$15))*VLOOKUP(BD120,spot_lenght_index,2,FALSE)*BE134</f>
        <v>#N/A</v>
      </c>
      <c r="BE147" s="916"/>
      <c r="BF147" s="917"/>
      <c r="BG147" s="917" t="e">
        <f>BD121*BE134</f>
        <v>#N/A</v>
      </c>
      <c r="BH147" s="934"/>
      <c r="BI147" s="865" t="e">
        <f>((BI121*BI$13*BL134)+(BK134*BI121*BI$14)+((1-(BK134+BL134))*BI121*BI$15))*VLOOKUP(BI120,spot_lenght_index,2,FALSE)*BJ134</f>
        <v>#N/A</v>
      </c>
      <c r="BJ147" s="916"/>
      <c r="BK147" s="917"/>
      <c r="BL147" s="917" t="e">
        <f>BI121*BJ134</f>
        <v>#N/A</v>
      </c>
      <c r="BM147" s="942"/>
    </row>
    <row r="148" spans="1:66" ht="18.600000000000001" hidden="1" outlineLevel="1" thickBot="1">
      <c r="A148" s="151" t="s">
        <v>63</v>
      </c>
      <c r="B148" s="32"/>
      <c r="C148" s="48"/>
      <c r="D148" s="817" t="e">
        <f>((D121*D$16*F135)+((1-F135)*D121*D$17))*VLOOKUP(D120,spot_lenght_index,3,FALSE)*E135</f>
        <v>#N/A</v>
      </c>
      <c r="E148" s="916"/>
      <c r="F148" s="924"/>
      <c r="G148" s="917" t="e">
        <f>D121*E135</f>
        <v>#N/A</v>
      </c>
      <c r="H148" s="941"/>
      <c r="I148" s="865" t="e">
        <f>((I121*I$16*K135)+((1-K135)*I121*I$17))*VLOOKUP(I120,spot_lenght_index,3,FALSE)*J135</f>
        <v>#N/A</v>
      </c>
      <c r="J148" s="916"/>
      <c r="K148" s="924"/>
      <c r="L148" s="866" t="e">
        <f>I121*J135</f>
        <v>#N/A</v>
      </c>
      <c r="M148" s="941"/>
      <c r="N148" s="865" t="e">
        <f>((N121*N$16*P135)+((1-P135)*N121*N$17))*VLOOKUP(N120,spot_lenght_index,3,FALSE)*O135</f>
        <v>#N/A</v>
      </c>
      <c r="O148" s="916"/>
      <c r="P148" s="924"/>
      <c r="Q148" s="917" t="e">
        <f>N121*O135</f>
        <v>#N/A</v>
      </c>
      <c r="R148" s="1029"/>
      <c r="S148" s="1163" t="e">
        <f>((S121*S$16*U135)+((1-U135)*S121*S$17))*VLOOKUP(S120,spot_lenght_index,3,FALSE)*T135</f>
        <v>#N/A</v>
      </c>
      <c r="T148" s="1164"/>
      <c r="U148" s="1167"/>
      <c r="V148" s="1165" t="e">
        <f>S121*T135</f>
        <v>#N/A</v>
      </c>
      <c r="W148" s="1166"/>
      <c r="X148" s="1052" t="e">
        <f>((X121*X$16*Z135)+((1-Z135)*X121*X$17))*VLOOKUP(X120,spot_lenght_index,3,FALSE)*Y135</f>
        <v>#N/A</v>
      </c>
      <c r="Y148" s="916"/>
      <c r="Z148" s="924"/>
      <c r="AA148" s="917" t="e">
        <f>X121*Y135</f>
        <v>#N/A</v>
      </c>
      <c r="AB148" s="923"/>
      <c r="AC148" s="826"/>
      <c r="AD148" s="865" t="e">
        <f>((AD121*AD$16*AF135)+((1-AF135)*AD121*AD$17))*VLOOKUP(AD120,spot_lenght_index,3,FALSE)*AE135</f>
        <v>#N/A</v>
      </c>
      <c r="AE148" s="916"/>
      <c r="AF148" s="924"/>
      <c r="AG148" s="917" t="e">
        <f>AD121*AE135</f>
        <v>#N/A</v>
      </c>
      <c r="AH148" s="934"/>
      <c r="AI148" s="865" t="e">
        <f>((AI121*AI$16*AK135)+((1-AK135)*AI121*AI$17))*VLOOKUP(AI120,spot_lenght_index,3,FALSE)*AJ135</f>
        <v>#N/A</v>
      </c>
      <c r="AJ148" s="916"/>
      <c r="AK148" s="924"/>
      <c r="AL148" s="917" t="e">
        <f>AI121*AJ135</f>
        <v>#N/A</v>
      </c>
      <c r="AM148" s="851"/>
      <c r="AN148" s="865" t="e">
        <f>((AN121*AN$16*AP135)+((1-AP135)*AN121*AN$17))*VLOOKUP(AN120,spot_lenght_index,3,FALSE)*AO135</f>
        <v>#N/A</v>
      </c>
      <c r="AO148" s="916"/>
      <c r="AP148" s="924"/>
      <c r="AQ148" s="917" t="e">
        <f>AN121*AO135</f>
        <v>#N/A</v>
      </c>
      <c r="AR148" s="1227"/>
      <c r="AS148" s="1343" t="e">
        <f>((AS121*AS$16*AU135)+((1-AU135)*AS121*AS$17))*VLOOKUP(AS120,spot_lenght_index,3,FALSE)*AT135</f>
        <v>#N/A</v>
      </c>
      <c r="AT148" s="1344"/>
      <c r="AU148" s="1346"/>
      <c r="AV148" s="1345" t="e">
        <f>AS121*AT135</f>
        <v>#N/A</v>
      </c>
      <c r="AW148" s="1334"/>
      <c r="AX148" s="1253" t="e">
        <f>((AX121*AX$16*AZ135)+((1-AZ135)*AX121*AX$17))*VLOOKUP(AX120,spot_lenght_index,3,FALSE)*AY135</f>
        <v>#N/A</v>
      </c>
      <c r="AY148" s="916"/>
      <c r="AZ148" s="924"/>
      <c r="BA148" s="917" t="e">
        <f>AX121*AY135</f>
        <v>#N/A</v>
      </c>
      <c r="BB148" s="829"/>
      <c r="BC148" s="934"/>
      <c r="BD148" s="865" t="e">
        <f>((BD121*BD$16*BF135)+((1-BF135)*BD121*BD$17))*VLOOKUP(BD120,spot_lenght_index,3,FALSE)*BE135</f>
        <v>#N/A</v>
      </c>
      <c r="BE148" s="916"/>
      <c r="BF148" s="924"/>
      <c r="BG148" s="917" t="e">
        <f>BD121*BE135</f>
        <v>#N/A</v>
      </c>
      <c r="BH148" s="934"/>
      <c r="BI148" s="865" t="e">
        <f>((BI121*BI$16*BK135)+((1-BK135)*BI121*BI$17))*VLOOKUP(BI120,spot_lenght_index,3,FALSE)*BJ135</f>
        <v>#N/A</v>
      </c>
      <c r="BJ148" s="916"/>
      <c r="BK148" s="924"/>
      <c r="BL148" s="917" t="e">
        <f>BI121*BJ135</f>
        <v>#N/A</v>
      </c>
      <c r="BM148" s="942"/>
    </row>
    <row r="149" spans="1:66" ht="18.600000000000001" hidden="1" outlineLevel="1" thickBot="1">
      <c r="A149" s="151" t="s">
        <v>72</v>
      </c>
      <c r="B149" s="32"/>
      <c r="C149" s="48"/>
      <c r="D149" s="817" t="e">
        <f>((D121*D$16*F136)+((1-F136)*D121*D$17))*VLOOKUP(D120,spot_lenght_index,3,FALSE)*E136</f>
        <v>#N/A</v>
      </c>
      <c r="E149" s="916"/>
      <c r="F149" s="917"/>
      <c r="G149" s="917" t="e">
        <f>D121*E136</f>
        <v>#N/A</v>
      </c>
      <c r="H149" s="941"/>
      <c r="I149" s="865" t="e">
        <f>((I121*I$16*K136)+((1-K136)*I121*I$17))*VLOOKUP(I120,spot_lenght_index,3,FALSE)*J136</f>
        <v>#N/A</v>
      </c>
      <c r="J149" s="916"/>
      <c r="K149" s="917"/>
      <c r="L149" s="866" t="e">
        <f>I121*J136</f>
        <v>#N/A</v>
      </c>
      <c r="M149" s="941"/>
      <c r="N149" s="865" t="e">
        <f>((N121*N$16*P136)+((1-P136)*N121*N$17))*VLOOKUP(N120,spot_lenght_index,3,FALSE)*O136</f>
        <v>#N/A</v>
      </c>
      <c r="O149" s="916"/>
      <c r="P149" s="917"/>
      <c r="Q149" s="917" t="e">
        <f>N121*O136</f>
        <v>#N/A</v>
      </c>
      <c r="R149" s="1029"/>
      <c r="S149" s="1163" t="e">
        <f>((S121*S$16*U136)+((1-U136)*S121*S$17))*VLOOKUP(S120,spot_lenght_index,3,FALSE)*T136</f>
        <v>#N/A</v>
      </c>
      <c r="T149" s="1164"/>
      <c r="U149" s="1165"/>
      <c r="V149" s="1165" t="e">
        <f>S121*T136</f>
        <v>#N/A</v>
      </c>
      <c r="W149" s="1166"/>
      <c r="X149" s="1052" t="e">
        <f>((X121*X$16*Z136)+((1-Z136)*X121*X$17))*VLOOKUP(X120,spot_lenght_index,3,FALSE)*Y136</f>
        <v>#N/A</v>
      </c>
      <c r="Y149" s="916"/>
      <c r="Z149" s="917"/>
      <c r="AA149" s="917" t="e">
        <f>X121*Y136</f>
        <v>#N/A</v>
      </c>
      <c r="AB149" s="923"/>
      <c r="AC149" s="826"/>
      <c r="AD149" s="865" t="e">
        <f>((AD121*AD$16*AF136)+((1-AF136)*AD121*AD$17))*VLOOKUP(AD120,spot_lenght_index,3,FALSE)*AE136</f>
        <v>#N/A</v>
      </c>
      <c r="AE149" s="916"/>
      <c r="AF149" s="917"/>
      <c r="AG149" s="917" t="e">
        <f>AD121*AE136</f>
        <v>#N/A</v>
      </c>
      <c r="AH149" s="934"/>
      <c r="AI149" s="865" t="e">
        <f>((AI121*AI$16*AK136)+((1-AK136)*AI121*AI$17))*VLOOKUP(AI120,spot_lenght_index,3,FALSE)*AJ136</f>
        <v>#N/A</v>
      </c>
      <c r="AJ149" s="916"/>
      <c r="AK149" s="917"/>
      <c r="AL149" s="917" t="e">
        <f>AI121*AJ136</f>
        <v>#N/A</v>
      </c>
      <c r="AM149" s="851"/>
      <c r="AN149" s="865" t="e">
        <f>((AN121*AN$16*AP136)+((1-AP136)*AN121*AN$17))*VLOOKUP(AN120,spot_lenght_index,3,FALSE)*AO136</f>
        <v>#N/A</v>
      </c>
      <c r="AO149" s="916"/>
      <c r="AP149" s="917"/>
      <c r="AQ149" s="917" t="e">
        <f>AN121*AO136</f>
        <v>#N/A</v>
      </c>
      <c r="AR149" s="1227"/>
      <c r="AS149" s="1343" t="e">
        <f>((AS121*AS$16*AU136)+((1-AU136)*AS121*AS$17))*VLOOKUP(AS120,spot_lenght_index,3,FALSE)*AT136</f>
        <v>#N/A</v>
      </c>
      <c r="AT149" s="1344"/>
      <c r="AU149" s="1345"/>
      <c r="AV149" s="1345" t="e">
        <f>AS121*AT136</f>
        <v>#N/A</v>
      </c>
      <c r="AW149" s="1334"/>
      <c r="AX149" s="1253" t="e">
        <f>((AX121*AX$16*AZ136)+((1-AZ136)*AX121*AX$17))*VLOOKUP(AX120,spot_lenght_index,3,FALSE)*AY136</f>
        <v>#N/A</v>
      </c>
      <c r="AY149" s="916"/>
      <c r="AZ149" s="917"/>
      <c r="BA149" s="917" t="e">
        <f>AX121*AY136</f>
        <v>#N/A</v>
      </c>
      <c r="BB149" s="829"/>
      <c r="BC149" s="934"/>
      <c r="BD149" s="865" t="e">
        <f>((BD121*BD$16*BF136)+((1-BF136)*BD121*BD$17))*VLOOKUP(BD120,spot_lenght_index,3,FALSE)*BE136</f>
        <v>#N/A</v>
      </c>
      <c r="BE149" s="916"/>
      <c r="BF149" s="917"/>
      <c r="BG149" s="917" t="e">
        <f>BD121*BE136</f>
        <v>#N/A</v>
      </c>
      <c r="BH149" s="934"/>
      <c r="BI149" s="865" t="e">
        <f>((BI121*BI$16*BK136)+((1-BK136)*BI121*BI$17))*VLOOKUP(BI120,spot_lenght_index,3,FALSE)*BJ136</f>
        <v>#N/A</v>
      </c>
      <c r="BJ149" s="916"/>
      <c r="BK149" s="917"/>
      <c r="BL149" s="917" t="e">
        <f>BI121*BJ136</f>
        <v>#N/A</v>
      </c>
      <c r="BM149" s="942"/>
    </row>
    <row r="150" spans="1:66" ht="18.600000000000001" hidden="1" outlineLevel="1" thickBot="1">
      <c r="A150" s="151" t="s">
        <v>80</v>
      </c>
      <c r="B150" s="32"/>
      <c r="C150" s="48"/>
      <c r="D150" s="817" t="e">
        <f>((D121*D$16*F137)+((1-F137)*D121*D$17))*VLOOKUP(D120,spot_lenght_index,3,FALSE)*E137</f>
        <v>#N/A</v>
      </c>
      <c r="E150" s="916"/>
      <c r="F150" s="917"/>
      <c r="G150" s="917" t="e">
        <f>D121*E137</f>
        <v>#N/A</v>
      </c>
      <c r="H150" s="941"/>
      <c r="I150" s="865" t="e">
        <f>((I121*I$16*K137)+((1-K137)*I121*I$17))*VLOOKUP(I120,spot_lenght_index,3,FALSE)*J137</f>
        <v>#N/A</v>
      </c>
      <c r="J150" s="916"/>
      <c r="K150" s="917"/>
      <c r="L150" s="866" t="e">
        <f>I121*J137</f>
        <v>#N/A</v>
      </c>
      <c r="M150" s="941"/>
      <c r="N150" s="865" t="e">
        <f>((N121*N$16*P137)+((1-P137)*N121*N$17))*VLOOKUP(N120,spot_lenght_index,3,FALSE)*O137</f>
        <v>#N/A</v>
      </c>
      <c r="O150" s="916"/>
      <c r="P150" s="917"/>
      <c r="Q150" s="917" t="e">
        <f>N121*O137</f>
        <v>#N/A</v>
      </c>
      <c r="R150" s="1029"/>
      <c r="S150" s="1163" t="e">
        <f>((S121*S$16*U137)+((1-U137)*S121*S$17))*VLOOKUP(S120,spot_lenght_index,3,FALSE)*T137</f>
        <v>#N/A</v>
      </c>
      <c r="T150" s="1164"/>
      <c r="U150" s="1165"/>
      <c r="V150" s="1165" t="e">
        <f>S121*T137</f>
        <v>#N/A</v>
      </c>
      <c r="W150" s="1166"/>
      <c r="X150" s="1052" t="e">
        <f>((X121*X$16*Z137)+((1-Z137)*X121*X$17))*VLOOKUP(X120,spot_lenght_index,3,FALSE)*Y137</f>
        <v>#N/A</v>
      </c>
      <c r="Y150" s="916"/>
      <c r="Z150" s="917"/>
      <c r="AA150" s="917" t="e">
        <f>X121*Y137</f>
        <v>#N/A</v>
      </c>
      <c r="AB150" s="923"/>
      <c r="AC150" s="826"/>
      <c r="AD150" s="865" t="e">
        <f>((AD121*AD$16*AF137)+((1-AF137)*AD121*AD$17))*VLOOKUP(AD120,spot_lenght_index,3,FALSE)*AE137</f>
        <v>#N/A</v>
      </c>
      <c r="AE150" s="916"/>
      <c r="AF150" s="917"/>
      <c r="AG150" s="917" t="e">
        <f>AD121*AE137</f>
        <v>#N/A</v>
      </c>
      <c r="AH150" s="934"/>
      <c r="AI150" s="865" t="e">
        <f>((AI121*AI$16*AK137)+((1-AK137)*AI121*AI$17))*VLOOKUP(AI120,spot_lenght_index,3,FALSE)*AJ137</f>
        <v>#N/A</v>
      </c>
      <c r="AJ150" s="916"/>
      <c r="AK150" s="917"/>
      <c r="AL150" s="917" t="e">
        <f>AI121*AJ137</f>
        <v>#N/A</v>
      </c>
      <c r="AM150" s="851"/>
      <c r="AN150" s="865" t="e">
        <f>((AN121*AN$16*AP137)+((1-AP137)*AN121*AN$17))*VLOOKUP(AN120,spot_lenght_index,3,FALSE)*AO137</f>
        <v>#N/A</v>
      </c>
      <c r="AO150" s="916"/>
      <c r="AP150" s="917"/>
      <c r="AQ150" s="917" t="e">
        <f>AN121*AO137</f>
        <v>#N/A</v>
      </c>
      <c r="AR150" s="1227"/>
      <c r="AS150" s="1343" t="e">
        <f>((AS121*AS$16*AU137)+((1-AU137)*AS121*AS$17))*VLOOKUP(AS120,spot_lenght_index,3,FALSE)*AT137</f>
        <v>#N/A</v>
      </c>
      <c r="AT150" s="1344"/>
      <c r="AU150" s="1345"/>
      <c r="AV150" s="1345" t="e">
        <f>AS121*AT137</f>
        <v>#N/A</v>
      </c>
      <c r="AW150" s="1334"/>
      <c r="AX150" s="1253" t="e">
        <f>((AX121*AX$16*AZ137)+((1-AZ137)*AX121*AX$17))*VLOOKUP(AX120,spot_lenght_index,3,FALSE)*AY137</f>
        <v>#N/A</v>
      </c>
      <c r="AY150" s="916"/>
      <c r="AZ150" s="917"/>
      <c r="BA150" s="917" t="e">
        <f>AX121*AY137</f>
        <v>#N/A</v>
      </c>
      <c r="BB150" s="829"/>
      <c r="BC150" s="934"/>
      <c r="BD150" s="865" t="e">
        <f>((BD121*BD$16*BF137)+((1-BF137)*BD121*BD$17))*VLOOKUP(BD120,spot_lenght_index,3,FALSE)*BE137</f>
        <v>#N/A</v>
      </c>
      <c r="BE150" s="916"/>
      <c r="BF150" s="917"/>
      <c r="BG150" s="917" t="e">
        <f>BD121*BE137</f>
        <v>#N/A</v>
      </c>
      <c r="BH150" s="934"/>
      <c r="BI150" s="865" t="e">
        <f>((BI121*BI$16*BK137)+((1-BK137)*BI121*BI$17))*VLOOKUP(BI120,spot_lenght_index,3,FALSE)*BJ137</f>
        <v>#N/A</v>
      </c>
      <c r="BJ150" s="916"/>
      <c r="BK150" s="917"/>
      <c r="BL150" s="917" t="e">
        <f>BI121*BJ137</f>
        <v>#N/A</v>
      </c>
      <c r="BM150" s="942"/>
    </row>
    <row r="151" spans="1:66" ht="18.600000000000001" hidden="1" outlineLevel="1" thickBot="1">
      <c r="A151" s="151" t="s">
        <v>95</v>
      </c>
      <c r="B151" s="32"/>
      <c r="C151" s="51"/>
      <c r="D151" s="817" t="e">
        <f>((D121*D$16*F138)+((1-F138)*D121*D$17))*VLOOKUP(D120,spot_lenght_index,3,FALSE)*E138</f>
        <v>#N/A</v>
      </c>
      <c r="E151" s="554"/>
      <c r="F151" s="870"/>
      <c r="G151" s="917" t="e">
        <f>D121*E138</f>
        <v>#N/A</v>
      </c>
      <c r="H151" s="941"/>
      <c r="I151" s="865" t="e">
        <f>((I121*I$16*K138)+((1-K138)*I121*I$17))*VLOOKUP(I120,spot_lenght_index,3,FALSE)*J138</f>
        <v>#N/A</v>
      </c>
      <c r="J151" s="554"/>
      <c r="K151" s="870"/>
      <c r="L151" s="866" t="e">
        <f>I121*J138</f>
        <v>#N/A</v>
      </c>
      <c r="M151" s="941"/>
      <c r="N151" s="865" t="e">
        <f>((N121*N$16*P138)+((1-P138)*N121*N$17))*VLOOKUP(N120,spot_lenght_index,3,FALSE)*O138</f>
        <v>#N/A</v>
      </c>
      <c r="O151" s="554"/>
      <c r="P151" s="870"/>
      <c r="Q151" s="917" t="e">
        <f>N121*O138</f>
        <v>#N/A</v>
      </c>
      <c r="R151" s="1029"/>
      <c r="S151" s="1163" t="e">
        <f>((S121*S$16*U138)+((1-U138)*S121*S$17))*VLOOKUP(S120,spot_lenght_index,3,FALSE)*T138</f>
        <v>#N/A</v>
      </c>
      <c r="T151" s="1168"/>
      <c r="U151" s="1169"/>
      <c r="V151" s="1165" t="e">
        <f>S121*T138</f>
        <v>#N/A</v>
      </c>
      <c r="W151" s="1166"/>
      <c r="X151" s="1052" t="e">
        <f>((X121*X$16*Z138)+((1-Z138)*X121*X$17))*VLOOKUP(X120,spot_lenght_index,3,FALSE)*Y138</f>
        <v>#N/A</v>
      </c>
      <c r="Y151" s="554"/>
      <c r="Z151" s="870"/>
      <c r="AA151" s="917" t="e">
        <f>X121*Y138</f>
        <v>#N/A</v>
      </c>
      <c r="AB151" s="923"/>
      <c r="AC151" s="826"/>
      <c r="AD151" s="865" t="e">
        <f>((AD121*AD$16*AF138)+((1-AF138)*AD121*AD$17))*VLOOKUP(AD120,spot_lenght_index,3,FALSE)*AE138</f>
        <v>#N/A</v>
      </c>
      <c r="AE151" s="554"/>
      <c r="AF151" s="870"/>
      <c r="AG151" s="917" t="e">
        <f>AD121*AE138</f>
        <v>#N/A</v>
      </c>
      <c r="AH151" s="321"/>
      <c r="AI151" s="865" t="e">
        <f>((AI121*AI$16*AK138)+((1-AK138)*AI121*AI$17))*VLOOKUP(AI120,spot_lenght_index,3,FALSE)*AJ138</f>
        <v>#N/A</v>
      </c>
      <c r="AJ151" s="554"/>
      <c r="AK151" s="870"/>
      <c r="AL151" s="917" t="e">
        <f>AI121*AJ138</f>
        <v>#N/A</v>
      </c>
      <c r="AM151" s="322"/>
      <c r="AN151" s="865" t="e">
        <f>((AN121*AN$16*AP138)+((1-AP138)*AN121*AN$17))*VLOOKUP(AN120,spot_lenght_index,3,FALSE)*AO138</f>
        <v>#N/A</v>
      </c>
      <c r="AO151" s="554"/>
      <c r="AP151" s="870"/>
      <c r="AQ151" s="917" t="e">
        <f>AN121*AO138</f>
        <v>#N/A</v>
      </c>
      <c r="AR151" s="473"/>
      <c r="AS151" s="1343" t="e">
        <f>((AS121*AS$16*AU138)+((1-AU138)*AS121*AS$17))*VLOOKUP(AS120,spot_lenght_index,3,FALSE)*AT138</f>
        <v>#N/A</v>
      </c>
      <c r="AT151" s="1347"/>
      <c r="AU151" s="1348"/>
      <c r="AV151" s="1345" t="e">
        <f>AS121*AT138</f>
        <v>#N/A</v>
      </c>
      <c r="AW151" s="1349"/>
      <c r="AX151" s="1253" t="e">
        <f>((AX121*AX$16*AZ138)+((1-AZ138)*AX121*AX$17))*VLOOKUP(AX120,spot_lenght_index,3,FALSE)*AY138</f>
        <v>#N/A</v>
      </c>
      <c r="AY151" s="554"/>
      <c r="AZ151" s="870"/>
      <c r="BA151" s="917" t="e">
        <f>AX121*AY138</f>
        <v>#N/A</v>
      </c>
      <c r="BB151" s="473"/>
      <c r="BC151" s="337"/>
      <c r="BD151" s="865" t="e">
        <f>((BD121*BD$16*BF138)+((1-BF138)*BD121*BD$17))*VLOOKUP(BD120,spot_lenght_index,3,FALSE)*BE138</f>
        <v>#N/A</v>
      </c>
      <c r="BE151" s="554"/>
      <c r="BF151" s="870"/>
      <c r="BG151" s="917" t="e">
        <f>BD121*BE138</f>
        <v>#N/A</v>
      </c>
      <c r="BH151" s="337"/>
      <c r="BI151" s="865" t="e">
        <f>((BI121*BI$16*BK138)+((1-BK138)*BI121*BI$17))*VLOOKUP(BI120,spot_lenght_index,3,FALSE)*BJ138</f>
        <v>#N/A</v>
      </c>
      <c r="BJ151" s="554"/>
      <c r="BK151" s="870"/>
      <c r="BL151" s="917" t="e">
        <f>BI121*BJ138</f>
        <v>#N/A</v>
      </c>
      <c r="BM151" s="942"/>
    </row>
    <row r="152" spans="1:66" ht="18.600000000000001" hidden="1" outlineLevel="1" thickBot="1">
      <c r="A152" s="151"/>
      <c r="B152" s="32"/>
      <c r="C152" s="48"/>
      <c r="D152" s="817"/>
      <c r="E152" s="916"/>
      <c r="F152" s="917"/>
      <c r="G152" s="917"/>
      <c r="H152" s="941"/>
      <c r="I152" s="828"/>
      <c r="J152" s="918"/>
      <c r="K152" s="912"/>
      <c r="L152" s="823"/>
      <c r="M152" s="943"/>
      <c r="N152" s="828"/>
      <c r="O152" s="918"/>
      <c r="P152" s="912"/>
      <c r="Q152" s="912"/>
      <c r="R152" s="1023"/>
      <c r="S152" s="1153"/>
      <c r="T152" s="1154"/>
      <c r="U152" s="1154"/>
      <c r="V152" s="1154"/>
      <c r="W152" s="1155"/>
      <c r="X152" s="1049"/>
      <c r="Y152" s="912"/>
      <c r="Z152" s="912"/>
      <c r="AA152" s="912"/>
      <c r="AB152" s="828"/>
      <c r="AC152" s="826"/>
      <c r="AD152" s="909"/>
      <c r="AE152" s="912"/>
      <c r="AF152" s="912"/>
      <c r="AG152" s="912"/>
      <c r="AH152" s="829"/>
      <c r="AI152" s="909"/>
      <c r="AJ152" s="912"/>
      <c r="AK152" s="912"/>
      <c r="AL152" s="912"/>
      <c r="AM152" s="872"/>
      <c r="AN152" s="919"/>
      <c r="AO152" s="912"/>
      <c r="AP152" s="912"/>
      <c r="AQ152" s="912"/>
      <c r="AR152" s="1227"/>
      <c r="AS152" s="1300"/>
      <c r="AT152" s="1301"/>
      <c r="AU152" s="1350"/>
      <c r="AV152" s="1350"/>
      <c r="AW152" s="1334"/>
      <c r="AX152" s="1250"/>
      <c r="AY152" s="912"/>
      <c r="AZ152" s="912"/>
      <c r="BA152" s="912"/>
      <c r="BB152" s="873"/>
      <c r="BC152" s="944"/>
      <c r="BD152" s="919"/>
      <c r="BE152" s="912"/>
      <c r="BF152" s="912"/>
      <c r="BG152" s="912"/>
      <c r="BH152" s="944"/>
      <c r="BI152" s="875"/>
      <c r="BJ152" s="912"/>
      <c r="BK152" s="912"/>
      <c r="BL152" s="912"/>
      <c r="BM152" s="935"/>
    </row>
    <row r="153" spans="1:66" ht="18.600000000000001" hidden="1" outlineLevel="1" thickBot="1">
      <c r="A153" s="151"/>
      <c r="B153" s="32"/>
      <c r="C153" s="48"/>
      <c r="D153" s="817"/>
      <c r="E153" s="916"/>
      <c r="F153" s="917"/>
      <c r="G153" s="917"/>
      <c r="H153" s="705"/>
      <c r="I153" s="820"/>
      <c r="J153" s="918"/>
      <c r="K153" s="912"/>
      <c r="L153" s="823"/>
      <c r="M153" s="943"/>
      <c r="N153" s="828"/>
      <c r="O153" s="918"/>
      <c r="P153" s="912"/>
      <c r="Q153" s="912"/>
      <c r="R153" s="1023"/>
      <c r="S153" s="1153"/>
      <c r="T153" s="1154"/>
      <c r="U153" s="1154"/>
      <c r="V153" s="1154"/>
      <c r="W153" s="1155"/>
      <c r="X153" s="1049"/>
      <c r="Y153" s="912"/>
      <c r="Z153" s="912"/>
      <c r="AA153" s="912"/>
      <c r="AB153" s="828"/>
      <c r="AC153" s="826"/>
      <c r="AD153" s="909"/>
      <c r="AE153" s="912"/>
      <c r="AF153" s="912"/>
      <c r="AG153" s="912"/>
      <c r="AH153" s="829"/>
      <c r="AI153" s="909"/>
      <c r="AJ153" s="912"/>
      <c r="AK153" s="912"/>
      <c r="AL153" s="912"/>
      <c r="AM153" s="872"/>
      <c r="AN153" s="919"/>
      <c r="AO153" s="912"/>
      <c r="AP153" s="912"/>
      <c r="AQ153" s="912"/>
      <c r="AR153" s="1227"/>
      <c r="AS153" s="1300"/>
      <c r="AT153" s="1301"/>
      <c r="AU153" s="1350"/>
      <c r="AV153" s="1350"/>
      <c r="AW153" s="1334"/>
      <c r="AX153" s="1250"/>
      <c r="AY153" s="912"/>
      <c r="AZ153" s="912"/>
      <c r="BA153" s="912"/>
      <c r="BB153" s="873"/>
      <c r="BC153" s="944"/>
      <c r="BD153" s="919"/>
      <c r="BE153" s="912"/>
      <c r="BF153" s="912"/>
      <c r="BG153" s="912"/>
      <c r="BH153" s="944"/>
      <c r="BI153" s="875"/>
      <c r="BJ153" s="912"/>
      <c r="BK153" s="912"/>
      <c r="BL153" s="912"/>
      <c r="BM153" s="935"/>
    </row>
    <row r="154" spans="1:66" ht="1.5" hidden="1" customHeight="1" outlineLevel="1" thickBot="1">
      <c r="A154" s="50"/>
      <c r="B154" s="52"/>
      <c r="C154" s="153"/>
      <c r="D154" s="876"/>
      <c r="E154" s="877"/>
      <c r="F154" s="878"/>
      <c r="G154" s="878"/>
      <c r="H154" s="879"/>
      <c r="I154" s="880"/>
      <c r="J154" s="881"/>
      <c r="K154" s="882"/>
      <c r="L154" s="883"/>
      <c r="M154" s="882"/>
      <c r="N154" s="884"/>
      <c r="O154" s="881"/>
      <c r="P154" s="882"/>
      <c r="Q154" s="882"/>
      <c r="R154" s="883"/>
      <c r="S154" s="1170"/>
      <c r="T154" s="1171"/>
      <c r="U154" s="1171"/>
      <c r="V154" s="1171"/>
      <c r="W154" s="1172"/>
      <c r="X154" s="1053"/>
      <c r="Y154" s="882"/>
      <c r="Z154" s="882"/>
      <c r="AA154" s="882"/>
      <c r="AB154" s="887"/>
      <c r="AC154" s="886"/>
      <c r="AD154" s="885"/>
      <c r="AE154" s="882"/>
      <c r="AF154" s="882"/>
      <c r="AG154" s="882"/>
      <c r="AH154" s="888"/>
      <c r="AI154" s="885"/>
      <c r="AJ154" s="882"/>
      <c r="AK154" s="882"/>
      <c r="AL154" s="882"/>
      <c r="AM154" s="889"/>
      <c r="AN154" s="890"/>
      <c r="AO154" s="882"/>
      <c r="AP154" s="882"/>
      <c r="AQ154" s="882"/>
      <c r="AR154" s="1230"/>
      <c r="AS154" s="1351"/>
      <c r="AT154" s="1352"/>
      <c r="AU154" s="1353"/>
      <c r="AV154" s="1353"/>
      <c r="AW154" s="1354"/>
      <c r="AX154" s="1053"/>
      <c r="AY154" s="882"/>
      <c r="AZ154" s="882"/>
      <c r="BA154" s="882"/>
      <c r="BB154" s="891"/>
      <c r="BC154" s="892"/>
      <c r="BD154" s="890"/>
      <c r="BE154" s="882"/>
      <c r="BF154" s="882"/>
      <c r="BG154" s="882"/>
      <c r="BH154" s="893"/>
      <c r="BI154" s="890"/>
      <c r="BJ154" s="882"/>
      <c r="BK154" s="882"/>
      <c r="BL154" s="882"/>
      <c r="BM154" s="894"/>
    </row>
    <row r="155" spans="1:66" collapsed="1">
      <c r="A155" s="25" t="s">
        <v>98</v>
      </c>
      <c r="B155" s="29"/>
      <c r="C155" s="45"/>
      <c r="D155" s="342"/>
      <c r="E155" s="286"/>
      <c r="F155" s="286"/>
      <c r="G155" s="286"/>
      <c r="H155" s="298"/>
      <c r="I155" s="170"/>
      <c r="J155" s="168"/>
      <c r="K155" s="286"/>
      <c r="L155" s="468"/>
      <c r="M155" s="286"/>
      <c r="N155" s="462"/>
      <c r="O155" s="286"/>
      <c r="P155" s="286"/>
      <c r="Q155" s="168"/>
      <c r="R155" s="169"/>
      <c r="S155" s="1175"/>
      <c r="T155" s="286"/>
      <c r="U155" s="286"/>
      <c r="V155" s="296"/>
      <c r="W155" s="1176"/>
      <c r="X155" s="1054"/>
      <c r="Y155" s="372"/>
      <c r="Z155" s="411"/>
      <c r="AA155" s="372"/>
      <c r="AB155" s="284"/>
      <c r="AC155" s="334"/>
      <c r="AD155" s="228"/>
      <c r="AE155" s="331"/>
      <c r="AF155" s="373"/>
      <c r="AG155" s="331"/>
      <c r="AH155" s="298"/>
      <c r="AI155" s="287"/>
      <c r="AJ155" s="286"/>
      <c r="AK155" s="286"/>
      <c r="AL155" s="286"/>
      <c r="AM155" s="293"/>
      <c r="AN155" s="287"/>
      <c r="AO155" s="286"/>
      <c r="AP155" s="286"/>
      <c r="AQ155" s="286"/>
      <c r="AR155" s="218"/>
      <c r="AS155" s="1355"/>
      <c r="AT155" s="168"/>
      <c r="AU155" s="169"/>
      <c r="AV155" s="168"/>
      <c r="AW155" s="1356"/>
      <c r="AX155" s="314"/>
      <c r="AY155" s="286"/>
      <c r="AZ155" s="286"/>
      <c r="BA155" s="286"/>
      <c r="BB155" s="474"/>
      <c r="BC155" s="482"/>
      <c r="BD155" s="287"/>
      <c r="BE155" s="286"/>
      <c r="BF155" s="286"/>
      <c r="BG155" s="463"/>
      <c r="BH155" s="229"/>
      <c r="BI155" s="230"/>
      <c r="BJ155" s="168"/>
      <c r="BK155" s="168"/>
      <c r="BL155" s="168"/>
      <c r="BM155" s="945"/>
    </row>
    <row r="156" spans="1:66">
      <c r="A156" s="28" t="s">
        <v>5</v>
      </c>
      <c r="B156" s="29"/>
      <c r="C156" s="30"/>
      <c r="D156" s="946"/>
      <c r="E156" s="465"/>
      <c r="F156" s="465"/>
      <c r="G156" s="465"/>
      <c r="H156" s="475"/>
      <c r="I156" s="947"/>
      <c r="J156" s="465"/>
      <c r="K156" s="465"/>
      <c r="L156" s="375"/>
      <c r="M156" s="465"/>
      <c r="N156" s="948"/>
      <c r="O156" s="464"/>
      <c r="P156" s="464"/>
      <c r="Q156" s="465"/>
      <c r="R156" s="375"/>
      <c r="S156" s="1177"/>
      <c r="T156" s="1178"/>
      <c r="U156" s="1178"/>
      <c r="V156" s="1178"/>
      <c r="W156" s="1179"/>
      <c r="X156" s="1055"/>
      <c r="Y156" s="950"/>
      <c r="Z156" s="950"/>
      <c r="AA156" s="950"/>
      <c r="AB156" s="951"/>
      <c r="AC156" s="952"/>
      <c r="AD156" s="953"/>
      <c r="AE156" s="954"/>
      <c r="AF156" s="954"/>
      <c r="AG156" s="954"/>
      <c r="AH156" s="477"/>
      <c r="AI156" s="955"/>
      <c r="AJ156" s="465"/>
      <c r="AK156" s="465"/>
      <c r="AL156" s="465"/>
      <c r="AM156" s="374"/>
      <c r="AN156" s="949"/>
      <c r="AO156" s="464"/>
      <c r="AP156" s="464"/>
      <c r="AQ156" s="464"/>
      <c r="AR156" s="1231"/>
      <c r="AS156" s="170"/>
      <c r="AT156" s="1357"/>
      <c r="AU156" s="1358"/>
      <c r="AV156" s="1357"/>
      <c r="AW156" s="1359"/>
      <c r="AX156" s="1254"/>
      <c r="AY156" s="464"/>
      <c r="AZ156" s="464"/>
      <c r="BA156" s="464"/>
      <c r="BB156" s="475"/>
      <c r="BC156" s="483"/>
      <c r="BD156" s="955"/>
      <c r="BE156" s="464"/>
      <c r="BF156" s="464"/>
      <c r="BG156" s="464"/>
      <c r="BH156" s="377"/>
      <c r="BI156" s="956"/>
      <c r="BJ156" s="465"/>
      <c r="BK156" s="465"/>
      <c r="BL156" s="465"/>
      <c r="BM156" s="957"/>
    </row>
    <row r="157" spans="1:66">
      <c r="A157" s="28" t="s">
        <v>33</v>
      </c>
      <c r="B157" s="29"/>
      <c r="C157" s="30"/>
      <c r="D157" s="958"/>
      <c r="E157" s="464"/>
      <c r="F157" s="464"/>
      <c r="G157" s="464"/>
      <c r="H157" s="477"/>
      <c r="I157" s="947"/>
      <c r="J157" s="465"/>
      <c r="K157" s="464"/>
      <c r="L157" s="379"/>
      <c r="M157" s="464"/>
      <c r="N157" s="955"/>
      <c r="O157" s="464"/>
      <c r="P157" s="464"/>
      <c r="Q157" s="464"/>
      <c r="R157" s="379"/>
      <c r="S157" s="1180"/>
      <c r="T157" s="1178"/>
      <c r="U157" s="1178"/>
      <c r="V157" s="1178"/>
      <c r="W157" s="1181"/>
      <c r="X157" s="1056"/>
      <c r="Y157" s="954"/>
      <c r="Z157" s="954"/>
      <c r="AA157" s="954"/>
      <c r="AB157" s="951"/>
      <c r="AC157" s="952"/>
      <c r="AD157" s="953"/>
      <c r="AE157" s="954"/>
      <c r="AF157" s="954"/>
      <c r="AG157" s="954"/>
      <c r="AH157" s="477"/>
      <c r="AI157" s="955"/>
      <c r="AJ157" s="464"/>
      <c r="AK157" s="464"/>
      <c r="AL157" s="464"/>
      <c r="AM157" s="378"/>
      <c r="AN157" s="955"/>
      <c r="AO157" s="464"/>
      <c r="AP157" s="464"/>
      <c r="AQ157" s="464"/>
      <c r="AR157" s="1197"/>
      <c r="AS157" s="1360"/>
      <c r="AT157" s="1357"/>
      <c r="AU157" s="1358"/>
      <c r="AV157" s="1357"/>
      <c r="AW157" s="1359"/>
      <c r="AX157" s="1254"/>
      <c r="AY157" s="464"/>
      <c r="AZ157" s="464"/>
      <c r="BA157" s="464"/>
      <c r="BB157" s="475"/>
      <c r="BC157" s="483"/>
      <c r="BD157" s="955"/>
      <c r="BE157" s="464"/>
      <c r="BF157" s="464"/>
      <c r="BG157" s="464"/>
      <c r="BH157" s="377"/>
      <c r="BI157" s="956"/>
      <c r="BJ157" s="465"/>
      <c r="BK157" s="465"/>
      <c r="BL157" s="465"/>
      <c r="BM157" s="957"/>
    </row>
    <row r="158" spans="1:66" s="39" customFormat="1" ht="26.4" thickBot="1">
      <c r="A158" s="36" t="s">
        <v>51</v>
      </c>
      <c r="B158" s="37"/>
      <c r="C158" s="55">
        <f>SUM(D158:BM158)</f>
        <v>0</v>
      </c>
      <c r="D158" s="959"/>
      <c r="E158" s="960"/>
      <c r="F158" s="960"/>
      <c r="G158" s="960"/>
      <c r="H158" s="961"/>
      <c r="I158" s="1434"/>
      <c r="J158" s="1435"/>
      <c r="K158" s="1435"/>
      <c r="L158" s="1435"/>
      <c r="M158" s="1436"/>
      <c r="N158" s="964"/>
      <c r="O158" s="965"/>
      <c r="P158" s="965"/>
      <c r="Q158" s="965"/>
      <c r="R158" s="965"/>
      <c r="S158" s="1182"/>
      <c r="T158" s="1060"/>
      <c r="U158" s="1060"/>
      <c r="V158" s="1060"/>
      <c r="W158" s="1183"/>
      <c r="X158" s="1057"/>
      <c r="Y158" s="965"/>
      <c r="Z158" s="965"/>
      <c r="AA158" s="965"/>
      <c r="AB158" s="965"/>
      <c r="AC158" s="966"/>
      <c r="AD158" s="962"/>
      <c r="AE158" s="960"/>
      <c r="AF158" s="960"/>
      <c r="AG158" s="960"/>
      <c r="AH158" s="961"/>
      <c r="AI158" s="962"/>
      <c r="AJ158" s="960"/>
      <c r="AK158" s="960"/>
      <c r="AL158" s="960"/>
      <c r="AM158" s="967"/>
      <c r="AN158" s="968"/>
      <c r="AO158" s="960"/>
      <c r="AP158" s="960"/>
      <c r="AQ158" s="960"/>
      <c r="AR158" s="1060"/>
      <c r="AS158" s="1361"/>
      <c r="AT158" s="1362"/>
      <c r="AU158" s="1362"/>
      <c r="AV158" s="1362"/>
      <c r="AW158" s="1363"/>
      <c r="AX158" s="1060"/>
      <c r="AY158" s="960"/>
      <c r="AZ158" s="960"/>
      <c r="BA158" s="960"/>
      <c r="BB158" s="1362"/>
      <c r="BC158" s="1439"/>
      <c r="BD158" s="964"/>
      <c r="BE158" s="965"/>
      <c r="BF158" s="965"/>
      <c r="BG158" s="965"/>
      <c r="BH158" s="965"/>
      <c r="BI158" s="964"/>
      <c r="BJ158" s="965"/>
      <c r="BK158" s="965"/>
      <c r="BL158" s="965"/>
      <c r="BM158" s="970"/>
    </row>
    <row r="159" spans="1:66" s="39" customFormat="1" ht="19.5" hidden="1" customHeight="1" thickBot="1">
      <c r="A159" s="40" t="s">
        <v>88</v>
      </c>
      <c r="B159" s="41">
        <v>0</v>
      </c>
      <c r="C159" s="42">
        <f>C158*(1+B159)</f>
        <v>0</v>
      </c>
      <c r="D159" s="247"/>
      <c r="E159" s="248"/>
      <c r="F159" s="248"/>
      <c r="G159" s="248"/>
      <c r="H159" s="316"/>
      <c r="I159" s="255"/>
      <c r="J159" s="308"/>
      <c r="K159" s="308"/>
      <c r="L159" s="313"/>
      <c r="M159" s="308"/>
      <c r="N159" s="250"/>
      <c r="O159" s="248"/>
      <c r="P159" s="248"/>
      <c r="Q159" s="248"/>
      <c r="R159" s="249"/>
      <c r="S159" s="1184"/>
      <c r="T159" s="308"/>
      <c r="U159" s="308"/>
      <c r="V159" s="308"/>
      <c r="W159" s="1185"/>
      <c r="X159" s="252"/>
      <c r="Y159" s="248"/>
      <c r="Z159" s="248"/>
      <c r="AA159" s="308"/>
      <c r="AB159" s="254"/>
      <c r="AC159" s="313"/>
      <c r="AD159" s="255"/>
      <c r="AE159" s="308"/>
      <c r="AF159" s="308"/>
      <c r="AG159" s="308"/>
      <c r="AH159" s="316"/>
      <c r="AI159" s="255"/>
      <c r="AJ159" s="308"/>
      <c r="AK159" s="308"/>
      <c r="AL159" s="248"/>
      <c r="AM159" s="237"/>
      <c r="AN159" s="250"/>
      <c r="AO159" s="248"/>
      <c r="AP159" s="248"/>
      <c r="AQ159" s="308"/>
      <c r="AR159" s="316"/>
      <c r="AS159" s="324"/>
      <c r="AT159" s="308"/>
      <c r="AU159" s="251"/>
      <c r="AV159" s="248"/>
      <c r="AW159" s="1364"/>
      <c r="AX159" s="252"/>
      <c r="AY159" s="308"/>
      <c r="AZ159" s="308"/>
      <c r="BA159" s="248"/>
      <c r="BB159" s="476"/>
      <c r="BC159" s="251"/>
      <c r="BD159" s="250"/>
      <c r="BE159" s="248"/>
      <c r="BF159" s="248"/>
      <c r="BG159" s="248"/>
      <c r="BH159" s="252"/>
      <c r="BI159" s="250"/>
      <c r="BJ159" s="248"/>
      <c r="BK159" s="248"/>
      <c r="BL159" s="248"/>
      <c r="BM159" s="253"/>
    </row>
    <row r="160" spans="1:66" ht="18.600000000000001" hidden="1" thickBot="1">
      <c r="A160" s="25" t="s">
        <v>98</v>
      </c>
      <c r="B160" s="29"/>
      <c r="C160" s="45"/>
      <c r="D160" s="342"/>
      <c r="E160" s="286"/>
      <c r="F160" s="286"/>
      <c r="G160" s="286"/>
      <c r="H160" s="298"/>
      <c r="I160" s="170"/>
      <c r="J160" s="168"/>
      <c r="K160" s="286"/>
      <c r="L160" s="468"/>
      <c r="M160" s="286"/>
      <c r="N160" s="287"/>
      <c r="O160" s="286"/>
      <c r="P160" s="286"/>
      <c r="Q160" s="168"/>
      <c r="R160" s="169"/>
      <c r="S160" s="1175"/>
      <c r="T160" s="286"/>
      <c r="U160" s="286"/>
      <c r="V160" s="296"/>
      <c r="W160" s="1176"/>
      <c r="X160" s="314"/>
      <c r="Y160" s="286"/>
      <c r="Z160" s="286"/>
      <c r="AA160" s="286"/>
      <c r="AB160" s="284"/>
      <c r="AC160" s="227"/>
      <c r="AD160" s="228"/>
      <c r="AE160" s="331"/>
      <c r="AF160" s="373"/>
      <c r="AG160" s="331"/>
      <c r="AH160" s="298"/>
      <c r="AI160" s="287"/>
      <c r="AJ160" s="286"/>
      <c r="AK160" s="286"/>
      <c r="AL160" s="286"/>
      <c r="AM160" s="293"/>
      <c r="AN160" s="287"/>
      <c r="AO160" s="286"/>
      <c r="AP160" s="286"/>
      <c r="AQ160" s="286"/>
      <c r="AR160" s="218"/>
      <c r="AS160" s="1355"/>
      <c r="AT160" s="168"/>
      <c r="AU160" s="169"/>
      <c r="AV160" s="168"/>
      <c r="AW160" s="1356"/>
      <c r="AX160" s="314"/>
      <c r="AY160" s="286"/>
      <c r="AZ160" s="286"/>
      <c r="BA160" s="286"/>
      <c r="BB160" s="474"/>
      <c r="BC160" s="482"/>
      <c r="BD160" s="287"/>
      <c r="BE160" s="286"/>
      <c r="BF160" s="286"/>
      <c r="BG160" s="286"/>
      <c r="BH160" s="229"/>
      <c r="BI160" s="230"/>
      <c r="BJ160" s="168"/>
      <c r="BK160" s="168"/>
      <c r="BL160" s="168"/>
      <c r="BM160" s="945"/>
      <c r="BN160" s="231"/>
    </row>
    <row r="161" spans="1:66" ht="18.600000000000001" hidden="1" thickBot="1">
      <c r="A161" s="28" t="s">
        <v>5</v>
      </c>
      <c r="B161" s="29"/>
      <c r="C161" s="30"/>
      <c r="D161" s="946"/>
      <c r="E161" s="465"/>
      <c r="F161" s="465"/>
      <c r="G161" s="465"/>
      <c r="H161" s="475"/>
      <c r="I161" s="947"/>
      <c r="J161" s="465"/>
      <c r="K161" s="465"/>
      <c r="L161" s="375"/>
      <c r="M161" s="465"/>
      <c r="N161" s="948"/>
      <c r="O161" s="464"/>
      <c r="P161" s="464"/>
      <c r="Q161" s="465"/>
      <c r="R161" s="375"/>
      <c r="S161" s="1177"/>
      <c r="T161" s="1178"/>
      <c r="U161" s="1178"/>
      <c r="V161" s="1178"/>
      <c r="W161" s="1179"/>
      <c r="X161" s="1058"/>
      <c r="Y161" s="464"/>
      <c r="Z161" s="464"/>
      <c r="AA161" s="464"/>
      <c r="AB161" s="465"/>
      <c r="AC161" s="374"/>
      <c r="AD161" s="953"/>
      <c r="AE161" s="954"/>
      <c r="AF161" s="954"/>
      <c r="AG161" s="954"/>
      <c r="AH161" s="477"/>
      <c r="AI161" s="955"/>
      <c r="AJ161" s="465"/>
      <c r="AK161" s="465"/>
      <c r="AL161" s="465"/>
      <c r="AM161" s="374"/>
      <c r="AN161" s="949"/>
      <c r="AO161" s="464"/>
      <c r="AP161" s="464"/>
      <c r="AQ161" s="464"/>
      <c r="AR161" s="1231"/>
      <c r="AS161" s="170"/>
      <c r="AT161" s="1357"/>
      <c r="AU161" s="1358"/>
      <c r="AV161" s="1357"/>
      <c r="AW161" s="1359"/>
      <c r="AX161" s="1254"/>
      <c r="AY161" s="464"/>
      <c r="AZ161" s="464"/>
      <c r="BA161" s="464"/>
      <c r="BB161" s="475"/>
      <c r="BC161" s="483"/>
      <c r="BD161" s="955"/>
      <c r="BE161" s="464"/>
      <c r="BF161" s="464"/>
      <c r="BG161" s="464"/>
      <c r="BH161" s="377"/>
      <c r="BI161" s="956"/>
      <c r="BJ161" s="465"/>
      <c r="BK161" s="465"/>
      <c r="BL161" s="465"/>
      <c r="BM161" s="957"/>
      <c r="BN161" s="231"/>
    </row>
    <row r="162" spans="1:66" ht="18.600000000000001" hidden="1" thickBot="1">
      <c r="A162" s="28" t="s">
        <v>33</v>
      </c>
      <c r="B162" s="29"/>
      <c r="C162" s="30"/>
      <c r="D162" s="958"/>
      <c r="E162" s="464"/>
      <c r="F162" s="464"/>
      <c r="G162" s="464"/>
      <c r="H162" s="477"/>
      <c r="I162" s="947"/>
      <c r="J162" s="465"/>
      <c r="K162" s="464"/>
      <c r="L162" s="379"/>
      <c r="M162" s="464"/>
      <c r="N162" s="955"/>
      <c r="O162" s="464"/>
      <c r="P162" s="464"/>
      <c r="Q162" s="464"/>
      <c r="R162" s="379"/>
      <c r="S162" s="1180"/>
      <c r="T162" s="1178"/>
      <c r="U162" s="1178"/>
      <c r="V162" s="1178"/>
      <c r="W162" s="1181"/>
      <c r="X162" s="1059"/>
      <c r="Y162" s="464"/>
      <c r="Z162" s="464"/>
      <c r="AA162" s="464"/>
      <c r="AB162" s="464"/>
      <c r="AC162" s="971"/>
      <c r="AD162" s="953"/>
      <c r="AE162" s="954"/>
      <c r="AF162" s="954"/>
      <c r="AG162" s="954"/>
      <c r="AH162" s="477"/>
      <c r="AI162" s="955"/>
      <c r="AJ162" s="464"/>
      <c r="AK162" s="464"/>
      <c r="AL162" s="464"/>
      <c r="AM162" s="378"/>
      <c r="AN162" s="955"/>
      <c r="AO162" s="464"/>
      <c r="AP162" s="464"/>
      <c r="AQ162" s="464"/>
      <c r="AR162" s="1197"/>
      <c r="AS162" s="1360"/>
      <c r="AT162" s="1357"/>
      <c r="AU162" s="1358"/>
      <c r="AV162" s="1357"/>
      <c r="AW162" s="1359"/>
      <c r="AX162" s="1254"/>
      <c r="AY162" s="464"/>
      <c r="AZ162" s="464"/>
      <c r="BA162" s="464"/>
      <c r="BB162" s="475"/>
      <c r="BC162" s="483"/>
      <c r="BD162" s="955"/>
      <c r="BE162" s="464"/>
      <c r="BF162" s="464"/>
      <c r="BG162" s="464"/>
      <c r="BH162" s="377"/>
      <c r="BI162" s="956"/>
      <c r="BJ162" s="465"/>
      <c r="BK162" s="465"/>
      <c r="BL162" s="465"/>
      <c r="BM162" s="957"/>
      <c r="BN162" s="231"/>
    </row>
    <row r="163" spans="1:66" s="39" customFormat="1" ht="26.4" hidden="1" thickBot="1">
      <c r="A163" s="36" t="s">
        <v>51</v>
      </c>
      <c r="B163" s="37"/>
      <c r="C163" s="55">
        <f>SUM(D163:BM163)</f>
        <v>0</v>
      </c>
      <c r="D163" s="959"/>
      <c r="E163" s="960"/>
      <c r="F163" s="960"/>
      <c r="G163" s="960"/>
      <c r="H163" s="961"/>
      <c r="I163" s="962"/>
      <c r="J163" s="960"/>
      <c r="K163" s="960"/>
      <c r="L163" s="960"/>
      <c r="M163" s="963"/>
      <c r="N163" s="968"/>
      <c r="O163" s="960"/>
      <c r="P163" s="960"/>
      <c r="Q163" s="960"/>
      <c r="R163" s="960"/>
      <c r="S163" s="1182"/>
      <c r="T163" s="1060"/>
      <c r="U163" s="1060"/>
      <c r="V163" s="1060"/>
      <c r="W163" s="1183"/>
      <c r="X163" s="1060"/>
      <c r="Y163" s="960"/>
      <c r="Z163" s="960"/>
      <c r="AA163" s="960"/>
      <c r="AB163" s="960"/>
      <c r="AC163" s="967"/>
      <c r="AD163" s="962"/>
      <c r="AE163" s="960"/>
      <c r="AF163" s="960"/>
      <c r="AG163" s="960"/>
      <c r="AH163" s="961"/>
      <c r="AI163" s="962"/>
      <c r="AJ163" s="960"/>
      <c r="AK163" s="960"/>
      <c r="AL163" s="960"/>
      <c r="AM163" s="967"/>
      <c r="AN163" s="968"/>
      <c r="AO163" s="960"/>
      <c r="AP163" s="960"/>
      <c r="AQ163" s="960"/>
      <c r="AR163" s="1060"/>
      <c r="AS163" s="1361"/>
      <c r="AT163" s="1362"/>
      <c r="AU163" s="1362"/>
      <c r="AV163" s="1362"/>
      <c r="AW163" s="1363"/>
      <c r="AX163" s="1060"/>
      <c r="AY163" s="960"/>
      <c r="AZ163" s="960"/>
      <c r="BA163" s="960"/>
      <c r="BB163" s="960"/>
      <c r="BC163" s="969"/>
      <c r="BD163" s="968"/>
      <c r="BE163" s="960"/>
      <c r="BF163" s="960"/>
      <c r="BG163" s="960"/>
      <c r="BH163" s="960"/>
      <c r="BI163" s="968"/>
      <c r="BJ163" s="960"/>
      <c r="BK163" s="960"/>
      <c r="BL163" s="960"/>
      <c r="BM163" s="972"/>
      <c r="BN163" s="232"/>
    </row>
    <row r="164" spans="1:66" s="39" customFormat="1" ht="19.5" hidden="1" customHeight="1" thickBot="1">
      <c r="A164" s="40" t="s">
        <v>88</v>
      </c>
      <c r="B164" s="41">
        <v>0</v>
      </c>
      <c r="C164" s="42">
        <f>C163*(1+B164)</f>
        <v>0</v>
      </c>
      <c r="D164" s="247"/>
      <c r="E164" s="248"/>
      <c r="F164" s="248"/>
      <c r="G164" s="248"/>
      <c r="H164" s="316"/>
      <c r="I164" s="255"/>
      <c r="J164" s="308"/>
      <c r="K164" s="308"/>
      <c r="L164" s="313"/>
      <c r="M164" s="308"/>
      <c r="N164" s="250"/>
      <c r="O164" s="248"/>
      <c r="P164" s="248"/>
      <c r="Q164" s="248"/>
      <c r="R164" s="249"/>
      <c r="S164" s="1184"/>
      <c r="T164" s="308"/>
      <c r="U164" s="308"/>
      <c r="V164" s="308"/>
      <c r="W164" s="1185"/>
      <c r="X164" s="252"/>
      <c r="Y164" s="248"/>
      <c r="Z164" s="248"/>
      <c r="AA164" s="308"/>
      <c r="AB164" s="254"/>
      <c r="AC164" s="313"/>
      <c r="AD164" s="255"/>
      <c r="AE164" s="308"/>
      <c r="AF164" s="308"/>
      <c r="AG164" s="309"/>
      <c r="AH164" s="315"/>
      <c r="AI164" s="255"/>
      <c r="AJ164" s="308"/>
      <c r="AK164" s="308"/>
      <c r="AL164" s="248"/>
      <c r="AM164" s="237"/>
      <c r="AN164" s="250"/>
      <c r="AO164" s="248"/>
      <c r="AP164" s="248"/>
      <c r="AQ164" s="308"/>
      <c r="AR164" s="316"/>
      <c r="AS164" s="324"/>
      <c r="AT164" s="308"/>
      <c r="AU164" s="251"/>
      <c r="AV164" s="248"/>
      <c r="AW164" s="1364"/>
      <c r="AX164" s="252"/>
      <c r="AY164" s="308"/>
      <c r="AZ164" s="308"/>
      <c r="BA164" s="248"/>
      <c r="BB164" s="476"/>
      <c r="BC164" s="251"/>
      <c r="BD164" s="250"/>
      <c r="BE164" s="248"/>
      <c r="BF164" s="248"/>
      <c r="BG164" s="248"/>
      <c r="BH164" s="252"/>
      <c r="BI164" s="250"/>
      <c r="BJ164" s="248"/>
      <c r="BK164" s="248"/>
      <c r="BL164" s="248"/>
      <c r="BM164" s="253"/>
      <c r="BN164" s="232"/>
    </row>
    <row r="165" spans="1:66">
      <c r="A165" s="43" t="s">
        <v>132</v>
      </c>
      <c r="B165" s="29"/>
      <c r="C165" s="54"/>
      <c r="D165" s="342"/>
      <c r="E165" s="286"/>
      <c r="F165" s="286"/>
      <c r="G165" s="286"/>
      <c r="H165" s="298"/>
      <c r="I165" s="170"/>
      <c r="J165" s="168"/>
      <c r="K165" s="286"/>
      <c r="L165" s="468"/>
      <c r="M165" s="286"/>
      <c r="N165" s="462"/>
      <c r="O165" s="286"/>
      <c r="P165" s="286"/>
      <c r="Q165" s="168"/>
      <c r="R165" s="169"/>
      <c r="S165" s="1175"/>
      <c r="T165" s="286"/>
      <c r="U165" s="286"/>
      <c r="V165" s="296"/>
      <c r="W165" s="1176"/>
      <c r="X165" s="314"/>
      <c r="Y165" s="286"/>
      <c r="Z165" s="411"/>
      <c r="AA165" s="286"/>
      <c r="AB165" s="284"/>
      <c r="AC165" s="227"/>
      <c r="AD165" s="228"/>
      <c r="AE165" s="331"/>
      <c r="AF165" s="373"/>
      <c r="AG165" s="331"/>
      <c r="AH165" s="298"/>
      <c r="AI165" s="287"/>
      <c r="AJ165" s="286"/>
      <c r="AK165" s="286"/>
      <c r="AL165" s="286"/>
      <c r="AM165" s="293"/>
      <c r="AN165" s="287"/>
      <c r="AO165" s="474"/>
      <c r="AP165" s="411"/>
      <c r="AQ165" s="286"/>
      <c r="AR165" s="1232"/>
      <c r="AS165" s="1355"/>
      <c r="AT165" s="168"/>
      <c r="AU165" s="169"/>
      <c r="AV165" s="168"/>
      <c r="AW165" s="1356"/>
      <c r="AX165" s="314"/>
      <c r="AY165" s="286"/>
      <c r="AZ165" s="286"/>
      <c r="BA165" s="286"/>
      <c r="BB165" s="474"/>
      <c r="BC165" s="482"/>
      <c r="BD165" s="287"/>
      <c r="BE165" s="286"/>
      <c r="BF165" s="286"/>
      <c r="BG165" s="286"/>
      <c r="BH165" s="1437"/>
      <c r="BI165" s="1438"/>
      <c r="BJ165" s="168"/>
      <c r="BK165" s="168"/>
      <c r="BL165" s="168"/>
      <c r="BM165" s="945"/>
      <c r="BN165" s="231"/>
    </row>
    <row r="166" spans="1:66">
      <c r="A166" s="28" t="s">
        <v>5</v>
      </c>
      <c r="B166" s="29"/>
      <c r="C166" s="30"/>
      <c r="D166" s="946"/>
      <c r="E166" s="465"/>
      <c r="F166" s="465"/>
      <c r="G166" s="465"/>
      <c r="H166" s="475"/>
      <c r="I166" s="947"/>
      <c r="J166" s="465"/>
      <c r="K166" s="465"/>
      <c r="L166" s="375"/>
      <c r="M166" s="465"/>
      <c r="N166" s="948"/>
      <c r="O166" s="464"/>
      <c r="P166" s="464"/>
      <c r="Q166" s="465"/>
      <c r="R166" s="375"/>
      <c r="S166" s="1177"/>
      <c r="T166" s="1178"/>
      <c r="U166" s="1178"/>
      <c r="V166" s="1178"/>
      <c r="W166" s="1179"/>
      <c r="X166" s="1058"/>
      <c r="Y166" s="464"/>
      <c r="Z166" s="464"/>
      <c r="AA166" s="464"/>
      <c r="AB166" s="465"/>
      <c r="AC166" s="374"/>
      <c r="AD166" s="953"/>
      <c r="AE166" s="954"/>
      <c r="AF166" s="954"/>
      <c r="AG166" s="954"/>
      <c r="AH166" s="477"/>
      <c r="AI166" s="955"/>
      <c r="AJ166" s="465"/>
      <c r="AK166" s="465"/>
      <c r="AL166" s="465"/>
      <c r="AM166" s="374"/>
      <c r="AN166" s="949"/>
      <c r="AO166" s="464"/>
      <c r="AP166" s="464"/>
      <c r="AQ166" s="464"/>
      <c r="AR166" s="1231"/>
      <c r="AS166" s="170"/>
      <c r="AT166" s="1357"/>
      <c r="AU166" s="1358"/>
      <c r="AV166" s="1357"/>
      <c r="AW166" s="1359"/>
      <c r="AX166" s="1254"/>
      <c r="AY166" s="464"/>
      <c r="AZ166" s="464"/>
      <c r="BA166" s="464"/>
      <c r="BB166" s="475"/>
      <c r="BC166" s="483"/>
      <c r="BD166" s="955"/>
      <c r="BE166" s="464"/>
      <c r="BF166" s="464"/>
      <c r="BG166" s="464"/>
      <c r="BH166" s="377"/>
      <c r="BI166" s="956"/>
      <c r="BJ166" s="465"/>
      <c r="BK166" s="465"/>
      <c r="BL166" s="465"/>
      <c r="BM166" s="957"/>
      <c r="BN166" s="231"/>
    </row>
    <row r="167" spans="1:66">
      <c r="A167" s="28" t="s">
        <v>33</v>
      </c>
      <c r="B167" s="29"/>
      <c r="C167" s="30"/>
      <c r="D167" s="958"/>
      <c r="E167" s="464"/>
      <c r="F167" s="464"/>
      <c r="G167" s="464"/>
      <c r="H167" s="477"/>
      <c r="I167" s="947"/>
      <c r="J167" s="465"/>
      <c r="K167" s="464"/>
      <c r="L167" s="379"/>
      <c r="M167" s="464"/>
      <c r="N167" s="955"/>
      <c r="O167" s="464"/>
      <c r="P167" s="464"/>
      <c r="Q167" s="464"/>
      <c r="R167" s="379"/>
      <c r="S167" s="1180"/>
      <c r="T167" s="1178"/>
      <c r="U167" s="1178"/>
      <c r="V167" s="1178"/>
      <c r="W167" s="1181"/>
      <c r="X167" s="1059"/>
      <c r="Y167" s="464"/>
      <c r="Z167" s="464"/>
      <c r="AA167" s="464"/>
      <c r="AB167" s="464"/>
      <c r="AC167" s="971"/>
      <c r="AD167" s="953"/>
      <c r="AE167" s="954"/>
      <c r="AF167" s="954"/>
      <c r="AG167" s="954"/>
      <c r="AH167" s="477"/>
      <c r="AI167" s="955"/>
      <c r="AJ167" s="464"/>
      <c r="AK167" s="464"/>
      <c r="AL167" s="464"/>
      <c r="AM167" s="378"/>
      <c r="AN167" s="955"/>
      <c r="AO167" s="464"/>
      <c r="AP167" s="464"/>
      <c r="AQ167" s="464"/>
      <c r="AR167" s="1197"/>
      <c r="AS167" s="1360"/>
      <c r="AT167" s="1357"/>
      <c r="AU167" s="1358"/>
      <c r="AV167" s="1357"/>
      <c r="AW167" s="1359"/>
      <c r="AX167" s="1254"/>
      <c r="AY167" s="464"/>
      <c r="AZ167" s="464"/>
      <c r="BA167" s="464"/>
      <c r="BB167" s="475"/>
      <c r="BC167" s="483"/>
      <c r="BD167" s="955"/>
      <c r="BE167" s="464"/>
      <c r="BF167" s="464"/>
      <c r="BG167" s="464"/>
      <c r="BH167" s="377"/>
      <c r="BI167" s="956"/>
      <c r="BJ167" s="465"/>
      <c r="BK167" s="465"/>
      <c r="BL167" s="465"/>
      <c r="BM167" s="957"/>
      <c r="BN167" s="231"/>
    </row>
    <row r="168" spans="1:66" s="39" customFormat="1" ht="26.4" thickBot="1">
      <c r="A168" s="36" t="s">
        <v>51</v>
      </c>
      <c r="B168" s="37"/>
      <c r="C168" s="55">
        <f>SUM(D168:BM168)</f>
        <v>0</v>
      </c>
      <c r="D168" s="959"/>
      <c r="E168" s="960"/>
      <c r="F168" s="960"/>
      <c r="G168" s="960"/>
      <c r="H168" s="961"/>
      <c r="I168" s="962"/>
      <c r="J168" s="960"/>
      <c r="K168" s="960"/>
      <c r="L168" s="1362"/>
      <c r="M168" s="1362"/>
      <c r="N168" s="964"/>
      <c r="O168" s="965"/>
      <c r="P168" s="965"/>
      <c r="Q168" s="965"/>
      <c r="R168" s="965"/>
      <c r="S168" s="1186"/>
      <c r="T168" s="1057"/>
      <c r="U168" s="1057"/>
      <c r="V168" s="1057"/>
      <c r="W168" s="1187"/>
      <c r="X168" s="1057"/>
      <c r="Y168" s="965"/>
      <c r="Z168" s="965"/>
      <c r="AA168" s="965"/>
      <c r="AB168" s="965"/>
      <c r="AC168" s="966"/>
      <c r="AD168" s="962"/>
      <c r="AE168" s="960"/>
      <c r="AF168" s="960"/>
      <c r="AG168" s="960"/>
      <c r="AH168" s="961"/>
      <c r="AI168" s="962"/>
      <c r="AJ168" s="960"/>
      <c r="AK168" s="960"/>
      <c r="AL168" s="960"/>
      <c r="AM168" s="967"/>
      <c r="AN168" s="964"/>
      <c r="AO168" s="965"/>
      <c r="AP168" s="965"/>
      <c r="AQ168" s="965"/>
      <c r="AR168" s="1057"/>
      <c r="AS168" s="1365"/>
      <c r="AT168" s="1366"/>
      <c r="AU168" s="1366"/>
      <c r="AV168" s="1366"/>
      <c r="AW168" s="1367"/>
      <c r="AX168" s="1060"/>
      <c r="AY168" s="960"/>
      <c r="AZ168" s="960"/>
      <c r="BA168" s="960"/>
      <c r="BB168" s="960"/>
      <c r="BC168" s="1439"/>
      <c r="BD168" s="968"/>
      <c r="BE168" s="960"/>
      <c r="BF168" s="960"/>
      <c r="BG168" s="960"/>
      <c r="BH168" s="960"/>
      <c r="BI168" s="964"/>
      <c r="BJ168" s="965"/>
      <c r="BK168" s="965"/>
      <c r="BL168" s="965"/>
      <c r="BM168" s="970"/>
      <c r="BN168" s="232"/>
    </row>
    <row r="169" spans="1:66" s="39" customFormat="1" ht="19.5" hidden="1" customHeight="1" thickBot="1">
      <c r="A169" s="40" t="s">
        <v>88</v>
      </c>
      <c r="B169" s="41"/>
      <c r="C169" s="42">
        <f>C168*(1+B169)</f>
        <v>0</v>
      </c>
      <c r="D169" s="247"/>
      <c r="E169" s="248"/>
      <c r="F169" s="248"/>
      <c r="G169" s="248"/>
      <c r="H169" s="316"/>
      <c r="I169" s="255"/>
      <c r="J169" s="308"/>
      <c r="K169" s="308"/>
      <c r="L169" s="313"/>
      <c r="M169" s="308"/>
      <c r="N169" s="250"/>
      <c r="O169" s="248"/>
      <c r="P169" s="248"/>
      <c r="Q169" s="248"/>
      <c r="R169" s="249"/>
      <c r="S169" s="1184"/>
      <c r="T169" s="308"/>
      <c r="U169" s="308"/>
      <c r="V169" s="308"/>
      <c r="W169" s="1185"/>
      <c r="X169" s="252"/>
      <c r="Y169" s="248"/>
      <c r="Z169" s="248"/>
      <c r="AA169" s="308"/>
      <c r="AB169" s="254"/>
      <c r="AC169" s="313"/>
      <c r="AD169" s="255"/>
      <c r="AE169" s="308"/>
      <c r="AF169" s="308"/>
      <c r="AG169" s="308"/>
      <c r="AH169" s="316"/>
      <c r="AI169" s="255"/>
      <c r="AJ169" s="308"/>
      <c r="AK169" s="308"/>
      <c r="AL169" s="248"/>
      <c r="AM169" s="237"/>
      <c r="AN169" s="250"/>
      <c r="AO169" s="248"/>
      <c r="AP169" s="248"/>
      <c r="AQ169" s="308"/>
      <c r="AR169" s="316"/>
      <c r="AS169" s="324"/>
      <c r="AT169" s="308"/>
      <c r="AU169" s="309"/>
      <c r="AV169" s="308"/>
      <c r="AW169" s="1185"/>
      <c r="AX169" s="254"/>
      <c r="AY169" s="308"/>
      <c r="AZ169" s="308"/>
      <c r="BA169" s="248"/>
      <c r="BB169" s="476"/>
      <c r="BC169" s="251"/>
      <c r="BD169" s="250"/>
      <c r="BE169" s="248"/>
      <c r="BF169" s="248"/>
      <c r="BG169" s="248"/>
      <c r="BH169" s="252"/>
      <c r="BI169" s="250"/>
      <c r="BJ169" s="248"/>
      <c r="BK169" s="248"/>
      <c r="BL169" s="248"/>
      <c r="BM169" s="253"/>
      <c r="BN169" s="232"/>
    </row>
    <row r="170" spans="1:66">
      <c r="A170" s="43" t="s">
        <v>132</v>
      </c>
      <c r="B170" s="29"/>
      <c r="C170" s="54"/>
      <c r="D170" s="342"/>
      <c r="E170" s="286"/>
      <c r="F170" s="286"/>
      <c r="G170" s="286"/>
      <c r="H170" s="298"/>
      <c r="I170" s="170"/>
      <c r="J170" s="168"/>
      <c r="K170" s="286"/>
      <c r="L170" s="468"/>
      <c r="M170" s="286"/>
      <c r="N170" s="287"/>
      <c r="O170" s="286"/>
      <c r="P170" s="286"/>
      <c r="Q170" s="168"/>
      <c r="R170" s="169"/>
      <c r="S170" s="1175"/>
      <c r="T170" s="286"/>
      <c r="U170" s="286"/>
      <c r="V170" s="296"/>
      <c r="W170" s="1176"/>
      <c r="X170" s="314"/>
      <c r="Y170" s="286"/>
      <c r="Z170" s="286"/>
      <c r="AA170" s="286"/>
      <c r="AB170" s="284"/>
      <c r="AC170" s="227"/>
      <c r="AD170" s="228"/>
      <c r="AE170" s="331"/>
      <c r="AF170" s="373"/>
      <c r="AG170" s="331"/>
      <c r="AH170" s="298"/>
      <c r="AI170" s="287"/>
      <c r="AJ170" s="286"/>
      <c r="AK170" s="286"/>
      <c r="AL170" s="286"/>
      <c r="AM170" s="293"/>
      <c r="AN170" s="287"/>
      <c r="AO170" s="286"/>
      <c r="AP170" s="286"/>
      <c r="AQ170" s="286"/>
      <c r="AR170" s="218"/>
      <c r="AS170" s="1355"/>
      <c r="AT170" s="168"/>
      <c r="AU170" s="169"/>
      <c r="AV170" s="168"/>
      <c r="AW170" s="1356"/>
      <c r="AX170" s="314"/>
      <c r="AY170" s="286"/>
      <c r="AZ170" s="286"/>
      <c r="BA170" s="286"/>
      <c r="BB170" s="474"/>
      <c r="BC170" s="482"/>
      <c r="BD170" s="287"/>
      <c r="BE170" s="286"/>
      <c r="BF170" s="286"/>
      <c r="BG170" s="286"/>
      <c r="BH170" s="229"/>
      <c r="BI170" s="230"/>
      <c r="BJ170" s="168"/>
      <c r="BK170" s="168"/>
      <c r="BL170" s="168"/>
      <c r="BM170" s="945"/>
      <c r="BN170" s="231"/>
    </row>
    <row r="171" spans="1:66">
      <c r="A171" s="28" t="s">
        <v>5</v>
      </c>
      <c r="B171" s="29"/>
      <c r="C171" s="30"/>
      <c r="D171" s="946"/>
      <c r="E171" s="465"/>
      <c r="F171" s="465"/>
      <c r="G171" s="465"/>
      <c r="H171" s="475"/>
      <c r="I171" s="947"/>
      <c r="J171" s="465"/>
      <c r="K171" s="465"/>
      <c r="L171" s="375"/>
      <c r="M171" s="465"/>
      <c r="N171" s="948"/>
      <c r="O171" s="464"/>
      <c r="P171" s="464"/>
      <c r="Q171" s="465"/>
      <c r="R171" s="375"/>
      <c r="S171" s="1177"/>
      <c r="T171" s="1178"/>
      <c r="U171" s="1178"/>
      <c r="V171" s="1178"/>
      <c r="W171" s="1179"/>
      <c r="X171" s="1058"/>
      <c r="Y171" s="464"/>
      <c r="Z171" s="464"/>
      <c r="AA171" s="464"/>
      <c r="AB171" s="465"/>
      <c r="AC171" s="374"/>
      <c r="AD171" s="953"/>
      <c r="AE171" s="954"/>
      <c r="AF171" s="954"/>
      <c r="AG171" s="954"/>
      <c r="AH171" s="477"/>
      <c r="AI171" s="955"/>
      <c r="AJ171" s="465"/>
      <c r="AK171" s="465"/>
      <c r="AL171" s="465"/>
      <c r="AM171" s="374"/>
      <c r="AN171" s="949"/>
      <c r="AO171" s="464"/>
      <c r="AP171" s="464"/>
      <c r="AQ171" s="464"/>
      <c r="AR171" s="1231"/>
      <c r="AS171" s="170"/>
      <c r="AT171" s="1357"/>
      <c r="AU171" s="1358"/>
      <c r="AV171" s="1357"/>
      <c r="AW171" s="1359"/>
      <c r="AX171" s="1254"/>
      <c r="AY171" s="464"/>
      <c r="AZ171" s="464"/>
      <c r="BA171" s="464"/>
      <c r="BB171" s="475"/>
      <c r="BC171" s="483"/>
      <c r="BD171" s="955"/>
      <c r="BE171" s="464"/>
      <c r="BF171" s="464"/>
      <c r="BG171" s="464"/>
      <c r="BH171" s="377"/>
      <c r="BI171" s="956"/>
      <c r="BJ171" s="465"/>
      <c r="BK171" s="465"/>
      <c r="BL171" s="465"/>
      <c r="BM171" s="957"/>
      <c r="BN171" s="231"/>
    </row>
    <row r="172" spans="1:66">
      <c r="A172" s="28" t="s">
        <v>33</v>
      </c>
      <c r="B172" s="29"/>
      <c r="C172" s="30"/>
      <c r="D172" s="958"/>
      <c r="E172" s="464"/>
      <c r="F172" s="464"/>
      <c r="G172" s="464"/>
      <c r="H172" s="477"/>
      <c r="I172" s="947"/>
      <c r="J172" s="465"/>
      <c r="K172" s="464"/>
      <c r="L172" s="379"/>
      <c r="M172" s="464"/>
      <c r="N172" s="955"/>
      <c r="O172" s="464"/>
      <c r="P172" s="464"/>
      <c r="Q172" s="464"/>
      <c r="R172" s="379"/>
      <c r="S172" s="1180"/>
      <c r="T172" s="1178"/>
      <c r="U172" s="1178"/>
      <c r="V172" s="1178"/>
      <c r="W172" s="1181"/>
      <c r="X172" s="1059"/>
      <c r="Y172" s="464"/>
      <c r="Z172" s="464"/>
      <c r="AA172" s="464"/>
      <c r="AB172" s="464"/>
      <c r="AC172" s="971"/>
      <c r="AD172" s="953"/>
      <c r="AE172" s="954"/>
      <c r="AF172" s="954"/>
      <c r="AG172" s="954"/>
      <c r="AH172" s="477"/>
      <c r="AI172" s="955"/>
      <c r="AJ172" s="464"/>
      <c r="AK172" s="464"/>
      <c r="AL172" s="464"/>
      <c r="AM172" s="378"/>
      <c r="AN172" s="955"/>
      <c r="AO172" s="464"/>
      <c r="AP172" s="464"/>
      <c r="AQ172" s="464"/>
      <c r="AR172" s="1197"/>
      <c r="AS172" s="1360"/>
      <c r="AT172" s="1357"/>
      <c r="AU172" s="1358"/>
      <c r="AV172" s="1357"/>
      <c r="AW172" s="1359"/>
      <c r="AX172" s="1254"/>
      <c r="AY172" s="464"/>
      <c r="AZ172" s="464"/>
      <c r="BA172" s="464"/>
      <c r="BB172" s="475"/>
      <c r="BC172" s="483"/>
      <c r="BD172" s="955"/>
      <c r="BE172" s="464"/>
      <c r="BF172" s="464"/>
      <c r="BG172" s="464"/>
      <c r="BH172" s="377"/>
      <c r="BI172" s="956"/>
      <c r="BJ172" s="465"/>
      <c r="BK172" s="465"/>
      <c r="BL172" s="465"/>
      <c r="BM172" s="957"/>
      <c r="BN172" s="231"/>
    </row>
    <row r="173" spans="1:66" s="39" customFormat="1" ht="26.4" thickBot="1">
      <c r="A173" s="36" t="s">
        <v>51</v>
      </c>
      <c r="B173" s="37"/>
      <c r="C173" s="55">
        <f>SUM(D173:BM173)</f>
        <v>0</v>
      </c>
      <c r="D173" s="959"/>
      <c r="E173" s="960"/>
      <c r="F173" s="960"/>
      <c r="G173" s="960"/>
      <c r="H173" s="961"/>
      <c r="I173" s="962"/>
      <c r="J173" s="960"/>
      <c r="K173" s="960"/>
      <c r="L173" s="1362"/>
      <c r="M173" s="1362"/>
      <c r="N173" s="968"/>
      <c r="O173" s="960"/>
      <c r="P173" s="960"/>
      <c r="Q173" s="960"/>
      <c r="R173" s="960"/>
      <c r="S173" s="1182"/>
      <c r="T173" s="1060"/>
      <c r="U173" s="1060"/>
      <c r="V173" s="1060"/>
      <c r="W173" s="1183"/>
      <c r="X173" s="1060"/>
      <c r="Y173" s="960"/>
      <c r="Z173" s="960"/>
      <c r="AA173" s="960"/>
      <c r="AB173" s="960"/>
      <c r="AC173" s="967"/>
      <c r="AD173" s="962"/>
      <c r="AE173" s="960"/>
      <c r="AF173" s="960"/>
      <c r="AG173" s="960"/>
      <c r="AH173" s="961"/>
      <c r="AI173" s="962"/>
      <c r="AJ173" s="960"/>
      <c r="AK173" s="960"/>
      <c r="AL173" s="960"/>
      <c r="AM173" s="967"/>
      <c r="AN173" s="964"/>
      <c r="AO173" s="965"/>
      <c r="AP173" s="965"/>
      <c r="AQ173" s="965"/>
      <c r="AR173" s="1057"/>
      <c r="AS173" s="1361"/>
      <c r="AT173" s="1362"/>
      <c r="AU173" s="1362"/>
      <c r="AV173" s="1362"/>
      <c r="AW173" s="1363"/>
      <c r="AX173" s="1060"/>
      <c r="AY173" s="960"/>
      <c r="AZ173" s="960"/>
      <c r="BA173" s="960"/>
      <c r="BB173" s="960"/>
      <c r="BC173" s="1439"/>
      <c r="BD173" s="968"/>
      <c r="BE173" s="960"/>
      <c r="BF173" s="960"/>
      <c r="BG173" s="960"/>
      <c r="BH173" s="960"/>
      <c r="BI173" s="968"/>
      <c r="BJ173" s="960"/>
      <c r="BK173" s="960"/>
      <c r="BL173" s="960"/>
      <c r="BM173" s="972"/>
      <c r="BN173" s="232"/>
    </row>
    <row r="174" spans="1:66" s="39" customFormat="1" ht="19.5" hidden="1" customHeight="1" thickBot="1">
      <c r="A174" s="40" t="s">
        <v>88</v>
      </c>
      <c r="B174" s="41"/>
      <c r="C174" s="42">
        <f>C173*(1+B174)</f>
        <v>0</v>
      </c>
      <c r="D174" s="247"/>
      <c r="E174" s="248"/>
      <c r="F174" s="248"/>
      <c r="G174" s="248"/>
      <c r="H174" s="316"/>
      <c r="I174" s="255"/>
      <c r="J174" s="308"/>
      <c r="K174" s="308"/>
      <c r="L174" s="308"/>
      <c r="M174" s="308"/>
      <c r="N174" s="250"/>
      <c r="O174" s="248"/>
      <c r="P174" s="248"/>
      <c r="Q174" s="248"/>
      <c r="R174" s="249"/>
      <c r="S174" s="1184"/>
      <c r="T174" s="308"/>
      <c r="U174" s="308"/>
      <c r="V174" s="308"/>
      <c r="W174" s="1185"/>
      <c r="X174" s="252"/>
      <c r="Y174" s="248"/>
      <c r="Z174" s="248"/>
      <c r="AA174" s="308"/>
      <c r="AB174" s="254"/>
      <c r="AC174" s="313"/>
      <c r="AD174" s="255"/>
      <c r="AE174" s="308"/>
      <c r="AF174" s="308"/>
      <c r="AG174" s="310"/>
      <c r="AH174" s="311"/>
      <c r="AI174" s="255"/>
      <c r="AJ174" s="308"/>
      <c r="AK174" s="308"/>
      <c r="AL174" s="248"/>
      <c r="AM174" s="237"/>
      <c r="AN174" s="250"/>
      <c r="AO174" s="248"/>
      <c r="AP174" s="248"/>
      <c r="AQ174" s="308"/>
      <c r="AR174" s="316"/>
      <c r="AS174" s="324"/>
      <c r="AT174" s="308"/>
      <c r="AU174" s="309"/>
      <c r="AV174" s="308"/>
      <c r="AW174" s="1185"/>
      <c r="AX174" s="254"/>
      <c r="AY174" s="308"/>
      <c r="AZ174" s="308"/>
      <c r="BA174" s="248"/>
      <c r="BB174" s="476"/>
      <c r="BC174" s="251"/>
      <c r="BD174" s="250"/>
      <c r="BE174" s="248"/>
      <c r="BF174" s="248"/>
      <c r="BG174" s="248"/>
      <c r="BH174" s="252"/>
      <c r="BI174" s="250"/>
      <c r="BJ174" s="248"/>
      <c r="BK174" s="248"/>
      <c r="BL174" s="248"/>
      <c r="BM174" s="253"/>
      <c r="BN174" s="232"/>
    </row>
    <row r="175" spans="1:66" ht="18.600000000000001" hidden="1" thickBot="1">
      <c r="A175" s="43" t="s">
        <v>132</v>
      </c>
      <c r="B175" s="29"/>
      <c r="C175" s="54"/>
      <c r="D175" s="342"/>
      <c r="E175" s="286"/>
      <c r="F175" s="286"/>
      <c r="G175" s="286"/>
      <c r="H175" s="298"/>
      <c r="I175" s="170"/>
      <c r="J175" s="168"/>
      <c r="K175" s="286"/>
      <c r="L175" s="286"/>
      <c r="M175" s="286"/>
      <c r="N175" s="287"/>
      <c r="O175" s="286"/>
      <c r="P175" s="286"/>
      <c r="Q175" s="168"/>
      <c r="R175" s="169"/>
      <c r="S175" s="1175"/>
      <c r="T175" s="286"/>
      <c r="U175" s="286"/>
      <c r="V175" s="296"/>
      <c r="W175" s="1176"/>
      <c r="X175" s="314"/>
      <c r="Y175" s="286"/>
      <c r="Z175" s="286"/>
      <c r="AA175" s="286"/>
      <c r="AB175" s="284"/>
      <c r="AC175" s="227"/>
      <c r="AD175" s="228"/>
      <c r="AE175" s="331"/>
      <c r="AF175" s="373"/>
      <c r="AG175" s="331"/>
      <c r="AH175" s="298"/>
      <c r="AI175" s="287"/>
      <c r="AJ175" s="286"/>
      <c r="AK175" s="286"/>
      <c r="AL175" s="286"/>
      <c r="AM175" s="293"/>
      <c r="AN175" s="287"/>
      <c r="AO175" s="286"/>
      <c r="AP175" s="286"/>
      <c r="AQ175" s="286"/>
      <c r="AR175" s="218"/>
      <c r="AS175" s="1355"/>
      <c r="AT175" s="168"/>
      <c r="AU175" s="169"/>
      <c r="AV175" s="168"/>
      <c r="AW175" s="1356"/>
      <c r="AX175" s="314"/>
      <c r="AY175" s="286"/>
      <c r="AZ175" s="286"/>
      <c r="BA175" s="286"/>
      <c r="BB175" s="474"/>
      <c r="BC175" s="482"/>
      <c r="BD175" s="287"/>
      <c r="BE175" s="286"/>
      <c r="BF175" s="286"/>
      <c r="BG175" s="286"/>
      <c r="BH175" s="229"/>
      <c r="BI175" s="230"/>
      <c r="BJ175" s="168"/>
      <c r="BK175" s="168"/>
      <c r="BL175" s="168"/>
      <c r="BM175" s="945"/>
      <c r="BN175" s="231"/>
    </row>
    <row r="176" spans="1:66" ht="18.600000000000001" hidden="1" thickBot="1">
      <c r="A176" s="28" t="s">
        <v>5</v>
      </c>
      <c r="B176" s="29"/>
      <c r="C176" s="30"/>
      <c r="D176" s="946"/>
      <c r="E176" s="465"/>
      <c r="F176" s="465"/>
      <c r="G176" s="465"/>
      <c r="H176" s="475"/>
      <c r="I176" s="947"/>
      <c r="J176" s="465"/>
      <c r="K176" s="465"/>
      <c r="L176" s="465"/>
      <c r="M176" s="465"/>
      <c r="N176" s="948"/>
      <c r="O176" s="464"/>
      <c r="P176" s="464"/>
      <c r="Q176" s="465"/>
      <c r="R176" s="375"/>
      <c r="S176" s="1177"/>
      <c r="T176" s="1178"/>
      <c r="U176" s="1178"/>
      <c r="V176" s="1178"/>
      <c r="W176" s="1179"/>
      <c r="X176" s="1058"/>
      <c r="Y176" s="464"/>
      <c r="Z176" s="464"/>
      <c r="AA176" s="464"/>
      <c r="AB176" s="465"/>
      <c r="AC176" s="374"/>
      <c r="AD176" s="953"/>
      <c r="AE176" s="954"/>
      <c r="AF176" s="954"/>
      <c r="AG176" s="954"/>
      <c r="AH176" s="477"/>
      <c r="AI176" s="955"/>
      <c r="AJ176" s="465"/>
      <c r="AK176" s="465"/>
      <c r="AL176" s="465"/>
      <c r="AM176" s="374"/>
      <c r="AN176" s="949"/>
      <c r="AO176" s="464"/>
      <c r="AP176" s="464"/>
      <c r="AQ176" s="464"/>
      <c r="AR176" s="1231"/>
      <c r="AS176" s="170"/>
      <c r="AT176" s="1357"/>
      <c r="AU176" s="1358"/>
      <c r="AV176" s="1357"/>
      <c r="AW176" s="1359"/>
      <c r="AX176" s="1254"/>
      <c r="AY176" s="464"/>
      <c r="AZ176" s="464"/>
      <c r="BA176" s="464"/>
      <c r="BB176" s="475"/>
      <c r="BC176" s="483"/>
      <c r="BD176" s="955"/>
      <c r="BE176" s="464"/>
      <c r="BF176" s="464"/>
      <c r="BG176" s="464"/>
      <c r="BH176" s="377"/>
      <c r="BI176" s="956"/>
      <c r="BJ176" s="465"/>
      <c r="BK176" s="465"/>
      <c r="BL176" s="465"/>
      <c r="BM176" s="957"/>
      <c r="BN176" s="231"/>
    </row>
    <row r="177" spans="1:66" ht="18.600000000000001" hidden="1" thickBot="1">
      <c r="A177" s="28" t="s">
        <v>33</v>
      </c>
      <c r="B177" s="29"/>
      <c r="C177" s="30"/>
      <c r="D177" s="958"/>
      <c r="E177" s="464"/>
      <c r="F177" s="464"/>
      <c r="G177" s="464"/>
      <c r="H177" s="477"/>
      <c r="I177" s="947"/>
      <c r="J177" s="465"/>
      <c r="K177" s="464"/>
      <c r="L177" s="464"/>
      <c r="M177" s="464"/>
      <c r="N177" s="955"/>
      <c r="O177" s="464"/>
      <c r="P177" s="464"/>
      <c r="Q177" s="464"/>
      <c r="R177" s="379"/>
      <c r="S177" s="1180"/>
      <c r="T177" s="1178"/>
      <c r="U177" s="1178"/>
      <c r="V177" s="1178"/>
      <c r="W177" s="1181"/>
      <c r="X177" s="1059"/>
      <c r="Y177" s="464"/>
      <c r="Z177" s="464"/>
      <c r="AA177" s="464"/>
      <c r="AB177" s="464"/>
      <c r="AC177" s="971"/>
      <c r="AD177" s="953"/>
      <c r="AE177" s="954"/>
      <c r="AF177" s="954"/>
      <c r="AG177" s="954"/>
      <c r="AH177" s="477"/>
      <c r="AI177" s="955"/>
      <c r="AJ177" s="464"/>
      <c r="AK177" s="464"/>
      <c r="AL177" s="464"/>
      <c r="AM177" s="378"/>
      <c r="AN177" s="955"/>
      <c r="AO177" s="464"/>
      <c r="AP177" s="464"/>
      <c r="AQ177" s="464"/>
      <c r="AR177" s="1197"/>
      <c r="AS177" s="1360"/>
      <c r="AT177" s="1357"/>
      <c r="AU177" s="1358"/>
      <c r="AV177" s="1357"/>
      <c r="AW177" s="1359"/>
      <c r="AX177" s="1254"/>
      <c r="AY177" s="464"/>
      <c r="AZ177" s="464"/>
      <c r="BA177" s="464"/>
      <c r="BB177" s="475"/>
      <c r="BC177" s="483"/>
      <c r="BD177" s="955"/>
      <c r="BE177" s="464"/>
      <c r="BF177" s="464"/>
      <c r="BG177" s="464"/>
      <c r="BH177" s="377"/>
      <c r="BI177" s="956"/>
      <c r="BJ177" s="465"/>
      <c r="BK177" s="465"/>
      <c r="BL177" s="465"/>
      <c r="BM177" s="957"/>
      <c r="BN177" s="231"/>
    </row>
    <row r="178" spans="1:66" s="39" customFormat="1" ht="26.4" hidden="1" thickBot="1">
      <c r="A178" s="36" t="s">
        <v>51</v>
      </c>
      <c r="B178" s="37"/>
      <c r="C178" s="55">
        <f>SUM(D178:BM178)</f>
        <v>0</v>
      </c>
      <c r="D178" s="959"/>
      <c r="E178" s="960"/>
      <c r="F178" s="960"/>
      <c r="G178" s="960"/>
      <c r="H178" s="961"/>
      <c r="I178" s="962"/>
      <c r="J178" s="960"/>
      <c r="K178" s="960"/>
      <c r="L178" s="960"/>
      <c r="M178" s="960"/>
      <c r="N178" s="968"/>
      <c r="O178" s="960"/>
      <c r="P178" s="960"/>
      <c r="Q178" s="960"/>
      <c r="R178" s="960"/>
      <c r="S178" s="1182"/>
      <c r="T178" s="1060"/>
      <c r="U178" s="1060"/>
      <c r="V178" s="1060"/>
      <c r="W178" s="1183"/>
      <c r="X178" s="1060"/>
      <c r="Y178" s="960"/>
      <c r="Z178" s="960"/>
      <c r="AA178" s="960"/>
      <c r="AB178" s="960"/>
      <c r="AC178" s="967"/>
      <c r="AD178" s="962"/>
      <c r="AE178" s="960"/>
      <c r="AF178" s="960"/>
      <c r="AG178" s="960"/>
      <c r="AH178" s="961"/>
      <c r="AI178" s="962"/>
      <c r="AJ178" s="960"/>
      <c r="AK178" s="960"/>
      <c r="AL178" s="960"/>
      <c r="AM178" s="967"/>
      <c r="AN178" s="968"/>
      <c r="AO178" s="960"/>
      <c r="AP178" s="960"/>
      <c r="AQ178" s="960"/>
      <c r="AR178" s="1060"/>
      <c r="AS178" s="1361"/>
      <c r="AT178" s="1362"/>
      <c r="AU178" s="1362"/>
      <c r="AV178" s="1362"/>
      <c r="AW178" s="1363"/>
      <c r="AX178" s="1060"/>
      <c r="AY178" s="960"/>
      <c r="AZ178" s="960"/>
      <c r="BA178" s="960"/>
      <c r="BB178" s="960"/>
      <c r="BC178" s="969"/>
      <c r="BD178" s="968"/>
      <c r="BE178" s="960"/>
      <c r="BF178" s="960"/>
      <c r="BG178" s="960"/>
      <c r="BH178" s="960"/>
      <c r="BI178" s="968"/>
      <c r="BJ178" s="960"/>
      <c r="BK178" s="960"/>
      <c r="BL178" s="960"/>
      <c r="BM178" s="972"/>
      <c r="BN178" s="232"/>
    </row>
    <row r="179" spans="1:66" s="39" customFormat="1" ht="19.5" hidden="1" customHeight="1" thickBot="1">
      <c r="A179" s="40" t="s">
        <v>88</v>
      </c>
      <c r="B179" s="41"/>
      <c r="C179" s="42">
        <f>C178*(1+B179)</f>
        <v>0</v>
      </c>
      <c r="D179" s="247"/>
      <c r="E179" s="248"/>
      <c r="F179" s="248"/>
      <c r="G179" s="248"/>
      <c r="H179" s="316"/>
      <c r="I179" s="255"/>
      <c r="J179" s="308"/>
      <c r="K179" s="308"/>
      <c r="L179" s="308"/>
      <c r="M179" s="308"/>
      <c r="N179" s="250"/>
      <c r="O179" s="248"/>
      <c r="P179" s="248"/>
      <c r="Q179" s="248"/>
      <c r="R179" s="249"/>
      <c r="S179" s="1184"/>
      <c r="T179" s="308"/>
      <c r="U179" s="308"/>
      <c r="V179" s="308"/>
      <c r="W179" s="1185"/>
      <c r="X179" s="252"/>
      <c r="Y179" s="248"/>
      <c r="Z179" s="248"/>
      <c r="AA179" s="308"/>
      <c r="AB179" s="254"/>
      <c r="AC179" s="313"/>
      <c r="AD179" s="255"/>
      <c r="AE179" s="308"/>
      <c r="AF179" s="308"/>
      <c r="AG179" s="308"/>
      <c r="AH179" s="316"/>
      <c r="AI179" s="255"/>
      <c r="AJ179" s="308"/>
      <c r="AK179" s="308"/>
      <c r="AL179" s="248"/>
      <c r="AM179" s="237"/>
      <c r="AN179" s="250"/>
      <c r="AO179" s="248"/>
      <c r="AP179" s="248"/>
      <c r="AQ179" s="308"/>
      <c r="AR179" s="316"/>
      <c r="AS179" s="324"/>
      <c r="AT179" s="308"/>
      <c r="AU179" s="308"/>
      <c r="AV179" s="248"/>
      <c r="AW179" s="1364"/>
      <c r="AX179" s="252"/>
      <c r="AY179" s="308"/>
      <c r="AZ179" s="308"/>
      <c r="BA179" s="248"/>
      <c r="BB179" s="476"/>
      <c r="BC179" s="251"/>
      <c r="BD179" s="250"/>
      <c r="BE179" s="248"/>
      <c r="BF179" s="248"/>
      <c r="BG179" s="248"/>
      <c r="BH179" s="252"/>
      <c r="BI179" s="250"/>
      <c r="BJ179" s="248"/>
      <c r="BK179" s="248"/>
      <c r="BL179" s="248"/>
      <c r="BM179" s="253"/>
      <c r="BN179" s="232"/>
    </row>
    <row r="180" spans="1:66" ht="18.600000000000001" hidden="1" thickBot="1">
      <c r="A180" s="43" t="s">
        <v>132</v>
      </c>
      <c r="B180" s="29"/>
      <c r="C180" s="54"/>
      <c r="D180" s="342"/>
      <c r="E180" s="286"/>
      <c r="F180" s="286"/>
      <c r="G180" s="286"/>
      <c r="H180" s="298"/>
      <c r="I180" s="170"/>
      <c r="J180" s="168"/>
      <c r="K180" s="286"/>
      <c r="L180" s="286"/>
      <c r="M180" s="286"/>
      <c r="N180" s="287"/>
      <c r="O180" s="286"/>
      <c r="P180" s="286"/>
      <c r="Q180" s="168"/>
      <c r="R180" s="169"/>
      <c r="S180" s="1175"/>
      <c r="T180" s="286"/>
      <c r="U180" s="286"/>
      <c r="V180" s="296"/>
      <c r="W180" s="1176"/>
      <c r="X180" s="314"/>
      <c r="Y180" s="286"/>
      <c r="Z180" s="286"/>
      <c r="AA180" s="286"/>
      <c r="AB180" s="284"/>
      <c r="AC180" s="227"/>
      <c r="AD180" s="228"/>
      <c r="AE180" s="331"/>
      <c r="AF180" s="373"/>
      <c r="AG180" s="331"/>
      <c r="AH180" s="298"/>
      <c r="AI180" s="287"/>
      <c r="AJ180" s="286"/>
      <c r="AK180" s="286"/>
      <c r="AL180" s="286"/>
      <c r="AM180" s="293"/>
      <c r="AN180" s="287"/>
      <c r="AO180" s="286"/>
      <c r="AP180" s="286"/>
      <c r="AQ180" s="286"/>
      <c r="AR180" s="218"/>
      <c r="AS180" s="1355"/>
      <c r="AT180" s="168"/>
      <c r="AU180" s="169"/>
      <c r="AV180" s="168"/>
      <c r="AW180" s="1356"/>
      <c r="AX180" s="314"/>
      <c r="AY180" s="286"/>
      <c r="AZ180" s="286"/>
      <c r="BA180" s="286"/>
      <c r="BB180" s="474"/>
      <c r="BC180" s="482"/>
      <c r="BD180" s="287"/>
      <c r="BE180" s="286"/>
      <c r="BF180" s="286"/>
      <c r="BG180" s="286"/>
      <c r="BH180" s="229"/>
      <c r="BI180" s="230"/>
      <c r="BJ180" s="168"/>
      <c r="BK180" s="168"/>
      <c r="BL180" s="168"/>
      <c r="BM180" s="945"/>
      <c r="BN180" s="231"/>
    </row>
    <row r="181" spans="1:66" ht="18.600000000000001" hidden="1" thickBot="1">
      <c r="A181" s="28" t="s">
        <v>5</v>
      </c>
      <c r="B181" s="29"/>
      <c r="C181" s="30"/>
      <c r="D181" s="946"/>
      <c r="E181" s="465"/>
      <c r="F181" s="465"/>
      <c r="G181" s="465"/>
      <c r="H181" s="475"/>
      <c r="I181" s="947"/>
      <c r="J181" s="465"/>
      <c r="K181" s="465"/>
      <c r="L181" s="465"/>
      <c r="M181" s="465"/>
      <c r="N181" s="948"/>
      <c r="O181" s="464"/>
      <c r="P181" s="464"/>
      <c r="Q181" s="465"/>
      <c r="R181" s="375"/>
      <c r="S181" s="1177"/>
      <c r="T181" s="1178"/>
      <c r="U181" s="1178"/>
      <c r="V181" s="1178"/>
      <c r="W181" s="1179"/>
      <c r="X181" s="1058"/>
      <c r="Y181" s="464"/>
      <c r="Z181" s="464"/>
      <c r="AA181" s="464"/>
      <c r="AB181" s="465"/>
      <c r="AC181" s="374"/>
      <c r="AD181" s="953"/>
      <c r="AE181" s="954"/>
      <c r="AF181" s="954"/>
      <c r="AG181" s="954"/>
      <c r="AH181" s="477"/>
      <c r="AI181" s="955"/>
      <c r="AJ181" s="465"/>
      <c r="AK181" s="465"/>
      <c r="AL181" s="465"/>
      <c r="AM181" s="374"/>
      <c r="AN181" s="949"/>
      <c r="AO181" s="464"/>
      <c r="AP181" s="464"/>
      <c r="AQ181" s="464"/>
      <c r="AR181" s="1231"/>
      <c r="AS181" s="170"/>
      <c r="AT181" s="1357"/>
      <c r="AU181" s="1358"/>
      <c r="AV181" s="1357"/>
      <c r="AW181" s="1359"/>
      <c r="AX181" s="1254"/>
      <c r="AY181" s="464"/>
      <c r="AZ181" s="464"/>
      <c r="BA181" s="464"/>
      <c r="BB181" s="475"/>
      <c r="BC181" s="483"/>
      <c r="BD181" s="955"/>
      <c r="BE181" s="464"/>
      <c r="BF181" s="464"/>
      <c r="BG181" s="464"/>
      <c r="BH181" s="377"/>
      <c r="BI181" s="956"/>
      <c r="BJ181" s="465"/>
      <c r="BK181" s="465"/>
      <c r="BL181" s="465"/>
      <c r="BM181" s="957"/>
      <c r="BN181" s="231"/>
    </row>
    <row r="182" spans="1:66" ht="18.600000000000001" hidden="1" thickBot="1">
      <c r="A182" s="28" t="s">
        <v>33</v>
      </c>
      <c r="B182" s="29"/>
      <c r="C182" s="30"/>
      <c r="D182" s="958"/>
      <c r="E182" s="464"/>
      <c r="F182" s="464"/>
      <c r="G182" s="464"/>
      <c r="H182" s="477"/>
      <c r="I182" s="947"/>
      <c r="J182" s="465"/>
      <c r="K182" s="464"/>
      <c r="L182" s="464"/>
      <c r="M182" s="464"/>
      <c r="N182" s="955"/>
      <c r="O182" s="464"/>
      <c r="P182" s="464"/>
      <c r="Q182" s="464"/>
      <c r="R182" s="379"/>
      <c r="S182" s="1180"/>
      <c r="T182" s="1178"/>
      <c r="U182" s="1178"/>
      <c r="V182" s="1178"/>
      <c r="W182" s="1181"/>
      <c r="X182" s="1059"/>
      <c r="Y182" s="464"/>
      <c r="Z182" s="464"/>
      <c r="AA182" s="464"/>
      <c r="AB182" s="464"/>
      <c r="AC182" s="971"/>
      <c r="AD182" s="953"/>
      <c r="AE182" s="954"/>
      <c r="AF182" s="954"/>
      <c r="AG182" s="954"/>
      <c r="AH182" s="477"/>
      <c r="AI182" s="955"/>
      <c r="AJ182" s="464"/>
      <c r="AK182" s="464"/>
      <c r="AL182" s="464"/>
      <c r="AM182" s="378"/>
      <c r="AN182" s="955"/>
      <c r="AO182" s="464"/>
      <c r="AP182" s="464"/>
      <c r="AQ182" s="464"/>
      <c r="AR182" s="1197"/>
      <c r="AS182" s="1360"/>
      <c r="AT182" s="1357"/>
      <c r="AU182" s="1358"/>
      <c r="AV182" s="1357"/>
      <c r="AW182" s="1359"/>
      <c r="AX182" s="1254"/>
      <c r="AY182" s="464"/>
      <c r="AZ182" s="464"/>
      <c r="BA182" s="464"/>
      <c r="BB182" s="475"/>
      <c r="BC182" s="483"/>
      <c r="BD182" s="955"/>
      <c r="BE182" s="464"/>
      <c r="BF182" s="464"/>
      <c r="BG182" s="464"/>
      <c r="BH182" s="377"/>
      <c r="BI182" s="956"/>
      <c r="BJ182" s="465"/>
      <c r="BK182" s="465"/>
      <c r="BL182" s="465"/>
      <c r="BM182" s="957"/>
      <c r="BN182" s="231"/>
    </row>
    <row r="183" spans="1:66" s="39" customFormat="1" ht="26.4" hidden="1" thickBot="1">
      <c r="A183" s="36" t="s">
        <v>51</v>
      </c>
      <c r="B183" s="37"/>
      <c r="C183" s="38">
        <f>SUM(D183:BM183)</f>
        <v>0</v>
      </c>
      <c r="D183" s="959"/>
      <c r="E183" s="960"/>
      <c r="F183" s="960"/>
      <c r="G183" s="960"/>
      <c r="H183" s="961"/>
      <c r="I183" s="962"/>
      <c r="J183" s="960"/>
      <c r="K183" s="960"/>
      <c r="L183" s="960"/>
      <c r="M183" s="960"/>
      <c r="N183" s="968"/>
      <c r="O183" s="960"/>
      <c r="P183" s="960"/>
      <c r="Q183" s="960"/>
      <c r="R183" s="960"/>
      <c r="S183" s="1182"/>
      <c r="T183" s="1060"/>
      <c r="U183" s="1060"/>
      <c r="V183" s="1060"/>
      <c r="W183" s="1183"/>
      <c r="X183" s="1060"/>
      <c r="Y183" s="960"/>
      <c r="Z183" s="960"/>
      <c r="AA183" s="960"/>
      <c r="AB183" s="960"/>
      <c r="AC183" s="967"/>
      <c r="AD183" s="962"/>
      <c r="AE183" s="960"/>
      <c r="AF183" s="960"/>
      <c r="AG183" s="960"/>
      <c r="AH183" s="961"/>
      <c r="AI183" s="962"/>
      <c r="AJ183" s="960"/>
      <c r="AK183" s="960"/>
      <c r="AL183" s="960"/>
      <c r="AM183" s="967"/>
      <c r="AN183" s="968"/>
      <c r="AO183" s="960"/>
      <c r="AP183" s="960"/>
      <c r="AQ183" s="960"/>
      <c r="AR183" s="1060"/>
      <c r="AS183" s="1361"/>
      <c r="AT183" s="1362"/>
      <c r="AU183" s="1362"/>
      <c r="AV183" s="1362"/>
      <c r="AW183" s="1363"/>
      <c r="AX183" s="1060"/>
      <c r="AY183" s="960"/>
      <c r="AZ183" s="960"/>
      <c r="BA183" s="960"/>
      <c r="BB183" s="960"/>
      <c r="BC183" s="969"/>
      <c r="BD183" s="968"/>
      <c r="BE183" s="960"/>
      <c r="BF183" s="960"/>
      <c r="BG183" s="960"/>
      <c r="BH183" s="960"/>
      <c r="BI183" s="968"/>
      <c r="BJ183" s="960"/>
      <c r="BK183" s="960"/>
      <c r="BL183" s="960"/>
      <c r="BM183" s="972"/>
      <c r="BN183" s="232"/>
    </row>
    <row r="184" spans="1:66" s="39" customFormat="1" ht="19.5" hidden="1" customHeight="1" thickBot="1">
      <c r="A184" s="40" t="s">
        <v>88</v>
      </c>
      <c r="B184" s="41"/>
      <c r="C184" s="42">
        <f>C183*(1+B184)</f>
        <v>0</v>
      </c>
      <c r="D184" s="247"/>
      <c r="E184" s="248"/>
      <c r="F184" s="248"/>
      <c r="G184" s="248"/>
      <c r="H184" s="316"/>
      <c r="I184" s="255"/>
      <c r="J184" s="308"/>
      <c r="K184" s="308"/>
      <c r="L184" s="308"/>
      <c r="M184" s="308"/>
      <c r="N184" s="250"/>
      <c r="O184" s="248"/>
      <c r="P184" s="248"/>
      <c r="Q184" s="248"/>
      <c r="R184" s="249"/>
      <c r="S184" s="1184"/>
      <c r="T184" s="308"/>
      <c r="U184" s="308"/>
      <c r="V184" s="309"/>
      <c r="W184" s="1185"/>
      <c r="X184" s="252"/>
      <c r="Y184" s="248"/>
      <c r="Z184" s="248"/>
      <c r="AA184" s="308"/>
      <c r="AB184" s="254"/>
      <c r="AC184" s="313"/>
      <c r="AD184" s="255"/>
      <c r="AE184" s="308"/>
      <c r="AF184" s="308"/>
      <c r="AG184" s="308"/>
      <c r="AH184" s="316"/>
      <c r="AI184" s="255"/>
      <c r="AJ184" s="308"/>
      <c r="AK184" s="308"/>
      <c r="AL184" s="248"/>
      <c r="AM184" s="237"/>
      <c r="AN184" s="250"/>
      <c r="AO184" s="248"/>
      <c r="AP184" s="248"/>
      <c r="AQ184" s="308"/>
      <c r="AR184" s="316"/>
      <c r="AS184" s="324"/>
      <c r="AT184" s="308"/>
      <c r="AU184" s="308"/>
      <c r="AV184" s="248"/>
      <c r="AW184" s="1364"/>
      <c r="AX184" s="252"/>
      <c r="AY184" s="308"/>
      <c r="AZ184" s="308"/>
      <c r="BA184" s="248"/>
      <c r="BB184" s="476"/>
      <c r="BC184" s="251"/>
      <c r="BD184" s="250"/>
      <c r="BE184" s="248"/>
      <c r="BF184" s="248"/>
      <c r="BG184" s="248"/>
      <c r="BH184" s="252"/>
      <c r="BI184" s="250"/>
      <c r="BJ184" s="248"/>
      <c r="BK184" s="248"/>
      <c r="BL184" s="248"/>
      <c r="BM184" s="253"/>
      <c r="BN184" s="232"/>
    </row>
    <row r="185" spans="1:66">
      <c r="A185" s="25" t="s">
        <v>29</v>
      </c>
      <c r="B185" s="29"/>
      <c r="C185" s="57"/>
      <c r="D185" s="946"/>
      <c r="E185" s="465"/>
      <c r="F185" s="465"/>
      <c r="G185" s="465"/>
      <c r="H185" s="475"/>
      <c r="I185" s="947"/>
      <c r="J185" s="465"/>
      <c r="K185" s="465"/>
      <c r="L185" s="465"/>
      <c r="M185" s="465"/>
      <c r="N185" s="462"/>
      <c r="O185" s="465"/>
      <c r="P185" s="465"/>
      <c r="Q185" s="465"/>
      <c r="R185" s="375"/>
      <c r="S185" s="1180"/>
      <c r="T185" s="1178"/>
      <c r="U185" s="1178"/>
      <c r="V185" s="1178"/>
      <c r="W185" s="1188"/>
      <c r="X185" s="1058"/>
      <c r="Y185" s="465"/>
      <c r="Z185" s="465"/>
      <c r="AA185" s="465"/>
      <c r="AB185" s="951"/>
      <c r="AC185" s="375"/>
      <c r="AD185" s="949"/>
      <c r="AE185" s="382"/>
      <c r="AF185" s="465"/>
      <c r="AG185" s="385"/>
      <c r="AH185" s="475"/>
      <c r="AI185" s="955"/>
      <c r="AJ185" s="464"/>
      <c r="AK185" s="464"/>
      <c r="AL185" s="464"/>
      <c r="AM185" s="378"/>
      <c r="AN185" s="949"/>
      <c r="AO185" s="465"/>
      <c r="AP185" s="465"/>
      <c r="AQ185" s="465"/>
      <c r="AR185" s="1233"/>
      <c r="AS185" s="1360"/>
      <c r="AT185" s="1357"/>
      <c r="AU185" s="1357"/>
      <c r="AV185" s="1357"/>
      <c r="AW185" s="1192"/>
      <c r="AX185" s="1255"/>
      <c r="AY185" s="465"/>
      <c r="AZ185" s="465"/>
      <c r="BA185" s="465"/>
      <c r="BB185" s="475"/>
      <c r="BC185" s="483"/>
      <c r="BD185" s="949"/>
      <c r="BE185" s="465"/>
      <c r="BF185" s="465"/>
      <c r="BG185" s="465"/>
      <c r="BH185" s="951"/>
      <c r="BI185" s="949"/>
      <c r="BJ185" s="465"/>
      <c r="BK185" s="465"/>
      <c r="BL185" s="465"/>
      <c r="BM185" s="957"/>
      <c r="BN185" s="231"/>
    </row>
    <row r="186" spans="1:66">
      <c r="A186" s="28" t="s">
        <v>5</v>
      </c>
      <c r="B186" s="29"/>
      <c r="C186" s="58"/>
      <c r="D186" s="946"/>
      <c r="E186" s="465"/>
      <c r="F186" s="465"/>
      <c r="G186" s="465"/>
      <c r="H186" s="475"/>
      <c r="I186" s="947"/>
      <c r="J186" s="465"/>
      <c r="K186" s="465"/>
      <c r="L186" s="465"/>
      <c r="M186" s="465"/>
      <c r="N186" s="949"/>
      <c r="O186" s="465"/>
      <c r="P186" s="465"/>
      <c r="Q186" s="465"/>
      <c r="R186" s="375"/>
      <c r="S186" s="1177"/>
      <c r="T186" s="1189"/>
      <c r="U186" s="1189"/>
      <c r="V186" s="1189"/>
      <c r="W186" s="1181"/>
      <c r="X186" s="1058"/>
      <c r="Y186" s="465"/>
      <c r="Z186" s="465"/>
      <c r="AA186" s="465"/>
      <c r="AB186" s="951"/>
      <c r="AC186" s="375"/>
      <c r="AD186" s="953"/>
      <c r="AE186" s="382"/>
      <c r="AF186" s="465"/>
      <c r="AG186" s="465"/>
      <c r="AH186" s="973"/>
      <c r="AI186" s="974"/>
      <c r="AJ186" s="950"/>
      <c r="AK186" s="950"/>
      <c r="AL186" s="950"/>
      <c r="AM186" s="378"/>
      <c r="AN186" s="949"/>
      <c r="AO186" s="465"/>
      <c r="AP186" s="465"/>
      <c r="AQ186" s="465"/>
      <c r="AR186" s="1233"/>
      <c r="AS186" s="1360"/>
      <c r="AT186" s="1357"/>
      <c r="AU186" s="1357"/>
      <c r="AV186" s="1357"/>
      <c r="AW186" s="1192"/>
      <c r="AX186" s="1255"/>
      <c r="AY186" s="465"/>
      <c r="AZ186" s="465"/>
      <c r="BA186" s="465"/>
      <c r="BB186" s="475"/>
      <c r="BC186" s="483"/>
      <c r="BD186" s="949"/>
      <c r="BE186" s="465"/>
      <c r="BF186" s="465"/>
      <c r="BG186" s="465"/>
      <c r="BH186" s="951"/>
      <c r="BI186" s="949"/>
      <c r="BJ186" s="465"/>
      <c r="BK186" s="465"/>
      <c r="BL186" s="465"/>
      <c r="BM186" s="957"/>
      <c r="BN186" s="231"/>
    </row>
    <row r="187" spans="1:66">
      <c r="A187" s="28" t="s">
        <v>6</v>
      </c>
      <c r="B187" s="29"/>
      <c r="C187" s="58"/>
      <c r="D187" s="946"/>
      <c r="E187" s="465"/>
      <c r="F187" s="465"/>
      <c r="G187" s="465"/>
      <c r="H187" s="475"/>
      <c r="I187" s="947"/>
      <c r="J187" s="465"/>
      <c r="K187" s="465"/>
      <c r="L187" s="465"/>
      <c r="M187" s="465"/>
      <c r="N187" s="949"/>
      <c r="O187" s="465"/>
      <c r="P187" s="465"/>
      <c r="Q187" s="465"/>
      <c r="R187" s="375"/>
      <c r="S187" s="1177"/>
      <c r="T187" s="1189"/>
      <c r="U187" s="1189"/>
      <c r="V187" s="1189"/>
      <c r="W187" s="1188"/>
      <c r="X187" s="1058"/>
      <c r="Y187" s="465"/>
      <c r="Z187" s="465"/>
      <c r="AA187" s="465"/>
      <c r="AB187" s="951"/>
      <c r="AC187" s="975"/>
      <c r="AD187" s="949"/>
      <c r="AE187" s="465"/>
      <c r="AF187" s="465"/>
      <c r="AG187" s="465"/>
      <c r="AH187" s="976"/>
      <c r="AI187" s="977"/>
      <c r="AJ187" s="978"/>
      <c r="AK187" s="978"/>
      <c r="AL187" s="978"/>
      <c r="AM187" s="384"/>
      <c r="AN187" s="949"/>
      <c r="AO187" s="465"/>
      <c r="AP187" s="465"/>
      <c r="AQ187" s="465"/>
      <c r="AR187" s="1233"/>
      <c r="AS187" s="1360"/>
      <c r="AT187" s="1357"/>
      <c r="AU187" s="1357"/>
      <c r="AV187" s="1357"/>
      <c r="AW187" s="1192"/>
      <c r="AX187" s="1255"/>
      <c r="AY187" s="465"/>
      <c r="AZ187" s="465"/>
      <c r="BA187" s="465"/>
      <c r="BB187" s="475"/>
      <c r="BC187" s="483"/>
      <c r="BD187" s="949"/>
      <c r="BE187" s="465"/>
      <c r="BF187" s="465"/>
      <c r="BG187" s="465"/>
      <c r="BH187" s="951"/>
      <c r="BI187" s="949"/>
      <c r="BJ187" s="465"/>
      <c r="BK187" s="465"/>
      <c r="BL187" s="465"/>
      <c r="BM187" s="957"/>
      <c r="BN187" s="231"/>
    </row>
    <row r="188" spans="1:66" s="39" customFormat="1" ht="26.4" thickBot="1">
      <c r="A188" s="36" t="s">
        <v>51</v>
      </c>
      <c r="B188" s="37"/>
      <c r="C188" s="55">
        <f>SUM(D188:BM188)</f>
        <v>0</v>
      </c>
      <c r="D188" s="959"/>
      <c r="E188" s="960"/>
      <c r="F188" s="960"/>
      <c r="G188" s="960"/>
      <c r="H188" s="961"/>
      <c r="I188" s="962"/>
      <c r="J188" s="960"/>
      <c r="K188" s="960"/>
      <c r="L188" s="960"/>
      <c r="M188" s="960"/>
      <c r="N188" s="964"/>
      <c r="O188" s="965"/>
      <c r="P188" s="965"/>
      <c r="Q188" s="965"/>
      <c r="R188" s="965"/>
      <c r="S188" s="1182"/>
      <c r="T188" s="1060"/>
      <c r="U188" s="1060"/>
      <c r="V188" s="1060"/>
      <c r="W188" s="1183"/>
      <c r="X188" s="1060"/>
      <c r="Y188" s="960"/>
      <c r="Z188" s="960"/>
      <c r="AA188" s="960"/>
      <c r="AB188" s="960"/>
      <c r="AC188" s="967"/>
      <c r="AD188" s="962"/>
      <c r="AE188" s="960"/>
      <c r="AF188" s="960"/>
      <c r="AG188" s="960"/>
      <c r="AH188" s="961"/>
      <c r="AI188" s="962"/>
      <c r="AJ188" s="960"/>
      <c r="AK188" s="960"/>
      <c r="AL188" s="960"/>
      <c r="AM188" s="967"/>
      <c r="AN188" s="964"/>
      <c r="AO188" s="965"/>
      <c r="AP188" s="965"/>
      <c r="AQ188" s="965"/>
      <c r="AR188" s="1057"/>
      <c r="AS188" s="1365"/>
      <c r="AT188" s="1366"/>
      <c r="AU188" s="1366"/>
      <c r="AV188" s="1366"/>
      <c r="AW188" s="1367"/>
      <c r="AX188" s="1060"/>
      <c r="AY188" s="960"/>
      <c r="AZ188" s="960"/>
      <c r="BA188" s="960"/>
      <c r="BB188" s="960"/>
      <c r="BC188" s="1439"/>
      <c r="BD188" s="968"/>
      <c r="BE188" s="960"/>
      <c r="BF188" s="960"/>
      <c r="BG188" s="960"/>
      <c r="BH188" s="960"/>
      <c r="BI188" s="964"/>
      <c r="BJ188" s="965"/>
      <c r="BK188" s="965"/>
      <c r="BL188" s="965"/>
      <c r="BM188" s="970"/>
      <c r="BN188" s="232"/>
    </row>
    <row r="189" spans="1:66" s="39" customFormat="1" ht="19.5" hidden="1" customHeight="1" thickBot="1">
      <c r="A189" s="40" t="s">
        <v>88</v>
      </c>
      <c r="B189" s="41"/>
      <c r="C189" s="42">
        <f>C188*(1+B189)</f>
        <v>0</v>
      </c>
      <c r="D189" s="247"/>
      <c r="E189" s="979"/>
      <c r="F189" s="979"/>
      <c r="G189" s="979"/>
      <c r="H189" s="980"/>
      <c r="I189" s="981"/>
      <c r="J189" s="982"/>
      <c r="K189" s="982"/>
      <c r="L189" s="982"/>
      <c r="M189" s="982"/>
      <c r="N189" s="981"/>
      <c r="O189" s="982"/>
      <c r="P189" s="982"/>
      <c r="Q189" s="982"/>
      <c r="R189" s="985"/>
      <c r="S189" s="1190"/>
      <c r="T189" s="1191"/>
      <c r="U189" s="1191"/>
      <c r="V189" s="1191"/>
      <c r="W189" s="1185"/>
      <c r="X189" s="1061"/>
      <c r="Y189" s="984"/>
      <c r="Z189" s="979"/>
      <c r="AA189" s="979"/>
      <c r="AB189" s="984"/>
      <c r="AC189" s="985"/>
      <c r="AD189" s="255"/>
      <c r="AE189" s="308"/>
      <c r="AF189" s="308"/>
      <c r="AG189" s="308"/>
      <c r="AH189" s="980"/>
      <c r="AI189" s="981"/>
      <c r="AJ189" s="982"/>
      <c r="AK189" s="982"/>
      <c r="AL189" s="982"/>
      <c r="AM189" s="986"/>
      <c r="AN189" s="1385"/>
      <c r="AO189" s="1386"/>
      <c r="AP189" s="979"/>
      <c r="AQ189" s="979"/>
      <c r="AR189" s="1234"/>
      <c r="AS189" s="1368"/>
      <c r="AT189" s="1369"/>
      <c r="AU189" s="1369"/>
      <c r="AV189" s="1369"/>
      <c r="AW189" s="1370"/>
      <c r="AX189" s="1062"/>
      <c r="AY189" s="979"/>
      <c r="AZ189" s="982"/>
      <c r="BA189" s="982"/>
      <c r="BB189" s="987"/>
      <c r="BC189" s="988"/>
      <c r="BD189" s="983"/>
      <c r="BE189" s="979"/>
      <c r="BF189" s="979"/>
      <c r="BG189" s="979"/>
      <c r="BH189" s="984"/>
      <c r="BI189" s="983"/>
      <c r="BJ189" s="979"/>
      <c r="BK189" s="979"/>
      <c r="BL189" s="979"/>
      <c r="BM189" s="989"/>
      <c r="BN189" s="232"/>
    </row>
    <row r="190" spans="1:66" ht="18.600000000000001" hidden="1" thickBot="1">
      <c r="A190" s="25" t="s">
        <v>29</v>
      </c>
      <c r="B190" s="26"/>
      <c r="C190" s="59"/>
      <c r="D190" s="946"/>
      <c r="E190" s="465"/>
      <c r="F190" s="465"/>
      <c r="G190" s="465"/>
      <c r="H190" s="475"/>
      <c r="I190" s="947"/>
      <c r="J190" s="465"/>
      <c r="K190" s="465"/>
      <c r="L190" s="465"/>
      <c r="M190" s="465"/>
      <c r="N190" s="949"/>
      <c r="O190" s="465"/>
      <c r="P190" s="465"/>
      <c r="Q190" s="465"/>
      <c r="R190" s="375"/>
      <c r="S190" s="1180"/>
      <c r="T190" s="1178"/>
      <c r="U190" s="1178"/>
      <c r="V190" s="1178"/>
      <c r="W190" s="1192"/>
      <c r="X190" s="1058"/>
      <c r="Y190" s="465"/>
      <c r="Z190" s="465"/>
      <c r="AA190" s="465"/>
      <c r="AB190" s="951"/>
      <c r="AC190" s="375"/>
      <c r="AD190" s="955"/>
      <c r="AE190" s="464"/>
      <c r="AF190" s="464"/>
      <c r="AG190" s="464"/>
      <c r="AH190" s="475"/>
      <c r="AI190" s="955"/>
      <c r="AJ190" s="464"/>
      <c r="AK190" s="464"/>
      <c r="AL190" s="464"/>
      <c r="AM190" s="378"/>
      <c r="AN190" s="949"/>
      <c r="AO190" s="465"/>
      <c r="AP190" s="465"/>
      <c r="AQ190" s="465"/>
      <c r="AR190" s="1233"/>
      <c r="AS190" s="1360"/>
      <c r="AT190" s="1357"/>
      <c r="AU190" s="1357"/>
      <c r="AV190" s="1357"/>
      <c r="AW190" s="1192"/>
      <c r="AX190" s="1255"/>
      <c r="AY190" s="465"/>
      <c r="AZ190" s="465"/>
      <c r="BA190" s="465"/>
      <c r="BB190" s="475"/>
      <c r="BC190" s="483"/>
      <c r="BD190" s="949"/>
      <c r="BE190" s="465"/>
      <c r="BF190" s="465"/>
      <c r="BG190" s="465"/>
      <c r="BH190" s="951"/>
      <c r="BI190" s="949"/>
      <c r="BJ190" s="465"/>
      <c r="BK190" s="465"/>
      <c r="BL190" s="465"/>
      <c r="BM190" s="957"/>
      <c r="BN190" s="231"/>
    </row>
    <row r="191" spans="1:66" ht="18.600000000000001" hidden="1" thickBot="1">
      <c r="A191" s="28" t="s">
        <v>5</v>
      </c>
      <c r="B191" s="29"/>
      <c r="C191" s="58"/>
      <c r="D191" s="946"/>
      <c r="E191" s="465"/>
      <c r="F191" s="465"/>
      <c r="G191" s="465"/>
      <c r="H191" s="475"/>
      <c r="I191" s="947"/>
      <c r="J191" s="465"/>
      <c r="K191" s="465"/>
      <c r="L191" s="465"/>
      <c r="M191" s="465"/>
      <c r="N191" s="949"/>
      <c r="O191" s="465"/>
      <c r="P191" s="465"/>
      <c r="Q191" s="465"/>
      <c r="R191" s="375"/>
      <c r="S191" s="1177"/>
      <c r="T191" s="1189"/>
      <c r="U191" s="1189"/>
      <c r="V191" s="1189"/>
      <c r="W191" s="1192"/>
      <c r="X191" s="1058"/>
      <c r="Y191" s="465"/>
      <c r="Z191" s="465"/>
      <c r="AA191" s="465"/>
      <c r="AB191" s="951"/>
      <c r="AC191" s="375"/>
      <c r="AD191" s="955"/>
      <c r="AE191" s="464"/>
      <c r="AF191" s="464"/>
      <c r="AG191" s="464"/>
      <c r="AH191" s="973"/>
      <c r="AI191" s="974"/>
      <c r="AJ191" s="950"/>
      <c r="AK191" s="950"/>
      <c r="AL191" s="950"/>
      <c r="AM191" s="378"/>
      <c r="AN191" s="949"/>
      <c r="AO191" s="465"/>
      <c r="AP191" s="465"/>
      <c r="AQ191" s="465"/>
      <c r="AR191" s="1233"/>
      <c r="AS191" s="1360"/>
      <c r="AT191" s="1357"/>
      <c r="AU191" s="1357"/>
      <c r="AV191" s="1357"/>
      <c r="AW191" s="1192"/>
      <c r="AX191" s="1255"/>
      <c r="AY191" s="465"/>
      <c r="AZ191" s="465"/>
      <c r="BA191" s="465"/>
      <c r="BB191" s="475"/>
      <c r="BC191" s="483"/>
      <c r="BD191" s="949"/>
      <c r="BE191" s="465"/>
      <c r="BF191" s="465"/>
      <c r="BG191" s="465"/>
      <c r="BH191" s="951"/>
      <c r="BI191" s="949"/>
      <c r="BJ191" s="465"/>
      <c r="BK191" s="465"/>
      <c r="BL191" s="465"/>
      <c r="BM191" s="957"/>
      <c r="BN191" s="231"/>
    </row>
    <row r="192" spans="1:66" ht="18.600000000000001" hidden="1" thickBot="1">
      <c r="A192" s="28" t="s">
        <v>6</v>
      </c>
      <c r="B192" s="29"/>
      <c r="C192" s="58"/>
      <c r="D192" s="946"/>
      <c r="E192" s="465"/>
      <c r="F192" s="465"/>
      <c r="G192" s="465"/>
      <c r="H192" s="475"/>
      <c r="I192" s="947"/>
      <c r="J192" s="465"/>
      <c r="K192" s="465"/>
      <c r="L192" s="465"/>
      <c r="M192" s="465"/>
      <c r="N192" s="949"/>
      <c r="O192" s="465"/>
      <c r="P192" s="465"/>
      <c r="Q192" s="465"/>
      <c r="R192" s="375"/>
      <c r="S192" s="1177"/>
      <c r="T192" s="1189"/>
      <c r="U192" s="1189"/>
      <c r="V192" s="1189"/>
      <c r="W192" s="1192"/>
      <c r="X192" s="1058"/>
      <c r="Y192" s="465"/>
      <c r="Z192" s="465"/>
      <c r="AA192" s="465"/>
      <c r="AB192" s="951"/>
      <c r="AC192" s="975"/>
      <c r="AD192" s="955"/>
      <c r="AE192" s="464"/>
      <c r="AF192" s="464"/>
      <c r="AG192" s="464"/>
      <c r="AH192" s="990"/>
      <c r="AI192" s="977"/>
      <c r="AJ192" s="978"/>
      <c r="AK192" s="978"/>
      <c r="AL192" s="978"/>
      <c r="AM192" s="384"/>
      <c r="AN192" s="949"/>
      <c r="AO192" s="465"/>
      <c r="AP192" s="465"/>
      <c r="AQ192" s="465"/>
      <c r="AR192" s="1233"/>
      <c r="AS192" s="1360"/>
      <c r="AT192" s="1357"/>
      <c r="AU192" s="1357"/>
      <c r="AV192" s="1357"/>
      <c r="AW192" s="1192"/>
      <c r="AX192" s="1255"/>
      <c r="AY192" s="465"/>
      <c r="AZ192" s="465"/>
      <c r="BA192" s="465"/>
      <c r="BB192" s="475"/>
      <c r="BC192" s="483"/>
      <c r="BD192" s="949"/>
      <c r="BE192" s="465"/>
      <c r="BF192" s="465"/>
      <c r="BG192" s="465"/>
      <c r="BH192" s="951"/>
      <c r="BI192" s="949"/>
      <c r="BJ192" s="465"/>
      <c r="BK192" s="465"/>
      <c r="BL192" s="465"/>
      <c r="BM192" s="957"/>
      <c r="BN192" s="231"/>
    </row>
    <row r="193" spans="1:66" s="39" customFormat="1" ht="26.4" hidden="1" thickBot="1">
      <c r="A193" s="36" t="s">
        <v>51</v>
      </c>
      <c r="B193" s="37"/>
      <c r="C193" s="55">
        <f>SUM(D193:BM193)</f>
        <v>0</v>
      </c>
      <c r="D193" s="959"/>
      <c r="E193" s="960"/>
      <c r="F193" s="960"/>
      <c r="G193" s="960"/>
      <c r="H193" s="961"/>
      <c r="I193" s="962"/>
      <c r="J193" s="960"/>
      <c r="K193" s="960"/>
      <c r="L193" s="960"/>
      <c r="M193" s="960"/>
      <c r="N193" s="968"/>
      <c r="O193" s="960"/>
      <c r="P193" s="960"/>
      <c r="Q193" s="960"/>
      <c r="R193" s="960"/>
      <c r="S193" s="1182"/>
      <c r="T193" s="1060"/>
      <c r="U193" s="1060"/>
      <c r="V193" s="1060"/>
      <c r="W193" s="1183"/>
      <c r="X193" s="1060"/>
      <c r="Y193" s="960"/>
      <c r="Z193" s="960"/>
      <c r="AA193" s="960"/>
      <c r="AB193" s="960"/>
      <c r="AC193" s="967"/>
      <c r="AD193" s="962"/>
      <c r="AE193" s="960"/>
      <c r="AF193" s="960"/>
      <c r="AG193" s="960"/>
      <c r="AH193" s="961"/>
      <c r="AI193" s="962"/>
      <c r="AJ193" s="960"/>
      <c r="AK193" s="960"/>
      <c r="AL193" s="960"/>
      <c r="AM193" s="967"/>
      <c r="AN193" s="968"/>
      <c r="AO193" s="960"/>
      <c r="AP193" s="960"/>
      <c r="AQ193" s="960"/>
      <c r="AR193" s="1060"/>
      <c r="AS193" s="1361"/>
      <c r="AT193" s="1362"/>
      <c r="AU193" s="1362"/>
      <c r="AV193" s="1362"/>
      <c r="AW193" s="1363"/>
      <c r="AX193" s="1060"/>
      <c r="AY193" s="960"/>
      <c r="AZ193" s="960"/>
      <c r="BA193" s="960"/>
      <c r="BB193" s="960"/>
      <c r="BC193" s="969"/>
      <c r="BD193" s="968"/>
      <c r="BE193" s="960"/>
      <c r="BF193" s="960"/>
      <c r="BG193" s="960"/>
      <c r="BH193" s="960"/>
      <c r="BI193" s="968"/>
      <c r="BJ193" s="960"/>
      <c r="BK193" s="960"/>
      <c r="BL193" s="960"/>
      <c r="BM193" s="972"/>
      <c r="BN193" s="232"/>
    </row>
    <row r="194" spans="1:66" s="39" customFormat="1" ht="19.5" hidden="1" customHeight="1" thickBot="1">
      <c r="A194" s="40" t="s">
        <v>88</v>
      </c>
      <c r="B194" s="41"/>
      <c r="C194" s="42">
        <f>C193*(1+B194)</f>
        <v>0</v>
      </c>
      <c r="D194" s="247"/>
      <c r="E194" s="248"/>
      <c r="F194" s="248"/>
      <c r="G194" s="248"/>
      <c r="H194" s="316"/>
      <c r="I194" s="255"/>
      <c r="J194" s="308"/>
      <c r="K194" s="308"/>
      <c r="L194" s="308"/>
      <c r="M194" s="308"/>
      <c r="N194" s="255"/>
      <c r="O194" s="308"/>
      <c r="P194" s="308"/>
      <c r="Q194" s="248"/>
      <c r="R194" s="249"/>
      <c r="S194" s="1184"/>
      <c r="T194" s="308"/>
      <c r="U194" s="308"/>
      <c r="V194" s="313"/>
      <c r="W194" s="1193"/>
      <c r="X194" s="237"/>
      <c r="Y194" s="252"/>
      <c r="Z194" s="248"/>
      <c r="AA194" s="248"/>
      <c r="AB194" s="252"/>
      <c r="AC194" s="313"/>
      <c r="AD194" s="255"/>
      <c r="AE194" s="308"/>
      <c r="AF194" s="308"/>
      <c r="AG194" s="308"/>
      <c r="AH194" s="316"/>
      <c r="AI194" s="255"/>
      <c r="AJ194" s="308"/>
      <c r="AK194" s="308"/>
      <c r="AL194" s="308"/>
      <c r="AM194" s="237"/>
      <c r="AN194" s="1387"/>
      <c r="AO194" s="1386"/>
      <c r="AP194" s="248"/>
      <c r="AQ194" s="248"/>
      <c r="AR194" s="476"/>
      <c r="AS194" s="324"/>
      <c r="AT194" s="308"/>
      <c r="AU194" s="308"/>
      <c r="AV194" s="308"/>
      <c r="AW194" s="1364"/>
      <c r="AX194" s="252"/>
      <c r="AY194" s="248"/>
      <c r="AZ194" s="308"/>
      <c r="BA194" s="308"/>
      <c r="BB194" s="476"/>
      <c r="BC194" s="251"/>
      <c r="BD194" s="250"/>
      <c r="BE194" s="248"/>
      <c r="BF194" s="248"/>
      <c r="BG194" s="248"/>
      <c r="BH194" s="252"/>
      <c r="BI194" s="250"/>
      <c r="BJ194" s="248"/>
      <c r="BK194" s="248"/>
      <c r="BL194" s="248"/>
      <c r="BM194" s="253"/>
      <c r="BN194" s="232"/>
    </row>
    <row r="195" spans="1:66" ht="18.600000000000001" hidden="1" thickBot="1">
      <c r="A195" s="43" t="s">
        <v>29</v>
      </c>
      <c r="B195" s="29"/>
      <c r="C195" s="58"/>
      <c r="D195" s="386"/>
      <c r="E195" s="465"/>
      <c r="F195" s="465"/>
      <c r="G195" s="465"/>
      <c r="H195" s="475"/>
      <c r="I195" s="947"/>
      <c r="J195" s="465"/>
      <c r="K195" s="465"/>
      <c r="L195" s="465"/>
      <c r="M195" s="465"/>
      <c r="N195" s="953"/>
      <c r="O195" s="950"/>
      <c r="P195" s="950"/>
      <c r="Q195" s="950"/>
      <c r="R195" s="1030"/>
      <c r="S195" s="1194"/>
      <c r="T195" s="1189"/>
      <c r="U195" s="1189"/>
      <c r="V195" s="385"/>
      <c r="W195" s="1192"/>
      <c r="X195" s="1058"/>
      <c r="Y195" s="465"/>
      <c r="Z195" s="465"/>
      <c r="AA195" s="465"/>
      <c r="AB195" s="951"/>
      <c r="AC195" s="375"/>
      <c r="AD195" s="949"/>
      <c r="AE195" s="465"/>
      <c r="AF195" s="465"/>
      <c r="AG195" s="172"/>
      <c r="AH195" s="475"/>
      <c r="AI195" s="955"/>
      <c r="AJ195" s="464"/>
      <c r="AK195" s="464"/>
      <c r="AL195" s="464"/>
      <c r="AM195" s="378"/>
      <c r="AN195" s="949"/>
      <c r="AO195" s="465"/>
      <c r="AP195" s="465"/>
      <c r="AQ195" s="465"/>
      <c r="AR195" s="1233"/>
      <c r="AS195" s="1360"/>
      <c r="AT195" s="1357"/>
      <c r="AU195" s="1357"/>
      <c r="AV195" s="1371"/>
      <c r="AW195" s="1192"/>
      <c r="AX195" s="1255"/>
      <c r="AY195" s="465"/>
      <c r="AZ195" s="465"/>
      <c r="BA195" s="465"/>
      <c r="BB195" s="475"/>
      <c r="BC195" s="483"/>
      <c r="BD195" s="949"/>
      <c r="BE195" s="465"/>
      <c r="BF195" s="465"/>
      <c r="BG195" s="465"/>
      <c r="BH195" s="951"/>
      <c r="BI195" s="949"/>
      <c r="BJ195" s="465"/>
      <c r="BK195" s="465"/>
      <c r="BL195" s="465"/>
      <c r="BM195" s="957"/>
      <c r="BN195" s="231"/>
    </row>
    <row r="196" spans="1:66" ht="18.600000000000001" hidden="1" thickBot="1">
      <c r="A196" s="28" t="s">
        <v>5</v>
      </c>
      <c r="B196" s="29"/>
      <c r="C196" s="58"/>
      <c r="D196" s="946"/>
      <c r="E196" s="465"/>
      <c r="F196" s="465"/>
      <c r="G196" s="465"/>
      <c r="H196" s="475"/>
      <c r="I196" s="947"/>
      <c r="J196" s="465"/>
      <c r="K196" s="465"/>
      <c r="L196" s="465"/>
      <c r="M196" s="465"/>
      <c r="N196" s="949"/>
      <c r="O196" s="465"/>
      <c r="P196" s="465"/>
      <c r="Q196" s="465"/>
      <c r="R196" s="375"/>
      <c r="S196" s="1177"/>
      <c r="T196" s="1189"/>
      <c r="U196" s="1189"/>
      <c r="V196" s="1195"/>
      <c r="W196" s="1192"/>
      <c r="X196" s="1058"/>
      <c r="Y196" s="465"/>
      <c r="Z196" s="465"/>
      <c r="AA196" s="465"/>
      <c r="AB196" s="951"/>
      <c r="AC196" s="975"/>
      <c r="AD196" s="949"/>
      <c r="AE196" s="465"/>
      <c r="AF196" s="465"/>
      <c r="AG196" s="465"/>
      <c r="AH196" s="973"/>
      <c r="AI196" s="974"/>
      <c r="AJ196" s="950"/>
      <c r="AK196" s="950"/>
      <c r="AL196" s="950"/>
      <c r="AM196" s="378"/>
      <c r="AN196" s="949"/>
      <c r="AO196" s="465"/>
      <c r="AP196" s="465"/>
      <c r="AQ196" s="465"/>
      <c r="AR196" s="1233"/>
      <c r="AS196" s="1360"/>
      <c r="AT196" s="1357"/>
      <c r="AU196" s="1357"/>
      <c r="AV196" s="1357"/>
      <c r="AW196" s="1192"/>
      <c r="AX196" s="1255"/>
      <c r="AY196" s="465"/>
      <c r="AZ196" s="465"/>
      <c r="BA196" s="465"/>
      <c r="BB196" s="475"/>
      <c r="BC196" s="483"/>
      <c r="BD196" s="949"/>
      <c r="BE196" s="465"/>
      <c r="BF196" s="465"/>
      <c r="BG196" s="465"/>
      <c r="BH196" s="951"/>
      <c r="BI196" s="949"/>
      <c r="BJ196" s="465"/>
      <c r="BK196" s="465"/>
      <c r="BL196" s="465"/>
      <c r="BM196" s="957"/>
      <c r="BN196" s="231"/>
    </row>
    <row r="197" spans="1:66" s="39" customFormat="1" ht="26.4" hidden="1" thickBot="1">
      <c r="A197" s="36" t="s">
        <v>51</v>
      </c>
      <c r="B197" s="37"/>
      <c r="C197" s="55">
        <f>SUM(D197:BM197)</f>
        <v>0</v>
      </c>
      <c r="D197" s="959"/>
      <c r="E197" s="960"/>
      <c r="F197" s="960"/>
      <c r="G197" s="960"/>
      <c r="H197" s="961"/>
      <c r="I197" s="962"/>
      <c r="J197" s="960"/>
      <c r="K197" s="960"/>
      <c r="L197" s="960"/>
      <c r="M197" s="960"/>
      <c r="N197" s="968"/>
      <c r="O197" s="960"/>
      <c r="P197" s="960"/>
      <c r="Q197" s="960"/>
      <c r="R197" s="960"/>
      <c r="S197" s="1182"/>
      <c r="T197" s="1060"/>
      <c r="U197" s="1060"/>
      <c r="V197" s="1060"/>
      <c r="W197" s="1183"/>
      <c r="X197" s="1060"/>
      <c r="Y197" s="960"/>
      <c r="Z197" s="960"/>
      <c r="AA197" s="960"/>
      <c r="AB197" s="960"/>
      <c r="AC197" s="967"/>
      <c r="AD197" s="962"/>
      <c r="AE197" s="960"/>
      <c r="AF197" s="960"/>
      <c r="AG197" s="960"/>
      <c r="AH197" s="961"/>
      <c r="AI197" s="962"/>
      <c r="AJ197" s="960"/>
      <c r="AK197" s="960"/>
      <c r="AL197" s="960"/>
      <c r="AM197" s="967"/>
      <c r="AN197" s="968"/>
      <c r="AO197" s="960"/>
      <c r="AP197" s="960"/>
      <c r="AQ197" s="960"/>
      <c r="AR197" s="1060"/>
      <c r="AS197" s="1361"/>
      <c r="AT197" s="1362"/>
      <c r="AU197" s="1362"/>
      <c r="AV197" s="1362"/>
      <c r="AW197" s="1363"/>
      <c r="AX197" s="1060"/>
      <c r="AY197" s="960"/>
      <c r="AZ197" s="960"/>
      <c r="BA197" s="960"/>
      <c r="BB197" s="960"/>
      <c r="BC197" s="969"/>
      <c r="BD197" s="968"/>
      <c r="BE197" s="960"/>
      <c r="BF197" s="960"/>
      <c r="BG197" s="960"/>
      <c r="BH197" s="960"/>
      <c r="BI197" s="968"/>
      <c r="BJ197" s="960"/>
      <c r="BK197" s="960"/>
      <c r="BL197" s="960"/>
      <c r="BM197" s="972"/>
      <c r="BN197" s="232"/>
    </row>
    <row r="198" spans="1:66" s="39" customFormat="1" ht="19.5" hidden="1" customHeight="1" thickBot="1">
      <c r="A198" s="40" t="s">
        <v>88</v>
      </c>
      <c r="B198" s="41"/>
      <c r="C198" s="42">
        <f>C197*(1+B198)</f>
        <v>0</v>
      </c>
      <c r="D198" s="991"/>
      <c r="E198" s="979"/>
      <c r="F198" s="979"/>
      <c r="G198" s="979"/>
      <c r="H198" s="980"/>
      <c r="I198" s="981"/>
      <c r="J198" s="982"/>
      <c r="K198" s="982"/>
      <c r="L198" s="982"/>
      <c r="M198" s="982"/>
      <c r="N198" s="983"/>
      <c r="O198" s="979"/>
      <c r="P198" s="979"/>
      <c r="Q198" s="979"/>
      <c r="R198" s="1031"/>
      <c r="S198" s="1190"/>
      <c r="T198" s="1191"/>
      <c r="U198" s="1191"/>
      <c r="V198" s="1191"/>
      <c r="W198" s="1196"/>
      <c r="X198" s="1061"/>
      <c r="Y198" s="984"/>
      <c r="Z198" s="979"/>
      <c r="AA198" s="979"/>
      <c r="AB198" s="984"/>
      <c r="AC198" s="985"/>
      <c r="AD198" s="981"/>
      <c r="AE198" s="982"/>
      <c r="AF198" s="982"/>
      <c r="AG198" s="982"/>
      <c r="AH198" s="980"/>
      <c r="AI198" s="981"/>
      <c r="AJ198" s="982"/>
      <c r="AK198" s="982"/>
      <c r="AL198" s="982"/>
      <c r="AM198" s="986"/>
      <c r="AN198" s="1385"/>
      <c r="AO198" s="1386"/>
      <c r="AP198" s="979"/>
      <c r="AQ198" s="979"/>
      <c r="AR198" s="1234"/>
      <c r="AS198" s="1368"/>
      <c r="AT198" s="1369"/>
      <c r="AU198" s="1369"/>
      <c r="AV198" s="1369"/>
      <c r="AW198" s="1370"/>
      <c r="AX198" s="1062"/>
      <c r="AY198" s="979"/>
      <c r="AZ198" s="982"/>
      <c r="BA198" s="982"/>
      <c r="BB198" s="987"/>
      <c r="BC198" s="988"/>
      <c r="BD198" s="983"/>
      <c r="BE198" s="979"/>
      <c r="BF198" s="979"/>
      <c r="BG198" s="979"/>
      <c r="BH198" s="984"/>
      <c r="BI198" s="983"/>
      <c r="BJ198" s="979"/>
      <c r="BK198" s="979"/>
      <c r="BL198" s="979"/>
      <c r="BM198" s="989"/>
      <c r="BN198" s="232"/>
    </row>
    <row r="199" spans="1:66" ht="18.600000000000001" hidden="1" thickBot="1">
      <c r="A199" s="25" t="s">
        <v>134</v>
      </c>
      <c r="B199" s="29"/>
      <c r="C199" s="45"/>
      <c r="D199" s="958"/>
      <c r="E199" s="464"/>
      <c r="F199" s="464"/>
      <c r="G199" s="464"/>
      <c r="H199" s="477"/>
      <c r="I199" s="992"/>
      <c r="J199" s="464"/>
      <c r="K199" s="464"/>
      <c r="L199" s="464"/>
      <c r="M199" s="464"/>
      <c r="N199" s="955"/>
      <c r="O199" s="950"/>
      <c r="P199" s="286"/>
      <c r="Q199" s="464"/>
      <c r="R199" s="379"/>
      <c r="S199" s="1180"/>
      <c r="T199" s="1178"/>
      <c r="U199" s="1178"/>
      <c r="V199" s="1197"/>
      <c r="W199" s="1198"/>
      <c r="X199" s="1059"/>
      <c r="Y199" s="464"/>
      <c r="Z199" s="464"/>
      <c r="AA199" s="464"/>
      <c r="AB199" s="380"/>
      <c r="AC199" s="381"/>
      <c r="AD199" s="955"/>
      <c r="AE199" s="376"/>
      <c r="AF199" s="464"/>
      <c r="AG199" s="464"/>
      <c r="AH199" s="993"/>
      <c r="AI199" s="955"/>
      <c r="AJ199" s="994"/>
      <c r="AK199" s="464"/>
      <c r="AL199" s="464"/>
      <c r="AM199" s="378"/>
      <c r="AN199" s="955"/>
      <c r="AO199" s="464"/>
      <c r="AP199" s="464"/>
      <c r="AQ199" s="464"/>
      <c r="AR199" s="1235"/>
      <c r="AS199" s="1372"/>
      <c r="AT199" s="1373"/>
      <c r="AU199" s="1373"/>
      <c r="AV199" s="1373"/>
      <c r="AW199" s="1188"/>
      <c r="AX199" s="1254"/>
      <c r="AY199" s="464"/>
      <c r="AZ199" s="464"/>
      <c r="BA199" s="464"/>
      <c r="BB199" s="477"/>
      <c r="BC199" s="484"/>
      <c r="BD199" s="955"/>
      <c r="BE199" s="464"/>
      <c r="BF199" s="464"/>
      <c r="BG199" s="464"/>
      <c r="BH199" s="380"/>
      <c r="BI199" s="995"/>
      <c r="BJ199" s="464"/>
      <c r="BK199" s="464"/>
      <c r="BL199" s="464"/>
      <c r="BM199" s="996"/>
      <c r="BN199" s="231"/>
    </row>
    <row r="200" spans="1:66" ht="18.600000000000001" hidden="1" thickBot="1">
      <c r="A200" s="28" t="s">
        <v>5</v>
      </c>
      <c r="B200" s="29"/>
      <c r="C200" s="30"/>
      <c r="D200" s="946"/>
      <c r="E200" s="465"/>
      <c r="F200" s="465"/>
      <c r="G200" s="465"/>
      <c r="H200" s="475"/>
      <c r="I200" s="947"/>
      <c r="J200" s="465"/>
      <c r="K200" s="465"/>
      <c r="L200" s="465"/>
      <c r="M200" s="465"/>
      <c r="N200" s="949"/>
      <c r="O200" s="465"/>
      <c r="P200" s="465"/>
      <c r="Q200" s="465"/>
      <c r="R200" s="375"/>
      <c r="S200" s="1177"/>
      <c r="T200" s="1189"/>
      <c r="U200" s="1189"/>
      <c r="V200" s="1189"/>
      <c r="W200" s="1192"/>
      <c r="X200" s="1058"/>
      <c r="Y200" s="465"/>
      <c r="Z200" s="465"/>
      <c r="AA200" s="465"/>
      <c r="AB200" s="377"/>
      <c r="AC200" s="383"/>
      <c r="AD200" s="949"/>
      <c r="AE200" s="382"/>
      <c r="AF200" s="465"/>
      <c r="AG200" s="465"/>
      <c r="AH200" s="475"/>
      <c r="AI200" s="949"/>
      <c r="AJ200" s="465"/>
      <c r="AK200" s="465"/>
      <c r="AL200" s="465"/>
      <c r="AM200" s="374"/>
      <c r="AN200" s="949"/>
      <c r="AO200" s="465"/>
      <c r="AP200" s="465"/>
      <c r="AQ200" s="465"/>
      <c r="AR200" s="1236"/>
      <c r="AS200" s="1374"/>
      <c r="AT200" s="1357"/>
      <c r="AU200" s="1357"/>
      <c r="AV200" s="1357"/>
      <c r="AW200" s="1192"/>
      <c r="AX200" s="1255"/>
      <c r="AY200" s="465"/>
      <c r="AZ200" s="465"/>
      <c r="BA200" s="465"/>
      <c r="BB200" s="475"/>
      <c r="BC200" s="483"/>
      <c r="BD200" s="949"/>
      <c r="BE200" s="465"/>
      <c r="BF200" s="465"/>
      <c r="BG200" s="465"/>
      <c r="BH200" s="377"/>
      <c r="BI200" s="956"/>
      <c r="BJ200" s="465"/>
      <c r="BK200" s="465"/>
      <c r="BL200" s="465"/>
      <c r="BM200" s="957"/>
      <c r="BN200" s="231"/>
    </row>
    <row r="201" spans="1:66" ht="18.600000000000001" hidden="1" thickBot="1">
      <c r="A201" s="28" t="s">
        <v>33</v>
      </c>
      <c r="B201" s="29"/>
      <c r="C201" s="30"/>
      <c r="D201" s="946"/>
      <c r="E201" s="465"/>
      <c r="F201" s="465"/>
      <c r="G201" s="465"/>
      <c r="H201" s="475"/>
      <c r="I201" s="947"/>
      <c r="J201" s="465"/>
      <c r="K201" s="464"/>
      <c r="L201" s="465"/>
      <c r="M201" s="465"/>
      <c r="N201" s="949"/>
      <c r="O201" s="465"/>
      <c r="P201" s="465"/>
      <c r="Q201" s="465"/>
      <c r="R201" s="375"/>
      <c r="S201" s="1180"/>
      <c r="T201" s="1178"/>
      <c r="U201" s="1178"/>
      <c r="V201" s="1178"/>
      <c r="W201" s="1188"/>
      <c r="X201" s="1058"/>
      <c r="Y201" s="465"/>
      <c r="Z201" s="465"/>
      <c r="AA201" s="465"/>
      <c r="AB201" s="377"/>
      <c r="AC201" s="383"/>
      <c r="AD201" s="955"/>
      <c r="AE201" s="376"/>
      <c r="AF201" s="464"/>
      <c r="AG201" s="464"/>
      <c r="AH201" s="993"/>
      <c r="AI201" s="955"/>
      <c r="AJ201" s="994"/>
      <c r="AK201" s="464"/>
      <c r="AL201" s="465"/>
      <c r="AM201" s="374"/>
      <c r="AN201" s="949"/>
      <c r="AO201" s="465"/>
      <c r="AP201" s="465"/>
      <c r="AQ201" s="465"/>
      <c r="AR201" s="1236"/>
      <c r="AS201" s="1374"/>
      <c r="AT201" s="1357"/>
      <c r="AU201" s="1357"/>
      <c r="AV201" s="1357"/>
      <c r="AW201" s="1192"/>
      <c r="AX201" s="1255"/>
      <c r="AY201" s="465"/>
      <c r="AZ201" s="465"/>
      <c r="BA201" s="465"/>
      <c r="BB201" s="475"/>
      <c r="BC201" s="483"/>
      <c r="BD201" s="949"/>
      <c r="BE201" s="465"/>
      <c r="BF201" s="465"/>
      <c r="BG201" s="465"/>
      <c r="BH201" s="377"/>
      <c r="BI201" s="956"/>
      <c r="BJ201" s="465"/>
      <c r="BK201" s="465"/>
      <c r="BL201" s="465"/>
      <c r="BM201" s="957"/>
      <c r="BN201" s="231"/>
    </row>
    <row r="202" spans="1:66" ht="18.600000000000001" hidden="1" thickBot="1">
      <c r="A202" s="28" t="s">
        <v>91</v>
      </c>
      <c r="B202" s="29"/>
      <c r="C202" s="30"/>
      <c r="D202" s="946"/>
      <c r="E202" s="465"/>
      <c r="F202" s="465"/>
      <c r="G202" s="465"/>
      <c r="H202" s="475"/>
      <c r="I202" s="947"/>
      <c r="J202" s="465"/>
      <c r="K202" s="465"/>
      <c r="L202" s="465"/>
      <c r="M202" s="465"/>
      <c r="N202" s="949"/>
      <c r="O202" s="465"/>
      <c r="P202" s="465"/>
      <c r="Q202" s="465"/>
      <c r="R202" s="375"/>
      <c r="S202" s="1177"/>
      <c r="T202" s="1189"/>
      <c r="U202" s="1189"/>
      <c r="V202" s="1189"/>
      <c r="W202" s="1192"/>
      <c r="X202" s="1058"/>
      <c r="Y202" s="465"/>
      <c r="Z202" s="465"/>
      <c r="AA202" s="465"/>
      <c r="AB202" s="377"/>
      <c r="AC202" s="975"/>
      <c r="AD202" s="949"/>
      <c r="AE202" s="382"/>
      <c r="AF202" s="465"/>
      <c r="AG202" s="465"/>
      <c r="AH202" s="475"/>
      <c r="AI202" s="955"/>
      <c r="AJ202" s="464"/>
      <c r="AK202" s="464"/>
      <c r="AL202" s="465"/>
      <c r="AM202" s="374"/>
      <c r="AN202" s="949"/>
      <c r="AO202" s="465"/>
      <c r="AP202" s="465"/>
      <c r="AQ202" s="465"/>
      <c r="AR202" s="1236"/>
      <c r="AS202" s="1374"/>
      <c r="AT202" s="1357"/>
      <c r="AU202" s="1357"/>
      <c r="AV202" s="1357"/>
      <c r="AW202" s="1192"/>
      <c r="AX202" s="1255"/>
      <c r="AY202" s="465"/>
      <c r="AZ202" s="465"/>
      <c r="BA202" s="465"/>
      <c r="BB202" s="475"/>
      <c r="BC202" s="483"/>
      <c r="BD202" s="949"/>
      <c r="BE202" s="465"/>
      <c r="BF202" s="465"/>
      <c r="BG202" s="465"/>
      <c r="BH202" s="377"/>
      <c r="BI202" s="956"/>
      <c r="BJ202" s="465"/>
      <c r="BK202" s="465"/>
      <c r="BL202" s="465"/>
      <c r="BM202" s="957"/>
      <c r="BN202" s="231"/>
    </row>
    <row r="203" spans="1:66" s="39" customFormat="1" ht="26.4" hidden="1" thickBot="1">
      <c r="A203" s="36" t="s">
        <v>51</v>
      </c>
      <c r="B203" s="37"/>
      <c r="C203" s="38">
        <f>SUM(D203:BM203)</f>
        <v>0</v>
      </c>
      <c r="D203" s="959"/>
      <c r="E203" s="960"/>
      <c r="F203" s="960"/>
      <c r="G203" s="960"/>
      <c r="H203" s="961"/>
      <c r="I203" s="962"/>
      <c r="J203" s="960"/>
      <c r="K203" s="960"/>
      <c r="L203" s="960"/>
      <c r="M203" s="960"/>
      <c r="N203" s="968"/>
      <c r="O203" s="960"/>
      <c r="P203" s="960"/>
      <c r="Q203" s="960"/>
      <c r="R203" s="960"/>
      <c r="S203" s="1182"/>
      <c r="T203" s="1060"/>
      <c r="U203" s="1060"/>
      <c r="V203" s="1060"/>
      <c r="W203" s="1183"/>
      <c r="X203" s="1060"/>
      <c r="Y203" s="960"/>
      <c r="Z203" s="960"/>
      <c r="AA203" s="960"/>
      <c r="AB203" s="960"/>
      <c r="AC203" s="967"/>
      <c r="AD203" s="962"/>
      <c r="AE203" s="960"/>
      <c r="AF203" s="960"/>
      <c r="AG203" s="960"/>
      <c r="AH203" s="961"/>
      <c r="AI203" s="962"/>
      <c r="AJ203" s="960"/>
      <c r="AK203" s="960"/>
      <c r="AL203" s="960"/>
      <c r="AM203" s="967"/>
      <c r="AN203" s="968"/>
      <c r="AO203" s="960"/>
      <c r="AP203" s="960"/>
      <c r="AQ203" s="960"/>
      <c r="AR203" s="1060"/>
      <c r="AS203" s="1361"/>
      <c r="AT203" s="1362"/>
      <c r="AU203" s="1362"/>
      <c r="AV203" s="1362"/>
      <c r="AW203" s="1363"/>
      <c r="AX203" s="1060"/>
      <c r="AY203" s="960"/>
      <c r="AZ203" s="960"/>
      <c r="BA203" s="960"/>
      <c r="BB203" s="960"/>
      <c r="BC203" s="969"/>
      <c r="BD203" s="968"/>
      <c r="BE203" s="960"/>
      <c r="BF203" s="960"/>
      <c r="BG203" s="960"/>
      <c r="BH203" s="960"/>
      <c r="BI203" s="968"/>
      <c r="BJ203" s="960"/>
      <c r="BK203" s="960"/>
      <c r="BL203" s="960"/>
      <c r="BM203" s="972"/>
      <c r="BN203" s="232"/>
    </row>
    <row r="204" spans="1:66" s="39" customFormat="1" ht="19.5" hidden="1" customHeight="1" thickBot="1">
      <c r="A204" s="40" t="s">
        <v>88</v>
      </c>
      <c r="B204" s="41"/>
      <c r="C204" s="42">
        <f>C203*(1+B204)</f>
        <v>0</v>
      </c>
      <c r="D204" s="991"/>
      <c r="E204" s="979"/>
      <c r="F204" s="979"/>
      <c r="G204" s="979"/>
      <c r="H204" s="980"/>
      <c r="I204" s="981"/>
      <c r="J204" s="982"/>
      <c r="K204" s="982"/>
      <c r="L204" s="982"/>
      <c r="M204" s="982"/>
      <c r="N204" s="983"/>
      <c r="O204" s="979"/>
      <c r="P204" s="979"/>
      <c r="Q204" s="979"/>
      <c r="R204" s="1031"/>
      <c r="S204" s="1190"/>
      <c r="T204" s="1191"/>
      <c r="U204" s="1191"/>
      <c r="V204" s="1191"/>
      <c r="W204" s="1199"/>
      <c r="X204" s="1062"/>
      <c r="Y204" s="979"/>
      <c r="Z204" s="979"/>
      <c r="AA204" s="982"/>
      <c r="AB204" s="997"/>
      <c r="AC204" s="985"/>
      <c r="AD204" s="981"/>
      <c r="AE204" s="982"/>
      <c r="AF204" s="982"/>
      <c r="AG204" s="982"/>
      <c r="AH204" s="980"/>
      <c r="AI204" s="981"/>
      <c r="AJ204" s="982"/>
      <c r="AK204" s="982"/>
      <c r="AL204" s="979"/>
      <c r="AM204" s="986"/>
      <c r="AN204" s="983"/>
      <c r="AO204" s="979"/>
      <c r="AP204" s="979"/>
      <c r="AQ204" s="982"/>
      <c r="AR204" s="1237"/>
      <c r="AS204" s="1368"/>
      <c r="AT204" s="1369"/>
      <c r="AU204" s="1375"/>
      <c r="AV204" s="1376"/>
      <c r="AW204" s="1370"/>
      <c r="AX204" s="1062"/>
      <c r="AY204" s="982"/>
      <c r="AZ204" s="982"/>
      <c r="BA204" s="979"/>
      <c r="BB204" s="987"/>
      <c r="BC204" s="988"/>
      <c r="BD204" s="983"/>
      <c r="BE204" s="979"/>
      <c r="BF204" s="979"/>
      <c r="BG204" s="979"/>
      <c r="BH204" s="984"/>
      <c r="BI204" s="983"/>
      <c r="BJ204" s="979"/>
      <c r="BK204" s="979"/>
      <c r="BL204" s="979"/>
      <c r="BM204" s="989"/>
      <c r="BN204" s="232"/>
    </row>
    <row r="205" spans="1:66" ht="18.600000000000001" hidden="1" thickBot="1">
      <c r="A205" s="25" t="s">
        <v>134</v>
      </c>
      <c r="B205" s="29"/>
      <c r="C205" s="45"/>
      <c r="D205" s="958"/>
      <c r="E205" s="464"/>
      <c r="F205" s="464"/>
      <c r="G205" s="464"/>
      <c r="H205" s="477"/>
      <c r="I205" s="992"/>
      <c r="J205" s="464"/>
      <c r="K205" s="464"/>
      <c r="L205" s="464"/>
      <c r="M205" s="464"/>
      <c r="N205" s="955"/>
      <c r="O205" s="950"/>
      <c r="P205" s="286"/>
      <c r="Q205" s="464"/>
      <c r="R205" s="379"/>
      <c r="S205" s="1180"/>
      <c r="T205" s="1178"/>
      <c r="U205" s="1178"/>
      <c r="V205" s="1178"/>
      <c r="W205" s="1188"/>
      <c r="X205" s="1059"/>
      <c r="Y205" s="464"/>
      <c r="Z205" s="994"/>
      <c r="AA205" s="464"/>
      <c r="AB205" s="380"/>
      <c r="AC205" s="381"/>
      <c r="AD205" s="955"/>
      <c r="AE205" s="376"/>
      <c r="AF205" s="464"/>
      <c r="AG205" s="464"/>
      <c r="AH205" s="477"/>
      <c r="AI205" s="955"/>
      <c r="AJ205" s="464"/>
      <c r="AK205" s="464"/>
      <c r="AL205" s="464"/>
      <c r="AM205" s="378"/>
      <c r="AN205" s="955"/>
      <c r="AO205" s="464"/>
      <c r="AP205" s="994"/>
      <c r="AQ205" s="464"/>
      <c r="AR205" s="1235"/>
      <c r="AS205" s="1372"/>
      <c r="AT205" s="1373"/>
      <c r="AU205" s="1373"/>
      <c r="AV205" s="1373"/>
      <c r="AW205" s="1188"/>
      <c r="AX205" s="1254"/>
      <c r="AY205" s="464"/>
      <c r="AZ205" s="464"/>
      <c r="BA205" s="464"/>
      <c r="BB205" s="477"/>
      <c r="BC205" s="484"/>
      <c r="BD205" s="955"/>
      <c r="BE205" s="464"/>
      <c r="BF205" s="464"/>
      <c r="BG205" s="464"/>
      <c r="BH205" s="380"/>
      <c r="BI205" s="995"/>
      <c r="BJ205" s="464"/>
      <c r="BK205" s="464"/>
      <c r="BL205" s="464"/>
      <c r="BM205" s="996"/>
      <c r="BN205" s="231"/>
    </row>
    <row r="206" spans="1:66" ht="18.600000000000001" hidden="1" thickBot="1">
      <c r="A206" s="28" t="s">
        <v>5</v>
      </c>
      <c r="B206" s="29"/>
      <c r="C206" s="30"/>
      <c r="D206" s="946"/>
      <c r="E206" s="465"/>
      <c r="F206" s="465"/>
      <c r="G206" s="465"/>
      <c r="H206" s="475"/>
      <c r="I206" s="947"/>
      <c r="J206" s="465"/>
      <c r="K206" s="465"/>
      <c r="L206" s="465"/>
      <c r="M206" s="465"/>
      <c r="N206" s="949"/>
      <c r="O206" s="465"/>
      <c r="P206" s="465"/>
      <c r="Q206" s="465"/>
      <c r="R206" s="375"/>
      <c r="S206" s="1177"/>
      <c r="T206" s="1189"/>
      <c r="U206" s="1189"/>
      <c r="V206" s="1189"/>
      <c r="W206" s="1192"/>
      <c r="X206" s="1058"/>
      <c r="Y206" s="465"/>
      <c r="Z206" s="465"/>
      <c r="AA206" s="465"/>
      <c r="AB206" s="377"/>
      <c r="AC206" s="383"/>
      <c r="AD206" s="949"/>
      <c r="AE206" s="382"/>
      <c r="AF206" s="465"/>
      <c r="AG206" s="465"/>
      <c r="AH206" s="475"/>
      <c r="AI206" s="949"/>
      <c r="AJ206" s="465"/>
      <c r="AK206" s="465"/>
      <c r="AL206" s="465"/>
      <c r="AM206" s="374"/>
      <c r="AN206" s="949"/>
      <c r="AO206" s="465"/>
      <c r="AP206" s="465"/>
      <c r="AQ206" s="465"/>
      <c r="AR206" s="1236"/>
      <c r="AS206" s="1374"/>
      <c r="AT206" s="1357"/>
      <c r="AU206" s="1357"/>
      <c r="AV206" s="1357"/>
      <c r="AW206" s="1192"/>
      <c r="AX206" s="1255"/>
      <c r="AY206" s="465"/>
      <c r="AZ206" s="465"/>
      <c r="BA206" s="465"/>
      <c r="BB206" s="475"/>
      <c r="BC206" s="483"/>
      <c r="BD206" s="949"/>
      <c r="BE206" s="465"/>
      <c r="BF206" s="465"/>
      <c r="BG206" s="465"/>
      <c r="BH206" s="377"/>
      <c r="BI206" s="956"/>
      <c r="BJ206" s="465"/>
      <c r="BK206" s="465"/>
      <c r="BL206" s="465"/>
      <c r="BM206" s="957"/>
      <c r="BN206" s="231"/>
    </row>
    <row r="207" spans="1:66" ht="18.600000000000001" hidden="1" thickBot="1">
      <c r="A207" s="28" t="s">
        <v>33</v>
      </c>
      <c r="B207" s="29"/>
      <c r="C207" s="30"/>
      <c r="D207" s="946"/>
      <c r="E207" s="465"/>
      <c r="F207" s="465"/>
      <c r="G207" s="465"/>
      <c r="H207" s="475"/>
      <c r="I207" s="947"/>
      <c r="J207" s="465"/>
      <c r="K207" s="464"/>
      <c r="L207" s="465"/>
      <c r="M207" s="465"/>
      <c r="N207" s="949"/>
      <c r="O207" s="465"/>
      <c r="P207" s="465"/>
      <c r="Q207" s="465"/>
      <c r="R207" s="375"/>
      <c r="S207" s="1180"/>
      <c r="T207" s="1178"/>
      <c r="U207" s="1178"/>
      <c r="V207" s="1178"/>
      <c r="W207" s="1188"/>
      <c r="X207" s="1059"/>
      <c r="Y207" s="464"/>
      <c r="Z207" s="994"/>
      <c r="AA207" s="464"/>
      <c r="AB207" s="377"/>
      <c r="AC207" s="383"/>
      <c r="AD207" s="955"/>
      <c r="AE207" s="376"/>
      <c r="AF207" s="464"/>
      <c r="AG207" s="464"/>
      <c r="AH207" s="477"/>
      <c r="AI207" s="955"/>
      <c r="AJ207" s="464"/>
      <c r="AK207" s="464"/>
      <c r="AL207" s="464"/>
      <c r="AM207" s="378"/>
      <c r="AN207" s="955"/>
      <c r="AO207" s="464"/>
      <c r="AP207" s="994"/>
      <c r="AQ207" s="464"/>
      <c r="AR207" s="1236"/>
      <c r="AS207" s="1374"/>
      <c r="AT207" s="1357"/>
      <c r="AU207" s="1357"/>
      <c r="AV207" s="1357"/>
      <c r="AW207" s="1192"/>
      <c r="AX207" s="1255"/>
      <c r="AY207" s="465"/>
      <c r="AZ207" s="465"/>
      <c r="BA207" s="465"/>
      <c r="BB207" s="475"/>
      <c r="BC207" s="483"/>
      <c r="BD207" s="949"/>
      <c r="BE207" s="465"/>
      <c r="BF207" s="465"/>
      <c r="BG207" s="465"/>
      <c r="BH207" s="377"/>
      <c r="BI207" s="956"/>
      <c r="BJ207" s="465"/>
      <c r="BK207" s="465"/>
      <c r="BL207" s="465"/>
      <c r="BM207" s="957"/>
      <c r="BN207" s="231"/>
    </row>
    <row r="208" spans="1:66" ht="18.600000000000001" hidden="1" thickBot="1">
      <c r="A208" s="28" t="s">
        <v>91</v>
      </c>
      <c r="B208" s="29"/>
      <c r="C208" s="30"/>
      <c r="D208" s="946"/>
      <c r="E208" s="465"/>
      <c r="F208" s="465"/>
      <c r="G208" s="465"/>
      <c r="H208" s="475"/>
      <c r="I208" s="947"/>
      <c r="J208" s="465"/>
      <c r="K208" s="465"/>
      <c r="L208" s="465"/>
      <c r="M208" s="465"/>
      <c r="N208" s="949"/>
      <c r="O208" s="465"/>
      <c r="P208" s="465"/>
      <c r="Q208" s="465"/>
      <c r="R208" s="375"/>
      <c r="S208" s="1177"/>
      <c r="T208" s="1189"/>
      <c r="U208" s="1189"/>
      <c r="V208" s="1189"/>
      <c r="W208" s="1192"/>
      <c r="X208" s="1058"/>
      <c r="Y208" s="465"/>
      <c r="Z208" s="465"/>
      <c r="AA208" s="465"/>
      <c r="AB208" s="377"/>
      <c r="AC208" s="975"/>
      <c r="AD208" s="949"/>
      <c r="AE208" s="382"/>
      <c r="AF208" s="465"/>
      <c r="AG208" s="465"/>
      <c r="AH208" s="475"/>
      <c r="AI208" s="955"/>
      <c r="AJ208" s="464"/>
      <c r="AK208" s="464"/>
      <c r="AL208" s="465"/>
      <c r="AM208" s="374"/>
      <c r="AN208" s="949"/>
      <c r="AO208" s="465"/>
      <c r="AP208" s="465"/>
      <c r="AQ208" s="465"/>
      <c r="AR208" s="1236"/>
      <c r="AS208" s="1374"/>
      <c r="AT208" s="1357"/>
      <c r="AU208" s="1357"/>
      <c r="AV208" s="1357"/>
      <c r="AW208" s="1192"/>
      <c r="AX208" s="1255"/>
      <c r="AY208" s="465"/>
      <c r="AZ208" s="465"/>
      <c r="BA208" s="465"/>
      <c r="BB208" s="475"/>
      <c r="BC208" s="483"/>
      <c r="BD208" s="949"/>
      <c r="BE208" s="465"/>
      <c r="BF208" s="465"/>
      <c r="BG208" s="465"/>
      <c r="BH208" s="377"/>
      <c r="BI208" s="956"/>
      <c r="BJ208" s="465"/>
      <c r="BK208" s="465"/>
      <c r="BL208" s="465"/>
      <c r="BM208" s="957"/>
      <c r="BN208" s="231"/>
    </row>
    <row r="209" spans="1:66" s="39" customFormat="1" ht="26.4" hidden="1" thickBot="1">
      <c r="A209" s="36" t="s">
        <v>51</v>
      </c>
      <c r="B209" s="37"/>
      <c r="C209" s="38">
        <f>SUM(D209:BM209)</f>
        <v>0</v>
      </c>
      <c r="D209" s="959"/>
      <c r="E209" s="960"/>
      <c r="F209" s="960"/>
      <c r="G209" s="960"/>
      <c r="H209" s="961"/>
      <c r="I209" s="962"/>
      <c r="J209" s="960"/>
      <c r="K209" s="960"/>
      <c r="L209" s="960"/>
      <c r="M209" s="960"/>
      <c r="N209" s="968"/>
      <c r="O209" s="960"/>
      <c r="P209" s="960"/>
      <c r="Q209" s="960"/>
      <c r="R209" s="960"/>
      <c r="S209" s="1182"/>
      <c r="T209" s="1060"/>
      <c r="U209" s="1060"/>
      <c r="V209" s="1060"/>
      <c r="W209" s="1183"/>
      <c r="X209" s="1060"/>
      <c r="Y209" s="960"/>
      <c r="Z209" s="960"/>
      <c r="AA209" s="960"/>
      <c r="AB209" s="960"/>
      <c r="AC209" s="967"/>
      <c r="AD209" s="962"/>
      <c r="AE209" s="960"/>
      <c r="AF209" s="960"/>
      <c r="AG209" s="960"/>
      <c r="AH209" s="961"/>
      <c r="AI209" s="962"/>
      <c r="AJ209" s="960"/>
      <c r="AK209" s="960"/>
      <c r="AL209" s="960"/>
      <c r="AM209" s="967"/>
      <c r="AN209" s="968"/>
      <c r="AO209" s="960"/>
      <c r="AP209" s="960"/>
      <c r="AQ209" s="960"/>
      <c r="AR209" s="1060"/>
      <c r="AS209" s="1361"/>
      <c r="AT209" s="1362"/>
      <c r="AU209" s="1362"/>
      <c r="AV209" s="1362"/>
      <c r="AW209" s="1363"/>
      <c r="AX209" s="1060"/>
      <c r="AY209" s="960"/>
      <c r="AZ209" s="960"/>
      <c r="BA209" s="960"/>
      <c r="BB209" s="960"/>
      <c r="BC209" s="969"/>
      <c r="BD209" s="968"/>
      <c r="BE209" s="960"/>
      <c r="BF209" s="960"/>
      <c r="BG209" s="960"/>
      <c r="BH209" s="960"/>
      <c r="BI209" s="968"/>
      <c r="BJ209" s="960"/>
      <c r="BK209" s="960"/>
      <c r="BL209" s="960"/>
      <c r="BM209" s="972"/>
      <c r="BN209" s="232"/>
    </row>
    <row r="210" spans="1:66" s="39" customFormat="1" ht="19.5" hidden="1" customHeight="1" thickBot="1">
      <c r="A210" s="40" t="s">
        <v>88</v>
      </c>
      <c r="B210" s="41"/>
      <c r="C210" s="42">
        <f>C209*(1+B210)</f>
        <v>0</v>
      </c>
      <c r="D210" s="991"/>
      <c r="E210" s="979"/>
      <c r="F210" s="979"/>
      <c r="G210" s="979"/>
      <c r="H210" s="980"/>
      <c r="I210" s="981"/>
      <c r="J210" s="982"/>
      <c r="K210" s="982"/>
      <c r="L210" s="982"/>
      <c r="M210" s="982"/>
      <c r="N210" s="983"/>
      <c r="O210" s="979"/>
      <c r="P210" s="979"/>
      <c r="Q210" s="979"/>
      <c r="R210" s="1031"/>
      <c r="S210" s="1190"/>
      <c r="T210" s="1191"/>
      <c r="U210" s="1191"/>
      <c r="V210" s="1191"/>
      <c r="W210" s="1199"/>
      <c r="X210" s="1062"/>
      <c r="Y210" s="979"/>
      <c r="Z210" s="979"/>
      <c r="AA210" s="982"/>
      <c r="AB210" s="997"/>
      <c r="AC210" s="985"/>
      <c r="AD210" s="981"/>
      <c r="AE210" s="982"/>
      <c r="AF210" s="982"/>
      <c r="AG210" s="998"/>
      <c r="AH210" s="999"/>
      <c r="AI210" s="981"/>
      <c r="AJ210" s="982"/>
      <c r="AK210" s="982"/>
      <c r="AL210" s="979"/>
      <c r="AM210" s="986"/>
      <c r="AN210" s="983"/>
      <c r="AO210" s="979"/>
      <c r="AP210" s="979"/>
      <c r="AQ210" s="982"/>
      <c r="AR210" s="1237"/>
      <c r="AS210" s="1368"/>
      <c r="AT210" s="1369"/>
      <c r="AU210" s="1375"/>
      <c r="AV210" s="1376"/>
      <c r="AW210" s="1370"/>
      <c r="AX210" s="1062"/>
      <c r="AY210" s="982"/>
      <c r="AZ210" s="982"/>
      <c r="BA210" s="979"/>
      <c r="BB210" s="987"/>
      <c r="BC210" s="988"/>
      <c r="BD210" s="983"/>
      <c r="BE210" s="979"/>
      <c r="BF210" s="979"/>
      <c r="BG210" s="979"/>
      <c r="BH210" s="984"/>
      <c r="BI210" s="983"/>
      <c r="BJ210" s="979"/>
      <c r="BK210" s="979"/>
      <c r="BL210" s="979"/>
      <c r="BM210" s="989"/>
      <c r="BN210" s="232"/>
    </row>
    <row r="211" spans="1:66" ht="18.600000000000001" hidden="1" thickBot="1">
      <c r="A211" s="25" t="s">
        <v>52</v>
      </c>
      <c r="B211" s="26"/>
      <c r="C211" s="27"/>
      <c r="D211" s="958"/>
      <c r="E211" s="464"/>
      <c r="F211" s="464"/>
      <c r="G211" s="464"/>
      <c r="H211" s="477"/>
      <c r="I211" s="992"/>
      <c r="J211" s="464"/>
      <c r="K211" s="464"/>
      <c r="L211" s="464"/>
      <c r="M211" s="464"/>
      <c r="N211" s="955"/>
      <c r="O211" s="950"/>
      <c r="P211" s="286"/>
      <c r="Q211" s="464"/>
      <c r="R211" s="379"/>
      <c r="S211" s="1180"/>
      <c r="T211" s="1178"/>
      <c r="U211" s="1178"/>
      <c r="V211" s="1178"/>
      <c r="W211" s="1188"/>
      <c r="X211" s="1059"/>
      <c r="Y211" s="464"/>
      <c r="Z211" s="464"/>
      <c r="AA211" s="464"/>
      <c r="AB211" s="380"/>
      <c r="AC211" s="381"/>
      <c r="AD211" s="955"/>
      <c r="AE211" s="376"/>
      <c r="AF211" s="464"/>
      <c r="AG211" s="379"/>
      <c r="AH211" s="335"/>
      <c r="AI211" s="955"/>
      <c r="AJ211" s="464"/>
      <c r="AK211" s="464"/>
      <c r="AL211" s="464"/>
      <c r="AM211" s="378"/>
      <c r="AN211" s="955"/>
      <c r="AO211" s="464"/>
      <c r="AP211" s="464"/>
      <c r="AQ211" s="464"/>
      <c r="AR211" s="1235"/>
      <c r="AS211" s="1372"/>
      <c r="AT211" s="1373"/>
      <c r="AU211" s="1373"/>
      <c r="AV211" s="1377"/>
      <c r="AW211" s="1188"/>
      <c r="AX211" s="1254"/>
      <c r="AY211" s="464"/>
      <c r="AZ211" s="464"/>
      <c r="BA211" s="464"/>
      <c r="BB211" s="477"/>
      <c r="BC211" s="484"/>
      <c r="BD211" s="955"/>
      <c r="BE211" s="464"/>
      <c r="BF211" s="464"/>
      <c r="BG211" s="464"/>
      <c r="BH211" s="380"/>
      <c r="BI211" s="995"/>
      <c r="BJ211" s="464"/>
      <c r="BK211" s="464"/>
      <c r="BL211" s="464"/>
      <c r="BM211" s="996"/>
      <c r="BN211" s="231"/>
    </row>
    <row r="212" spans="1:66" ht="18.600000000000001" hidden="1" thickBot="1">
      <c r="A212" s="28" t="s">
        <v>5</v>
      </c>
      <c r="B212" s="29"/>
      <c r="C212" s="30"/>
      <c r="D212" s="946"/>
      <c r="E212" s="465"/>
      <c r="F212" s="465"/>
      <c r="G212" s="465"/>
      <c r="H212" s="475"/>
      <c r="I212" s="947"/>
      <c r="J212" s="465"/>
      <c r="K212" s="465"/>
      <c r="L212" s="465"/>
      <c r="M212" s="465"/>
      <c r="N212" s="949"/>
      <c r="O212" s="465"/>
      <c r="P212" s="465"/>
      <c r="Q212" s="465"/>
      <c r="R212" s="375"/>
      <c r="S212" s="1177"/>
      <c r="T212" s="1189"/>
      <c r="U212" s="1189"/>
      <c r="V212" s="1189"/>
      <c r="W212" s="1192"/>
      <c r="X212" s="1058"/>
      <c r="Y212" s="465"/>
      <c r="Z212" s="465"/>
      <c r="AA212" s="465"/>
      <c r="AB212" s="377"/>
      <c r="AC212" s="383"/>
      <c r="AD212" s="949"/>
      <c r="AE212" s="382"/>
      <c r="AF212" s="465"/>
      <c r="AG212" s="465"/>
      <c r="AH212" s="475"/>
      <c r="AI212" s="949"/>
      <c r="AJ212" s="465"/>
      <c r="AK212" s="465"/>
      <c r="AL212" s="465"/>
      <c r="AM212" s="374"/>
      <c r="AN212" s="949"/>
      <c r="AO212" s="465"/>
      <c r="AP212" s="465"/>
      <c r="AQ212" s="465"/>
      <c r="AR212" s="1236"/>
      <c r="AS212" s="1374"/>
      <c r="AT212" s="1357"/>
      <c r="AU212" s="1357"/>
      <c r="AV212" s="1357"/>
      <c r="AW212" s="1192"/>
      <c r="AX212" s="1255"/>
      <c r="AY212" s="465"/>
      <c r="AZ212" s="465"/>
      <c r="BA212" s="465"/>
      <c r="BB212" s="475"/>
      <c r="BC212" s="483"/>
      <c r="BD212" s="949"/>
      <c r="BE212" s="465"/>
      <c r="BF212" s="465"/>
      <c r="BG212" s="465"/>
      <c r="BH212" s="377"/>
      <c r="BI212" s="956"/>
      <c r="BJ212" s="465"/>
      <c r="BK212" s="465"/>
      <c r="BL212" s="465"/>
      <c r="BM212" s="957"/>
      <c r="BN212" s="231"/>
    </row>
    <row r="213" spans="1:66" ht="18.600000000000001" hidden="1" thickBot="1">
      <c r="A213" s="28" t="s">
        <v>33</v>
      </c>
      <c r="B213" s="29"/>
      <c r="C213" s="30"/>
      <c r="D213" s="958"/>
      <c r="E213" s="464"/>
      <c r="F213" s="464"/>
      <c r="G213" s="464"/>
      <c r="H213" s="477"/>
      <c r="I213" s="992"/>
      <c r="J213" s="464"/>
      <c r="K213" s="464"/>
      <c r="L213" s="464"/>
      <c r="M213" s="464"/>
      <c r="N213" s="955"/>
      <c r="O213" s="464"/>
      <c r="P213" s="464"/>
      <c r="Q213" s="464"/>
      <c r="R213" s="379"/>
      <c r="S213" s="1180"/>
      <c r="T213" s="1178"/>
      <c r="U213" s="1178"/>
      <c r="V213" s="1178"/>
      <c r="W213" s="1188"/>
      <c r="X213" s="1059"/>
      <c r="Y213" s="464"/>
      <c r="Z213" s="464"/>
      <c r="AA213" s="464"/>
      <c r="AB213" s="380"/>
      <c r="AC213" s="975"/>
      <c r="AD213" s="955"/>
      <c r="AE213" s="376"/>
      <c r="AF213" s="464"/>
      <c r="AG213" s="464"/>
      <c r="AH213" s="477"/>
      <c r="AI213" s="955"/>
      <c r="AJ213" s="464"/>
      <c r="AK213" s="464"/>
      <c r="AL213" s="464"/>
      <c r="AM213" s="378"/>
      <c r="AN213" s="955"/>
      <c r="AO213" s="464"/>
      <c r="AP213" s="464"/>
      <c r="AQ213" s="464"/>
      <c r="AR213" s="1235"/>
      <c r="AS213" s="1372"/>
      <c r="AT213" s="1373"/>
      <c r="AU213" s="1373"/>
      <c r="AV213" s="1373"/>
      <c r="AW213" s="1188"/>
      <c r="AX213" s="1254"/>
      <c r="AY213" s="464"/>
      <c r="AZ213" s="464"/>
      <c r="BA213" s="464"/>
      <c r="BB213" s="477"/>
      <c r="BC213" s="484"/>
      <c r="BD213" s="955"/>
      <c r="BE213" s="464"/>
      <c r="BF213" s="464"/>
      <c r="BG213" s="464"/>
      <c r="BH213" s="380"/>
      <c r="BI213" s="995"/>
      <c r="BJ213" s="464"/>
      <c r="BK213" s="464"/>
      <c r="BL213" s="464"/>
      <c r="BM213" s="996"/>
      <c r="BN213" s="231"/>
    </row>
    <row r="214" spans="1:66" s="39" customFormat="1" ht="26.4" hidden="1" thickBot="1">
      <c r="A214" s="36" t="s">
        <v>51</v>
      </c>
      <c r="B214" s="37"/>
      <c r="C214" s="164">
        <f>SUM(D214:BM214)</f>
        <v>0</v>
      </c>
      <c r="D214" s="959"/>
      <c r="E214" s="960"/>
      <c r="F214" s="960"/>
      <c r="G214" s="960"/>
      <c r="H214" s="961"/>
      <c r="I214" s="962"/>
      <c r="J214" s="960"/>
      <c r="K214" s="960"/>
      <c r="L214" s="960"/>
      <c r="M214" s="960"/>
      <c r="N214" s="968"/>
      <c r="O214" s="960"/>
      <c r="P214" s="960"/>
      <c r="Q214" s="960"/>
      <c r="R214" s="960"/>
      <c r="S214" s="1182"/>
      <c r="T214" s="1060"/>
      <c r="U214" s="1060"/>
      <c r="V214" s="1060"/>
      <c r="W214" s="1183"/>
      <c r="X214" s="1060"/>
      <c r="Y214" s="960"/>
      <c r="Z214" s="960"/>
      <c r="AA214" s="960"/>
      <c r="AB214" s="960"/>
      <c r="AC214" s="967"/>
      <c r="AD214" s="962"/>
      <c r="AE214" s="960"/>
      <c r="AF214" s="960"/>
      <c r="AG214" s="960"/>
      <c r="AH214" s="961"/>
      <c r="AI214" s="962"/>
      <c r="AJ214" s="960"/>
      <c r="AK214" s="960"/>
      <c r="AL214" s="960"/>
      <c r="AM214" s="967"/>
      <c r="AN214" s="968"/>
      <c r="AO214" s="960"/>
      <c r="AP214" s="960"/>
      <c r="AQ214" s="960"/>
      <c r="AR214" s="1060"/>
      <c r="AS214" s="1361"/>
      <c r="AT214" s="1362"/>
      <c r="AU214" s="1362"/>
      <c r="AV214" s="1362"/>
      <c r="AW214" s="1363"/>
      <c r="AX214" s="1060"/>
      <c r="AY214" s="960"/>
      <c r="AZ214" s="960"/>
      <c r="BA214" s="960"/>
      <c r="BB214" s="960"/>
      <c r="BC214" s="969"/>
      <c r="BD214" s="968"/>
      <c r="BE214" s="960"/>
      <c r="BF214" s="960"/>
      <c r="BG214" s="960"/>
      <c r="BH214" s="960"/>
      <c r="BI214" s="968"/>
      <c r="BJ214" s="960"/>
      <c r="BK214" s="960"/>
      <c r="BL214" s="960"/>
      <c r="BM214" s="972"/>
      <c r="BN214" s="232"/>
    </row>
    <row r="215" spans="1:66" s="39" customFormat="1" ht="19.5" hidden="1" customHeight="1" thickBot="1">
      <c r="A215" s="40" t="s">
        <v>88</v>
      </c>
      <c r="B215" s="41"/>
      <c r="C215" s="42">
        <f>C214*(1+B215)</f>
        <v>0</v>
      </c>
      <c r="D215" s="343"/>
      <c r="E215" s="308"/>
      <c r="F215" s="308"/>
      <c r="G215" s="308"/>
      <c r="H215" s="316"/>
      <c r="I215" s="324"/>
      <c r="J215" s="308"/>
      <c r="K215" s="308"/>
      <c r="L215" s="308"/>
      <c r="M215" s="308"/>
      <c r="N215" s="255"/>
      <c r="O215" s="308"/>
      <c r="P215" s="308"/>
      <c r="Q215" s="308"/>
      <c r="R215" s="313"/>
      <c r="S215" s="324"/>
      <c r="T215" s="308"/>
      <c r="U215" s="308"/>
      <c r="V215" s="308"/>
      <c r="W215" s="1185"/>
      <c r="X215" s="254"/>
      <c r="Y215" s="308"/>
      <c r="Z215" s="308"/>
      <c r="AA215" s="308"/>
      <c r="AB215" s="254"/>
      <c r="AC215" s="313"/>
      <c r="AD215" s="255"/>
      <c r="AE215" s="308"/>
      <c r="AF215" s="308"/>
      <c r="AG215" s="308"/>
      <c r="AH215" s="316"/>
      <c r="AI215" s="255"/>
      <c r="AJ215" s="308"/>
      <c r="AK215" s="308"/>
      <c r="AL215" s="308"/>
      <c r="AM215" s="317"/>
      <c r="AN215" s="255"/>
      <c r="AO215" s="308"/>
      <c r="AP215" s="308"/>
      <c r="AQ215" s="308"/>
      <c r="AR215" s="316"/>
      <c r="AS215" s="324"/>
      <c r="AT215" s="308"/>
      <c r="AU215" s="308"/>
      <c r="AV215" s="308"/>
      <c r="AW215" s="1185"/>
      <c r="AX215" s="254"/>
      <c r="AY215" s="308"/>
      <c r="AZ215" s="308"/>
      <c r="BA215" s="308"/>
      <c r="BB215" s="316"/>
      <c r="BC215" s="309"/>
      <c r="BD215" s="255"/>
      <c r="BE215" s="308"/>
      <c r="BF215" s="308"/>
      <c r="BG215" s="308"/>
      <c r="BH215" s="254"/>
      <c r="BI215" s="255"/>
      <c r="BJ215" s="308"/>
      <c r="BK215" s="308"/>
      <c r="BL215" s="308"/>
      <c r="BM215" s="1000"/>
      <c r="BN215" s="232"/>
    </row>
    <row r="216" spans="1:66" ht="18.600000000000001" hidden="1" thickBot="1">
      <c r="A216" s="43" t="s">
        <v>133</v>
      </c>
      <c r="B216" s="29"/>
      <c r="C216" s="57"/>
      <c r="D216" s="946"/>
      <c r="E216" s="465"/>
      <c r="F216" s="465"/>
      <c r="G216" s="465"/>
      <c r="H216" s="475"/>
      <c r="I216" s="947"/>
      <c r="J216" s="465"/>
      <c r="K216" s="465"/>
      <c r="L216" s="465"/>
      <c r="M216" s="465"/>
      <c r="N216" s="949"/>
      <c r="O216" s="465"/>
      <c r="P216" s="465"/>
      <c r="Q216" s="465"/>
      <c r="R216" s="375"/>
      <c r="S216" s="1177"/>
      <c r="T216" s="1189"/>
      <c r="U216" s="1189"/>
      <c r="V216" s="1189"/>
      <c r="W216" s="1188"/>
      <c r="X216" s="1059"/>
      <c r="Y216" s="464"/>
      <c r="Z216" s="465"/>
      <c r="AA216" s="465"/>
      <c r="AB216" s="376"/>
      <c r="AC216" s="379"/>
      <c r="AD216" s="949"/>
      <c r="AE216" s="382"/>
      <c r="AF216" s="464"/>
      <c r="AG216" s="950"/>
      <c r="AH216" s="477"/>
      <c r="AI216" s="1001"/>
      <c r="AJ216" s="994"/>
      <c r="AK216" s="464"/>
      <c r="AL216" s="464"/>
      <c r="AM216" s="378"/>
      <c r="AN216" s="955"/>
      <c r="AO216" s="464"/>
      <c r="AP216" s="465"/>
      <c r="AQ216" s="465"/>
      <c r="AR216" s="477"/>
      <c r="AS216" s="1378"/>
      <c r="AT216" s="1379"/>
      <c r="AU216" s="1379"/>
      <c r="AV216" s="1380"/>
      <c r="AW216" s="1192"/>
      <c r="AX216" s="1255"/>
      <c r="AY216" s="465"/>
      <c r="AZ216" s="465"/>
      <c r="BA216" s="465"/>
      <c r="BB216" s="475"/>
      <c r="BC216" s="483"/>
      <c r="BD216" s="949"/>
      <c r="BE216" s="465"/>
      <c r="BF216" s="465"/>
      <c r="BG216" s="465"/>
      <c r="BH216" s="377"/>
      <c r="BI216" s="956"/>
      <c r="BJ216" s="465"/>
      <c r="BK216" s="465"/>
      <c r="BL216" s="465"/>
      <c r="BM216" s="957"/>
      <c r="BN216" s="231"/>
    </row>
    <row r="217" spans="1:66" ht="18.600000000000001" hidden="1" thickBot="1">
      <c r="A217" s="28" t="s">
        <v>5</v>
      </c>
      <c r="B217" s="29"/>
      <c r="C217" s="58"/>
      <c r="D217" s="946"/>
      <c r="E217" s="465"/>
      <c r="F217" s="465"/>
      <c r="G217" s="465"/>
      <c r="H217" s="475"/>
      <c r="I217" s="947"/>
      <c r="J217" s="465"/>
      <c r="K217" s="465"/>
      <c r="L217" s="465"/>
      <c r="M217" s="465"/>
      <c r="N217" s="949"/>
      <c r="O217" s="465"/>
      <c r="P217" s="465"/>
      <c r="Q217" s="465"/>
      <c r="R217" s="375"/>
      <c r="S217" s="1177"/>
      <c r="T217" s="1189"/>
      <c r="U217" s="1189"/>
      <c r="V217" s="1189"/>
      <c r="W217" s="1181"/>
      <c r="X217" s="1058"/>
      <c r="Y217" s="465"/>
      <c r="Z217" s="465"/>
      <c r="AA217" s="465"/>
      <c r="AB217" s="951"/>
      <c r="AC217" s="975"/>
      <c r="AD217" s="953"/>
      <c r="AE217" s="382"/>
      <c r="AF217" s="975"/>
      <c r="AG217" s="975"/>
      <c r="AH217" s="975"/>
      <c r="AI217" s="949"/>
      <c r="AJ217" s="465"/>
      <c r="AK217" s="465"/>
      <c r="AL217" s="465"/>
      <c r="AM217" s="374"/>
      <c r="AN217" s="949"/>
      <c r="AO217" s="465"/>
      <c r="AP217" s="465"/>
      <c r="AQ217" s="465"/>
      <c r="AR217" s="1233"/>
      <c r="AS217" s="1360"/>
      <c r="AT217" s="1357"/>
      <c r="AU217" s="1357"/>
      <c r="AV217" s="1357"/>
      <c r="AW217" s="1192"/>
      <c r="AX217" s="1255"/>
      <c r="AY217" s="465"/>
      <c r="AZ217" s="465"/>
      <c r="BA217" s="465"/>
      <c r="BB217" s="475"/>
      <c r="BC217" s="483"/>
      <c r="BD217" s="949"/>
      <c r="BE217" s="465"/>
      <c r="BF217" s="465"/>
      <c r="BG217" s="465"/>
      <c r="BH217" s="377"/>
      <c r="BI217" s="956"/>
      <c r="BJ217" s="465"/>
      <c r="BK217" s="465"/>
      <c r="BL217" s="465"/>
      <c r="BM217" s="957"/>
      <c r="BN217" s="231"/>
    </row>
    <row r="218" spans="1:66" ht="18.600000000000001" hidden="1" thickBot="1">
      <c r="A218" s="28" t="s">
        <v>33</v>
      </c>
      <c r="B218" s="29"/>
      <c r="C218" s="58"/>
      <c r="D218" s="946"/>
      <c r="E218" s="465"/>
      <c r="F218" s="465"/>
      <c r="G218" s="465"/>
      <c r="H218" s="475"/>
      <c r="I218" s="947"/>
      <c r="J218" s="465"/>
      <c r="K218" s="465"/>
      <c r="L218" s="465"/>
      <c r="M218" s="465"/>
      <c r="N218" s="949"/>
      <c r="O218" s="465"/>
      <c r="P218" s="465"/>
      <c r="Q218" s="465"/>
      <c r="R218" s="375"/>
      <c r="S218" s="1177"/>
      <c r="T218" s="1189"/>
      <c r="U218" s="1189"/>
      <c r="V218" s="1189"/>
      <c r="W218" s="1188"/>
      <c r="X218" s="1058"/>
      <c r="Y218" s="465"/>
      <c r="Z218" s="465"/>
      <c r="AA218" s="465"/>
      <c r="AB218" s="376"/>
      <c r="AC218" s="379"/>
      <c r="AD218" s="949"/>
      <c r="AE218" s="465"/>
      <c r="AF218" s="465"/>
      <c r="AG218" s="465"/>
      <c r="AH218" s="475"/>
      <c r="AI218" s="949"/>
      <c r="AJ218" s="465"/>
      <c r="AK218" s="465"/>
      <c r="AL218" s="465"/>
      <c r="AM218" s="374"/>
      <c r="AN218" s="949"/>
      <c r="AO218" s="465"/>
      <c r="AP218" s="465"/>
      <c r="AQ218" s="465"/>
      <c r="AR218" s="477"/>
      <c r="AS218" s="1381"/>
      <c r="AT218" s="1373"/>
      <c r="AU218" s="1373"/>
      <c r="AV218" s="1373"/>
      <c r="AW218" s="1192"/>
      <c r="AX218" s="1255"/>
      <c r="AY218" s="465"/>
      <c r="AZ218" s="465"/>
      <c r="BA218" s="465"/>
      <c r="BB218" s="475"/>
      <c r="BC218" s="483"/>
      <c r="BD218" s="949"/>
      <c r="BE218" s="465"/>
      <c r="BF218" s="465"/>
      <c r="BG218" s="465"/>
      <c r="BH218" s="377"/>
      <c r="BI218" s="956"/>
      <c r="BJ218" s="465"/>
      <c r="BK218" s="465"/>
      <c r="BL218" s="465"/>
      <c r="BM218" s="957"/>
      <c r="BN218" s="231"/>
    </row>
    <row r="219" spans="1:66" ht="18.600000000000001" hidden="1" thickBot="1">
      <c r="A219" s="28" t="s">
        <v>91</v>
      </c>
      <c r="B219" s="29"/>
      <c r="C219" s="58"/>
      <c r="D219" s="946"/>
      <c r="E219" s="465"/>
      <c r="F219" s="465"/>
      <c r="G219" s="465"/>
      <c r="H219" s="1002"/>
      <c r="I219" s="382"/>
      <c r="J219" s="465"/>
      <c r="K219" s="465"/>
      <c r="L219" s="465"/>
      <c r="M219" s="465"/>
      <c r="N219" s="949"/>
      <c r="O219" s="465"/>
      <c r="P219" s="465"/>
      <c r="Q219" s="465"/>
      <c r="R219" s="375"/>
      <c r="S219" s="1177"/>
      <c r="T219" s="1189"/>
      <c r="U219" s="1189"/>
      <c r="V219" s="1189"/>
      <c r="W219" s="1188"/>
      <c r="X219" s="1058"/>
      <c r="Y219" s="465"/>
      <c r="Z219" s="465"/>
      <c r="AA219" s="465"/>
      <c r="AB219" s="376"/>
      <c r="AC219" s="975"/>
      <c r="AD219" s="949"/>
      <c r="AE219" s="465"/>
      <c r="AF219" s="465"/>
      <c r="AG219" s="954"/>
      <c r="AH219" s="475"/>
      <c r="AI219" s="949"/>
      <c r="AJ219" s="465"/>
      <c r="AK219" s="465"/>
      <c r="AL219" s="954"/>
      <c r="AM219" s="374"/>
      <c r="AN219" s="949"/>
      <c r="AO219" s="465"/>
      <c r="AP219" s="465"/>
      <c r="AQ219" s="465"/>
      <c r="AR219" s="477"/>
      <c r="AS219" s="1381"/>
      <c r="AT219" s="1373"/>
      <c r="AU219" s="1373"/>
      <c r="AV219" s="1377"/>
      <c r="AW219" s="1192"/>
      <c r="AX219" s="1255"/>
      <c r="AY219" s="465"/>
      <c r="AZ219" s="465"/>
      <c r="BA219" s="954"/>
      <c r="BB219" s="475"/>
      <c r="BC219" s="483"/>
      <c r="BD219" s="949"/>
      <c r="BE219" s="465"/>
      <c r="BF219" s="465"/>
      <c r="BG219" s="465"/>
      <c r="BH219" s="377"/>
      <c r="BI219" s="956"/>
      <c r="BJ219" s="465"/>
      <c r="BK219" s="465"/>
      <c r="BL219" s="465"/>
      <c r="BM219" s="957"/>
      <c r="BN219" s="231"/>
    </row>
    <row r="220" spans="1:66" s="39" customFormat="1" ht="26.4" hidden="1" thickBot="1">
      <c r="A220" s="36" t="s">
        <v>51</v>
      </c>
      <c r="B220" s="37"/>
      <c r="C220" s="38">
        <f>SUM(D220:BM220)</f>
        <v>0</v>
      </c>
      <c r="D220" s="959"/>
      <c r="E220" s="960"/>
      <c r="F220" s="960"/>
      <c r="G220" s="960"/>
      <c r="H220" s="961"/>
      <c r="I220" s="962"/>
      <c r="J220" s="960"/>
      <c r="K220" s="960"/>
      <c r="L220" s="960"/>
      <c r="M220" s="960"/>
      <c r="N220" s="968"/>
      <c r="O220" s="960"/>
      <c r="P220" s="960"/>
      <c r="Q220" s="960"/>
      <c r="R220" s="960"/>
      <c r="S220" s="1182"/>
      <c r="T220" s="1060"/>
      <c r="U220" s="1060"/>
      <c r="V220" s="1060"/>
      <c r="W220" s="1183"/>
      <c r="X220" s="1060"/>
      <c r="Y220" s="960"/>
      <c r="Z220" s="960"/>
      <c r="AA220" s="960"/>
      <c r="AB220" s="960"/>
      <c r="AC220" s="967"/>
      <c r="AD220" s="962"/>
      <c r="AE220" s="960"/>
      <c r="AF220" s="960"/>
      <c r="AG220" s="960"/>
      <c r="AH220" s="961"/>
      <c r="AI220" s="962"/>
      <c r="AJ220" s="960"/>
      <c r="AK220" s="960"/>
      <c r="AL220" s="960"/>
      <c r="AM220" s="967"/>
      <c r="AN220" s="968"/>
      <c r="AO220" s="960"/>
      <c r="AP220" s="960"/>
      <c r="AQ220" s="960"/>
      <c r="AR220" s="1060"/>
      <c r="AS220" s="1361"/>
      <c r="AT220" s="1362"/>
      <c r="AU220" s="1362"/>
      <c r="AV220" s="1362"/>
      <c r="AW220" s="1363"/>
      <c r="AX220" s="1060"/>
      <c r="AY220" s="960"/>
      <c r="AZ220" s="960"/>
      <c r="BA220" s="960"/>
      <c r="BB220" s="960"/>
      <c r="BC220" s="969"/>
      <c r="BD220" s="968"/>
      <c r="BE220" s="960"/>
      <c r="BF220" s="960"/>
      <c r="BG220" s="960"/>
      <c r="BH220" s="960"/>
      <c r="BI220" s="968"/>
      <c r="BJ220" s="960"/>
      <c r="BK220" s="960"/>
      <c r="BL220" s="960"/>
      <c r="BM220" s="972"/>
      <c r="BN220" s="232"/>
    </row>
    <row r="221" spans="1:66" s="39" customFormat="1" ht="19.5" hidden="1" customHeight="1" thickBot="1">
      <c r="A221" s="40" t="s">
        <v>88</v>
      </c>
      <c r="B221" s="41"/>
      <c r="C221" s="42">
        <f>C220*(1+B221)</f>
        <v>0</v>
      </c>
      <c r="D221" s="991"/>
      <c r="E221" s="979"/>
      <c r="F221" s="979"/>
      <c r="G221" s="979"/>
      <c r="H221" s="980"/>
      <c r="I221" s="981"/>
      <c r="J221" s="982"/>
      <c r="K221" s="982"/>
      <c r="L221" s="982"/>
      <c r="M221" s="982"/>
      <c r="N221" s="983"/>
      <c r="O221" s="979"/>
      <c r="P221" s="979"/>
      <c r="Q221" s="979"/>
      <c r="R221" s="1031"/>
      <c r="S221" s="1190"/>
      <c r="T221" s="1191"/>
      <c r="U221" s="1191"/>
      <c r="V221" s="1191"/>
      <c r="W221" s="1199"/>
      <c r="X221" s="1062"/>
      <c r="Y221" s="979"/>
      <c r="Z221" s="979"/>
      <c r="AA221" s="982"/>
      <c r="AB221" s="997"/>
      <c r="AC221" s="985"/>
      <c r="AD221" s="981"/>
      <c r="AE221" s="982"/>
      <c r="AF221" s="982"/>
      <c r="AG221" s="982"/>
      <c r="AH221" s="980"/>
      <c r="AI221" s="981"/>
      <c r="AJ221" s="982"/>
      <c r="AK221" s="982"/>
      <c r="AL221" s="979"/>
      <c r="AM221" s="986"/>
      <c r="AN221" s="983"/>
      <c r="AO221" s="979"/>
      <c r="AP221" s="979"/>
      <c r="AQ221" s="982"/>
      <c r="AR221" s="1237"/>
      <c r="AS221" s="1368"/>
      <c r="AT221" s="1369"/>
      <c r="AU221" s="1369"/>
      <c r="AV221" s="1376"/>
      <c r="AW221" s="1370"/>
      <c r="AX221" s="1062"/>
      <c r="AY221" s="982"/>
      <c r="AZ221" s="982"/>
      <c r="BA221" s="979"/>
      <c r="BB221" s="987"/>
      <c r="BC221" s="988"/>
      <c r="BD221" s="983"/>
      <c r="BE221" s="979"/>
      <c r="BF221" s="979"/>
      <c r="BG221" s="979"/>
      <c r="BH221" s="984"/>
      <c r="BI221" s="983"/>
      <c r="BJ221" s="979"/>
      <c r="BK221" s="979"/>
      <c r="BL221" s="979"/>
      <c r="BM221" s="989"/>
      <c r="BN221" s="232"/>
    </row>
    <row r="222" spans="1:66" ht="18.600000000000001" hidden="1" thickBot="1">
      <c r="A222" s="25" t="s">
        <v>47</v>
      </c>
      <c r="B222" s="26"/>
      <c r="C222" s="59"/>
      <c r="D222" s="238"/>
      <c r="E222" s="172"/>
      <c r="F222" s="172"/>
      <c r="G222" s="172"/>
      <c r="H222" s="233"/>
      <c r="I222" s="239"/>
      <c r="J222" s="172"/>
      <c r="K222" s="172"/>
      <c r="L222" s="172"/>
      <c r="M222" s="172"/>
      <c r="N222" s="234"/>
      <c r="O222" s="172"/>
      <c r="P222" s="172"/>
      <c r="Q222" s="172"/>
      <c r="R222" s="235"/>
      <c r="S222" s="239"/>
      <c r="T222" s="172"/>
      <c r="U222" s="172"/>
      <c r="V222" s="172"/>
      <c r="W222" s="1200"/>
      <c r="X222" s="236"/>
      <c r="Y222" s="172"/>
      <c r="Z222" s="172"/>
      <c r="AA222" s="172"/>
      <c r="AB222" s="294"/>
      <c r="AC222" s="235"/>
      <c r="AD222" s="234"/>
      <c r="AE222" s="172"/>
      <c r="AF222" s="172"/>
      <c r="AG222" s="172"/>
      <c r="AH222" s="312"/>
      <c r="AI222" s="295"/>
      <c r="AJ222" s="296"/>
      <c r="AK222" s="296"/>
      <c r="AL222" s="296"/>
      <c r="AM222" s="297"/>
      <c r="AN222" s="234"/>
      <c r="AO222" s="172"/>
      <c r="AP222" s="172"/>
      <c r="AQ222" s="172"/>
      <c r="AR222" s="1238"/>
      <c r="AS222" s="239"/>
      <c r="AT222" s="172"/>
      <c r="AU222" s="172"/>
      <c r="AV222" s="172"/>
      <c r="AW222" s="1200"/>
      <c r="AX222" s="236"/>
      <c r="AY222" s="172"/>
      <c r="AZ222" s="172"/>
      <c r="BA222" s="172"/>
      <c r="BB222" s="233"/>
      <c r="BC222" s="485"/>
      <c r="BD222" s="234"/>
      <c r="BE222" s="172"/>
      <c r="BF222" s="172"/>
      <c r="BG222" s="172"/>
      <c r="BH222" s="294"/>
      <c r="BI222" s="234"/>
      <c r="BJ222" s="172"/>
      <c r="BK222" s="172"/>
      <c r="BL222" s="172"/>
      <c r="BM222" s="1003"/>
      <c r="BN222" s="231"/>
    </row>
    <row r="223" spans="1:66" ht="18.600000000000001" hidden="1" thickBot="1">
      <c r="A223" s="28" t="s">
        <v>5</v>
      </c>
      <c r="B223" s="29"/>
      <c r="C223" s="58"/>
      <c r="D223" s="946"/>
      <c r="E223" s="465"/>
      <c r="F223" s="465"/>
      <c r="G223" s="465"/>
      <c r="H223" s="475"/>
      <c r="I223" s="947"/>
      <c r="J223" s="465"/>
      <c r="K223" s="465"/>
      <c r="L223" s="465"/>
      <c r="M223" s="465"/>
      <c r="N223" s="949"/>
      <c r="O223" s="465"/>
      <c r="P223" s="465"/>
      <c r="Q223" s="465"/>
      <c r="R223" s="375"/>
      <c r="S223" s="1177"/>
      <c r="T223" s="1189"/>
      <c r="U223" s="1189"/>
      <c r="V223" s="1189"/>
      <c r="W223" s="1192"/>
      <c r="X223" s="1058"/>
      <c r="Y223" s="465"/>
      <c r="Z223" s="465"/>
      <c r="AA223" s="465"/>
      <c r="AB223" s="951"/>
      <c r="AC223" s="375"/>
      <c r="AD223" s="949"/>
      <c r="AE223" s="465"/>
      <c r="AF223" s="465"/>
      <c r="AG223" s="465"/>
      <c r="AH223" s="973"/>
      <c r="AI223" s="974"/>
      <c r="AJ223" s="950"/>
      <c r="AK223" s="950"/>
      <c r="AL223" s="950"/>
      <c r="AM223" s="378"/>
      <c r="AN223" s="949"/>
      <c r="AO223" s="465"/>
      <c r="AP223" s="465"/>
      <c r="AQ223" s="465"/>
      <c r="AR223" s="1233"/>
      <c r="AS223" s="1360"/>
      <c r="AT223" s="1357"/>
      <c r="AU223" s="1357"/>
      <c r="AV223" s="1357"/>
      <c r="AW223" s="1192"/>
      <c r="AX223" s="1255"/>
      <c r="AY223" s="465"/>
      <c r="AZ223" s="465"/>
      <c r="BA223" s="465"/>
      <c r="BB223" s="475"/>
      <c r="BC223" s="483"/>
      <c r="BD223" s="949"/>
      <c r="BE223" s="465"/>
      <c r="BF223" s="465"/>
      <c r="BG223" s="465"/>
      <c r="BH223" s="951"/>
      <c r="BI223" s="949"/>
      <c r="BJ223" s="465"/>
      <c r="BK223" s="465"/>
      <c r="BL223" s="465"/>
      <c r="BM223" s="957"/>
      <c r="BN223" s="231"/>
    </row>
    <row r="224" spans="1:66" ht="18.600000000000001" hidden="1" thickBot="1">
      <c r="A224" s="28" t="s">
        <v>6</v>
      </c>
      <c r="B224" s="29"/>
      <c r="C224" s="58"/>
      <c r="D224" s="946"/>
      <c r="E224" s="465"/>
      <c r="F224" s="465"/>
      <c r="G224" s="465"/>
      <c r="H224" s="475"/>
      <c r="I224" s="947"/>
      <c r="J224" s="465"/>
      <c r="K224" s="465"/>
      <c r="L224" s="465"/>
      <c r="M224" s="465"/>
      <c r="N224" s="949"/>
      <c r="O224" s="465"/>
      <c r="P224" s="465"/>
      <c r="Q224" s="465"/>
      <c r="R224" s="375"/>
      <c r="S224" s="1177"/>
      <c r="T224" s="1189"/>
      <c r="U224" s="1189"/>
      <c r="V224" s="1189"/>
      <c r="W224" s="1192"/>
      <c r="X224" s="1058"/>
      <c r="Y224" s="465"/>
      <c r="Z224" s="465"/>
      <c r="AA224" s="465"/>
      <c r="AB224" s="951"/>
      <c r="AC224" s="975"/>
      <c r="AD224" s="949"/>
      <c r="AE224" s="465"/>
      <c r="AF224" s="465"/>
      <c r="AG224" s="465"/>
      <c r="AH224" s="976"/>
      <c r="AI224" s="977"/>
      <c r="AJ224" s="978"/>
      <c r="AK224" s="978"/>
      <c r="AL224" s="978"/>
      <c r="AM224" s="384"/>
      <c r="AN224" s="949"/>
      <c r="AO224" s="465"/>
      <c r="AP224" s="465"/>
      <c r="AQ224" s="465"/>
      <c r="AR224" s="1233"/>
      <c r="AS224" s="1360"/>
      <c r="AT224" s="1357"/>
      <c r="AU224" s="1357"/>
      <c r="AV224" s="1357"/>
      <c r="AW224" s="1192"/>
      <c r="AX224" s="1255"/>
      <c r="AY224" s="465"/>
      <c r="AZ224" s="465"/>
      <c r="BA224" s="465"/>
      <c r="BB224" s="475"/>
      <c r="BC224" s="483"/>
      <c r="BD224" s="949"/>
      <c r="BE224" s="465"/>
      <c r="BF224" s="465"/>
      <c r="BG224" s="465"/>
      <c r="BH224" s="951"/>
      <c r="BI224" s="949"/>
      <c r="BJ224" s="465"/>
      <c r="BK224" s="465"/>
      <c r="BL224" s="465"/>
      <c r="BM224" s="957"/>
      <c r="BN224" s="231"/>
    </row>
    <row r="225" spans="1:66" s="39" customFormat="1" ht="26.4" hidden="1" thickBot="1">
      <c r="A225" s="36" t="s">
        <v>51</v>
      </c>
      <c r="B225" s="37"/>
      <c r="C225" s="55">
        <f>SUM(D225:BM225)</f>
        <v>0</v>
      </c>
      <c r="D225" s="959"/>
      <c r="E225" s="960"/>
      <c r="F225" s="960"/>
      <c r="G225" s="960"/>
      <c r="H225" s="961"/>
      <c r="I225" s="962"/>
      <c r="J225" s="960"/>
      <c r="K225" s="960"/>
      <c r="L225" s="960"/>
      <c r="M225" s="960"/>
      <c r="N225" s="968"/>
      <c r="O225" s="960"/>
      <c r="P225" s="960"/>
      <c r="Q225" s="960"/>
      <c r="R225" s="960"/>
      <c r="S225" s="1182"/>
      <c r="T225" s="1060"/>
      <c r="U225" s="1060"/>
      <c r="V225" s="1060"/>
      <c r="W225" s="1183"/>
      <c r="X225" s="1060"/>
      <c r="Y225" s="960"/>
      <c r="Z225" s="960"/>
      <c r="AA225" s="960"/>
      <c r="AB225" s="960"/>
      <c r="AC225" s="967"/>
      <c r="AD225" s="962"/>
      <c r="AE225" s="960"/>
      <c r="AF225" s="960"/>
      <c r="AG225" s="960"/>
      <c r="AH225" s="961"/>
      <c r="AI225" s="962"/>
      <c r="AJ225" s="960"/>
      <c r="AK225" s="960"/>
      <c r="AL225" s="960"/>
      <c r="AM225" s="967"/>
      <c r="AN225" s="968"/>
      <c r="AO225" s="960"/>
      <c r="AP225" s="960"/>
      <c r="AQ225" s="960"/>
      <c r="AR225" s="1060"/>
      <c r="AS225" s="1361"/>
      <c r="AT225" s="1362"/>
      <c r="AU225" s="1362"/>
      <c r="AV225" s="1362"/>
      <c r="AW225" s="1363"/>
      <c r="AX225" s="1060"/>
      <c r="AY225" s="960"/>
      <c r="AZ225" s="960"/>
      <c r="BA225" s="960"/>
      <c r="BB225" s="960"/>
      <c r="BC225" s="969"/>
      <c r="BD225" s="968"/>
      <c r="BE225" s="960"/>
      <c r="BF225" s="960"/>
      <c r="BG225" s="960"/>
      <c r="BH225" s="960"/>
      <c r="BI225" s="968"/>
      <c r="BJ225" s="960"/>
      <c r="BK225" s="960"/>
      <c r="BL225" s="960"/>
      <c r="BM225" s="972"/>
      <c r="BN225" s="232"/>
    </row>
    <row r="226" spans="1:66" s="39" customFormat="1" ht="19.5" hidden="1" customHeight="1" thickBot="1">
      <c r="A226" s="40" t="s">
        <v>88</v>
      </c>
      <c r="B226" s="41"/>
      <c r="C226" s="42">
        <f>C225*(1+B226)</f>
        <v>0</v>
      </c>
      <c r="D226" s="247"/>
      <c r="E226" s="248"/>
      <c r="F226" s="248"/>
      <c r="G226" s="248"/>
      <c r="H226" s="316"/>
      <c r="I226" s="255"/>
      <c r="J226" s="308"/>
      <c r="K226" s="308"/>
      <c r="L226" s="308"/>
      <c r="M226" s="308"/>
      <c r="N226" s="255"/>
      <c r="O226" s="308"/>
      <c r="P226" s="308"/>
      <c r="Q226" s="308"/>
      <c r="R226" s="313"/>
      <c r="S226" s="1184"/>
      <c r="T226" s="308"/>
      <c r="U226" s="308"/>
      <c r="V226" s="308"/>
      <c r="W226" s="1185"/>
      <c r="X226" s="252"/>
      <c r="Y226" s="248"/>
      <c r="Z226" s="248"/>
      <c r="AA226" s="308"/>
      <c r="AB226" s="254"/>
      <c r="AC226" s="313"/>
      <c r="AD226" s="255"/>
      <c r="AE226" s="308"/>
      <c r="AF226" s="308"/>
      <c r="AG226" s="308"/>
      <c r="AH226" s="316"/>
      <c r="AI226" s="255"/>
      <c r="AJ226" s="308"/>
      <c r="AK226" s="308"/>
      <c r="AL226" s="248"/>
      <c r="AM226" s="237"/>
      <c r="AN226" s="250"/>
      <c r="AO226" s="248"/>
      <c r="AP226" s="248"/>
      <c r="AQ226" s="308"/>
      <c r="AR226" s="316"/>
      <c r="AS226" s="324"/>
      <c r="AT226" s="308"/>
      <c r="AU226" s="308"/>
      <c r="AV226" s="248"/>
      <c r="AW226" s="1364"/>
      <c r="AX226" s="252"/>
      <c r="AY226" s="308"/>
      <c r="AZ226" s="308"/>
      <c r="BA226" s="248"/>
      <c r="BB226" s="476"/>
      <c r="BC226" s="251"/>
      <c r="BD226" s="250"/>
      <c r="BE226" s="248"/>
      <c r="BF226" s="248"/>
      <c r="BG226" s="248"/>
      <c r="BH226" s="252"/>
      <c r="BI226" s="250"/>
      <c r="BJ226" s="248"/>
      <c r="BK226" s="248"/>
      <c r="BL226" s="248"/>
      <c r="BM226" s="253"/>
      <c r="BN226" s="232"/>
    </row>
    <row r="227" spans="1:66" ht="18.600000000000001" hidden="1" thickBot="1">
      <c r="A227" s="43" t="s">
        <v>115</v>
      </c>
      <c r="B227" s="29"/>
      <c r="C227" s="58"/>
      <c r="D227" s="386"/>
      <c r="E227" s="465"/>
      <c r="F227" s="465"/>
      <c r="G227" s="465"/>
      <c r="H227" s="475"/>
      <c r="I227" s="947"/>
      <c r="J227" s="465"/>
      <c r="K227" s="465"/>
      <c r="L227" s="465"/>
      <c r="M227" s="465"/>
      <c r="N227" s="953"/>
      <c r="O227" s="950"/>
      <c r="P227" s="950"/>
      <c r="Q227" s="950"/>
      <c r="R227" s="1030"/>
      <c r="S227" s="1194"/>
      <c r="T227" s="1189"/>
      <c r="U227" s="1189"/>
      <c r="V227" s="385"/>
      <c r="W227" s="1176"/>
      <c r="X227" s="1058"/>
      <c r="Y227" s="465"/>
      <c r="Z227" s="465"/>
      <c r="AA227" s="465"/>
      <c r="AB227" s="951"/>
      <c r="AC227" s="375"/>
      <c r="AD227" s="949"/>
      <c r="AE227" s="465"/>
      <c r="AF227" s="465"/>
      <c r="AG227" s="172"/>
      <c r="AH227" s="475"/>
      <c r="AI227" s="955"/>
      <c r="AJ227" s="464"/>
      <c r="AK227" s="464"/>
      <c r="AL227" s="464"/>
      <c r="AM227" s="378"/>
      <c r="AN227" s="949"/>
      <c r="AO227" s="465"/>
      <c r="AP227" s="465"/>
      <c r="AQ227" s="465"/>
      <c r="AR227" s="1233"/>
      <c r="AS227" s="1360"/>
      <c r="AT227" s="1357"/>
      <c r="AU227" s="1357"/>
      <c r="AV227" s="1357"/>
      <c r="AW227" s="1192"/>
      <c r="AX227" s="1255"/>
      <c r="AY227" s="465"/>
      <c r="AZ227" s="465"/>
      <c r="BA227" s="465"/>
      <c r="BB227" s="475"/>
      <c r="BC227" s="483"/>
      <c r="BD227" s="949"/>
      <c r="BE227" s="465"/>
      <c r="BF227" s="465"/>
      <c r="BG227" s="465"/>
      <c r="BH227" s="951"/>
      <c r="BI227" s="949"/>
      <c r="BJ227" s="465"/>
      <c r="BK227" s="465"/>
      <c r="BL227" s="465"/>
      <c r="BM227" s="957"/>
      <c r="BN227" s="231"/>
    </row>
    <row r="228" spans="1:66" ht="18.600000000000001" hidden="1" thickBot="1">
      <c r="A228" s="28" t="s">
        <v>5</v>
      </c>
      <c r="B228" s="29"/>
      <c r="C228" s="58"/>
      <c r="D228" s="946"/>
      <c r="E228" s="465"/>
      <c r="F228" s="465"/>
      <c r="G228" s="465"/>
      <c r="H228" s="475"/>
      <c r="I228" s="947"/>
      <c r="J228" s="465"/>
      <c r="K228" s="465"/>
      <c r="L228" s="465"/>
      <c r="M228" s="465"/>
      <c r="N228" s="949"/>
      <c r="O228" s="465"/>
      <c r="P228" s="465"/>
      <c r="Q228" s="465"/>
      <c r="R228" s="375"/>
      <c r="S228" s="1177"/>
      <c r="T228" s="1189"/>
      <c r="U228" s="1189"/>
      <c r="V228" s="1195"/>
      <c r="W228" s="1201"/>
      <c r="X228" s="1058"/>
      <c r="Y228" s="465"/>
      <c r="Z228" s="465"/>
      <c r="AA228" s="465"/>
      <c r="AB228" s="951"/>
      <c r="AC228" s="975"/>
      <c r="AD228" s="949"/>
      <c r="AE228" s="465"/>
      <c r="AF228" s="465"/>
      <c r="AG228" s="465"/>
      <c r="AH228" s="973"/>
      <c r="AI228" s="974"/>
      <c r="AJ228" s="950"/>
      <c r="AK228" s="950"/>
      <c r="AL228" s="950"/>
      <c r="AM228" s="378"/>
      <c r="AN228" s="949"/>
      <c r="AO228" s="465"/>
      <c r="AP228" s="465"/>
      <c r="AQ228" s="465"/>
      <c r="AR228" s="1233"/>
      <c r="AS228" s="1360"/>
      <c r="AT228" s="1357"/>
      <c r="AU228" s="1357"/>
      <c r="AV228" s="1357"/>
      <c r="AW228" s="1192"/>
      <c r="AX228" s="1255"/>
      <c r="AY228" s="465"/>
      <c r="AZ228" s="465"/>
      <c r="BA228" s="465"/>
      <c r="BB228" s="475"/>
      <c r="BC228" s="483"/>
      <c r="BD228" s="949"/>
      <c r="BE228" s="465"/>
      <c r="BF228" s="465"/>
      <c r="BG228" s="465"/>
      <c r="BH228" s="951"/>
      <c r="BI228" s="949"/>
      <c r="BJ228" s="465"/>
      <c r="BK228" s="465"/>
      <c r="BL228" s="465"/>
      <c r="BM228" s="957"/>
      <c r="BN228" s="231"/>
    </row>
    <row r="229" spans="1:66" s="39" customFormat="1" ht="26.4" hidden="1" thickBot="1">
      <c r="A229" s="36" t="s">
        <v>51</v>
      </c>
      <c r="B229" s="37"/>
      <c r="C229" s="55">
        <f>SUM(D229:BM229)</f>
        <v>0</v>
      </c>
      <c r="D229" s="959"/>
      <c r="E229" s="960"/>
      <c r="F229" s="960"/>
      <c r="G229" s="960"/>
      <c r="H229" s="961"/>
      <c r="I229" s="962"/>
      <c r="J229" s="960"/>
      <c r="K229" s="960"/>
      <c r="L229" s="960"/>
      <c r="M229" s="960"/>
      <c r="N229" s="968"/>
      <c r="O229" s="960"/>
      <c r="P229" s="960"/>
      <c r="Q229" s="960"/>
      <c r="R229" s="960"/>
      <c r="S229" s="1182"/>
      <c r="T229" s="1060"/>
      <c r="U229" s="1060"/>
      <c r="V229" s="1060"/>
      <c r="W229" s="1183"/>
      <c r="X229" s="1060"/>
      <c r="Y229" s="960"/>
      <c r="Z229" s="960"/>
      <c r="AA229" s="960"/>
      <c r="AB229" s="960"/>
      <c r="AC229" s="967"/>
      <c r="AD229" s="962"/>
      <c r="AE229" s="960"/>
      <c r="AF229" s="960"/>
      <c r="AG229" s="960"/>
      <c r="AH229" s="961"/>
      <c r="AI229" s="962"/>
      <c r="AJ229" s="960"/>
      <c r="AK229" s="960"/>
      <c r="AL229" s="960"/>
      <c r="AM229" s="967"/>
      <c r="AN229" s="968"/>
      <c r="AO229" s="960"/>
      <c r="AP229" s="960"/>
      <c r="AQ229" s="960"/>
      <c r="AR229" s="1060"/>
      <c r="AS229" s="1361"/>
      <c r="AT229" s="1362"/>
      <c r="AU229" s="1362"/>
      <c r="AV229" s="1362"/>
      <c r="AW229" s="1363"/>
      <c r="AX229" s="1060"/>
      <c r="AY229" s="960"/>
      <c r="AZ229" s="960"/>
      <c r="BA229" s="960"/>
      <c r="BB229" s="960"/>
      <c r="BC229" s="969"/>
      <c r="BD229" s="968"/>
      <c r="BE229" s="960"/>
      <c r="BF229" s="960"/>
      <c r="BG229" s="960"/>
      <c r="BH229" s="960"/>
      <c r="BI229" s="968"/>
      <c r="BJ229" s="960"/>
      <c r="BK229" s="960"/>
      <c r="BL229" s="960"/>
      <c r="BM229" s="972"/>
      <c r="BN229" s="232"/>
    </row>
    <row r="230" spans="1:66" s="39" customFormat="1" ht="19.5" hidden="1" customHeight="1" thickBot="1">
      <c r="A230" s="40" t="s">
        <v>88</v>
      </c>
      <c r="B230" s="41"/>
      <c r="C230" s="42">
        <f>C229*(1+B230)</f>
        <v>0</v>
      </c>
      <c r="D230" s="991"/>
      <c r="E230" s="979"/>
      <c r="F230" s="979"/>
      <c r="G230" s="979"/>
      <c r="H230" s="980"/>
      <c r="I230" s="981"/>
      <c r="J230" s="982"/>
      <c r="K230" s="982"/>
      <c r="L230" s="982"/>
      <c r="M230" s="982"/>
      <c r="N230" s="983"/>
      <c r="O230" s="979"/>
      <c r="P230" s="979"/>
      <c r="Q230" s="979"/>
      <c r="R230" s="1031"/>
      <c r="S230" s="1190"/>
      <c r="T230" s="1191"/>
      <c r="U230" s="1191"/>
      <c r="V230" s="1191"/>
      <c r="W230" s="1199"/>
      <c r="X230" s="1061"/>
      <c r="Y230" s="984"/>
      <c r="Z230" s="979"/>
      <c r="AA230" s="979"/>
      <c r="AB230" s="984"/>
      <c r="AC230" s="985"/>
      <c r="AD230" s="981"/>
      <c r="AE230" s="982"/>
      <c r="AF230" s="982"/>
      <c r="AG230" s="982"/>
      <c r="AH230" s="980"/>
      <c r="AI230" s="981"/>
      <c r="AJ230" s="982"/>
      <c r="AK230" s="982"/>
      <c r="AL230" s="982"/>
      <c r="AM230" s="986"/>
      <c r="AN230" s="1385"/>
      <c r="AO230" s="1386"/>
      <c r="AP230" s="979"/>
      <c r="AQ230" s="979"/>
      <c r="AR230" s="1234"/>
      <c r="AS230" s="1368"/>
      <c r="AT230" s="1369"/>
      <c r="AU230" s="1369"/>
      <c r="AV230" s="1369"/>
      <c r="AW230" s="1370"/>
      <c r="AX230" s="1062"/>
      <c r="AY230" s="979"/>
      <c r="AZ230" s="982"/>
      <c r="BA230" s="982"/>
      <c r="BB230" s="987"/>
      <c r="BC230" s="988"/>
      <c r="BD230" s="983"/>
      <c r="BE230" s="979"/>
      <c r="BF230" s="979"/>
      <c r="BG230" s="979"/>
      <c r="BH230" s="984"/>
      <c r="BI230" s="983"/>
      <c r="BJ230" s="979"/>
      <c r="BK230" s="979"/>
      <c r="BL230" s="979"/>
      <c r="BM230" s="989"/>
      <c r="BN230" s="232"/>
    </row>
    <row r="231" spans="1:66" ht="18.600000000000001" hidden="1" thickBot="1">
      <c r="A231" s="43" t="s">
        <v>115</v>
      </c>
      <c r="B231" s="29"/>
      <c r="C231" s="58"/>
      <c r="D231" s="386"/>
      <c r="E231" s="465"/>
      <c r="F231" s="465"/>
      <c r="G231" s="465"/>
      <c r="H231" s="475"/>
      <c r="I231" s="947"/>
      <c r="J231" s="465"/>
      <c r="K231" s="465"/>
      <c r="L231" s="465"/>
      <c r="M231" s="465"/>
      <c r="N231" s="953"/>
      <c r="O231" s="950"/>
      <c r="P231" s="950"/>
      <c r="Q231" s="950"/>
      <c r="R231" s="1030"/>
      <c r="S231" s="1194"/>
      <c r="T231" s="1189"/>
      <c r="U231" s="1189"/>
      <c r="V231" s="385"/>
      <c r="W231" s="1176"/>
      <c r="X231" s="1058"/>
      <c r="Y231" s="465"/>
      <c r="Z231" s="465"/>
      <c r="AA231" s="465"/>
      <c r="AB231" s="951"/>
      <c r="AC231" s="375"/>
      <c r="AD231" s="949"/>
      <c r="AE231" s="465"/>
      <c r="AF231" s="465"/>
      <c r="AG231" s="385"/>
      <c r="AH231" s="475"/>
      <c r="AI231" s="955"/>
      <c r="AJ231" s="464"/>
      <c r="AK231" s="464"/>
      <c r="AL231" s="464"/>
      <c r="AM231" s="378"/>
      <c r="AN231" s="949"/>
      <c r="AO231" s="465"/>
      <c r="AP231" s="465"/>
      <c r="AQ231" s="465"/>
      <c r="AR231" s="1233"/>
      <c r="AS231" s="1360"/>
      <c r="AT231" s="1357"/>
      <c r="AU231" s="1357"/>
      <c r="AV231" s="1357"/>
      <c r="AW231" s="1192"/>
      <c r="AX231" s="1255"/>
      <c r="AY231" s="465"/>
      <c r="AZ231" s="465"/>
      <c r="BA231" s="465"/>
      <c r="BB231" s="475"/>
      <c r="BC231" s="483"/>
      <c r="BD231" s="949"/>
      <c r="BE231" s="465"/>
      <c r="BF231" s="465"/>
      <c r="BG231" s="465"/>
      <c r="BH231" s="951"/>
      <c r="BI231" s="949"/>
      <c r="BJ231" s="465"/>
      <c r="BK231" s="465"/>
      <c r="BL231" s="465"/>
      <c r="BM231" s="957"/>
      <c r="BN231" s="231"/>
    </row>
    <row r="232" spans="1:66" ht="18.600000000000001" hidden="1" thickBot="1">
      <c r="A232" s="28" t="s">
        <v>5</v>
      </c>
      <c r="B232" s="29"/>
      <c r="C232" s="58"/>
      <c r="D232" s="946"/>
      <c r="E232" s="465"/>
      <c r="F232" s="465"/>
      <c r="G232" s="465"/>
      <c r="H232" s="475"/>
      <c r="I232" s="947"/>
      <c r="J232" s="465"/>
      <c r="K232" s="465"/>
      <c r="L232" s="465"/>
      <c r="M232" s="465"/>
      <c r="N232" s="949"/>
      <c r="O232" s="465"/>
      <c r="P232" s="465"/>
      <c r="Q232" s="465"/>
      <c r="R232" s="375"/>
      <c r="S232" s="1177"/>
      <c r="T232" s="1189"/>
      <c r="U232" s="1189"/>
      <c r="V232" s="1195"/>
      <c r="W232" s="1202"/>
      <c r="X232" s="1058"/>
      <c r="Y232" s="465"/>
      <c r="Z232" s="465"/>
      <c r="AA232" s="465"/>
      <c r="AB232" s="951"/>
      <c r="AC232" s="975"/>
      <c r="AD232" s="949"/>
      <c r="AE232" s="465"/>
      <c r="AF232" s="465"/>
      <c r="AG232" s="465"/>
      <c r="AH232" s="973"/>
      <c r="AI232" s="974"/>
      <c r="AJ232" s="950"/>
      <c r="AK232" s="950"/>
      <c r="AL232" s="950"/>
      <c r="AM232" s="378"/>
      <c r="AN232" s="949"/>
      <c r="AO232" s="465"/>
      <c r="AP232" s="465"/>
      <c r="AQ232" s="465"/>
      <c r="AR232" s="1233"/>
      <c r="AS232" s="1360"/>
      <c r="AT232" s="1357"/>
      <c r="AU232" s="1357"/>
      <c r="AV232" s="1357"/>
      <c r="AW232" s="1192"/>
      <c r="AX232" s="1255"/>
      <c r="AY232" s="465"/>
      <c r="AZ232" s="465"/>
      <c r="BA232" s="465"/>
      <c r="BB232" s="475"/>
      <c r="BC232" s="483"/>
      <c r="BD232" s="949"/>
      <c r="BE232" s="465"/>
      <c r="BF232" s="465"/>
      <c r="BG232" s="465"/>
      <c r="BH232" s="951"/>
      <c r="BI232" s="949"/>
      <c r="BJ232" s="465"/>
      <c r="BK232" s="465"/>
      <c r="BL232" s="465"/>
      <c r="BM232" s="957"/>
      <c r="BN232" s="231"/>
    </row>
    <row r="233" spans="1:66" s="39" customFormat="1" ht="26.4" hidden="1" thickBot="1">
      <c r="A233" s="36" t="s">
        <v>51</v>
      </c>
      <c r="B233" s="37"/>
      <c r="C233" s="55">
        <f>SUM(D233:BM233)</f>
        <v>0</v>
      </c>
      <c r="D233" s="959"/>
      <c r="E233" s="960"/>
      <c r="F233" s="960"/>
      <c r="G233" s="960"/>
      <c r="H233" s="961"/>
      <c r="I233" s="962"/>
      <c r="J233" s="960"/>
      <c r="K233" s="960"/>
      <c r="L233" s="960"/>
      <c r="M233" s="960"/>
      <c r="N233" s="968"/>
      <c r="O233" s="960"/>
      <c r="P233" s="960"/>
      <c r="Q233" s="960"/>
      <c r="R233" s="960"/>
      <c r="S233" s="1182"/>
      <c r="T233" s="1060"/>
      <c r="U233" s="1060"/>
      <c r="V233" s="1060"/>
      <c r="W233" s="1183"/>
      <c r="X233" s="1060"/>
      <c r="Y233" s="960"/>
      <c r="Z233" s="960"/>
      <c r="AA233" s="960"/>
      <c r="AB233" s="960"/>
      <c r="AC233" s="967"/>
      <c r="AD233" s="962"/>
      <c r="AE233" s="960"/>
      <c r="AF233" s="960"/>
      <c r="AG233" s="960"/>
      <c r="AH233" s="961"/>
      <c r="AI233" s="962"/>
      <c r="AJ233" s="960"/>
      <c r="AK233" s="960"/>
      <c r="AL233" s="960"/>
      <c r="AM233" s="967"/>
      <c r="AN233" s="968"/>
      <c r="AO233" s="960"/>
      <c r="AP233" s="960"/>
      <c r="AQ233" s="960"/>
      <c r="AR233" s="1060"/>
      <c r="AS233" s="1361"/>
      <c r="AT233" s="1362"/>
      <c r="AU233" s="1362"/>
      <c r="AV233" s="1362"/>
      <c r="AW233" s="1363"/>
      <c r="AX233" s="1060"/>
      <c r="AY233" s="960"/>
      <c r="AZ233" s="960"/>
      <c r="BA233" s="960"/>
      <c r="BB233" s="960"/>
      <c r="BC233" s="969"/>
      <c r="BD233" s="968"/>
      <c r="BE233" s="960"/>
      <c r="BF233" s="960"/>
      <c r="BG233" s="960"/>
      <c r="BH233" s="960"/>
      <c r="BI233" s="968"/>
      <c r="BJ233" s="960"/>
      <c r="BK233" s="960"/>
      <c r="BL233" s="960"/>
      <c r="BM233" s="972"/>
      <c r="BN233" s="232"/>
    </row>
    <row r="234" spans="1:66" s="39" customFormat="1" ht="19.5" hidden="1" customHeight="1" thickBot="1">
      <c r="A234" s="40" t="s">
        <v>88</v>
      </c>
      <c r="B234" s="41"/>
      <c r="C234" s="42">
        <f>C233*(1+B234)</f>
        <v>0</v>
      </c>
      <c r="D234" s="991"/>
      <c r="E234" s="979"/>
      <c r="F234" s="979"/>
      <c r="G234" s="979"/>
      <c r="H234" s="980"/>
      <c r="I234" s="981"/>
      <c r="J234" s="982"/>
      <c r="K234" s="982"/>
      <c r="L234" s="982"/>
      <c r="M234" s="982"/>
      <c r="N234" s="983"/>
      <c r="O234" s="979"/>
      <c r="P234" s="979"/>
      <c r="Q234" s="979"/>
      <c r="R234" s="1031"/>
      <c r="S234" s="1190"/>
      <c r="T234" s="1191"/>
      <c r="U234" s="1191"/>
      <c r="V234" s="1191"/>
      <c r="W234" s="1199"/>
      <c r="X234" s="1061"/>
      <c r="Y234" s="984"/>
      <c r="Z234" s="979"/>
      <c r="AA234" s="979"/>
      <c r="AB234" s="984"/>
      <c r="AC234" s="985"/>
      <c r="AD234" s="981"/>
      <c r="AE234" s="982"/>
      <c r="AF234" s="982"/>
      <c r="AG234" s="982"/>
      <c r="AH234" s="980"/>
      <c r="AI234" s="981"/>
      <c r="AJ234" s="982"/>
      <c r="AK234" s="982"/>
      <c r="AL234" s="982"/>
      <c r="AM234" s="986"/>
      <c r="AN234" s="1385"/>
      <c r="AO234" s="1386"/>
      <c r="AP234" s="979"/>
      <c r="AQ234" s="979"/>
      <c r="AR234" s="1234"/>
      <c r="AS234" s="1368"/>
      <c r="AT234" s="1369"/>
      <c r="AU234" s="1369"/>
      <c r="AV234" s="1369"/>
      <c r="AW234" s="1370"/>
      <c r="AX234" s="1062"/>
      <c r="AY234" s="979"/>
      <c r="AZ234" s="982"/>
      <c r="BA234" s="982"/>
      <c r="BB234" s="987"/>
      <c r="BC234" s="988"/>
      <c r="BD234" s="983"/>
      <c r="BE234" s="979"/>
      <c r="BF234" s="979"/>
      <c r="BG234" s="979"/>
      <c r="BH234" s="984"/>
      <c r="BI234" s="983"/>
      <c r="BJ234" s="979"/>
      <c r="BK234" s="979"/>
      <c r="BL234" s="979"/>
      <c r="BM234" s="989"/>
      <c r="BN234" s="232"/>
    </row>
    <row r="235" spans="1:66" ht="18.600000000000001" hidden="1" thickBot="1">
      <c r="A235" s="43" t="s">
        <v>115</v>
      </c>
      <c r="B235" s="29"/>
      <c r="C235" s="58"/>
      <c r="D235" s="386"/>
      <c r="E235" s="465"/>
      <c r="F235" s="465"/>
      <c r="G235" s="465"/>
      <c r="H235" s="475"/>
      <c r="I235" s="947"/>
      <c r="J235" s="465"/>
      <c r="K235" s="465"/>
      <c r="L235" s="465"/>
      <c r="M235" s="465"/>
      <c r="N235" s="953"/>
      <c r="O235" s="950"/>
      <c r="P235" s="950"/>
      <c r="Q235" s="950"/>
      <c r="R235" s="1030"/>
      <c r="S235" s="1194"/>
      <c r="T235" s="1189"/>
      <c r="U235" s="1189"/>
      <c r="V235" s="385"/>
      <c r="W235" s="1200"/>
      <c r="X235" s="1058"/>
      <c r="Y235" s="465"/>
      <c r="Z235" s="465"/>
      <c r="AA235" s="465"/>
      <c r="AB235" s="951"/>
      <c r="AC235" s="375"/>
      <c r="AD235" s="949"/>
      <c r="AE235" s="465"/>
      <c r="AF235" s="465"/>
      <c r="AG235" s="172"/>
      <c r="AH235" s="475"/>
      <c r="AI235" s="955"/>
      <c r="AJ235" s="464"/>
      <c r="AK235" s="464"/>
      <c r="AL235" s="464"/>
      <c r="AM235" s="378"/>
      <c r="AN235" s="949"/>
      <c r="AO235" s="465"/>
      <c r="AP235" s="465"/>
      <c r="AQ235" s="465"/>
      <c r="AR235" s="1233"/>
      <c r="AS235" s="1360"/>
      <c r="AT235" s="1357"/>
      <c r="AU235" s="1357"/>
      <c r="AV235" s="1357"/>
      <c r="AW235" s="1192"/>
      <c r="AX235" s="1255"/>
      <c r="AY235" s="465"/>
      <c r="AZ235" s="465"/>
      <c r="BA235" s="465"/>
      <c r="BB235" s="475"/>
      <c r="BC235" s="483"/>
      <c r="BD235" s="949"/>
      <c r="BE235" s="465"/>
      <c r="BF235" s="465"/>
      <c r="BG235" s="465"/>
      <c r="BH235" s="951"/>
      <c r="BI235" s="949"/>
      <c r="BJ235" s="465"/>
      <c r="BK235" s="465"/>
      <c r="BL235" s="465"/>
      <c r="BM235" s="957"/>
      <c r="BN235" s="231"/>
    </row>
    <row r="236" spans="1:66" ht="18.600000000000001" hidden="1" thickBot="1">
      <c r="A236" s="28" t="s">
        <v>5</v>
      </c>
      <c r="B236" s="29"/>
      <c r="C236" s="58">
        <f>SUM(D236:BM236)</f>
        <v>0</v>
      </c>
      <c r="D236" s="946"/>
      <c r="E236" s="465"/>
      <c r="F236" s="465"/>
      <c r="G236" s="465"/>
      <c r="H236" s="475"/>
      <c r="I236" s="947"/>
      <c r="J236" s="465"/>
      <c r="K236" s="465"/>
      <c r="L236" s="465"/>
      <c r="M236" s="465"/>
      <c r="N236" s="949"/>
      <c r="O236" s="465"/>
      <c r="P236" s="465"/>
      <c r="Q236" s="465"/>
      <c r="R236" s="375"/>
      <c r="S236" s="1177"/>
      <c r="T236" s="1189"/>
      <c r="U236" s="1189"/>
      <c r="V236" s="1195"/>
      <c r="W236" s="1192"/>
      <c r="X236" s="1058"/>
      <c r="Y236" s="465"/>
      <c r="Z236" s="465"/>
      <c r="AA236" s="465"/>
      <c r="AB236" s="951"/>
      <c r="AC236" s="975"/>
      <c r="AD236" s="949"/>
      <c r="AE236" s="465"/>
      <c r="AF236" s="465"/>
      <c r="AG236" s="465"/>
      <c r="AH236" s="973"/>
      <c r="AI236" s="974"/>
      <c r="AJ236" s="950"/>
      <c r="AK236" s="950"/>
      <c r="AL236" s="950"/>
      <c r="AM236" s="378"/>
      <c r="AN236" s="949"/>
      <c r="AO236" s="465"/>
      <c r="AP236" s="465"/>
      <c r="AQ236" s="465"/>
      <c r="AR236" s="1233"/>
      <c r="AS236" s="1360"/>
      <c r="AT236" s="1357"/>
      <c r="AU236" s="1357"/>
      <c r="AV236" s="1357"/>
      <c r="AW236" s="1192"/>
      <c r="AX236" s="1255"/>
      <c r="AY236" s="465"/>
      <c r="AZ236" s="465"/>
      <c r="BA236" s="465"/>
      <c r="BB236" s="475"/>
      <c r="BC236" s="483"/>
      <c r="BD236" s="949"/>
      <c r="BE236" s="465"/>
      <c r="BF236" s="465"/>
      <c r="BG236" s="465"/>
      <c r="BH236" s="951"/>
      <c r="BI236" s="949"/>
      <c r="BJ236" s="465"/>
      <c r="BK236" s="465"/>
      <c r="BL236" s="954"/>
      <c r="BM236" s="1004"/>
      <c r="BN236" s="231"/>
    </row>
    <row r="237" spans="1:66" s="39" customFormat="1" ht="26.4" hidden="1" thickBot="1">
      <c r="A237" s="36" t="s">
        <v>51</v>
      </c>
      <c r="B237" s="37"/>
      <c r="C237" s="38">
        <f>SUM(D237:BM237)</f>
        <v>0</v>
      </c>
      <c r="D237" s="959"/>
      <c r="E237" s="960"/>
      <c r="F237" s="960"/>
      <c r="G237" s="960"/>
      <c r="H237" s="961"/>
      <c r="I237" s="962"/>
      <c r="J237" s="960"/>
      <c r="K237" s="960"/>
      <c r="L237" s="960"/>
      <c r="M237" s="960"/>
      <c r="N237" s="968"/>
      <c r="O237" s="960"/>
      <c r="P237" s="960"/>
      <c r="Q237" s="960"/>
      <c r="R237" s="960"/>
      <c r="S237" s="1182"/>
      <c r="T237" s="1060"/>
      <c r="U237" s="1060"/>
      <c r="V237" s="1060"/>
      <c r="W237" s="1183"/>
      <c r="X237" s="1060"/>
      <c r="Y237" s="960"/>
      <c r="Z237" s="960"/>
      <c r="AA237" s="960"/>
      <c r="AB237" s="960"/>
      <c r="AC237" s="967"/>
      <c r="AD237" s="962"/>
      <c r="AE237" s="960"/>
      <c r="AF237" s="960"/>
      <c r="AG237" s="960"/>
      <c r="AH237" s="961"/>
      <c r="AI237" s="962"/>
      <c r="AJ237" s="960"/>
      <c r="AK237" s="960"/>
      <c r="AL237" s="960"/>
      <c r="AM237" s="967"/>
      <c r="AN237" s="968"/>
      <c r="AO237" s="960"/>
      <c r="AP237" s="960"/>
      <c r="AQ237" s="960"/>
      <c r="AR237" s="1060"/>
      <c r="AS237" s="1361"/>
      <c r="AT237" s="1362"/>
      <c r="AU237" s="1362"/>
      <c r="AV237" s="1362"/>
      <c r="AW237" s="1363"/>
      <c r="AX237" s="1060"/>
      <c r="AY237" s="960"/>
      <c r="AZ237" s="960"/>
      <c r="BA237" s="960"/>
      <c r="BB237" s="960"/>
      <c r="BC237" s="969"/>
      <c r="BD237" s="968"/>
      <c r="BE237" s="960"/>
      <c r="BF237" s="960"/>
      <c r="BG237" s="960"/>
      <c r="BH237" s="960"/>
      <c r="BI237" s="968"/>
      <c r="BJ237" s="960"/>
      <c r="BK237" s="960"/>
      <c r="BL237" s="960"/>
      <c r="BM237" s="972"/>
      <c r="BN237" s="232"/>
    </row>
    <row r="238" spans="1:66" s="39" customFormat="1" ht="19.5" hidden="1" customHeight="1" thickBot="1">
      <c r="A238" s="40" t="s">
        <v>88</v>
      </c>
      <c r="B238" s="41"/>
      <c r="C238" s="42">
        <f>C237*(1+B238)</f>
        <v>0</v>
      </c>
      <c r="D238" s="1005"/>
      <c r="E238" s="1006"/>
      <c r="F238" s="1006"/>
      <c r="G238" s="1006"/>
      <c r="H238" s="1007"/>
      <c r="I238" s="1008"/>
      <c r="J238" s="1009"/>
      <c r="K238" s="1009"/>
      <c r="L238" s="1009"/>
      <c r="M238" s="1009"/>
      <c r="N238" s="1010"/>
      <c r="O238" s="1006"/>
      <c r="P238" s="1006"/>
      <c r="Q238" s="1006"/>
      <c r="R238" s="1015"/>
      <c r="S238" s="1203"/>
      <c r="T238" s="1082"/>
      <c r="U238" s="1082"/>
      <c r="V238" s="1011"/>
      <c r="W238" s="1204"/>
      <c r="X238" s="1063"/>
      <c r="Y238" s="325"/>
      <c r="Z238" s="325"/>
      <c r="AA238" s="325"/>
      <c r="AB238" s="326"/>
      <c r="AC238" s="326"/>
      <c r="AD238" s="56"/>
      <c r="AE238" s="1009"/>
      <c r="AF238" s="1009"/>
      <c r="AG238" s="1009"/>
      <c r="AH238" s="1012"/>
      <c r="AI238" s="1008"/>
      <c r="AJ238" s="1009"/>
      <c r="AK238" s="1009"/>
      <c r="AL238" s="1009"/>
      <c r="AM238" s="1006"/>
      <c r="AN238" s="1384"/>
      <c r="AO238" s="1014"/>
      <c r="AP238" s="1006"/>
      <c r="AQ238" s="1006"/>
      <c r="AR238" s="1015"/>
      <c r="AS238" s="1270"/>
      <c r="AT238" s="1382"/>
      <c r="AU238" s="1382"/>
      <c r="AV238" s="1382"/>
      <c r="AW238" s="1383"/>
      <c r="AX238" s="1256"/>
      <c r="AY238" s="1006"/>
      <c r="AZ238" s="1009"/>
      <c r="BA238" s="1009"/>
      <c r="BB238" s="1015"/>
      <c r="BC238" s="1013"/>
      <c r="BD238" s="1010"/>
      <c r="BE238" s="1006"/>
      <c r="BF238" s="1006"/>
      <c r="BG238" s="1006"/>
      <c r="BH238" s="1006"/>
      <c r="BI238" s="1006"/>
      <c r="BJ238" s="1006"/>
      <c r="BK238" s="1006"/>
      <c r="BL238" s="1006"/>
      <c r="BM238" s="1016"/>
    </row>
    <row r="239" spans="1:66" ht="18.600000000000001" thickBot="1">
      <c r="A239" s="60" t="s">
        <v>89</v>
      </c>
      <c r="B239" s="61"/>
      <c r="C239" s="240" t="e">
        <f>C27+C34+C158+C163+C168+C173+C178+C183+C203+C214+C220+C188+C193+C197+C229+C233+C237+C209+C40+C225</f>
        <v>#N/A</v>
      </c>
      <c r="D239" s="1"/>
    </row>
    <row r="240" spans="1:66">
      <c r="C240" s="62"/>
      <c r="D240" s="13"/>
      <c r="E240" s="13"/>
      <c r="F240" s="13"/>
      <c r="G240" s="3"/>
      <c r="H240" s="3"/>
      <c r="I240" s="3"/>
      <c r="J240" s="3"/>
      <c r="K240" s="3"/>
      <c r="L240" s="3"/>
      <c r="M240" s="3"/>
      <c r="N240" s="3"/>
      <c r="O240" s="3"/>
      <c r="P240" s="13"/>
      <c r="Q240" s="13"/>
      <c r="R240" s="13"/>
    </row>
    <row r="241" spans="1:65">
      <c r="A241" s="63"/>
      <c r="C241" s="64" t="s">
        <v>55</v>
      </c>
      <c r="D241" s="65"/>
      <c r="E241" s="65"/>
      <c r="F241" s="66"/>
      <c r="G241" s="67"/>
      <c r="H241" s="67"/>
      <c r="I241" s="327"/>
      <c r="J241" s="327"/>
      <c r="K241" s="3"/>
      <c r="L241" s="328"/>
      <c r="M241" s="328"/>
      <c r="N241" s="327"/>
      <c r="O241" s="327"/>
      <c r="P241" s="13"/>
      <c r="Q241" s="13"/>
      <c r="R241" s="13"/>
    </row>
    <row r="242" spans="1:65" s="69" customFormat="1">
      <c r="A242" s="147" t="s">
        <v>99</v>
      </c>
      <c r="B242" s="148"/>
      <c r="C242" s="148"/>
      <c r="P242" s="66"/>
      <c r="Q242" s="66"/>
      <c r="R242" s="66"/>
    </row>
    <row r="243" spans="1:65" s="69" customFormat="1">
      <c r="A243" s="149" t="s">
        <v>34</v>
      </c>
      <c r="B243" s="148"/>
      <c r="C243" s="148" t="e">
        <f>C242-C239</f>
        <v>#N/A</v>
      </c>
      <c r="D243" s="171"/>
      <c r="E243" s="67"/>
      <c r="F243" s="65"/>
      <c r="G243" s="66"/>
      <c r="H243" s="67"/>
      <c r="I243" s="328"/>
      <c r="J243" s="65"/>
      <c r="K243" s="70"/>
      <c r="L243" s="328"/>
      <c r="M243" s="328"/>
      <c r="N243" s="328"/>
      <c r="O243" s="328"/>
      <c r="P243" s="66"/>
      <c r="Q243" s="66"/>
      <c r="R243" s="66"/>
    </row>
    <row r="244" spans="1:65">
      <c r="C244" s="22"/>
      <c r="D244" s="71"/>
      <c r="E244" s="72"/>
      <c r="F244" s="68"/>
      <c r="G244" s="73"/>
      <c r="H244" s="67"/>
      <c r="I244" s="328"/>
      <c r="J244" s="3"/>
      <c r="K244" s="327"/>
      <c r="L244" s="327"/>
      <c r="M244" s="327"/>
      <c r="N244" s="327"/>
      <c r="O244" s="327"/>
      <c r="P244" s="13"/>
      <c r="Q244" s="13"/>
      <c r="R244" s="13"/>
    </row>
    <row r="245" spans="1:65" ht="18.600000000000001" thickBot="1">
      <c r="C245" s="13"/>
      <c r="E245" s="3"/>
      <c r="F245" s="3"/>
      <c r="G245" s="13"/>
      <c r="H245" s="3"/>
      <c r="I245" s="3"/>
      <c r="J245" s="3"/>
      <c r="K245" s="3"/>
      <c r="L245" s="3"/>
      <c r="M245" s="3"/>
      <c r="N245" s="3"/>
      <c r="O245" s="3"/>
      <c r="P245" s="13"/>
      <c r="Q245" s="13"/>
      <c r="R245" s="13"/>
    </row>
    <row r="246" spans="1:65" ht="18.600000000000001" thickBot="1">
      <c r="A246" s="242" t="s">
        <v>48</v>
      </c>
      <c r="B246" s="242" t="s">
        <v>59</v>
      </c>
      <c r="C246" s="243" t="s">
        <v>59</v>
      </c>
      <c r="D246" s="1423">
        <v>44562</v>
      </c>
      <c r="E246" s="487"/>
      <c r="F246" s="487"/>
      <c r="G246" s="1208"/>
      <c r="H246" s="1210"/>
      <c r="I246" s="486">
        <v>44593</v>
      </c>
      <c r="J246" s="487"/>
      <c r="K246" s="487"/>
      <c r="L246" s="487"/>
      <c r="M246" s="487"/>
      <c r="N246" s="486">
        <v>44621</v>
      </c>
      <c r="O246" s="487"/>
      <c r="P246" s="487"/>
      <c r="Q246" s="487"/>
      <c r="R246" s="487"/>
      <c r="S246" s="486">
        <v>44652</v>
      </c>
      <c r="T246" s="487"/>
      <c r="U246" s="487"/>
      <c r="V246" s="487"/>
      <c r="W246" s="487"/>
      <c r="X246" s="486">
        <v>44682</v>
      </c>
      <c r="Y246" s="487"/>
      <c r="Z246" s="487"/>
      <c r="AA246" s="487"/>
      <c r="AB246" s="1209"/>
      <c r="AC246" s="1210"/>
      <c r="AD246" s="486">
        <v>44713</v>
      </c>
      <c r="AE246" s="487"/>
      <c r="AF246" s="487"/>
      <c r="AG246" s="487"/>
      <c r="AH246" s="1209"/>
      <c r="AI246" s="486">
        <v>44743</v>
      </c>
      <c r="AJ246" s="487"/>
      <c r="AK246" s="487"/>
      <c r="AL246" s="487"/>
      <c r="AM246" s="487"/>
      <c r="AN246" s="486">
        <v>44774</v>
      </c>
      <c r="AO246" s="487"/>
      <c r="AP246" s="487"/>
      <c r="AQ246" s="487"/>
      <c r="AR246" s="487"/>
      <c r="AS246" s="486">
        <v>44805</v>
      </c>
      <c r="AT246" s="487"/>
      <c r="AU246" s="487"/>
      <c r="AV246" s="1208"/>
      <c r="AW246" s="1209"/>
      <c r="AX246" s="486">
        <v>44835</v>
      </c>
      <c r="AY246" s="487"/>
      <c r="AZ246" s="487"/>
      <c r="BA246" s="487"/>
      <c r="BB246" s="1209"/>
      <c r="BC246" s="1209"/>
      <c r="BD246" s="486">
        <v>44866</v>
      </c>
      <c r="BE246" s="487"/>
      <c r="BF246" s="487"/>
      <c r="BG246" s="487"/>
      <c r="BH246" s="1208"/>
      <c r="BI246" s="1423">
        <v>44896</v>
      </c>
      <c r="BJ246" s="487"/>
      <c r="BK246" s="487"/>
      <c r="BL246" s="1208"/>
      <c r="BM246" s="1433"/>
    </row>
    <row r="247" spans="1:65">
      <c r="A247" s="74" t="s">
        <v>56</v>
      </c>
      <c r="B247" s="75" t="e">
        <f>SUM(D247:BL247)</f>
        <v>#N/A</v>
      </c>
      <c r="C247" s="264" t="e">
        <f>SUM(D247:BM247)</f>
        <v>#N/A</v>
      </c>
      <c r="D247" s="1424" t="e">
        <f>D66+D104+D142</f>
        <v>#N/A</v>
      </c>
      <c r="E247" s="1425"/>
      <c r="F247" s="1425"/>
      <c r="G247" s="1425"/>
      <c r="H247" s="1426"/>
      <c r="I247" s="1424" t="e">
        <f>I66+I104+I142</f>
        <v>#N/A</v>
      </c>
      <c r="J247" s="1425"/>
      <c r="K247" s="1425"/>
      <c r="L247" s="1425"/>
      <c r="M247" s="1425"/>
      <c r="N247" s="1424" t="e">
        <f>N66+N104+N142</f>
        <v>#N/A</v>
      </c>
      <c r="O247" s="1425"/>
      <c r="P247" s="1425"/>
      <c r="Q247" s="1425"/>
      <c r="R247" s="1425"/>
      <c r="S247" s="1424" t="e">
        <f>S66+S104+S142</f>
        <v>#N/A</v>
      </c>
      <c r="T247" s="1425"/>
      <c r="U247" s="1425"/>
      <c r="V247" s="1425"/>
      <c r="W247" s="1426"/>
      <c r="X247" s="1424" t="e">
        <f>X66+X104+X142</f>
        <v>#N/A</v>
      </c>
      <c r="Y247" s="1425"/>
      <c r="Z247" s="1425"/>
      <c r="AA247" s="1425"/>
      <c r="AB247" s="1426"/>
      <c r="AC247" s="1426"/>
      <c r="AD247" s="1424" t="e">
        <f>AD66+AD104+AD142</f>
        <v>#N/A</v>
      </c>
      <c r="AE247" s="1425"/>
      <c r="AF247" s="1425"/>
      <c r="AG247" s="1425"/>
      <c r="AH247" s="1426"/>
      <c r="AI247" s="1424" t="e">
        <f>AI66+AI104+AI142</f>
        <v>#N/A</v>
      </c>
      <c r="AJ247" s="1425"/>
      <c r="AK247" s="1425"/>
      <c r="AL247" s="1425"/>
      <c r="AM247" s="1426"/>
      <c r="AN247" s="1424" t="e">
        <f>AN66+AN104+AN142</f>
        <v>#N/A</v>
      </c>
      <c r="AO247" s="1425"/>
      <c r="AP247" s="1425"/>
      <c r="AQ247" s="1425"/>
      <c r="AR247" s="1425"/>
      <c r="AS247" s="1424" t="e">
        <f>AS66+AS104+AS142</f>
        <v>#N/A</v>
      </c>
      <c r="AT247" s="1425"/>
      <c r="AU247" s="1425"/>
      <c r="AV247" s="1425"/>
      <c r="AW247" s="1426"/>
      <c r="AX247" s="1425" t="e">
        <f>AX66+AX104+AX142</f>
        <v>#N/A</v>
      </c>
      <c r="AY247" s="1425"/>
      <c r="AZ247" s="1425"/>
      <c r="BA247" s="1425"/>
      <c r="BB247" s="1425"/>
      <c r="BC247" s="1425"/>
      <c r="BD247" s="1424" t="e">
        <f>BD66+BD104+BD142</f>
        <v>#N/A</v>
      </c>
      <c r="BE247" s="1425"/>
      <c r="BF247" s="1425"/>
      <c r="BG247" s="1425"/>
      <c r="BH247" s="1425"/>
      <c r="BI247" s="1424" t="e">
        <f>BI66+BI104+BI142</f>
        <v>#N/A</v>
      </c>
      <c r="BJ247" s="1425"/>
      <c r="BK247" s="1425"/>
      <c r="BL247" s="1425"/>
      <c r="BM247" s="1426"/>
    </row>
    <row r="248" spans="1:65" ht="18.600000000000001" thickBot="1">
      <c r="A248" s="74" t="s">
        <v>57</v>
      </c>
      <c r="B248" s="75" t="e">
        <f>SUM(D248:BL248)</f>
        <v>#N/A</v>
      </c>
      <c r="C248" s="241" t="e">
        <f>SUM(D248:BM248)</f>
        <v>#N/A</v>
      </c>
      <c r="D248" s="1427" t="e">
        <f>D67+D105+D143</f>
        <v>#N/A</v>
      </c>
      <c r="E248" s="1428"/>
      <c r="F248" s="1428"/>
      <c r="G248" s="1428"/>
      <c r="H248" s="1429"/>
      <c r="I248" s="1427" t="e">
        <f>I67+I105+I143</f>
        <v>#N/A</v>
      </c>
      <c r="J248" s="1428"/>
      <c r="K248" s="1428"/>
      <c r="L248" s="1428"/>
      <c r="M248" s="1428"/>
      <c r="N248" s="1427" t="e">
        <f>N67+N105+N143</f>
        <v>#N/A</v>
      </c>
      <c r="O248" s="1428"/>
      <c r="P248" s="1428"/>
      <c r="Q248" s="1428"/>
      <c r="R248" s="1428"/>
      <c r="S248" s="1427" t="e">
        <f>S67+S105+S143</f>
        <v>#N/A</v>
      </c>
      <c r="T248" s="1428"/>
      <c r="U248" s="1428"/>
      <c r="V248" s="1428"/>
      <c r="W248" s="1429"/>
      <c r="X248" s="1427" t="e">
        <f>X67+X105+X143</f>
        <v>#N/A</v>
      </c>
      <c r="Y248" s="1428"/>
      <c r="Z248" s="1428"/>
      <c r="AA248" s="1428"/>
      <c r="AB248" s="1429"/>
      <c r="AC248" s="1429"/>
      <c r="AD248" s="1427" t="e">
        <f>AD67+AD105+AD143</f>
        <v>#N/A</v>
      </c>
      <c r="AE248" s="1428"/>
      <c r="AF248" s="1428"/>
      <c r="AG248" s="1428"/>
      <c r="AH248" s="1429"/>
      <c r="AI248" s="1427" t="e">
        <f>AI67+AI105+AI143</f>
        <v>#N/A</v>
      </c>
      <c r="AJ248" s="1428"/>
      <c r="AK248" s="1428"/>
      <c r="AL248" s="1428"/>
      <c r="AM248" s="1429"/>
      <c r="AN248" s="1427" t="e">
        <f>AN67+AN105+AN143</f>
        <v>#N/A</v>
      </c>
      <c r="AO248" s="1428"/>
      <c r="AP248" s="1428"/>
      <c r="AQ248" s="1428"/>
      <c r="AR248" s="1428"/>
      <c r="AS248" s="1427" t="e">
        <f>AS67+AS105+AS143</f>
        <v>#N/A</v>
      </c>
      <c r="AT248" s="1428"/>
      <c r="AU248" s="1428"/>
      <c r="AV248" s="1428"/>
      <c r="AW248" s="1429"/>
      <c r="AX248" s="1428" t="e">
        <f>AX67+AX105+AX143</f>
        <v>#N/A</v>
      </c>
      <c r="AY248" s="1428"/>
      <c r="AZ248" s="1428"/>
      <c r="BA248" s="1428"/>
      <c r="BB248" s="1428"/>
      <c r="BC248" s="1428"/>
      <c r="BD248" s="1427" t="e">
        <f>BD67+BD105+BD143</f>
        <v>#N/A</v>
      </c>
      <c r="BE248" s="1428"/>
      <c r="BF248" s="1428"/>
      <c r="BG248" s="1428"/>
      <c r="BH248" s="1428"/>
      <c r="BI248" s="1427" t="e">
        <f>BI67+BI105+BI143</f>
        <v>#N/A</v>
      </c>
      <c r="BJ248" s="1428"/>
      <c r="BK248" s="1428"/>
      <c r="BL248" s="1428"/>
      <c r="BM248" s="1429"/>
    </row>
    <row r="249" spans="1:65" ht="18.600000000000001" thickBot="1">
      <c r="B249" s="244" t="e">
        <f>SUM(B247:B248)</f>
        <v>#N/A</v>
      </c>
      <c r="C249" s="245" t="e">
        <f>SUM(C247:C248)</f>
        <v>#N/A</v>
      </c>
      <c r="D249" s="1430" t="e">
        <f>D247+D248</f>
        <v>#N/A</v>
      </c>
      <c r="E249" s="1431"/>
      <c r="F249" s="1431"/>
      <c r="G249" s="1431"/>
      <c r="H249" s="1432"/>
      <c r="I249" s="1430" t="e">
        <f>I247+I248</f>
        <v>#N/A</v>
      </c>
      <c r="J249" s="1431"/>
      <c r="K249" s="1431"/>
      <c r="L249" s="1431"/>
      <c r="M249" s="1431"/>
      <c r="N249" s="1430" t="e">
        <f>N247+N248</f>
        <v>#N/A</v>
      </c>
      <c r="O249" s="1431"/>
      <c r="P249" s="1431"/>
      <c r="Q249" s="1431"/>
      <c r="R249" s="1431"/>
      <c r="S249" s="1430" t="e">
        <f>S247+S248</f>
        <v>#N/A</v>
      </c>
      <c r="T249" s="1431"/>
      <c r="U249" s="1431"/>
      <c r="V249" s="1431"/>
      <c r="W249" s="1432"/>
      <c r="X249" s="1430" t="e">
        <f>X247+X248</f>
        <v>#N/A</v>
      </c>
      <c r="Y249" s="1431"/>
      <c r="Z249" s="1431"/>
      <c r="AA249" s="1431"/>
      <c r="AB249" s="1432"/>
      <c r="AC249" s="1432"/>
      <c r="AD249" s="1430" t="e">
        <f>AD247+AD248</f>
        <v>#N/A</v>
      </c>
      <c r="AE249" s="1431"/>
      <c r="AF249" s="1431"/>
      <c r="AG249" s="1431"/>
      <c r="AH249" s="1432"/>
      <c r="AI249" s="1430" t="e">
        <f>AI247+AI248</f>
        <v>#N/A</v>
      </c>
      <c r="AJ249" s="1431"/>
      <c r="AK249" s="1431"/>
      <c r="AL249" s="1431"/>
      <c r="AM249" s="1432"/>
      <c r="AN249" s="1430" t="e">
        <f>AN247+AN248</f>
        <v>#N/A</v>
      </c>
      <c r="AO249" s="1431"/>
      <c r="AP249" s="1431"/>
      <c r="AQ249" s="1431"/>
      <c r="AR249" s="1431"/>
      <c r="AS249" s="1430" t="e">
        <f>AS247+AS248</f>
        <v>#N/A</v>
      </c>
      <c r="AT249" s="1431"/>
      <c r="AU249" s="1431"/>
      <c r="AV249" s="1431"/>
      <c r="AW249" s="1432"/>
      <c r="AX249" s="1431" t="e">
        <f>AX247+AX248</f>
        <v>#N/A</v>
      </c>
      <c r="AY249" s="1431"/>
      <c r="AZ249" s="1431"/>
      <c r="BA249" s="1431"/>
      <c r="BB249" s="1431"/>
      <c r="BC249" s="1431"/>
      <c r="BD249" s="1430" t="e">
        <f>BD247+BD248</f>
        <v>#N/A</v>
      </c>
      <c r="BE249" s="1431"/>
      <c r="BF249" s="1431"/>
      <c r="BG249" s="1431"/>
      <c r="BH249" s="1431"/>
      <c r="BI249" s="1430" t="e">
        <f>BI247+BI248</f>
        <v>#N/A</v>
      </c>
      <c r="BJ249" s="1431"/>
      <c r="BK249" s="1431"/>
      <c r="BL249" s="1431"/>
      <c r="BM249" s="1432"/>
    </row>
    <row r="251" spans="1:65" ht="25.8">
      <c r="D251" s="76"/>
    </row>
  </sheetData>
  <mergeCells count="38">
    <mergeCell ref="E8:F8"/>
    <mergeCell ref="J8:K8"/>
    <mergeCell ref="D41:H41"/>
    <mergeCell ref="I41:M41"/>
    <mergeCell ref="N41:R41"/>
    <mergeCell ref="S41:W41"/>
    <mergeCell ref="X41:AC41"/>
    <mergeCell ref="AD41:AH41"/>
    <mergeCell ref="AI41:AM41"/>
    <mergeCell ref="AN41:AR41"/>
    <mergeCell ref="AS41:AW41"/>
    <mergeCell ref="AX41:BC41"/>
    <mergeCell ref="BD41:BH41"/>
    <mergeCell ref="BI41:BM41"/>
    <mergeCell ref="D79:H79"/>
    <mergeCell ref="I79:M79"/>
    <mergeCell ref="N79:R79"/>
    <mergeCell ref="S79:W79"/>
    <mergeCell ref="X79:AC79"/>
    <mergeCell ref="AD79:AH79"/>
    <mergeCell ref="AI79:AM79"/>
    <mergeCell ref="AN79:AR79"/>
    <mergeCell ref="AS79:AW79"/>
    <mergeCell ref="AX79:BC79"/>
    <mergeCell ref="BD79:BH79"/>
    <mergeCell ref="BI79:BM79"/>
    <mergeCell ref="D117:H117"/>
    <mergeCell ref="I117:M117"/>
    <mergeCell ref="N117:R117"/>
    <mergeCell ref="S117:W117"/>
    <mergeCell ref="X117:AC117"/>
    <mergeCell ref="BD117:BH117"/>
    <mergeCell ref="BI117:BM117"/>
    <mergeCell ref="AD117:AH117"/>
    <mergeCell ref="AI117:AM117"/>
    <mergeCell ref="AN117:AR117"/>
    <mergeCell ref="AS117:AW117"/>
    <mergeCell ref="AX117:BC117"/>
  </mergeCells>
  <conditionalFormatting sqref="D24:L24 S24:AC24">
    <cfRule type="cellIs" dxfId="66" priority="67" operator="between">
      <formula>0.1</formula>
      <formula>100000</formula>
    </cfRule>
  </conditionalFormatting>
  <conditionalFormatting sqref="AI24:AM24">
    <cfRule type="cellIs" dxfId="65" priority="63" operator="between">
      <formula>0.1</formula>
      <formula>100000</formula>
    </cfRule>
  </conditionalFormatting>
  <conditionalFormatting sqref="D47:L47 D85:H85 D123:H123 AE47:BB47 AD85:AW85 BD85:BF85 AD123:AW123 BD47:BM47 BD123:BM123 N123:O123 S123:W123 S85:W85 S47:AB47">
    <cfRule type="cellIs" dxfId="64" priority="66" operator="greaterThan">
      <formula>0</formula>
    </cfRule>
  </conditionalFormatting>
  <conditionalFormatting sqref="AC47">
    <cfRule type="cellIs" dxfId="63" priority="65" operator="greaterThan">
      <formula>0</formula>
    </cfRule>
  </conditionalFormatting>
  <conditionalFormatting sqref="AD24:AH24">
    <cfRule type="cellIs" dxfId="62" priority="64" operator="between">
      <formula>0.1</formula>
      <formula>100000</formula>
    </cfRule>
  </conditionalFormatting>
  <conditionalFormatting sqref="BI24:BL24">
    <cfRule type="cellIs" dxfId="61" priority="59" operator="between">
      <formula>0.1</formula>
      <formula>100000</formula>
    </cfRule>
  </conditionalFormatting>
  <conditionalFormatting sqref="AS24:AW24">
    <cfRule type="cellIs" dxfId="60" priority="62" operator="between">
      <formula>0.1</formula>
      <formula>100000</formula>
    </cfRule>
  </conditionalFormatting>
  <conditionalFormatting sqref="AX24:BB24">
    <cfRule type="cellIs" dxfId="59" priority="61" operator="between">
      <formula>0.1</formula>
      <formula>100000</formula>
    </cfRule>
  </conditionalFormatting>
  <conditionalFormatting sqref="BD24:BH24">
    <cfRule type="cellIs" dxfId="58" priority="60" operator="between">
      <formula>0.1</formula>
      <formula>100000</formula>
    </cfRule>
  </conditionalFormatting>
  <conditionalFormatting sqref="BM85">
    <cfRule type="cellIs" dxfId="57" priority="58" operator="greaterThan">
      <formula>0</formula>
    </cfRule>
  </conditionalFormatting>
  <conditionalFormatting sqref="BG85:BL85">
    <cfRule type="cellIs" dxfId="56" priority="57" operator="greaterThan">
      <formula>0</formula>
    </cfRule>
  </conditionalFormatting>
  <conditionalFormatting sqref="AD47">
    <cfRule type="cellIs" dxfId="55" priority="56" operator="greaterThan">
      <formula>0</formula>
    </cfRule>
  </conditionalFormatting>
  <conditionalFormatting sqref="M47">
    <cfRule type="cellIs" dxfId="54" priority="54" operator="greaterThan">
      <formula>0</formula>
    </cfRule>
  </conditionalFormatting>
  <conditionalFormatting sqref="M24">
    <cfRule type="cellIs" dxfId="53" priority="55" operator="between">
      <formula>0.1</formula>
      <formula>100000</formula>
    </cfRule>
  </conditionalFormatting>
  <conditionalFormatting sqref="BC47">
    <cfRule type="cellIs" dxfId="52" priority="53" operator="greaterThan">
      <formula>0</formula>
    </cfRule>
  </conditionalFormatting>
  <conditionalFormatting sqref="BC24">
    <cfRule type="cellIs" dxfId="51" priority="52" operator="between">
      <formula>0.1</formula>
      <formula>100000</formula>
    </cfRule>
  </conditionalFormatting>
  <conditionalFormatting sqref="BM24">
    <cfRule type="cellIs" dxfId="50" priority="51" operator="between">
      <formula>0.1</formula>
      <formula>100000</formula>
    </cfRule>
  </conditionalFormatting>
  <conditionalFormatting sqref="BM85">
    <cfRule type="cellIs" dxfId="49" priority="50" operator="greaterThan">
      <formula>0</formula>
    </cfRule>
  </conditionalFormatting>
  <conditionalFormatting sqref="I85:L85">
    <cfRule type="cellIs" dxfId="48" priority="49" operator="greaterThan">
      <formula>0</formula>
    </cfRule>
  </conditionalFormatting>
  <conditionalFormatting sqref="M85">
    <cfRule type="cellIs" dxfId="47" priority="48" operator="greaterThan">
      <formula>0</formula>
    </cfRule>
  </conditionalFormatting>
  <conditionalFormatting sqref="I123:L123">
    <cfRule type="cellIs" dxfId="46" priority="47" operator="greaterThan">
      <formula>0</formula>
    </cfRule>
  </conditionalFormatting>
  <conditionalFormatting sqref="M123">
    <cfRule type="cellIs" dxfId="45" priority="46" operator="greaterThan">
      <formula>0</formula>
    </cfRule>
  </conditionalFormatting>
  <conditionalFormatting sqref="P123:Q123">
    <cfRule type="cellIs" dxfId="44" priority="45" operator="greaterThan">
      <formula>0</formula>
    </cfRule>
  </conditionalFormatting>
  <conditionalFormatting sqref="R123">
    <cfRule type="cellIs" dxfId="43" priority="44" operator="greaterThan">
      <formula>0</formula>
    </cfRule>
  </conditionalFormatting>
  <conditionalFormatting sqref="N85:O85">
    <cfRule type="cellIs" dxfId="42" priority="43" operator="greaterThan">
      <formula>0</formula>
    </cfRule>
  </conditionalFormatting>
  <conditionalFormatting sqref="P85:Q85">
    <cfRule type="cellIs" dxfId="41" priority="42" operator="greaterThan">
      <formula>0</formula>
    </cfRule>
  </conditionalFormatting>
  <conditionalFormatting sqref="R85">
    <cfRule type="cellIs" dxfId="40" priority="41" operator="greaterThan">
      <formula>0</formula>
    </cfRule>
  </conditionalFormatting>
  <conditionalFormatting sqref="N47:O47">
    <cfRule type="cellIs" dxfId="39" priority="40" operator="greaterThan">
      <formula>0</formula>
    </cfRule>
  </conditionalFormatting>
  <conditionalFormatting sqref="P47:Q47">
    <cfRule type="cellIs" dxfId="38" priority="39" operator="greaterThan">
      <formula>0</formula>
    </cfRule>
  </conditionalFormatting>
  <conditionalFormatting sqref="R47">
    <cfRule type="cellIs" dxfId="37" priority="38" operator="greaterThan">
      <formula>0</formula>
    </cfRule>
  </conditionalFormatting>
  <conditionalFormatting sqref="X85:AB85">
    <cfRule type="cellIs" dxfId="36" priority="37" operator="greaterThan">
      <formula>0</formula>
    </cfRule>
  </conditionalFormatting>
  <conditionalFormatting sqref="AC85">
    <cfRule type="cellIs" dxfId="35" priority="36" operator="greaterThan">
      <formula>0</formula>
    </cfRule>
  </conditionalFormatting>
  <conditionalFormatting sqref="X123:AB123">
    <cfRule type="cellIs" dxfId="34" priority="35" operator="greaterThan">
      <formula>0</formula>
    </cfRule>
  </conditionalFormatting>
  <conditionalFormatting sqref="AC123">
    <cfRule type="cellIs" dxfId="33" priority="34" operator="greaterThan">
      <formula>0</formula>
    </cfRule>
  </conditionalFormatting>
  <conditionalFormatting sqref="AX85:BB85">
    <cfRule type="cellIs" dxfId="32" priority="33" operator="greaterThan">
      <formula>0</formula>
    </cfRule>
  </conditionalFormatting>
  <conditionalFormatting sqref="BC85">
    <cfRule type="cellIs" dxfId="31" priority="32" operator="greaterThan">
      <formula>0</formula>
    </cfRule>
  </conditionalFormatting>
  <conditionalFormatting sqref="AX123:BB123">
    <cfRule type="cellIs" dxfId="30" priority="31" operator="greaterThan">
      <formula>0</formula>
    </cfRule>
  </conditionalFormatting>
  <conditionalFormatting sqref="BC123">
    <cfRule type="cellIs" dxfId="29" priority="30" operator="greaterThan">
      <formula>0</formula>
    </cfRule>
  </conditionalFormatting>
  <conditionalFormatting sqref="N24:Q24">
    <cfRule type="cellIs" dxfId="28" priority="29" operator="between">
      <formula>0.1</formula>
      <formula>100000</formula>
    </cfRule>
  </conditionalFormatting>
  <conditionalFormatting sqref="R24">
    <cfRule type="cellIs" dxfId="27" priority="28" operator="between">
      <formula>0.1</formula>
      <formula>100000</formula>
    </cfRule>
  </conditionalFormatting>
  <conditionalFormatting sqref="AN24:AR24">
    <cfRule type="cellIs" dxfId="26" priority="27" operator="between">
      <formula>0.1</formula>
      <formula>100000</formula>
    </cfRule>
  </conditionalFormatting>
  <conditionalFormatting sqref="D31:L31 S31:AC31">
    <cfRule type="cellIs" dxfId="25" priority="26" operator="between">
      <formula>0.1</formula>
      <formula>100000</formula>
    </cfRule>
  </conditionalFormatting>
  <conditionalFormatting sqref="AI31:AM31">
    <cfRule type="cellIs" dxfId="24" priority="24" operator="between">
      <formula>0.1</formula>
      <formula>100000</formula>
    </cfRule>
  </conditionalFormatting>
  <conditionalFormatting sqref="AD31:AH31">
    <cfRule type="cellIs" dxfId="23" priority="25" operator="between">
      <formula>0.1</formula>
      <formula>100000</formula>
    </cfRule>
  </conditionalFormatting>
  <conditionalFormatting sqref="BI31:BL31">
    <cfRule type="cellIs" dxfId="22" priority="20" operator="between">
      <formula>0.1</formula>
      <formula>100000</formula>
    </cfRule>
  </conditionalFormatting>
  <conditionalFormatting sqref="AS31:AW31">
    <cfRule type="cellIs" dxfId="21" priority="23" operator="between">
      <formula>0.1</formula>
      <formula>100000</formula>
    </cfRule>
  </conditionalFormatting>
  <conditionalFormatting sqref="AX31:BB31">
    <cfRule type="cellIs" dxfId="20" priority="22" operator="between">
      <formula>0.1</formula>
      <formula>100000</formula>
    </cfRule>
  </conditionalFormatting>
  <conditionalFormatting sqref="BD31:BH31">
    <cfRule type="cellIs" dxfId="19" priority="21" operator="between">
      <formula>0.1</formula>
      <formula>100000</formula>
    </cfRule>
  </conditionalFormatting>
  <conditionalFormatting sqref="M31">
    <cfRule type="cellIs" dxfId="18" priority="19" operator="between">
      <formula>0.1</formula>
      <formula>100000</formula>
    </cfRule>
  </conditionalFormatting>
  <conditionalFormatting sqref="BC31">
    <cfRule type="cellIs" dxfId="17" priority="18" operator="between">
      <formula>0.1</formula>
      <formula>100000</formula>
    </cfRule>
  </conditionalFormatting>
  <conditionalFormatting sqref="BM31">
    <cfRule type="cellIs" dxfId="16" priority="17" operator="between">
      <formula>0.1</formula>
      <formula>100000</formula>
    </cfRule>
  </conditionalFormatting>
  <conditionalFormatting sqref="N31:Q31">
    <cfRule type="cellIs" dxfId="15" priority="16" operator="between">
      <formula>0.1</formula>
      <formula>100000</formula>
    </cfRule>
  </conditionalFormatting>
  <conditionalFormatting sqref="R31">
    <cfRule type="cellIs" dxfId="14" priority="15" operator="between">
      <formula>0.1</formula>
      <formula>100000</formula>
    </cfRule>
  </conditionalFormatting>
  <conditionalFormatting sqref="AN31:AR31">
    <cfRule type="cellIs" dxfId="13" priority="14" operator="between">
      <formula>0.1</formula>
      <formula>100000</formula>
    </cfRule>
  </conditionalFormatting>
  <conditionalFormatting sqref="D37:L37 S37:AC37">
    <cfRule type="cellIs" dxfId="12" priority="13" operator="between">
      <formula>0.1</formula>
      <formula>100000</formula>
    </cfRule>
  </conditionalFormatting>
  <conditionalFormatting sqref="AI37:AM37">
    <cfRule type="cellIs" dxfId="11" priority="11" operator="between">
      <formula>0.1</formula>
      <formula>100000</formula>
    </cfRule>
  </conditionalFormatting>
  <conditionalFormatting sqref="AD37:AH37">
    <cfRule type="cellIs" dxfId="10" priority="12" operator="between">
      <formula>0.1</formula>
      <formula>100000</formula>
    </cfRule>
  </conditionalFormatting>
  <conditionalFormatting sqref="BI37:BL37">
    <cfRule type="cellIs" dxfId="9" priority="7" operator="between">
      <formula>0.1</formula>
      <formula>100000</formula>
    </cfRule>
  </conditionalFormatting>
  <conditionalFormatting sqref="AS37:AW37">
    <cfRule type="cellIs" dxfId="8" priority="10" operator="between">
      <formula>0.1</formula>
      <formula>100000</formula>
    </cfRule>
  </conditionalFormatting>
  <conditionalFormatting sqref="AX37:BB37">
    <cfRule type="cellIs" dxfId="7" priority="9" operator="between">
      <formula>0.1</formula>
      <formula>100000</formula>
    </cfRule>
  </conditionalFormatting>
  <conditionalFormatting sqref="BD37:BH37">
    <cfRule type="cellIs" dxfId="6" priority="8" operator="between">
      <formula>0.1</formula>
      <formula>100000</formula>
    </cfRule>
  </conditionalFormatting>
  <conditionalFormatting sqref="M37">
    <cfRule type="cellIs" dxfId="5" priority="6" operator="between">
      <formula>0.1</formula>
      <formula>100000</formula>
    </cfRule>
  </conditionalFormatting>
  <conditionalFormatting sqref="BC37">
    <cfRule type="cellIs" dxfId="4" priority="5" operator="between">
      <formula>0.1</formula>
      <formula>100000</formula>
    </cfRule>
  </conditionalFormatting>
  <conditionalFormatting sqref="BM37">
    <cfRule type="cellIs" dxfId="3" priority="4" operator="between">
      <formula>0.1</formula>
      <formula>100000</formula>
    </cfRule>
  </conditionalFormatting>
  <conditionalFormatting sqref="N37:Q37">
    <cfRule type="cellIs" dxfId="2" priority="3" operator="between">
      <formula>0.1</formula>
      <formula>100000</formula>
    </cfRule>
  </conditionalFormatting>
  <conditionalFormatting sqref="R37">
    <cfRule type="cellIs" dxfId="1" priority="2" operator="between">
      <formula>0.1</formula>
      <formula>100000</formula>
    </cfRule>
  </conditionalFormatting>
  <conditionalFormatting sqref="AN37:AR37">
    <cfRule type="cellIs" dxfId="0" priority="1" operator="between">
      <formula>0.1</formula>
      <formula>100000</formula>
    </cfRule>
  </conditionalFormatting>
  <dataValidations count="5">
    <dataValidation type="list" allowBlank="1" showInputMessage="1" showErrorMessage="1" promptTitle="POZOR!" prompt="PREPISE CS VO VSETKYCH MESIACOCH!" sqref="C42 C80 C118" xr:uid="{61B37DB4-5066-4ED4-A1AC-D118EBA367CD}">
      <formula1>TG</formula1>
    </dataValidation>
    <dataValidation type="list" allowBlank="1" showInputMessage="1" showErrorMessage="1" sqref="D41 AD79 AX41 X41 AI79 S41 I41 N41 AS79 BI79 BD79 AD41 AI41 AS41 BI41 BD41 AN41 AN79 D79 AX79 X79 S79 I79 N79 AD117 AI117 AS117 BI117 BD117 AN117 D117 AX117 X117 S117 I117 N117" xr:uid="{BCAC00E9-5820-474F-A489-BF98EDFAF339}">
      <formula1>TG</formula1>
    </dataValidation>
    <dataValidation type="list" allowBlank="1" showInputMessage="1" showErrorMessage="1" sqref="D44 D120 D82 I120 P82 I44 N44 BM82 N120 I82 N82 P44 BM44 P120 BM120 AP44 AW44:AX44 S44 X44 BF44 AH44:AI44 BI44 AM44:AN44 AS44 AP82 AW82:AX82 S82 X82 BF82 AH82:AI82 BI82 AM82:AN82 AS82 AP120 AW120:AX120 S120 X120 BF120 AH120:AI120 BI120 AM120:AN120 AS120 AB120:AD120 AB82:AD82 AB44:AD44 BD120 BB120 BD82 BB82 BD44 BB44" xr:uid="{ED19D7DC-8AFA-47EC-930A-165DA2087C99}">
      <formula1>spot_lenght</formula1>
    </dataValidation>
    <dataValidation type="list" showInputMessage="1" showErrorMessage="1" sqref="B72" xr:uid="{0D39EEAD-976C-4F5D-B15A-81F17875AF54}">
      <formula1>GroupM_deal</formula1>
    </dataValidation>
    <dataValidation type="list" allowBlank="1" showErrorMessage="1" sqref="F72 K72 P72 F148 K148 P148 F110 K110 P110 U72 Z72 AF72 AK72 AP72 AU72 AZ72 BF72 BK72 U110 Z110 AF110 AK110 AP110 AU110 AZ110 BF110 BK110 U148 Z148 AF148 AK148 AP148 AU148 AZ148 BF148 BK148" xr:uid="{AFF511A8-FF57-4D72-B9B8-FCAA7F015D09}">
      <formula1>Groupm</formula1>
    </dataValidation>
  </dataValidations>
  <pageMargins left="0.23622047244094491" right="0.23622047244094491" top="0.74803149606299213" bottom="0.74803149606299213" header="0.31496062992125984" footer="0.31496062992125984"/>
  <pageSetup paperSize="9" scale="12" orientation="landscape" cellComments="asDisplayed"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2">
    <tabColor rgb="FFFFFF00"/>
  </sheetPr>
  <dimension ref="A1:AL86"/>
  <sheetViews>
    <sheetView showGridLines="0" zoomScaleNormal="100" workbookViewId="0">
      <selection activeCell="B34" sqref="B34"/>
    </sheetView>
  </sheetViews>
  <sheetFormatPr defaultColWidth="9.109375" defaultRowHeight="10.199999999999999" outlineLevelRow="1"/>
  <cols>
    <col min="1" max="1" width="28.44140625" style="178" bestFit="1" customWidth="1"/>
    <col min="2" max="17" width="11.44140625" style="178" customWidth="1"/>
    <col min="18" max="26" width="11.109375" style="178" customWidth="1"/>
    <col min="27" max="35" width="9" style="178" customWidth="1"/>
    <col min="36" max="16384" width="9.109375" style="178"/>
  </cols>
  <sheetData>
    <row r="1" spans="1:38" ht="10.8" outlineLevel="1" thickBot="1">
      <c r="A1" s="279" t="s">
        <v>68</v>
      </c>
      <c r="B1" s="412" t="s">
        <v>84</v>
      </c>
      <c r="C1" s="413" t="s">
        <v>84</v>
      </c>
      <c r="D1" s="412" t="s">
        <v>69</v>
      </c>
      <c r="E1" s="413" t="s">
        <v>69</v>
      </c>
      <c r="F1" s="412" t="s">
        <v>70</v>
      </c>
      <c r="G1" s="413" t="s">
        <v>70</v>
      </c>
      <c r="H1" s="412" t="s">
        <v>105</v>
      </c>
      <c r="I1" s="412" t="s">
        <v>105</v>
      </c>
      <c r="J1" s="412" t="s">
        <v>71</v>
      </c>
      <c r="K1" s="413" t="s">
        <v>71</v>
      </c>
      <c r="L1" s="412" t="s">
        <v>73</v>
      </c>
      <c r="M1" s="413" t="s">
        <v>73</v>
      </c>
      <c r="N1" s="412" t="s">
        <v>85</v>
      </c>
      <c r="O1" s="413" t="s">
        <v>85</v>
      </c>
      <c r="P1" s="412" t="s">
        <v>93</v>
      </c>
      <c r="Q1" s="413" t="s">
        <v>93</v>
      </c>
      <c r="R1" s="412" t="s">
        <v>175</v>
      </c>
      <c r="S1" s="413"/>
      <c r="T1" s="412" t="s">
        <v>176</v>
      </c>
      <c r="U1" s="413"/>
      <c r="V1" s="412" t="s">
        <v>177</v>
      </c>
    </row>
    <row r="2" spans="1:38" ht="10.8" outlineLevel="1" thickBot="1">
      <c r="A2" s="414"/>
      <c r="B2" s="415" t="s">
        <v>20</v>
      </c>
      <c r="C2" s="416" t="s">
        <v>138</v>
      </c>
      <c r="D2" s="415" t="s">
        <v>20</v>
      </c>
      <c r="E2" s="416" t="s">
        <v>138</v>
      </c>
      <c r="F2" s="415" t="s">
        <v>20</v>
      </c>
      <c r="G2" s="416" t="s">
        <v>138</v>
      </c>
      <c r="H2" s="415" t="s">
        <v>20</v>
      </c>
      <c r="I2" s="416" t="s">
        <v>138</v>
      </c>
      <c r="J2" s="415" t="s">
        <v>20</v>
      </c>
      <c r="K2" s="416" t="s">
        <v>138</v>
      </c>
      <c r="L2" s="415" t="s">
        <v>20</v>
      </c>
      <c r="M2" s="416" t="s">
        <v>138</v>
      </c>
      <c r="N2" s="415" t="s">
        <v>20</v>
      </c>
      <c r="O2" s="416" t="s">
        <v>138</v>
      </c>
      <c r="P2" s="415" t="s">
        <v>20</v>
      </c>
      <c r="Q2" s="416" t="s">
        <v>138</v>
      </c>
      <c r="R2" s="415" t="s">
        <v>20</v>
      </c>
      <c r="S2" s="416" t="s">
        <v>149</v>
      </c>
      <c r="T2" s="415" t="s">
        <v>20</v>
      </c>
      <c r="U2" s="416" t="s">
        <v>149</v>
      </c>
      <c r="V2" s="416" t="s">
        <v>149</v>
      </c>
    </row>
    <row r="3" spans="1:38" ht="13.2" outlineLevel="1">
      <c r="A3" s="276" t="s">
        <v>170</v>
      </c>
      <c r="B3" s="417">
        <v>1.1178576226395858</v>
      </c>
      <c r="C3" s="418">
        <v>1.0866831694036054</v>
      </c>
      <c r="D3" s="417">
        <v>1.0992511572398282</v>
      </c>
      <c r="E3" s="418">
        <v>1.0864420907955301</v>
      </c>
      <c r="F3" s="417">
        <v>1.0753996837786512</v>
      </c>
      <c r="G3" s="418">
        <v>1.0340692965678608</v>
      </c>
      <c r="H3" s="417">
        <v>1.1876791535598046</v>
      </c>
      <c r="I3" s="418">
        <v>1.2331791815807931</v>
      </c>
      <c r="J3" s="417">
        <v>1.1052387320887216</v>
      </c>
      <c r="K3" s="418">
        <v>1.0650754601023968</v>
      </c>
      <c r="L3" s="417">
        <v>1.113492239555633</v>
      </c>
      <c r="M3" s="418">
        <v>1.1154070300205234</v>
      </c>
      <c r="N3" s="417">
        <v>1.105218700873458</v>
      </c>
      <c r="O3" s="418">
        <v>1.1068897828073787</v>
      </c>
      <c r="P3" s="417">
        <v>1.1818575533319418</v>
      </c>
      <c r="Q3" s="418">
        <v>1.1936568343332954</v>
      </c>
      <c r="R3" s="417">
        <v>1.1031891703853582</v>
      </c>
      <c r="S3" s="418">
        <v>1.1430519808799549</v>
      </c>
      <c r="T3" s="417">
        <v>1.1886657898846027</v>
      </c>
      <c r="U3" s="418">
        <v>1.1281104893892824</v>
      </c>
      <c r="V3" s="417">
        <v>1.2231002119471923</v>
      </c>
      <c r="W3"/>
      <c r="X3"/>
      <c r="Y3"/>
      <c r="Z3"/>
      <c r="AA3"/>
      <c r="AB3"/>
      <c r="AC3"/>
      <c r="AD3"/>
      <c r="AE3"/>
      <c r="AF3"/>
      <c r="AG3"/>
      <c r="AH3"/>
      <c r="AI3"/>
      <c r="AJ3"/>
      <c r="AK3"/>
      <c r="AL3"/>
    </row>
    <row r="4" spans="1:38" ht="13.2" outlineLevel="1">
      <c r="A4" s="277"/>
      <c r="B4" s="419"/>
      <c r="C4" s="420"/>
      <c r="D4" s="419"/>
      <c r="E4" s="420"/>
      <c r="F4" s="419"/>
      <c r="G4" s="420"/>
      <c r="H4" s="419"/>
      <c r="I4" s="420"/>
      <c r="J4" s="419"/>
      <c r="K4" s="420"/>
      <c r="L4" s="419"/>
      <c r="M4" s="420"/>
      <c r="N4" s="419"/>
      <c r="O4" s="420"/>
      <c r="P4" s="419"/>
      <c r="Q4" s="420"/>
      <c r="R4" s="419"/>
      <c r="S4" s="420"/>
      <c r="T4" s="419"/>
      <c r="U4" s="420"/>
      <c r="V4" s="419"/>
      <c r="W4"/>
      <c r="X4"/>
      <c r="Y4"/>
      <c r="Z4"/>
      <c r="AA4"/>
      <c r="AB4"/>
      <c r="AC4"/>
      <c r="AD4"/>
      <c r="AE4"/>
      <c r="AF4"/>
      <c r="AG4"/>
      <c r="AH4"/>
      <c r="AI4"/>
      <c r="AJ4"/>
      <c r="AK4"/>
      <c r="AL4"/>
    </row>
    <row r="5" spans="1:38" ht="13.2" outlineLevel="1">
      <c r="A5" s="277"/>
      <c r="B5" s="419"/>
      <c r="C5" s="420"/>
      <c r="D5" s="419"/>
      <c r="E5" s="420"/>
      <c r="F5" s="419"/>
      <c r="G5" s="420"/>
      <c r="H5" s="419"/>
      <c r="I5" s="420"/>
      <c r="J5" s="419"/>
      <c r="K5" s="420"/>
      <c r="L5" s="419"/>
      <c r="M5" s="420"/>
      <c r="N5" s="419"/>
      <c r="O5" s="420"/>
      <c r="P5" s="419"/>
      <c r="Q5" s="420"/>
      <c r="R5" s="419"/>
      <c r="S5" s="420"/>
      <c r="T5" s="419"/>
      <c r="U5" s="420"/>
      <c r="V5" s="419"/>
      <c r="W5"/>
      <c r="X5"/>
      <c r="Y5"/>
      <c r="Z5"/>
      <c r="AA5"/>
      <c r="AB5"/>
      <c r="AC5"/>
      <c r="AD5"/>
      <c r="AE5"/>
      <c r="AF5"/>
      <c r="AG5"/>
      <c r="AH5"/>
      <c r="AI5"/>
      <c r="AJ5"/>
      <c r="AK5"/>
      <c r="AL5"/>
    </row>
    <row r="6" spans="1:38" ht="15.9" customHeight="1" outlineLevel="1">
      <c r="A6" s="397"/>
      <c r="B6" s="419"/>
      <c r="C6" s="420"/>
      <c r="D6" s="419"/>
      <c r="E6" s="420"/>
      <c r="F6" s="419"/>
      <c r="G6" s="420"/>
      <c r="H6" s="419"/>
      <c r="I6" s="420"/>
      <c r="J6" s="419"/>
      <c r="K6" s="420"/>
      <c r="L6" s="419"/>
      <c r="M6" s="420"/>
      <c r="N6" s="419"/>
      <c r="O6" s="420"/>
      <c r="P6" s="419"/>
      <c r="Q6" s="420"/>
      <c r="R6" s="419"/>
      <c r="S6" s="420"/>
      <c r="T6" s="419"/>
      <c r="U6" s="420"/>
      <c r="V6" s="419"/>
      <c r="W6"/>
      <c r="X6"/>
      <c r="Y6"/>
      <c r="Z6"/>
      <c r="AA6"/>
      <c r="AB6"/>
      <c r="AC6"/>
      <c r="AD6"/>
      <c r="AE6"/>
      <c r="AF6"/>
      <c r="AG6"/>
      <c r="AH6"/>
      <c r="AI6"/>
      <c r="AJ6"/>
      <c r="AK6"/>
      <c r="AL6"/>
    </row>
    <row r="7" spans="1:38" ht="13.2" outlineLevel="1">
      <c r="A7" s="397"/>
      <c r="B7" s="419"/>
      <c r="C7" s="420"/>
      <c r="D7" s="419"/>
      <c r="E7" s="420"/>
      <c r="F7" s="419"/>
      <c r="G7" s="420"/>
      <c r="H7" s="419"/>
      <c r="I7" s="420"/>
      <c r="J7" s="419"/>
      <c r="K7" s="420"/>
      <c r="L7" s="419"/>
      <c r="M7" s="420"/>
      <c r="N7" s="419"/>
      <c r="O7" s="420"/>
      <c r="P7" s="419"/>
      <c r="Q7" s="420"/>
      <c r="R7" s="419"/>
      <c r="S7" s="420"/>
      <c r="T7" s="419"/>
      <c r="U7" s="420"/>
      <c r="V7" s="419"/>
      <c r="W7"/>
      <c r="X7"/>
      <c r="Y7"/>
      <c r="Z7"/>
      <c r="AA7"/>
      <c r="AB7"/>
      <c r="AC7"/>
      <c r="AD7"/>
      <c r="AE7"/>
      <c r="AF7"/>
      <c r="AG7"/>
      <c r="AH7"/>
      <c r="AI7"/>
      <c r="AJ7"/>
      <c r="AK7"/>
      <c r="AL7"/>
    </row>
    <row r="8" spans="1:38" ht="13.2" outlineLevel="1">
      <c r="A8" s="397"/>
      <c r="B8" s="419"/>
      <c r="C8" s="420"/>
      <c r="D8" s="419"/>
      <c r="E8" s="420"/>
      <c r="F8" s="419"/>
      <c r="G8" s="420"/>
      <c r="H8" s="419"/>
      <c r="I8" s="420"/>
      <c r="J8" s="419"/>
      <c r="K8" s="420"/>
      <c r="L8" s="419"/>
      <c r="M8" s="420"/>
      <c r="N8" s="419"/>
      <c r="O8" s="420"/>
      <c r="P8" s="419"/>
      <c r="Q8" s="420"/>
      <c r="R8" s="419"/>
      <c r="S8" s="420"/>
      <c r="T8" s="419"/>
      <c r="U8" s="420"/>
      <c r="V8" s="419"/>
      <c r="W8"/>
      <c r="X8"/>
      <c r="Y8"/>
      <c r="Z8"/>
      <c r="AA8"/>
      <c r="AB8"/>
      <c r="AC8"/>
      <c r="AD8"/>
      <c r="AE8"/>
      <c r="AF8"/>
      <c r="AG8"/>
      <c r="AH8"/>
      <c r="AI8"/>
      <c r="AJ8"/>
      <c r="AK8"/>
      <c r="AL8"/>
    </row>
    <row r="9" spans="1:38" ht="13.2" outlineLevel="1">
      <c r="A9" s="398"/>
      <c r="B9" s="419"/>
      <c r="C9" s="420"/>
      <c r="D9" s="419"/>
      <c r="E9" s="420"/>
      <c r="F9" s="419"/>
      <c r="G9" s="420"/>
      <c r="H9" s="419"/>
      <c r="I9" s="420"/>
      <c r="J9" s="419"/>
      <c r="K9" s="420"/>
      <c r="L9" s="419"/>
      <c r="M9" s="420"/>
      <c r="N9" s="419"/>
      <c r="O9" s="420"/>
      <c r="P9" s="419"/>
      <c r="Q9" s="420"/>
      <c r="R9" s="419"/>
      <c r="S9" s="420"/>
      <c r="T9" s="419"/>
      <c r="U9" s="420"/>
      <c r="V9" s="419"/>
      <c r="W9"/>
      <c r="X9"/>
      <c r="Y9"/>
      <c r="Z9"/>
      <c r="AA9"/>
      <c r="AB9"/>
      <c r="AC9"/>
      <c r="AD9"/>
      <c r="AE9"/>
      <c r="AF9"/>
      <c r="AG9"/>
      <c r="AH9"/>
      <c r="AI9"/>
      <c r="AJ9"/>
      <c r="AK9"/>
      <c r="AL9"/>
    </row>
    <row r="10" spans="1:38" ht="13.2" outlineLevel="1">
      <c r="A10" s="398"/>
      <c r="B10" s="419"/>
      <c r="C10" s="420"/>
      <c r="D10" s="419"/>
      <c r="E10" s="420"/>
      <c r="F10" s="419"/>
      <c r="G10" s="420"/>
      <c r="H10" s="419"/>
      <c r="I10" s="420"/>
      <c r="J10" s="419"/>
      <c r="K10" s="420"/>
      <c r="L10" s="419"/>
      <c r="M10" s="420"/>
      <c r="N10" s="419"/>
      <c r="O10" s="420"/>
      <c r="P10" s="419"/>
      <c r="Q10" s="420"/>
      <c r="R10" s="419"/>
      <c r="S10" s="420"/>
      <c r="T10" s="419"/>
      <c r="U10" s="420"/>
      <c r="V10" s="419"/>
      <c r="W10"/>
      <c r="X10"/>
      <c r="Y10"/>
      <c r="Z10"/>
      <c r="AA10"/>
      <c r="AB10"/>
      <c r="AC10"/>
      <c r="AD10"/>
      <c r="AE10"/>
      <c r="AF10"/>
      <c r="AG10"/>
      <c r="AH10"/>
      <c r="AI10"/>
      <c r="AJ10"/>
      <c r="AK10"/>
      <c r="AL10"/>
    </row>
    <row r="11" spans="1:38" ht="13.8" outlineLevel="1" thickBot="1">
      <c r="A11" s="406"/>
      <c r="B11" s="422"/>
      <c r="C11" s="423"/>
      <c r="D11" s="422"/>
      <c r="E11" s="423"/>
      <c r="F11" s="422"/>
      <c r="G11" s="423"/>
      <c r="H11" s="422"/>
      <c r="I11" s="423"/>
      <c r="J11" s="422"/>
      <c r="K11" s="423"/>
      <c r="L11" s="422"/>
      <c r="M11" s="423"/>
      <c r="N11" s="422"/>
      <c r="O11" s="423"/>
      <c r="P11" s="422"/>
      <c r="Q11" s="423"/>
      <c r="R11" s="422"/>
      <c r="S11" s="423"/>
      <c r="T11" s="422"/>
      <c r="U11" s="423"/>
      <c r="V11" s="422"/>
      <c r="W11"/>
      <c r="X11"/>
      <c r="Y11"/>
      <c r="Z11"/>
      <c r="AA11"/>
      <c r="AB11"/>
      <c r="AC11"/>
      <c r="AD11"/>
      <c r="AE11"/>
      <c r="AF11"/>
      <c r="AG11"/>
      <c r="AH11"/>
      <c r="AI11"/>
      <c r="AJ11"/>
      <c r="AK11"/>
      <c r="AL11"/>
    </row>
    <row r="12" spans="1:38" ht="13.2" outlineLevel="1">
      <c r="A12" s="424">
        <v>1</v>
      </c>
      <c r="B12" s="424">
        <v>2</v>
      </c>
      <c r="C12" s="424">
        <v>3</v>
      </c>
      <c r="D12" s="424">
        <v>4</v>
      </c>
      <c r="E12" s="424">
        <v>5</v>
      </c>
      <c r="F12" s="424">
        <v>6</v>
      </c>
      <c r="G12" s="424">
        <v>7</v>
      </c>
      <c r="H12" s="424">
        <v>8</v>
      </c>
      <c r="I12" s="424">
        <v>9</v>
      </c>
      <c r="J12" s="424">
        <v>10</v>
      </c>
      <c r="K12" s="424">
        <v>11</v>
      </c>
      <c r="L12" s="424">
        <v>12</v>
      </c>
      <c r="M12" s="424">
        <v>13</v>
      </c>
      <c r="N12" s="424">
        <v>14</v>
      </c>
      <c r="O12" s="424">
        <v>15</v>
      </c>
      <c r="P12" s="424">
        <v>16</v>
      </c>
      <c r="Q12" s="424">
        <v>17</v>
      </c>
      <c r="R12" s="424">
        <v>18</v>
      </c>
      <c r="S12" s="424">
        <v>19</v>
      </c>
      <c r="T12" s="424">
        <v>20</v>
      </c>
      <c r="U12" s="424">
        <v>21</v>
      </c>
      <c r="V12" s="424">
        <v>22</v>
      </c>
      <c r="W12"/>
      <c r="X12"/>
      <c r="Y12"/>
      <c r="Z12"/>
      <c r="AA12"/>
      <c r="AB12"/>
      <c r="AC12"/>
      <c r="AD12"/>
      <c r="AE12"/>
      <c r="AF12"/>
      <c r="AG12"/>
      <c r="AH12"/>
      <c r="AI12"/>
      <c r="AJ12"/>
      <c r="AK12"/>
      <c r="AL12"/>
    </row>
    <row r="13" spans="1:38" ht="13.8" thickBot="1">
      <c r="T13"/>
      <c r="U13"/>
      <c r="V13"/>
      <c r="W13"/>
      <c r="X13"/>
      <c r="Y13"/>
      <c r="Z13"/>
      <c r="AA13"/>
      <c r="AB13"/>
      <c r="AC13"/>
      <c r="AD13"/>
      <c r="AE13"/>
      <c r="AF13"/>
      <c r="AG13"/>
      <c r="AH13"/>
      <c r="AI13"/>
      <c r="AJ13"/>
      <c r="AK13"/>
      <c r="AL13"/>
    </row>
    <row r="14" spans="1:38">
      <c r="A14" s="425" t="s">
        <v>118</v>
      </c>
      <c r="B14" s="426" t="s">
        <v>122</v>
      </c>
      <c r="C14" s="427" t="s">
        <v>58</v>
      </c>
      <c r="D14" s="428"/>
      <c r="E14" s="429" t="s">
        <v>122</v>
      </c>
      <c r="F14" s="429" t="s">
        <v>20</v>
      </c>
      <c r="G14" s="429" t="s">
        <v>138</v>
      </c>
      <c r="I14" s="429" t="s">
        <v>58</v>
      </c>
      <c r="J14" s="429" t="s">
        <v>20</v>
      </c>
      <c r="K14" s="429" t="s">
        <v>149</v>
      </c>
      <c r="M14" s="428"/>
      <c r="N14" s="428"/>
      <c r="O14" s="430"/>
      <c r="T14" s="428"/>
    </row>
    <row r="15" spans="1:38">
      <c r="A15" s="431" t="s">
        <v>92</v>
      </c>
      <c r="B15" s="432">
        <v>0.5</v>
      </c>
      <c r="C15" s="433">
        <v>0.4</v>
      </c>
      <c r="D15" s="428"/>
      <c r="E15" s="434" t="s">
        <v>35</v>
      </c>
      <c r="F15" s="435">
        <v>412.37</v>
      </c>
      <c r="G15" s="435">
        <v>214.43239999999997</v>
      </c>
      <c r="I15" s="434" t="s">
        <v>35</v>
      </c>
      <c r="J15" s="435">
        <v>406.59999999999997</v>
      </c>
      <c r="K15" s="435">
        <v>203.29999999999998</v>
      </c>
      <c r="M15" s="428"/>
      <c r="N15" s="436"/>
      <c r="O15" s="437"/>
      <c r="Q15" s="436"/>
      <c r="R15" s="438"/>
      <c r="S15" s="438"/>
      <c r="T15" s="438"/>
      <c r="U15" s="438"/>
      <c r="V15" s="428"/>
      <c r="W15" s="428"/>
      <c r="X15" s="428"/>
      <c r="Y15" s="428"/>
      <c r="Z15" s="428"/>
    </row>
    <row r="16" spans="1:38">
      <c r="A16" s="431" t="s">
        <v>12</v>
      </c>
      <c r="B16" s="432">
        <v>0.5</v>
      </c>
      <c r="C16" s="433">
        <v>0.6</v>
      </c>
      <c r="D16" s="428"/>
      <c r="E16" s="434" t="s">
        <v>36</v>
      </c>
      <c r="F16" s="435">
        <v>471.28</v>
      </c>
      <c r="G16" s="435">
        <v>245.06559999999999</v>
      </c>
      <c r="I16" s="434" t="s">
        <v>36</v>
      </c>
      <c r="J16" s="435">
        <v>470.8</v>
      </c>
      <c r="K16" s="435">
        <v>235.4</v>
      </c>
      <c r="M16" s="428"/>
      <c r="N16" s="436"/>
      <c r="O16" s="436"/>
      <c r="Q16" s="436"/>
      <c r="R16" s="438"/>
      <c r="S16" s="438"/>
      <c r="T16" s="438"/>
      <c r="U16" s="438"/>
      <c r="V16" s="428"/>
      <c r="W16" s="428"/>
      <c r="X16" s="428"/>
      <c r="Y16" s="428"/>
      <c r="Z16" s="428"/>
    </row>
    <row r="17" spans="1:27">
      <c r="A17" s="431" t="s">
        <v>90</v>
      </c>
      <c r="B17" s="432">
        <v>0.75</v>
      </c>
      <c r="C17" s="433">
        <v>0.8</v>
      </c>
      <c r="D17" s="428"/>
      <c r="E17" s="434" t="s">
        <v>37</v>
      </c>
      <c r="F17" s="435">
        <v>618.55499999999995</v>
      </c>
      <c r="G17" s="435">
        <v>321.64860000000004</v>
      </c>
      <c r="I17" s="434" t="s">
        <v>37</v>
      </c>
      <c r="J17" s="435">
        <v>684.80000000000007</v>
      </c>
      <c r="K17" s="435">
        <v>342.40000000000003</v>
      </c>
      <c r="M17" s="428"/>
      <c r="N17" s="436"/>
      <c r="O17" s="430"/>
      <c r="Q17" s="436"/>
      <c r="R17" s="438"/>
      <c r="S17" s="438"/>
      <c r="T17" s="438"/>
      <c r="U17" s="438"/>
      <c r="V17" s="428"/>
      <c r="W17" s="428"/>
      <c r="X17" s="428"/>
      <c r="Y17" s="428"/>
      <c r="Z17" s="428"/>
      <c r="AA17" s="428"/>
    </row>
    <row r="18" spans="1:27">
      <c r="A18" s="431" t="s">
        <v>11</v>
      </c>
      <c r="B18" s="432">
        <v>0.9</v>
      </c>
      <c r="C18" s="433">
        <v>0.9</v>
      </c>
      <c r="D18" s="428"/>
      <c r="E18" s="434" t="s">
        <v>38</v>
      </c>
      <c r="F18" s="435">
        <v>736.375</v>
      </c>
      <c r="G18" s="435">
        <v>382.91499999999996</v>
      </c>
      <c r="I18" s="434" t="s">
        <v>38</v>
      </c>
      <c r="J18" s="435">
        <v>749</v>
      </c>
      <c r="K18" s="435">
        <v>374.5</v>
      </c>
      <c r="M18" s="428"/>
      <c r="N18" s="436"/>
      <c r="O18" s="430"/>
      <c r="Q18" s="436"/>
      <c r="R18" s="438"/>
      <c r="S18" s="438"/>
      <c r="T18" s="438"/>
      <c r="U18" s="438"/>
      <c r="V18" s="428"/>
      <c r="W18" s="428"/>
      <c r="X18" s="428"/>
      <c r="Y18" s="428"/>
      <c r="Z18" s="428"/>
      <c r="AA18" s="428"/>
    </row>
    <row r="19" spans="1:27">
      <c r="A19" s="431" t="s">
        <v>10</v>
      </c>
      <c r="B19" s="432">
        <v>0.95</v>
      </c>
      <c r="C19" s="433">
        <v>0.95</v>
      </c>
      <c r="D19" s="428"/>
      <c r="E19" s="434" t="s">
        <v>39</v>
      </c>
      <c r="F19" s="435">
        <v>765.82999999999993</v>
      </c>
      <c r="G19" s="435">
        <v>398.23160000000001</v>
      </c>
      <c r="I19" s="434" t="s">
        <v>39</v>
      </c>
      <c r="J19" s="435">
        <v>749</v>
      </c>
      <c r="K19" s="435">
        <v>374.5</v>
      </c>
      <c r="M19" s="428"/>
      <c r="N19" s="436"/>
      <c r="O19" s="430"/>
      <c r="Q19" s="436"/>
      <c r="R19" s="438"/>
      <c r="S19" s="438"/>
      <c r="T19" s="438"/>
      <c r="U19" s="438"/>
      <c r="V19" s="428"/>
      <c r="W19" s="428"/>
      <c r="X19" s="428"/>
      <c r="Y19" s="428"/>
      <c r="Z19" s="428"/>
      <c r="AA19" s="428"/>
    </row>
    <row r="20" spans="1:27">
      <c r="A20" s="431" t="s">
        <v>19</v>
      </c>
      <c r="B20" s="432">
        <v>1</v>
      </c>
      <c r="C20" s="433">
        <v>1</v>
      </c>
      <c r="D20" s="428"/>
      <c r="E20" s="434" t="s">
        <v>40</v>
      </c>
      <c r="F20" s="435">
        <v>765.82999999999993</v>
      </c>
      <c r="G20" s="435">
        <v>398.23160000000001</v>
      </c>
      <c r="I20" s="434" t="s">
        <v>40</v>
      </c>
      <c r="J20" s="435">
        <v>749</v>
      </c>
      <c r="K20" s="435">
        <v>374.5</v>
      </c>
      <c r="M20" s="428"/>
      <c r="N20" s="436"/>
      <c r="O20" s="430"/>
      <c r="Q20" s="436"/>
      <c r="R20" s="438"/>
      <c r="S20" s="438"/>
      <c r="T20" s="438"/>
      <c r="U20" s="438"/>
      <c r="V20" s="428"/>
      <c r="W20" s="428"/>
      <c r="X20" s="428"/>
      <c r="Y20" s="428"/>
      <c r="Z20" s="428"/>
      <c r="AA20" s="428"/>
    </row>
    <row r="21" spans="1:27">
      <c r="A21" s="439" t="s">
        <v>23</v>
      </c>
      <c r="B21" s="432">
        <v>1.25</v>
      </c>
      <c r="C21" s="433">
        <v>1.35</v>
      </c>
      <c r="D21" s="428"/>
      <c r="E21" s="434" t="s">
        <v>41</v>
      </c>
      <c r="F21" s="435">
        <v>500.73499999999996</v>
      </c>
      <c r="G21" s="435">
        <v>260.38219999999995</v>
      </c>
      <c r="I21" s="434" t="s">
        <v>41</v>
      </c>
      <c r="J21" s="435">
        <v>428</v>
      </c>
      <c r="K21" s="435">
        <v>214</v>
      </c>
      <c r="M21" s="428"/>
      <c r="N21" s="436"/>
      <c r="O21" s="430"/>
      <c r="Q21" s="436"/>
      <c r="R21" s="438"/>
      <c r="S21" s="438"/>
      <c r="T21" s="438"/>
      <c r="U21" s="438"/>
      <c r="V21" s="428"/>
      <c r="W21" s="428"/>
      <c r="X21" s="428"/>
      <c r="Y21" s="428"/>
      <c r="Z21" s="428"/>
      <c r="AA21" s="428"/>
    </row>
    <row r="22" spans="1:27">
      <c r="A22" s="439" t="s">
        <v>24</v>
      </c>
      <c r="B22" s="432">
        <v>1.45</v>
      </c>
      <c r="C22" s="433">
        <v>1.5</v>
      </c>
      <c r="D22" s="428"/>
      <c r="E22" s="434" t="s">
        <v>42</v>
      </c>
      <c r="F22" s="435">
        <v>559.64499999999998</v>
      </c>
      <c r="G22" s="435">
        <v>291.01539999999994</v>
      </c>
      <c r="I22" s="434" t="s">
        <v>42</v>
      </c>
      <c r="J22" s="435">
        <v>492.2</v>
      </c>
      <c r="K22" s="435">
        <v>246.1</v>
      </c>
      <c r="M22" s="428"/>
      <c r="N22" s="436"/>
      <c r="O22" s="430"/>
      <c r="Q22" s="436"/>
      <c r="R22" s="438"/>
      <c r="S22" s="438"/>
      <c r="T22" s="438"/>
      <c r="U22" s="438"/>
      <c r="V22" s="428"/>
      <c r="W22" s="428"/>
      <c r="X22" s="428"/>
      <c r="Y22" s="428"/>
      <c r="Z22" s="428"/>
      <c r="AA22" s="428"/>
    </row>
    <row r="23" spans="1:27">
      <c r="A23" s="439" t="s">
        <v>25</v>
      </c>
      <c r="B23" s="432">
        <v>1.6</v>
      </c>
      <c r="C23" s="433">
        <v>1.75</v>
      </c>
      <c r="D23" s="428"/>
      <c r="E23" s="434" t="s">
        <v>43</v>
      </c>
      <c r="F23" s="435">
        <v>883.65</v>
      </c>
      <c r="G23" s="435">
        <v>459.49799999999999</v>
      </c>
      <c r="I23" s="434" t="s">
        <v>43</v>
      </c>
      <c r="J23" s="435">
        <v>856</v>
      </c>
      <c r="K23" s="435">
        <v>428</v>
      </c>
      <c r="M23" s="428"/>
      <c r="N23" s="436"/>
      <c r="O23" s="430"/>
      <c r="Q23" s="436"/>
      <c r="R23" s="438"/>
      <c r="S23" s="438"/>
      <c r="T23" s="438"/>
      <c r="U23" s="438"/>
      <c r="V23" s="428"/>
      <c r="W23" s="428"/>
      <c r="X23" s="428"/>
      <c r="Y23" s="428"/>
      <c r="Z23" s="428"/>
      <c r="AA23" s="428"/>
    </row>
    <row r="24" spans="1:27">
      <c r="A24" s="439" t="s">
        <v>26</v>
      </c>
      <c r="B24" s="432">
        <v>1.8</v>
      </c>
      <c r="C24" s="433">
        <v>1.85</v>
      </c>
      <c r="D24" s="428"/>
      <c r="E24" s="434" t="s">
        <v>44</v>
      </c>
      <c r="F24" s="435">
        <v>883.65</v>
      </c>
      <c r="G24" s="435">
        <v>459.49799999999999</v>
      </c>
      <c r="I24" s="434" t="s">
        <v>44</v>
      </c>
      <c r="J24" s="435">
        <v>856</v>
      </c>
      <c r="K24" s="435">
        <v>428</v>
      </c>
      <c r="M24" s="428"/>
      <c r="N24" s="436"/>
      <c r="O24" s="430"/>
      <c r="Q24" s="436"/>
      <c r="R24" s="438"/>
      <c r="S24" s="438"/>
      <c r="T24" s="438"/>
      <c r="U24" s="438"/>
      <c r="V24" s="428"/>
      <c r="W24" s="428"/>
      <c r="X24" s="428"/>
      <c r="Y24" s="428"/>
      <c r="Z24" s="428"/>
      <c r="AA24" s="428"/>
    </row>
    <row r="25" spans="1:27">
      <c r="A25" s="439" t="s">
        <v>27</v>
      </c>
      <c r="B25" s="432">
        <v>1.9</v>
      </c>
      <c r="C25" s="433">
        <v>1.95</v>
      </c>
      <c r="D25" s="428"/>
      <c r="E25" s="434" t="s">
        <v>45</v>
      </c>
      <c r="F25" s="435">
        <v>883.65</v>
      </c>
      <c r="G25" s="435">
        <v>459.49799999999999</v>
      </c>
      <c r="I25" s="434" t="s">
        <v>45</v>
      </c>
      <c r="J25" s="435">
        <v>856</v>
      </c>
      <c r="K25" s="435">
        <v>428</v>
      </c>
      <c r="M25" s="428"/>
      <c r="N25" s="436"/>
      <c r="O25" s="430"/>
      <c r="Q25" s="436"/>
      <c r="R25" s="438"/>
      <c r="S25" s="438"/>
      <c r="T25" s="438"/>
      <c r="U25" s="438"/>
      <c r="V25" s="428"/>
      <c r="W25" s="428"/>
      <c r="X25" s="428"/>
      <c r="Y25" s="428"/>
      <c r="Z25" s="428"/>
      <c r="AA25" s="428"/>
    </row>
    <row r="26" spans="1:27" ht="10.8" thickBot="1">
      <c r="A26" s="440" t="s">
        <v>28</v>
      </c>
      <c r="B26" s="432">
        <v>2</v>
      </c>
      <c r="C26" s="433">
        <v>2</v>
      </c>
      <c r="D26" s="428"/>
      <c r="E26" s="434" t="s">
        <v>96</v>
      </c>
      <c r="F26" s="435">
        <v>854.19499999999994</v>
      </c>
      <c r="G26" s="435">
        <v>444.1814</v>
      </c>
      <c r="I26" s="434" t="s">
        <v>96</v>
      </c>
      <c r="J26" s="435">
        <v>856</v>
      </c>
      <c r="K26" s="435">
        <v>428</v>
      </c>
      <c r="M26" s="428"/>
      <c r="N26" s="436"/>
      <c r="O26" s="430"/>
      <c r="Q26" s="436"/>
      <c r="R26" s="438"/>
      <c r="S26" s="438"/>
      <c r="T26" s="438"/>
      <c r="U26" s="438"/>
      <c r="V26" s="428"/>
      <c r="W26" s="428"/>
      <c r="X26" s="428"/>
      <c r="Y26" s="428"/>
      <c r="Z26" s="428"/>
      <c r="AA26" s="428"/>
    </row>
    <row r="27" spans="1:27">
      <c r="A27" s="441" t="s">
        <v>146</v>
      </c>
      <c r="B27" s="442">
        <v>1.1499999999999999</v>
      </c>
      <c r="C27" s="443">
        <v>0.39</v>
      </c>
      <c r="D27" s="428"/>
      <c r="E27" s="434" t="s">
        <v>97</v>
      </c>
      <c r="F27" s="435">
        <v>648.01</v>
      </c>
      <c r="G27" s="435">
        <v>336.96520000000004</v>
      </c>
      <c r="I27" s="434" t="s">
        <v>97</v>
      </c>
      <c r="J27" s="435">
        <v>406.59999999999997</v>
      </c>
      <c r="K27" s="435">
        <v>203.29999999999998</v>
      </c>
      <c r="M27" s="428"/>
      <c r="N27" s="436"/>
      <c r="O27" s="428"/>
      <c r="Q27" s="436"/>
      <c r="V27" s="428"/>
      <c r="W27" s="428"/>
      <c r="X27" s="428"/>
      <c r="Y27" s="428"/>
      <c r="Z27" s="428"/>
      <c r="AA27" s="428"/>
    </row>
    <row r="28" spans="1:27">
      <c r="A28" s="439" t="s">
        <v>147</v>
      </c>
      <c r="B28" s="432"/>
      <c r="C28" s="444"/>
      <c r="D28" s="428"/>
      <c r="E28" s="428"/>
      <c r="F28" s="436"/>
      <c r="G28" s="428"/>
      <c r="H28" s="436"/>
      <c r="I28" s="428"/>
      <c r="J28" s="428"/>
      <c r="K28" s="436"/>
      <c r="L28" s="436"/>
      <c r="M28" s="428"/>
      <c r="N28" s="428"/>
      <c r="O28" s="428"/>
      <c r="P28" s="428"/>
      <c r="Q28" s="428"/>
      <c r="V28" s="428"/>
      <c r="W28" s="428"/>
      <c r="X28" s="428"/>
      <c r="Y28" s="428"/>
      <c r="Z28" s="428"/>
      <c r="AA28" s="428"/>
    </row>
    <row r="29" spans="1:27" ht="10.8" thickBot="1">
      <c r="A29" s="440" t="s">
        <v>148</v>
      </c>
      <c r="B29" s="445"/>
      <c r="C29" s="446"/>
      <c r="D29" s="428"/>
      <c r="E29" s="428"/>
      <c r="F29" s="447"/>
      <c r="G29" s="428"/>
      <c r="H29" s="447"/>
      <c r="I29" s="428"/>
      <c r="J29" s="428"/>
      <c r="K29" s="447"/>
      <c r="L29" s="447"/>
      <c r="M29" s="428"/>
      <c r="N29" s="428"/>
      <c r="O29" s="428"/>
      <c r="P29" s="428"/>
      <c r="Q29" s="428"/>
      <c r="V29" s="428"/>
      <c r="W29" s="428"/>
      <c r="X29" s="428"/>
      <c r="Y29" s="428"/>
      <c r="Z29" s="428"/>
      <c r="AA29" s="428"/>
    </row>
    <row r="30" spans="1:27">
      <c r="E30" s="428"/>
      <c r="F30" s="447"/>
      <c r="H30" s="447"/>
      <c r="J30" s="428"/>
      <c r="K30" s="447"/>
      <c r="L30" s="447"/>
      <c r="V30" s="428"/>
      <c r="W30" s="428"/>
      <c r="X30" s="428"/>
      <c r="Y30" s="428"/>
      <c r="Z30" s="428"/>
      <c r="AA30" s="428"/>
    </row>
    <row r="31" spans="1:27">
      <c r="A31" s="278" t="s">
        <v>140</v>
      </c>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row>
    <row r="32" spans="1:27">
      <c r="A32" s="428"/>
      <c r="B32" s="448">
        <v>1</v>
      </c>
      <c r="C32" s="448">
        <v>2</v>
      </c>
      <c r="D32" s="448">
        <v>3</v>
      </c>
      <c r="E32" s="448">
        <v>4</v>
      </c>
      <c r="F32" s="448">
        <v>5</v>
      </c>
      <c r="G32" s="448">
        <v>6</v>
      </c>
      <c r="H32" s="448">
        <v>7</v>
      </c>
      <c r="I32" s="448">
        <v>8</v>
      </c>
      <c r="J32" s="448">
        <v>9</v>
      </c>
      <c r="K32" s="448"/>
      <c r="L32" s="448"/>
      <c r="M32" s="448"/>
      <c r="N32" s="448"/>
      <c r="O32" s="448"/>
      <c r="P32" s="448"/>
      <c r="Q32" s="448"/>
      <c r="R32" s="448"/>
      <c r="S32" s="448"/>
      <c r="T32" s="448"/>
      <c r="U32" s="448"/>
      <c r="V32" s="448"/>
      <c r="W32" s="448"/>
      <c r="X32" s="448"/>
      <c r="Y32" s="448"/>
      <c r="Z32" s="448"/>
      <c r="AA32" s="428"/>
    </row>
    <row r="33" spans="1:33" ht="13.8" thickBot="1">
      <c r="A33" s="404" t="s">
        <v>75</v>
      </c>
      <c r="B33" s="399" t="s">
        <v>170</v>
      </c>
      <c r="C33" s="399"/>
      <c r="D33" s="399"/>
      <c r="E33" s="400"/>
      <c r="F33" s="400"/>
      <c r="G33" s="400"/>
      <c r="H33" s="401"/>
      <c r="I33" s="401"/>
      <c r="J33" s="401"/>
      <c r="K33"/>
      <c r="L33"/>
      <c r="M33"/>
      <c r="N33"/>
      <c r="O33"/>
      <c r="P33"/>
      <c r="Q33"/>
      <c r="R33"/>
      <c r="S33"/>
      <c r="T33"/>
      <c r="U33"/>
      <c r="V33"/>
      <c r="W33"/>
      <c r="X33"/>
      <c r="Y33"/>
      <c r="Z33"/>
    </row>
    <row r="34" spans="1:33" ht="13.2">
      <c r="A34" s="449" t="s">
        <v>123</v>
      </c>
      <c r="B34" s="1545">
        <v>0.48649999999999999</v>
      </c>
      <c r="C34" s="442">
        <v>0</v>
      </c>
      <c r="D34" s="442">
        <v>0</v>
      </c>
      <c r="E34" s="442">
        <v>0</v>
      </c>
      <c r="F34" s="442">
        <v>0</v>
      </c>
      <c r="G34" s="442">
        <v>0</v>
      </c>
      <c r="H34" s="442">
        <v>0</v>
      </c>
      <c r="I34" s="442">
        <v>0</v>
      </c>
      <c r="J34" s="442">
        <v>0</v>
      </c>
      <c r="K34"/>
      <c r="L34"/>
      <c r="M34"/>
      <c r="N34"/>
      <c r="O34"/>
      <c r="P34"/>
      <c r="Q34"/>
      <c r="R34"/>
      <c r="S34"/>
      <c r="T34"/>
      <c r="U34"/>
      <c r="V34"/>
      <c r="W34"/>
      <c r="X34"/>
      <c r="Y34"/>
      <c r="Z34"/>
    </row>
    <row r="35" spans="1:33" ht="13.8" thickBot="1">
      <c r="A35" s="450" t="s">
        <v>78</v>
      </c>
      <c r="B35" s="1546">
        <f>1-B34</f>
        <v>0.51350000000000007</v>
      </c>
      <c r="C35" s="451">
        <f>1-C34</f>
        <v>1</v>
      </c>
      <c r="D35" s="451">
        <f t="shared" ref="D35:J35" si="0">1-D34</f>
        <v>1</v>
      </c>
      <c r="E35" s="451">
        <f t="shared" si="0"/>
        <v>1</v>
      </c>
      <c r="F35" s="451">
        <f t="shared" si="0"/>
        <v>1</v>
      </c>
      <c r="G35" s="451">
        <f t="shared" si="0"/>
        <v>1</v>
      </c>
      <c r="H35" s="451">
        <f t="shared" si="0"/>
        <v>1</v>
      </c>
      <c r="I35" s="451">
        <f t="shared" si="0"/>
        <v>1</v>
      </c>
      <c r="J35" s="451">
        <f t="shared" si="0"/>
        <v>1</v>
      </c>
      <c r="K35"/>
      <c r="L35"/>
      <c r="M35"/>
      <c r="N35"/>
      <c r="O35"/>
      <c r="P35"/>
      <c r="Q35"/>
      <c r="R35"/>
      <c r="S35"/>
      <c r="T35"/>
      <c r="U35"/>
      <c r="V35"/>
      <c r="W35"/>
      <c r="X35"/>
      <c r="Y35"/>
      <c r="Z35"/>
    </row>
    <row r="36" spans="1:33" outlineLevel="1">
      <c r="A36" s="428"/>
      <c r="B36" s="428"/>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row>
    <row r="37" spans="1:33" ht="13.8" outlineLevel="1" thickBot="1">
      <c r="A37" s="405" t="s">
        <v>139</v>
      </c>
      <c r="B37" s="402" t="s">
        <v>170</v>
      </c>
      <c r="C37" s="402">
        <v>0</v>
      </c>
      <c r="D37" s="402">
        <f t="shared" ref="D37:J37" si="1">D33</f>
        <v>0</v>
      </c>
      <c r="E37" s="400">
        <f t="shared" si="1"/>
        <v>0</v>
      </c>
      <c r="F37" s="400">
        <f t="shared" si="1"/>
        <v>0</v>
      </c>
      <c r="G37" s="400">
        <f t="shared" si="1"/>
        <v>0</v>
      </c>
      <c r="H37" s="401">
        <f t="shared" si="1"/>
        <v>0</v>
      </c>
      <c r="I37" s="401">
        <f t="shared" si="1"/>
        <v>0</v>
      </c>
      <c r="J37" s="401">
        <f t="shared" si="1"/>
        <v>0</v>
      </c>
      <c r="K37"/>
      <c r="L37"/>
      <c r="M37"/>
      <c r="N37"/>
      <c r="O37"/>
      <c r="P37"/>
      <c r="Q37"/>
      <c r="R37"/>
      <c r="S37"/>
      <c r="T37"/>
      <c r="U37"/>
      <c r="V37"/>
      <c r="W37"/>
      <c r="X37"/>
      <c r="Y37"/>
      <c r="Z37"/>
    </row>
    <row r="38" spans="1:33" ht="13.2" outlineLevel="1">
      <c r="A38" s="174" t="s">
        <v>84</v>
      </c>
      <c r="B38" s="182">
        <v>0.5</v>
      </c>
      <c r="C38" s="182">
        <v>0</v>
      </c>
      <c r="D38" s="182">
        <v>0.65</v>
      </c>
      <c r="E38" s="182">
        <v>0.75</v>
      </c>
      <c r="F38" s="182">
        <v>0.75</v>
      </c>
      <c r="G38" s="182">
        <v>0.75</v>
      </c>
      <c r="H38" s="182">
        <v>0.8</v>
      </c>
      <c r="I38" s="182">
        <v>0.8</v>
      </c>
      <c r="J38" s="280">
        <v>0.8</v>
      </c>
      <c r="K38"/>
      <c r="L38"/>
      <c r="M38"/>
      <c r="N38"/>
      <c r="O38"/>
      <c r="P38"/>
      <c r="Q38"/>
      <c r="R38"/>
      <c r="S38"/>
      <c r="T38"/>
      <c r="U38"/>
      <c r="V38"/>
      <c r="W38"/>
      <c r="X38"/>
      <c r="Y38"/>
      <c r="Z38"/>
    </row>
    <row r="39" spans="1:33" ht="13.2" outlineLevel="1">
      <c r="A39" s="175" t="s">
        <v>69</v>
      </c>
      <c r="B39" s="180">
        <f>B38</f>
        <v>0.5</v>
      </c>
      <c r="C39" s="180">
        <f>C38</f>
        <v>0</v>
      </c>
      <c r="D39" s="180">
        <f t="shared" ref="D39:J39" si="2">D38</f>
        <v>0.65</v>
      </c>
      <c r="E39" s="180">
        <f t="shared" si="2"/>
        <v>0.75</v>
      </c>
      <c r="F39" s="180">
        <f t="shared" si="2"/>
        <v>0.75</v>
      </c>
      <c r="G39" s="180">
        <f t="shared" si="2"/>
        <v>0.75</v>
      </c>
      <c r="H39" s="180">
        <f t="shared" si="2"/>
        <v>0.8</v>
      </c>
      <c r="I39" s="180">
        <f t="shared" si="2"/>
        <v>0.8</v>
      </c>
      <c r="J39" s="281">
        <f t="shared" si="2"/>
        <v>0.8</v>
      </c>
      <c r="K39"/>
      <c r="L39"/>
      <c r="M39"/>
      <c r="N39"/>
      <c r="O39"/>
      <c r="P39"/>
      <c r="Q39"/>
      <c r="R39"/>
      <c r="S39"/>
      <c r="T39"/>
      <c r="U39"/>
      <c r="V39"/>
      <c r="W39"/>
      <c r="X39"/>
      <c r="Y39"/>
      <c r="Z39"/>
    </row>
    <row r="40" spans="1:33" ht="13.2" outlineLevel="1">
      <c r="A40" s="175" t="s">
        <v>70</v>
      </c>
      <c r="B40" s="180">
        <f>B38</f>
        <v>0.5</v>
      </c>
      <c r="C40" s="180">
        <f>C38</f>
        <v>0</v>
      </c>
      <c r="D40" s="180">
        <f t="shared" ref="D40:J40" si="3">D38</f>
        <v>0.65</v>
      </c>
      <c r="E40" s="180">
        <f t="shared" si="3"/>
        <v>0.75</v>
      </c>
      <c r="F40" s="180">
        <f t="shared" si="3"/>
        <v>0.75</v>
      </c>
      <c r="G40" s="180">
        <f t="shared" si="3"/>
        <v>0.75</v>
      </c>
      <c r="H40" s="180">
        <f t="shared" si="3"/>
        <v>0.8</v>
      </c>
      <c r="I40" s="180">
        <f t="shared" si="3"/>
        <v>0.8</v>
      </c>
      <c r="J40" s="281">
        <f t="shared" si="3"/>
        <v>0.8</v>
      </c>
      <c r="K40"/>
      <c r="L40"/>
      <c r="M40"/>
      <c r="N40"/>
      <c r="O40"/>
      <c r="P40"/>
      <c r="Q40"/>
      <c r="R40"/>
      <c r="S40"/>
      <c r="T40"/>
      <c r="U40"/>
      <c r="V40"/>
      <c r="W40"/>
      <c r="X40"/>
      <c r="Y40"/>
      <c r="Z40"/>
    </row>
    <row r="41" spans="1:33" ht="13.2" outlineLevel="1">
      <c r="A41" s="176" t="s">
        <v>105</v>
      </c>
      <c r="B41" s="181">
        <f>B38</f>
        <v>0.5</v>
      </c>
      <c r="C41" s="181">
        <f>C38</f>
        <v>0</v>
      </c>
      <c r="D41" s="181">
        <f t="shared" ref="D41:J41" si="4">D38</f>
        <v>0.65</v>
      </c>
      <c r="E41" s="181">
        <f t="shared" si="4"/>
        <v>0.75</v>
      </c>
      <c r="F41" s="181">
        <f t="shared" si="4"/>
        <v>0.75</v>
      </c>
      <c r="G41" s="181">
        <f t="shared" si="4"/>
        <v>0.75</v>
      </c>
      <c r="H41" s="181">
        <f t="shared" si="4"/>
        <v>0.8</v>
      </c>
      <c r="I41" s="181">
        <f t="shared" si="4"/>
        <v>0.8</v>
      </c>
      <c r="J41" s="282">
        <f t="shared" si="4"/>
        <v>0.8</v>
      </c>
      <c r="K41"/>
      <c r="L41"/>
      <c r="M41"/>
      <c r="N41"/>
      <c r="O41"/>
      <c r="P41"/>
      <c r="Q41"/>
      <c r="R41"/>
      <c r="S41"/>
      <c r="T41"/>
      <c r="U41"/>
      <c r="V41"/>
      <c r="W41"/>
      <c r="X41"/>
      <c r="Y41"/>
      <c r="Z41"/>
    </row>
    <row r="42" spans="1:33" ht="13.2" outlineLevel="1">
      <c r="A42" s="175" t="s">
        <v>71</v>
      </c>
      <c r="B42" s="180">
        <v>0.5</v>
      </c>
      <c r="C42" s="180">
        <v>0.5</v>
      </c>
      <c r="D42" s="180">
        <v>0.6</v>
      </c>
      <c r="E42" s="180">
        <v>0.6</v>
      </c>
      <c r="F42" s="180">
        <v>0.6</v>
      </c>
      <c r="G42" s="180">
        <v>0.6</v>
      </c>
      <c r="H42" s="180">
        <v>0.6</v>
      </c>
      <c r="I42" s="180">
        <v>0.6</v>
      </c>
      <c r="J42" s="281">
        <v>0.6</v>
      </c>
      <c r="K42"/>
      <c r="L42"/>
      <c r="M42"/>
      <c r="N42"/>
      <c r="O42"/>
      <c r="P42"/>
      <c r="Q42"/>
      <c r="R42"/>
      <c r="S42"/>
      <c r="T42"/>
      <c r="U42"/>
      <c r="V42"/>
      <c r="W42"/>
      <c r="X42"/>
      <c r="Y42"/>
      <c r="Z42"/>
    </row>
    <row r="43" spans="1:33" ht="13.2" outlineLevel="1">
      <c r="A43" s="175" t="s">
        <v>73</v>
      </c>
      <c r="B43" s="180">
        <f>B42</f>
        <v>0.5</v>
      </c>
      <c r="C43" s="180">
        <f>C42</f>
        <v>0.5</v>
      </c>
      <c r="D43" s="180">
        <f t="shared" ref="D43:J43" si="5">D42</f>
        <v>0.6</v>
      </c>
      <c r="E43" s="180">
        <f t="shared" si="5"/>
        <v>0.6</v>
      </c>
      <c r="F43" s="180">
        <f t="shared" si="5"/>
        <v>0.6</v>
      </c>
      <c r="G43" s="180">
        <f t="shared" si="5"/>
        <v>0.6</v>
      </c>
      <c r="H43" s="180">
        <f t="shared" si="5"/>
        <v>0.6</v>
      </c>
      <c r="I43" s="180">
        <f t="shared" si="5"/>
        <v>0.6</v>
      </c>
      <c r="J43" s="281">
        <f t="shared" si="5"/>
        <v>0.6</v>
      </c>
      <c r="K43"/>
      <c r="L43"/>
      <c r="M43"/>
      <c r="N43"/>
      <c r="O43"/>
      <c r="P43"/>
      <c r="Q43"/>
      <c r="R43"/>
      <c r="S43"/>
      <c r="T43"/>
      <c r="U43"/>
      <c r="V43"/>
      <c r="W43"/>
      <c r="X43"/>
      <c r="Y43"/>
      <c r="Z43"/>
    </row>
    <row r="44" spans="1:33" ht="13.2" outlineLevel="1">
      <c r="A44" s="175" t="s">
        <v>79</v>
      </c>
      <c r="B44" s="180">
        <f>B42</f>
        <v>0.5</v>
      </c>
      <c r="C44" s="180">
        <f>C42</f>
        <v>0.5</v>
      </c>
      <c r="D44" s="180">
        <f t="shared" ref="D44:J44" si="6">D42</f>
        <v>0.6</v>
      </c>
      <c r="E44" s="180">
        <f t="shared" si="6"/>
        <v>0.6</v>
      </c>
      <c r="F44" s="180">
        <f t="shared" si="6"/>
        <v>0.6</v>
      </c>
      <c r="G44" s="180">
        <f t="shared" si="6"/>
        <v>0.6</v>
      </c>
      <c r="H44" s="180">
        <f t="shared" si="6"/>
        <v>0.6</v>
      </c>
      <c r="I44" s="180">
        <f t="shared" si="6"/>
        <v>0.6</v>
      </c>
      <c r="J44" s="281">
        <f t="shared" si="6"/>
        <v>0.6</v>
      </c>
      <c r="K44"/>
      <c r="L44"/>
      <c r="M44"/>
      <c r="N44"/>
      <c r="O44"/>
      <c r="P44"/>
      <c r="Q44"/>
      <c r="R44"/>
      <c r="S44"/>
      <c r="T44"/>
      <c r="U44"/>
      <c r="V44"/>
      <c r="W44"/>
      <c r="X44"/>
      <c r="Y44"/>
      <c r="Z44"/>
    </row>
    <row r="45" spans="1:33" ht="13.8" outlineLevel="1" thickBot="1">
      <c r="A45" s="177" t="s">
        <v>94</v>
      </c>
      <c r="B45" s="183">
        <f>B42</f>
        <v>0.5</v>
      </c>
      <c r="C45" s="183">
        <f>C42</f>
        <v>0.5</v>
      </c>
      <c r="D45" s="183">
        <f t="shared" ref="D45:J45" si="7">D42</f>
        <v>0.6</v>
      </c>
      <c r="E45" s="183">
        <f t="shared" si="7"/>
        <v>0.6</v>
      </c>
      <c r="F45" s="183">
        <f t="shared" si="7"/>
        <v>0.6</v>
      </c>
      <c r="G45" s="183">
        <f t="shared" si="7"/>
        <v>0.6</v>
      </c>
      <c r="H45" s="183">
        <f t="shared" si="7"/>
        <v>0.6</v>
      </c>
      <c r="I45" s="183">
        <f t="shared" si="7"/>
        <v>0.6</v>
      </c>
      <c r="J45" s="283">
        <f t="shared" si="7"/>
        <v>0.6</v>
      </c>
      <c r="K45"/>
      <c r="L45"/>
      <c r="M45"/>
      <c r="N45"/>
      <c r="O45"/>
      <c r="P45"/>
      <c r="Q45"/>
      <c r="R45"/>
      <c r="S45"/>
      <c r="T45"/>
      <c r="U45"/>
      <c r="V45"/>
      <c r="W45"/>
      <c r="X45"/>
      <c r="Y45"/>
      <c r="Z45"/>
      <c r="AE45"/>
      <c r="AF45"/>
      <c r="AG45"/>
    </row>
    <row r="46" spans="1:33" ht="13.2" outlineLevel="1">
      <c r="B46" s="179"/>
      <c r="C46" s="179"/>
      <c r="D46" s="179"/>
      <c r="E46" s="179"/>
      <c r="F46" s="179"/>
      <c r="G46" s="179"/>
      <c r="H46" s="179"/>
      <c r="I46" s="179"/>
      <c r="J46" s="179"/>
      <c r="K46" s="179"/>
      <c r="L46" s="452"/>
      <c r="M46" s="453" t="s">
        <v>131</v>
      </c>
      <c r="N46" s="454"/>
      <c r="O46" s="179"/>
      <c r="P46" s="179"/>
      <c r="Q46" s="179"/>
      <c r="R46" s="179"/>
      <c r="S46" s="179"/>
      <c r="T46" s="179"/>
      <c r="U46" s="179"/>
      <c r="V46" s="179"/>
      <c r="W46" s="179"/>
      <c r="X46" s="179"/>
      <c r="Y46" s="179"/>
      <c r="Z46" s="179"/>
      <c r="AE46"/>
      <c r="AF46"/>
      <c r="AG46"/>
    </row>
    <row r="47" spans="1:33" ht="13.8" outlineLevel="1" thickBot="1">
      <c r="A47" s="403" t="s">
        <v>76</v>
      </c>
      <c r="B47" s="402" t="s">
        <v>170</v>
      </c>
      <c r="C47" s="402" t="s">
        <v>170</v>
      </c>
      <c r="D47" s="402">
        <f t="shared" ref="D47:J47" si="8">D33</f>
        <v>0</v>
      </c>
      <c r="E47" s="400">
        <f t="shared" si="8"/>
        <v>0</v>
      </c>
      <c r="F47" s="400">
        <f t="shared" si="8"/>
        <v>0</v>
      </c>
      <c r="G47" s="400">
        <f t="shared" si="8"/>
        <v>0</v>
      </c>
      <c r="H47" s="401">
        <f t="shared" si="8"/>
        <v>0</v>
      </c>
      <c r="I47" s="401">
        <f t="shared" si="8"/>
        <v>0</v>
      </c>
      <c r="J47" s="401">
        <f t="shared" si="8"/>
        <v>0</v>
      </c>
      <c r="K47"/>
      <c r="M47" s="455">
        <v>2021</v>
      </c>
      <c r="O47"/>
      <c r="P47"/>
      <c r="Q47"/>
      <c r="R47"/>
      <c r="S47"/>
      <c r="T47"/>
      <c r="U47"/>
      <c r="V47"/>
      <c r="W47"/>
      <c r="X47"/>
      <c r="Y47"/>
      <c r="Z47"/>
      <c r="AE47"/>
      <c r="AF47"/>
      <c r="AG47"/>
    </row>
    <row r="48" spans="1:33" ht="13.2" outlineLevel="1">
      <c r="A48" s="174" t="s">
        <v>84</v>
      </c>
      <c r="B48" s="182">
        <v>0.76</v>
      </c>
      <c r="C48" s="182">
        <v>0</v>
      </c>
      <c r="D48" s="456">
        <v>0.75</v>
      </c>
      <c r="E48" s="456">
        <v>0.76</v>
      </c>
      <c r="F48" s="456">
        <v>0.76</v>
      </c>
      <c r="G48" s="456">
        <v>0.76</v>
      </c>
      <c r="H48" s="182">
        <v>0.79</v>
      </c>
      <c r="I48" s="182">
        <v>0.79</v>
      </c>
      <c r="J48" s="280">
        <v>0.78999999999999992</v>
      </c>
      <c r="K48"/>
      <c r="M48" s="456">
        <v>0.76</v>
      </c>
      <c r="O48"/>
      <c r="P48"/>
      <c r="Q48"/>
      <c r="R48"/>
      <c r="S48"/>
      <c r="T48"/>
      <c r="U48"/>
      <c r="V48"/>
      <c r="W48"/>
      <c r="X48"/>
      <c r="Y48"/>
      <c r="Z48"/>
      <c r="AE48"/>
      <c r="AF48"/>
      <c r="AG48"/>
    </row>
    <row r="49" spans="1:33" ht="13.2" outlineLevel="1">
      <c r="A49" s="175" t="s">
        <v>69</v>
      </c>
      <c r="B49" s="180">
        <v>0.11</v>
      </c>
      <c r="C49" s="180">
        <v>0</v>
      </c>
      <c r="D49" s="457">
        <v>0.14000000000000001</v>
      </c>
      <c r="E49" s="457">
        <v>0.09</v>
      </c>
      <c r="F49" s="457">
        <v>0.09</v>
      </c>
      <c r="G49" s="457">
        <v>0.09</v>
      </c>
      <c r="H49" s="180">
        <v>0.1</v>
      </c>
      <c r="I49" s="180">
        <v>0.1</v>
      </c>
      <c r="J49" s="281">
        <v>0.1</v>
      </c>
      <c r="K49"/>
      <c r="M49" s="457">
        <v>0.11</v>
      </c>
      <c r="O49"/>
      <c r="P49"/>
      <c r="Q49"/>
      <c r="R49"/>
      <c r="S49"/>
      <c r="T49"/>
      <c r="U49"/>
      <c r="V49"/>
      <c r="W49"/>
      <c r="X49"/>
      <c r="Y49"/>
      <c r="Z49"/>
      <c r="AE49"/>
      <c r="AF49"/>
      <c r="AG49"/>
    </row>
    <row r="50" spans="1:33" ht="13.2" outlineLevel="1">
      <c r="A50" s="175" t="s">
        <v>70</v>
      </c>
      <c r="B50" s="180">
        <v>0.11</v>
      </c>
      <c r="C50" s="180">
        <v>0</v>
      </c>
      <c r="D50" s="180">
        <v>0.08</v>
      </c>
      <c r="E50" s="457">
        <v>0.13</v>
      </c>
      <c r="F50" s="457">
        <v>0.13</v>
      </c>
      <c r="G50" s="457">
        <v>0.13</v>
      </c>
      <c r="H50" s="180">
        <v>0.09</v>
      </c>
      <c r="I50" s="180">
        <v>0.09</v>
      </c>
      <c r="J50" s="281">
        <v>0.09</v>
      </c>
      <c r="K50"/>
      <c r="M50" s="457">
        <v>0.11</v>
      </c>
      <c r="O50"/>
      <c r="P50"/>
      <c r="Q50"/>
      <c r="R50"/>
      <c r="S50"/>
      <c r="T50"/>
      <c r="U50"/>
      <c r="V50"/>
      <c r="W50"/>
      <c r="X50"/>
      <c r="Y50"/>
      <c r="Z50"/>
      <c r="AE50"/>
      <c r="AF50"/>
      <c r="AG50"/>
    </row>
    <row r="51" spans="1:33" ht="13.2" outlineLevel="1">
      <c r="A51" s="176" t="s">
        <v>105</v>
      </c>
      <c r="B51" s="181">
        <v>0.02</v>
      </c>
      <c r="C51" s="181">
        <v>0</v>
      </c>
      <c r="D51" s="181">
        <v>0.03</v>
      </c>
      <c r="E51" s="181">
        <v>0.02</v>
      </c>
      <c r="F51" s="181">
        <v>0.02</v>
      </c>
      <c r="G51" s="181">
        <v>0.02</v>
      </c>
      <c r="H51" s="181">
        <v>0.02</v>
      </c>
      <c r="I51" s="181">
        <v>0.02</v>
      </c>
      <c r="J51" s="282">
        <v>0.02</v>
      </c>
      <c r="K51"/>
      <c r="M51" s="458">
        <v>0.02</v>
      </c>
      <c r="O51"/>
      <c r="P51"/>
      <c r="Q51"/>
      <c r="R51"/>
      <c r="S51"/>
      <c r="T51"/>
      <c r="U51"/>
      <c r="V51"/>
      <c r="W51"/>
      <c r="X51"/>
      <c r="Y51"/>
      <c r="Z51"/>
      <c r="AE51"/>
      <c r="AF51"/>
      <c r="AG51"/>
    </row>
    <row r="52" spans="1:33" ht="13.2" outlineLevel="1">
      <c r="A52" s="175" t="s">
        <v>71</v>
      </c>
      <c r="B52" s="180">
        <v>0.69</v>
      </c>
      <c r="C52" s="180">
        <v>0.68</v>
      </c>
      <c r="D52" s="180">
        <v>0.68</v>
      </c>
      <c r="E52" s="180">
        <v>0.73</v>
      </c>
      <c r="F52" s="180">
        <v>0.73</v>
      </c>
      <c r="G52" s="180">
        <v>0.73</v>
      </c>
      <c r="H52" s="180">
        <v>0.73</v>
      </c>
      <c r="I52" s="180">
        <v>0.73</v>
      </c>
      <c r="J52" s="281">
        <v>0.73</v>
      </c>
      <c r="K52"/>
      <c r="M52" s="456">
        <v>0.68</v>
      </c>
      <c r="O52"/>
      <c r="P52"/>
      <c r="Q52"/>
      <c r="R52"/>
      <c r="S52"/>
      <c r="T52"/>
      <c r="U52"/>
      <c r="V52"/>
      <c r="W52"/>
      <c r="X52"/>
      <c r="Y52"/>
      <c r="Z52"/>
      <c r="AE52"/>
      <c r="AF52"/>
      <c r="AG52"/>
    </row>
    <row r="53" spans="1:33" ht="13.2" outlineLevel="1">
      <c r="A53" s="175" t="s">
        <v>73</v>
      </c>
      <c r="B53" s="180">
        <v>0.17</v>
      </c>
      <c r="C53" s="180">
        <v>0.16</v>
      </c>
      <c r="D53" s="180">
        <v>0.16</v>
      </c>
      <c r="E53" s="180">
        <v>0.11</v>
      </c>
      <c r="F53" s="180">
        <v>0.11</v>
      </c>
      <c r="G53" s="180">
        <v>0.11</v>
      </c>
      <c r="H53" s="180">
        <v>0.11</v>
      </c>
      <c r="I53" s="180">
        <v>0.11</v>
      </c>
      <c r="J53" s="281">
        <v>0.11</v>
      </c>
      <c r="K53"/>
      <c r="M53" s="457">
        <v>0.15</v>
      </c>
      <c r="O53"/>
      <c r="P53"/>
      <c r="Q53"/>
      <c r="R53"/>
      <c r="S53"/>
      <c r="T53"/>
      <c r="U53"/>
      <c r="V53"/>
      <c r="W53"/>
      <c r="X53"/>
      <c r="Y53"/>
      <c r="Z53"/>
      <c r="AE53"/>
      <c r="AF53"/>
      <c r="AG53"/>
    </row>
    <row r="54" spans="1:33" ht="13.2" outlineLevel="1">
      <c r="A54" s="175" t="s">
        <v>79</v>
      </c>
      <c r="B54" s="180">
        <v>0.12</v>
      </c>
      <c r="C54" s="180">
        <v>0.12</v>
      </c>
      <c r="D54" s="180">
        <v>0.12</v>
      </c>
      <c r="E54" s="180">
        <v>0.08</v>
      </c>
      <c r="F54" s="180">
        <v>0.08</v>
      </c>
      <c r="G54" s="180">
        <v>0.08</v>
      </c>
      <c r="H54" s="180">
        <v>0.08</v>
      </c>
      <c r="I54" s="180">
        <v>0.08</v>
      </c>
      <c r="J54" s="281">
        <v>0.08</v>
      </c>
      <c r="K54"/>
      <c r="M54" s="457">
        <v>0.13</v>
      </c>
      <c r="O54"/>
      <c r="P54"/>
      <c r="Q54"/>
      <c r="R54"/>
      <c r="S54"/>
      <c r="T54"/>
      <c r="U54"/>
      <c r="V54"/>
      <c r="W54"/>
      <c r="X54"/>
      <c r="Y54"/>
      <c r="Z54"/>
      <c r="AE54"/>
      <c r="AF54"/>
      <c r="AG54"/>
    </row>
    <row r="55" spans="1:33" ht="13.8" outlineLevel="1" thickBot="1">
      <c r="A55" s="177" t="s">
        <v>94</v>
      </c>
      <c r="B55" s="183">
        <v>0.02</v>
      </c>
      <c r="C55" s="183">
        <v>0.04</v>
      </c>
      <c r="D55" s="183">
        <v>0.04</v>
      </c>
      <c r="E55" s="183">
        <v>0.08</v>
      </c>
      <c r="F55" s="183">
        <v>0.08</v>
      </c>
      <c r="G55" s="183">
        <v>0.08</v>
      </c>
      <c r="H55" s="183">
        <v>0.08</v>
      </c>
      <c r="I55" s="183">
        <v>0.08</v>
      </c>
      <c r="J55" s="283">
        <v>0.08</v>
      </c>
      <c r="K55"/>
      <c r="M55" s="458">
        <v>0.04</v>
      </c>
      <c r="O55"/>
      <c r="P55"/>
      <c r="Q55"/>
      <c r="R55"/>
      <c r="S55"/>
      <c r="T55"/>
      <c r="U55"/>
      <c r="V55"/>
      <c r="W55"/>
      <c r="X55"/>
      <c r="Y55"/>
      <c r="Z55"/>
      <c r="AE55"/>
      <c r="AF55"/>
      <c r="AG55"/>
    </row>
    <row r="56" spans="1:33" ht="13.2" outlineLevel="1">
      <c r="B56" s="179">
        <f>SUM(B48:B55)</f>
        <v>2</v>
      </c>
      <c r="C56" s="179">
        <f t="shared" ref="C56:J56" si="9">SUM(C48:C55)</f>
        <v>1</v>
      </c>
      <c r="D56" s="179">
        <f t="shared" si="9"/>
        <v>2</v>
      </c>
      <c r="E56" s="179">
        <f t="shared" si="9"/>
        <v>2</v>
      </c>
      <c r="F56" s="179">
        <f t="shared" si="9"/>
        <v>2</v>
      </c>
      <c r="G56" s="179">
        <f t="shared" si="9"/>
        <v>2</v>
      </c>
      <c r="H56" s="179">
        <f t="shared" si="9"/>
        <v>2</v>
      </c>
      <c r="I56" s="179">
        <f t="shared" si="9"/>
        <v>2</v>
      </c>
      <c r="J56" s="179">
        <f t="shared" si="9"/>
        <v>2</v>
      </c>
      <c r="K56"/>
      <c r="L56"/>
      <c r="M56"/>
      <c r="N56"/>
      <c r="O56"/>
      <c r="P56"/>
      <c r="Q56"/>
      <c r="R56"/>
      <c r="S56"/>
      <c r="T56"/>
      <c r="U56"/>
      <c r="V56"/>
      <c r="W56"/>
      <c r="X56"/>
      <c r="Y56"/>
      <c r="Z56"/>
    </row>
    <row r="57" spans="1:33" outlineLevel="1">
      <c r="J57" s="428"/>
      <c r="K57" s="428"/>
      <c r="L57" s="428"/>
      <c r="M57" s="428"/>
      <c r="N57" s="428"/>
      <c r="O57" s="428"/>
      <c r="P57" s="428"/>
      <c r="Q57" s="428"/>
      <c r="R57" s="428"/>
      <c r="S57" s="428"/>
      <c r="T57" s="428"/>
      <c r="U57" s="428"/>
      <c r="V57" s="428"/>
      <c r="W57" s="428"/>
      <c r="X57" s="428"/>
      <c r="Y57" s="428"/>
      <c r="Z57" s="428"/>
    </row>
    <row r="58" spans="1:33" ht="13.8" outlineLevel="1" thickBot="1">
      <c r="A58" s="459" t="s">
        <v>117</v>
      </c>
      <c r="B58" s="399" t="str">
        <f t="shared" ref="B58:J58" si="10">B33</f>
        <v>AA 18-59</v>
      </c>
      <c r="C58" s="399">
        <f t="shared" si="10"/>
        <v>0</v>
      </c>
      <c r="D58" s="399">
        <f t="shared" si="10"/>
        <v>0</v>
      </c>
      <c r="E58" s="400">
        <f t="shared" si="10"/>
        <v>0</v>
      </c>
      <c r="F58" s="400">
        <f t="shared" si="10"/>
        <v>0</v>
      </c>
      <c r="G58" s="400">
        <f t="shared" si="10"/>
        <v>0</v>
      </c>
      <c r="H58" s="401">
        <f t="shared" si="10"/>
        <v>0</v>
      </c>
      <c r="I58" s="401">
        <f t="shared" si="10"/>
        <v>0</v>
      </c>
      <c r="J58" s="401">
        <f t="shared" si="10"/>
        <v>0</v>
      </c>
      <c r="K58"/>
      <c r="L58"/>
      <c r="M58"/>
      <c r="N58"/>
      <c r="O58"/>
      <c r="P58"/>
      <c r="Q58"/>
      <c r="R58"/>
      <c r="S58"/>
      <c r="T58"/>
      <c r="U58"/>
      <c r="V58"/>
      <c r="W58"/>
      <c r="X58"/>
      <c r="Y58"/>
      <c r="Z58"/>
    </row>
    <row r="59" spans="1:33" ht="13.2" outlineLevel="1">
      <c r="A59" s="174" t="str">
        <f>A48</f>
        <v>Markíza</v>
      </c>
      <c r="B59" s="182">
        <f>B$34*B48</f>
        <v>0.36974000000000001</v>
      </c>
      <c r="C59" s="182">
        <f t="shared" ref="C59:I59" si="11">C$34*C48</f>
        <v>0</v>
      </c>
      <c r="D59" s="182">
        <f t="shared" si="11"/>
        <v>0</v>
      </c>
      <c r="E59" s="182">
        <f t="shared" si="11"/>
        <v>0</v>
      </c>
      <c r="F59" s="182">
        <f t="shared" si="11"/>
        <v>0</v>
      </c>
      <c r="G59" s="182">
        <f t="shared" si="11"/>
        <v>0</v>
      </c>
      <c r="H59" s="182">
        <f t="shared" si="11"/>
        <v>0</v>
      </c>
      <c r="I59" s="182">
        <f t="shared" si="11"/>
        <v>0</v>
      </c>
      <c r="J59" s="280">
        <f>J$34*J48</f>
        <v>0</v>
      </c>
      <c r="K59"/>
      <c r="L59"/>
      <c r="M59"/>
      <c r="N59"/>
      <c r="O59"/>
      <c r="P59"/>
      <c r="Q59"/>
      <c r="R59"/>
      <c r="S59"/>
      <c r="T59"/>
      <c r="U59"/>
      <c r="V59"/>
      <c r="W59"/>
      <c r="X59"/>
      <c r="Y59"/>
      <c r="Z59"/>
    </row>
    <row r="60" spans="1:33" ht="13.2" outlineLevel="1">
      <c r="A60" s="175" t="str">
        <f t="shared" ref="A60:A66" si="12">A49</f>
        <v>Doma</v>
      </c>
      <c r="B60" s="180">
        <f t="shared" ref="B60:J62" si="13">B$34*B49</f>
        <v>5.3515E-2</v>
      </c>
      <c r="C60" s="180">
        <f t="shared" si="13"/>
        <v>0</v>
      </c>
      <c r="D60" s="180">
        <f t="shared" si="13"/>
        <v>0</v>
      </c>
      <c r="E60" s="180">
        <f t="shared" si="13"/>
        <v>0</v>
      </c>
      <c r="F60" s="180">
        <f t="shared" si="13"/>
        <v>0</v>
      </c>
      <c r="G60" s="180">
        <f t="shared" si="13"/>
        <v>0</v>
      </c>
      <c r="H60" s="180">
        <f t="shared" si="13"/>
        <v>0</v>
      </c>
      <c r="I60" s="180">
        <f t="shared" si="13"/>
        <v>0</v>
      </c>
      <c r="J60" s="281">
        <f t="shared" si="13"/>
        <v>0</v>
      </c>
      <c r="K60"/>
      <c r="L60"/>
      <c r="M60"/>
      <c r="N60"/>
      <c r="O60"/>
      <c r="P60"/>
      <c r="Q60"/>
      <c r="R60"/>
      <c r="S60"/>
      <c r="T60"/>
      <c r="U60"/>
      <c r="V60"/>
      <c r="W60"/>
      <c r="X60"/>
      <c r="Y60"/>
      <c r="Z60"/>
    </row>
    <row r="61" spans="1:33" ht="13.2" outlineLevel="1">
      <c r="A61" s="175" t="str">
        <f t="shared" si="12"/>
        <v>Dajto</v>
      </c>
      <c r="B61" s="180">
        <f t="shared" si="13"/>
        <v>5.3515E-2</v>
      </c>
      <c r="C61" s="180">
        <f t="shared" si="13"/>
        <v>0</v>
      </c>
      <c r="D61" s="180">
        <f t="shared" si="13"/>
        <v>0</v>
      </c>
      <c r="E61" s="180">
        <f t="shared" si="13"/>
        <v>0</v>
      </c>
      <c r="F61" s="180">
        <f t="shared" si="13"/>
        <v>0</v>
      </c>
      <c r="G61" s="180">
        <f t="shared" si="13"/>
        <v>0</v>
      </c>
      <c r="H61" s="180">
        <f t="shared" si="13"/>
        <v>0</v>
      </c>
      <c r="I61" s="180">
        <f t="shared" si="13"/>
        <v>0</v>
      </c>
      <c r="J61" s="281">
        <f t="shared" si="13"/>
        <v>0</v>
      </c>
      <c r="K61"/>
      <c r="L61"/>
      <c r="M61"/>
      <c r="N61"/>
      <c r="O61"/>
      <c r="P61"/>
      <c r="Q61"/>
      <c r="R61"/>
      <c r="S61"/>
      <c r="T61"/>
      <c r="U61"/>
      <c r="V61"/>
      <c r="W61"/>
      <c r="X61"/>
      <c r="Y61"/>
      <c r="Z61"/>
    </row>
    <row r="62" spans="1:33" ht="13.2" outlineLevel="1">
      <c r="A62" s="176" t="str">
        <f t="shared" si="12"/>
        <v>Markíza Others</v>
      </c>
      <c r="B62" s="181">
        <f t="shared" si="13"/>
        <v>9.7300000000000008E-3</v>
      </c>
      <c r="C62" s="181">
        <f t="shared" si="13"/>
        <v>0</v>
      </c>
      <c r="D62" s="181">
        <f t="shared" si="13"/>
        <v>0</v>
      </c>
      <c r="E62" s="181">
        <f t="shared" si="13"/>
        <v>0</v>
      </c>
      <c r="F62" s="181">
        <f t="shared" si="13"/>
        <v>0</v>
      </c>
      <c r="G62" s="181">
        <f t="shared" si="13"/>
        <v>0</v>
      </c>
      <c r="H62" s="181">
        <f t="shared" si="13"/>
        <v>0</v>
      </c>
      <c r="I62" s="181">
        <f t="shared" si="13"/>
        <v>0</v>
      </c>
      <c r="J62" s="282">
        <f t="shared" si="13"/>
        <v>0</v>
      </c>
      <c r="K62"/>
      <c r="L62"/>
      <c r="M62"/>
      <c r="N62"/>
      <c r="O62"/>
      <c r="P62"/>
      <c r="Q62"/>
      <c r="R62"/>
      <c r="S62"/>
      <c r="T62"/>
      <c r="U62"/>
      <c r="V62"/>
      <c r="W62"/>
      <c r="X62"/>
      <c r="Y62"/>
      <c r="Z62"/>
    </row>
    <row r="63" spans="1:33" ht="13.2" outlineLevel="1">
      <c r="A63" s="175" t="str">
        <f t="shared" si="12"/>
        <v>JOJ</v>
      </c>
      <c r="B63" s="180">
        <f>B$35*B52</f>
        <v>0.35431500000000005</v>
      </c>
      <c r="C63" s="180">
        <f t="shared" ref="C63:J66" si="14">C$35*C52</f>
        <v>0.68</v>
      </c>
      <c r="D63" s="180">
        <f t="shared" si="14"/>
        <v>0.68</v>
      </c>
      <c r="E63" s="180">
        <f t="shared" si="14"/>
        <v>0.73</v>
      </c>
      <c r="F63" s="180">
        <f t="shared" si="14"/>
        <v>0.73</v>
      </c>
      <c r="G63" s="180">
        <f t="shared" si="14"/>
        <v>0.73</v>
      </c>
      <c r="H63" s="180">
        <f t="shared" si="14"/>
        <v>0.73</v>
      </c>
      <c r="I63" s="180">
        <f t="shared" si="14"/>
        <v>0.73</v>
      </c>
      <c r="J63" s="281">
        <f t="shared" si="14"/>
        <v>0.73</v>
      </c>
      <c r="K63"/>
      <c r="L63"/>
      <c r="M63"/>
      <c r="N63"/>
      <c r="O63"/>
      <c r="P63"/>
      <c r="Q63"/>
      <c r="R63"/>
      <c r="S63"/>
      <c r="T63"/>
      <c r="U63"/>
      <c r="V63"/>
      <c r="W63"/>
      <c r="X63"/>
      <c r="Y63"/>
      <c r="Z63"/>
    </row>
    <row r="64" spans="1:33" ht="13.2" outlineLevel="1">
      <c r="A64" s="175" t="str">
        <f t="shared" si="12"/>
        <v>Plus</v>
      </c>
      <c r="B64" s="180">
        <f t="shared" ref="B64:I66" si="15">B$35*B53</f>
        <v>8.7295000000000011E-2</v>
      </c>
      <c r="C64" s="180">
        <f t="shared" si="15"/>
        <v>0.16</v>
      </c>
      <c r="D64" s="180">
        <f t="shared" si="15"/>
        <v>0.16</v>
      </c>
      <c r="E64" s="180">
        <f t="shared" si="15"/>
        <v>0.11</v>
      </c>
      <c r="F64" s="180">
        <f t="shared" si="15"/>
        <v>0.11</v>
      </c>
      <c r="G64" s="180">
        <f t="shared" si="15"/>
        <v>0.11</v>
      </c>
      <c r="H64" s="180">
        <f t="shared" si="15"/>
        <v>0.11</v>
      </c>
      <c r="I64" s="180">
        <f t="shared" si="15"/>
        <v>0.11</v>
      </c>
      <c r="J64" s="281">
        <f t="shared" si="14"/>
        <v>0.11</v>
      </c>
      <c r="K64"/>
      <c r="L64"/>
      <c r="M64"/>
      <c r="N64"/>
      <c r="O64"/>
      <c r="P64"/>
      <c r="Q64"/>
      <c r="R64"/>
      <c r="S64"/>
      <c r="T64"/>
      <c r="U64"/>
      <c r="V64"/>
      <c r="W64"/>
      <c r="X64"/>
      <c r="Y64"/>
      <c r="Z64"/>
    </row>
    <row r="65" spans="1:26" ht="13.2" outlineLevel="1">
      <c r="A65" s="175" t="str">
        <f t="shared" si="12"/>
        <v>WAU</v>
      </c>
      <c r="B65" s="180">
        <f t="shared" si="15"/>
        <v>6.1620000000000008E-2</v>
      </c>
      <c r="C65" s="180">
        <f t="shared" si="15"/>
        <v>0.12</v>
      </c>
      <c r="D65" s="180">
        <f t="shared" si="15"/>
        <v>0.12</v>
      </c>
      <c r="E65" s="180">
        <f t="shared" si="15"/>
        <v>0.08</v>
      </c>
      <c r="F65" s="180">
        <f t="shared" si="15"/>
        <v>0.08</v>
      </c>
      <c r="G65" s="180">
        <f t="shared" si="15"/>
        <v>0.08</v>
      </c>
      <c r="H65" s="180">
        <f t="shared" si="15"/>
        <v>0.08</v>
      </c>
      <c r="I65" s="180">
        <f t="shared" si="15"/>
        <v>0.08</v>
      </c>
      <c r="J65" s="281">
        <f t="shared" si="14"/>
        <v>0.08</v>
      </c>
      <c r="K65"/>
      <c r="L65"/>
      <c r="M65"/>
      <c r="N65"/>
      <c r="O65"/>
      <c r="P65"/>
      <c r="Q65"/>
      <c r="R65"/>
      <c r="S65"/>
      <c r="T65"/>
      <c r="U65"/>
      <c r="V65"/>
      <c r="W65"/>
      <c r="X65"/>
      <c r="Y65"/>
      <c r="Z65"/>
    </row>
    <row r="66" spans="1:26" ht="13.8" outlineLevel="1" thickBot="1">
      <c r="A66" s="177" t="str">
        <f t="shared" si="12"/>
        <v>JOJ Others</v>
      </c>
      <c r="B66" s="183">
        <f t="shared" si="15"/>
        <v>1.0270000000000001E-2</v>
      </c>
      <c r="C66" s="183">
        <f t="shared" si="15"/>
        <v>0.04</v>
      </c>
      <c r="D66" s="183">
        <f t="shared" si="15"/>
        <v>0.04</v>
      </c>
      <c r="E66" s="183">
        <f t="shared" si="15"/>
        <v>0.08</v>
      </c>
      <c r="F66" s="183">
        <f t="shared" si="15"/>
        <v>0.08</v>
      </c>
      <c r="G66" s="183">
        <f t="shared" si="15"/>
        <v>0.08</v>
      </c>
      <c r="H66" s="183">
        <f t="shared" si="15"/>
        <v>0.08</v>
      </c>
      <c r="I66" s="183">
        <f t="shared" si="15"/>
        <v>0.08</v>
      </c>
      <c r="J66" s="283">
        <f t="shared" si="14"/>
        <v>0.08</v>
      </c>
      <c r="K66"/>
      <c r="L66"/>
      <c r="M66"/>
      <c r="N66"/>
      <c r="O66"/>
      <c r="P66"/>
      <c r="Q66"/>
      <c r="R66"/>
      <c r="S66"/>
      <c r="T66"/>
      <c r="U66"/>
      <c r="V66"/>
      <c r="W66"/>
      <c r="X66"/>
      <c r="Y66"/>
      <c r="Z66"/>
    </row>
    <row r="67" spans="1:26" ht="13.2" outlineLevel="1">
      <c r="B67" s="179">
        <f>SUM(B59:B66)</f>
        <v>1</v>
      </c>
      <c r="C67" s="179">
        <f t="shared" ref="C67:J67" si="16">SUM(C59:C66)</f>
        <v>1</v>
      </c>
      <c r="D67" s="179">
        <f t="shared" si="16"/>
        <v>1</v>
      </c>
      <c r="E67" s="179">
        <f t="shared" si="16"/>
        <v>0.99999999999999989</v>
      </c>
      <c r="F67" s="179">
        <f t="shared" si="16"/>
        <v>0.99999999999999989</v>
      </c>
      <c r="G67" s="179">
        <f t="shared" si="16"/>
        <v>0.99999999999999989</v>
      </c>
      <c r="H67" s="179">
        <f t="shared" si="16"/>
        <v>0.99999999999999989</v>
      </c>
      <c r="I67" s="179">
        <f t="shared" si="16"/>
        <v>0.99999999999999989</v>
      </c>
      <c r="J67" s="179">
        <f t="shared" si="16"/>
        <v>0.99999999999999989</v>
      </c>
      <c r="K67"/>
      <c r="L67"/>
      <c r="M67"/>
      <c r="N67"/>
      <c r="O67"/>
      <c r="P67"/>
      <c r="Q67"/>
      <c r="R67"/>
      <c r="S67"/>
      <c r="T67"/>
      <c r="U67"/>
      <c r="V67"/>
      <c r="W67"/>
      <c r="X67"/>
      <c r="Y67"/>
      <c r="Z67"/>
    </row>
    <row r="68" spans="1:26">
      <c r="J68" s="428"/>
      <c r="K68" s="428"/>
      <c r="L68" s="428"/>
      <c r="M68" s="428"/>
      <c r="N68" s="428"/>
      <c r="O68" s="428"/>
      <c r="P68" s="428"/>
      <c r="Q68" s="428"/>
      <c r="R68" s="428"/>
      <c r="S68" s="428"/>
      <c r="T68" s="428"/>
      <c r="U68" s="428"/>
      <c r="V68" s="428"/>
      <c r="W68" s="428"/>
      <c r="X68" s="428"/>
      <c r="Y68" s="428"/>
      <c r="Z68" s="428"/>
    </row>
    <row r="69" spans="1:26" ht="13.8" thickBot="1">
      <c r="A69" s="460"/>
      <c r="B69" s="399" t="str">
        <f t="shared" ref="B69:J69" si="17">B33</f>
        <v>AA 18-59</v>
      </c>
      <c r="C69" s="399">
        <f t="shared" si="17"/>
        <v>0</v>
      </c>
      <c r="D69" s="399">
        <f t="shared" si="17"/>
        <v>0</v>
      </c>
      <c r="E69" s="400">
        <f t="shared" si="17"/>
        <v>0</v>
      </c>
      <c r="F69" s="400">
        <f t="shared" si="17"/>
        <v>0</v>
      </c>
      <c r="G69" s="400">
        <f t="shared" si="17"/>
        <v>0</v>
      </c>
      <c r="H69" s="401">
        <f t="shared" si="17"/>
        <v>0</v>
      </c>
      <c r="I69" s="401">
        <f t="shared" si="17"/>
        <v>0</v>
      </c>
      <c r="J69" s="401">
        <f t="shared" si="17"/>
        <v>0</v>
      </c>
      <c r="K69"/>
      <c r="L69"/>
      <c r="M69"/>
      <c r="N69"/>
      <c r="O69"/>
      <c r="P69"/>
      <c r="Q69"/>
      <c r="R69"/>
      <c r="S69"/>
      <c r="T69"/>
      <c r="U69"/>
      <c r="V69"/>
      <c r="W69"/>
      <c r="X69"/>
      <c r="Y69"/>
      <c r="Z69"/>
    </row>
    <row r="70" spans="1:26" ht="13.8" thickBot="1">
      <c r="A70" s="461" t="s">
        <v>119</v>
      </c>
      <c r="B70" s="408">
        <f>SUMPRODUCT(B71:B78,B59:B66)</f>
        <v>1.0963853814862026</v>
      </c>
      <c r="C70" s="409" t="e">
        <f t="shared" ref="C70:J70" si="18">SUMPRODUCT(C71:C78,C59:C66)</f>
        <v>#N/A</v>
      </c>
      <c r="D70" s="409" t="e">
        <f t="shared" si="18"/>
        <v>#N/A</v>
      </c>
      <c r="E70" s="409" t="e">
        <f t="shared" si="18"/>
        <v>#N/A</v>
      </c>
      <c r="F70" s="409" t="e">
        <f t="shared" si="18"/>
        <v>#N/A</v>
      </c>
      <c r="G70" s="409" t="e">
        <f t="shared" si="18"/>
        <v>#N/A</v>
      </c>
      <c r="H70" s="409" t="e">
        <f t="shared" si="18"/>
        <v>#N/A</v>
      </c>
      <c r="I70" s="409" t="e">
        <f t="shared" si="18"/>
        <v>#N/A</v>
      </c>
      <c r="J70" s="410" t="e">
        <f t="shared" si="18"/>
        <v>#N/A</v>
      </c>
      <c r="K70"/>
      <c r="L70"/>
      <c r="M70"/>
      <c r="N70"/>
      <c r="O70"/>
      <c r="P70"/>
      <c r="Q70"/>
      <c r="R70"/>
      <c r="S70"/>
      <c r="T70"/>
      <c r="U70"/>
      <c r="V70"/>
      <c r="W70"/>
      <c r="X70"/>
      <c r="Y70"/>
      <c r="Z70"/>
    </row>
    <row r="71" spans="1:26" ht="13.2">
      <c r="A71" s="174" t="s">
        <v>84</v>
      </c>
      <c r="B71" s="182">
        <f>(VLOOKUP(B$69,TG_affinity,2,FALSE)*(B38)+(VLOOKUP(B$69,TG_affinity,3,FALSE))*(1-(B38)))</f>
        <v>1.1022703960215956</v>
      </c>
      <c r="C71" s="182" t="e">
        <f t="shared" ref="C71:J71" si="19">(VLOOKUP(C$69,TG_affinity,2,FALSE)*(C38)+(VLOOKUP(C$69,TG_affinity,3,FALSE))*(1-(C38)))</f>
        <v>#N/A</v>
      </c>
      <c r="D71" s="182" t="e">
        <f t="shared" si="19"/>
        <v>#N/A</v>
      </c>
      <c r="E71" s="182" t="e">
        <f t="shared" si="19"/>
        <v>#N/A</v>
      </c>
      <c r="F71" s="182" t="e">
        <f t="shared" si="19"/>
        <v>#N/A</v>
      </c>
      <c r="G71" s="182" t="e">
        <f t="shared" si="19"/>
        <v>#N/A</v>
      </c>
      <c r="H71" s="182" t="e">
        <f t="shared" si="19"/>
        <v>#N/A</v>
      </c>
      <c r="I71" s="182" t="e">
        <f t="shared" si="19"/>
        <v>#N/A</v>
      </c>
      <c r="J71" s="280" t="e">
        <f t="shared" si="19"/>
        <v>#N/A</v>
      </c>
      <c r="K71"/>
      <c r="L71"/>
      <c r="M71"/>
      <c r="N71"/>
      <c r="O71"/>
      <c r="P71"/>
      <c r="Q71"/>
      <c r="R71"/>
      <c r="S71"/>
      <c r="T71"/>
      <c r="U71"/>
      <c r="V71"/>
      <c r="W71"/>
      <c r="X71"/>
      <c r="Y71"/>
      <c r="Z71"/>
    </row>
    <row r="72" spans="1:26" ht="13.2">
      <c r="A72" s="175" t="s">
        <v>69</v>
      </c>
      <c r="B72" s="180">
        <f t="shared" ref="B72:J72" si="20">(VLOOKUP(B$69,TG_affinity,4,FALSE)*(B39)+(VLOOKUP(B$69,TG_affinity,5,FALSE))*(1-(B39)))</f>
        <v>1.0928466240176791</v>
      </c>
      <c r="C72" s="180" t="e">
        <f t="shared" si="20"/>
        <v>#N/A</v>
      </c>
      <c r="D72" s="180" t="e">
        <f t="shared" si="20"/>
        <v>#N/A</v>
      </c>
      <c r="E72" s="180" t="e">
        <f t="shared" si="20"/>
        <v>#N/A</v>
      </c>
      <c r="F72" s="180" t="e">
        <f t="shared" si="20"/>
        <v>#N/A</v>
      </c>
      <c r="G72" s="180" t="e">
        <f t="shared" si="20"/>
        <v>#N/A</v>
      </c>
      <c r="H72" s="180" t="e">
        <f t="shared" si="20"/>
        <v>#N/A</v>
      </c>
      <c r="I72" s="180" t="e">
        <f>(VLOOKUP(I$69,TG_affinity,4,FALSE)*(I39)+(VLOOKUP(I$69,TG_affinity,5,FALSE))*(1-(I39)))</f>
        <v>#N/A</v>
      </c>
      <c r="J72" s="281" t="e">
        <f t="shared" si="20"/>
        <v>#N/A</v>
      </c>
      <c r="K72"/>
      <c r="L72"/>
      <c r="M72"/>
      <c r="N72"/>
      <c r="O72"/>
      <c r="P72"/>
      <c r="Q72"/>
      <c r="R72"/>
      <c r="S72"/>
      <c r="T72"/>
      <c r="U72"/>
      <c r="V72"/>
      <c r="W72"/>
      <c r="X72"/>
      <c r="Y72"/>
      <c r="Z72"/>
    </row>
    <row r="73" spans="1:26" ht="13.2">
      <c r="A73" s="175" t="s">
        <v>70</v>
      </c>
      <c r="B73" s="180">
        <f t="shared" ref="B73:J73" si="21">(VLOOKUP(B$69,TG_affinity,6,FALSE)*(B40)+(VLOOKUP(B$69,TG_affinity,7,FALSE))*(1-(B40)))</f>
        <v>1.054734490173256</v>
      </c>
      <c r="C73" s="180" t="e">
        <f t="shared" si="21"/>
        <v>#N/A</v>
      </c>
      <c r="D73" s="180" t="e">
        <f t="shared" si="21"/>
        <v>#N/A</v>
      </c>
      <c r="E73" s="180" t="e">
        <f t="shared" si="21"/>
        <v>#N/A</v>
      </c>
      <c r="F73" s="180" t="e">
        <f t="shared" si="21"/>
        <v>#N/A</v>
      </c>
      <c r="G73" s="180" t="e">
        <f t="shared" si="21"/>
        <v>#N/A</v>
      </c>
      <c r="H73" s="180" t="e">
        <f t="shared" si="21"/>
        <v>#N/A</v>
      </c>
      <c r="I73" s="180" t="e">
        <f t="shared" si="21"/>
        <v>#N/A</v>
      </c>
      <c r="J73" s="281" t="e">
        <f t="shared" si="21"/>
        <v>#N/A</v>
      </c>
      <c r="K73"/>
      <c r="L73"/>
      <c r="M73"/>
      <c r="N73"/>
      <c r="O73"/>
      <c r="P73"/>
      <c r="Q73"/>
      <c r="R73"/>
      <c r="S73"/>
      <c r="T73"/>
      <c r="U73"/>
      <c r="V73"/>
      <c r="W73"/>
      <c r="X73"/>
      <c r="Y73"/>
      <c r="Z73"/>
    </row>
    <row r="74" spans="1:26" ht="13.2">
      <c r="A74" s="176" t="s">
        <v>105</v>
      </c>
      <c r="B74" s="181">
        <f t="shared" ref="B74:J74" si="22">(VLOOKUP(B$69,TG_affinity,8,FALSE)*(B41)+(VLOOKUP(B$69,TG_affinity,9,FALSE))*(1-(B41)))</f>
        <v>1.2104291675702989</v>
      </c>
      <c r="C74" s="181" t="e">
        <f t="shared" si="22"/>
        <v>#N/A</v>
      </c>
      <c r="D74" s="181" t="e">
        <f t="shared" si="22"/>
        <v>#N/A</v>
      </c>
      <c r="E74" s="181" t="e">
        <f t="shared" si="22"/>
        <v>#N/A</v>
      </c>
      <c r="F74" s="181" t="e">
        <f t="shared" si="22"/>
        <v>#N/A</v>
      </c>
      <c r="G74" s="181" t="e">
        <f t="shared" si="22"/>
        <v>#N/A</v>
      </c>
      <c r="H74" s="181" t="e">
        <f t="shared" si="22"/>
        <v>#N/A</v>
      </c>
      <c r="I74" s="181" t="e">
        <f t="shared" si="22"/>
        <v>#N/A</v>
      </c>
      <c r="J74" s="282" t="e">
        <f t="shared" si="22"/>
        <v>#N/A</v>
      </c>
      <c r="K74"/>
      <c r="L74"/>
      <c r="M74"/>
      <c r="N74"/>
      <c r="O74"/>
      <c r="P74"/>
      <c r="Q74"/>
      <c r="R74"/>
      <c r="S74"/>
      <c r="T74"/>
      <c r="U74"/>
      <c r="V74"/>
      <c r="W74"/>
      <c r="X74"/>
      <c r="Y74"/>
      <c r="Z74"/>
    </row>
    <row r="75" spans="1:26" ht="13.2">
      <c r="A75" s="175" t="s">
        <v>71</v>
      </c>
      <c r="B75" s="180">
        <f t="shared" ref="B75:J75" si="23">(VLOOKUP(B$69,TG_affinity,10,FALSE)*(B42)+(VLOOKUP(B$69,TG_affinity,11,FALSE))*(1-(B42)))</f>
        <v>1.0851570960955592</v>
      </c>
      <c r="C75" s="180" t="e">
        <f t="shared" si="23"/>
        <v>#N/A</v>
      </c>
      <c r="D75" s="180" t="e">
        <f t="shared" si="23"/>
        <v>#N/A</v>
      </c>
      <c r="E75" s="180" t="e">
        <f t="shared" si="23"/>
        <v>#N/A</v>
      </c>
      <c r="F75" s="180" t="e">
        <f t="shared" si="23"/>
        <v>#N/A</v>
      </c>
      <c r="G75" s="180" t="e">
        <f t="shared" si="23"/>
        <v>#N/A</v>
      </c>
      <c r="H75" s="180" t="e">
        <f t="shared" si="23"/>
        <v>#N/A</v>
      </c>
      <c r="I75" s="180" t="e">
        <f t="shared" si="23"/>
        <v>#N/A</v>
      </c>
      <c r="J75" s="281" t="e">
        <f t="shared" si="23"/>
        <v>#N/A</v>
      </c>
      <c r="K75"/>
      <c r="L75"/>
      <c r="M75"/>
      <c r="N75"/>
      <c r="O75"/>
      <c r="P75"/>
      <c r="Q75"/>
      <c r="R75"/>
      <c r="S75"/>
      <c r="T75"/>
      <c r="U75"/>
      <c r="V75"/>
      <c r="W75"/>
      <c r="X75"/>
      <c r="Y75"/>
      <c r="Z75"/>
    </row>
    <row r="76" spans="1:26" ht="13.2">
      <c r="A76" s="175" t="s">
        <v>73</v>
      </c>
      <c r="B76" s="180">
        <f t="shared" ref="B76:J76" si="24">(VLOOKUP(B$69,TG_affinity,12,FALSE)*(B43)+(VLOOKUP(B$69,TG_affinity,13,FALSE))*(1-(B43)))</f>
        <v>1.1144496347880781</v>
      </c>
      <c r="C76" s="180" t="e">
        <f t="shared" si="24"/>
        <v>#N/A</v>
      </c>
      <c r="D76" s="180" t="e">
        <f t="shared" si="24"/>
        <v>#N/A</v>
      </c>
      <c r="E76" s="180" t="e">
        <f t="shared" si="24"/>
        <v>#N/A</v>
      </c>
      <c r="F76" s="180" t="e">
        <f t="shared" si="24"/>
        <v>#N/A</v>
      </c>
      <c r="G76" s="180" t="e">
        <f t="shared" si="24"/>
        <v>#N/A</v>
      </c>
      <c r="H76" s="180" t="e">
        <f t="shared" si="24"/>
        <v>#N/A</v>
      </c>
      <c r="I76" s="180" t="e">
        <f t="shared" si="24"/>
        <v>#N/A</v>
      </c>
      <c r="J76" s="281" t="e">
        <f t="shared" si="24"/>
        <v>#N/A</v>
      </c>
      <c r="K76"/>
      <c r="L76"/>
      <c r="M76"/>
      <c r="N76"/>
      <c r="O76"/>
      <c r="P76"/>
      <c r="Q76"/>
      <c r="R76"/>
      <c r="S76"/>
      <c r="T76"/>
      <c r="U76"/>
      <c r="V76"/>
      <c r="W76"/>
      <c r="X76"/>
      <c r="Y76"/>
      <c r="Z76"/>
    </row>
    <row r="77" spans="1:26" ht="13.2">
      <c r="A77" s="175" t="s">
        <v>79</v>
      </c>
      <c r="B77" s="180">
        <f t="shared" ref="B77:J77" si="25">(VLOOKUP(B$69,TG_affinity,14,FALSE)*(B44)+(VLOOKUP(B$69,TG_affinity,15,FALSE))*(1-(B44)))</f>
        <v>1.1060542418404182</v>
      </c>
      <c r="C77" s="180" t="e">
        <f t="shared" si="25"/>
        <v>#N/A</v>
      </c>
      <c r="D77" s="180" t="e">
        <f t="shared" si="25"/>
        <v>#N/A</v>
      </c>
      <c r="E77" s="180" t="e">
        <f t="shared" si="25"/>
        <v>#N/A</v>
      </c>
      <c r="F77" s="180" t="e">
        <f t="shared" si="25"/>
        <v>#N/A</v>
      </c>
      <c r="G77" s="180" t="e">
        <f t="shared" si="25"/>
        <v>#N/A</v>
      </c>
      <c r="H77" s="180" t="e">
        <f t="shared" si="25"/>
        <v>#N/A</v>
      </c>
      <c r="I77" s="180" t="e">
        <f t="shared" si="25"/>
        <v>#N/A</v>
      </c>
      <c r="J77" s="281" t="e">
        <f t="shared" si="25"/>
        <v>#N/A</v>
      </c>
      <c r="K77"/>
      <c r="L77"/>
      <c r="M77"/>
      <c r="N77"/>
      <c r="O77"/>
      <c r="P77"/>
      <c r="Q77"/>
      <c r="R77"/>
      <c r="S77"/>
      <c r="T77"/>
      <c r="U77"/>
      <c r="V77"/>
      <c r="W77"/>
      <c r="X77"/>
      <c r="Y77"/>
      <c r="Z77"/>
    </row>
    <row r="78" spans="1:26" ht="13.8" thickBot="1">
      <c r="A78" s="177" t="s">
        <v>94</v>
      </c>
      <c r="B78" s="183">
        <f t="shared" ref="B78:J78" si="26">(VLOOKUP(B$69,TG_affinity,16,FALSE)*(B45)+(VLOOKUP(B$69,TG_affinity,17,FALSE))*(1-(B45)))</f>
        <v>1.1877571938326186</v>
      </c>
      <c r="C78" s="183" t="e">
        <f t="shared" si="26"/>
        <v>#N/A</v>
      </c>
      <c r="D78" s="183" t="e">
        <f t="shared" si="26"/>
        <v>#N/A</v>
      </c>
      <c r="E78" s="183" t="e">
        <f t="shared" si="26"/>
        <v>#N/A</v>
      </c>
      <c r="F78" s="183" t="e">
        <f t="shared" si="26"/>
        <v>#N/A</v>
      </c>
      <c r="G78" s="183" t="e">
        <f t="shared" si="26"/>
        <v>#N/A</v>
      </c>
      <c r="H78" s="183" t="e">
        <f t="shared" si="26"/>
        <v>#N/A</v>
      </c>
      <c r="I78" s="183" t="e">
        <f t="shared" si="26"/>
        <v>#N/A</v>
      </c>
      <c r="J78" s="283" t="e">
        <f t="shared" si="26"/>
        <v>#N/A</v>
      </c>
      <c r="K78"/>
      <c r="L78"/>
      <c r="M78"/>
      <c r="N78"/>
      <c r="O78"/>
      <c r="P78"/>
      <c r="Q78"/>
      <c r="R78"/>
      <c r="S78"/>
      <c r="T78"/>
      <c r="U78"/>
      <c r="V78"/>
      <c r="W78"/>
      <c r="X78"/>
      <c r="Y78"/>
      <c r="Z78"/>
    </row>
    <row r="79" spans="1:26" ht="13.2">
      <c r="A79"/>
      <c r="B79"/>
      <c r="C79"/>
      <c r="D79"/>
      <c r="E79"/>
      <c r="F79"/>
      <c r="G79"/>
      <c r="H79"/>
      <c r="I79"/>
      <c r="J79"/>
      <c r="K79"/>
      <c r="L79"/>
      <c r="M79"/>
      <c r="N79"/>
      <c r="O79"/>
      <c r="P79"/>
      <c r="Q79"/>
      <c r="R79"/>
      <c r="S79"/>
      <c r="T79"/>
      <c r="U79"/>
      <c r="V79"/>
      <c r="W79"/>
      <c r="X79"/>
      <c r="Y79"/>
      <c r="Z79"/>
    </row>
    <row r="80" spans="1:26" ht="13.2">
      <c r="L80"/>
      <c r="M80"/>
      <c r="N80"/>
    </row>
    <row r="81" spans="2:17" ht="13.2">
      <c r="L81"/>
      <c r="M81"/>
      <c r="N81"/>
    </row>
    <row r="82" spans="2:17" ht="13.2">
      <c r="L82"/>
      <c r="M82"/>
      <c r="N82"/>
    </row>
    <row r="83" spans="2:17" ht="13.2">
      <c r="L83"/>
      <c r="M83"/>
      <c r="N83"/>
    </row>
    <row r="86" spans="2:17">
      <c r="B86" s="421"/>
      <c r="C86" s="421"/>
      <c r="D86" s="421"/>
      <c r="E86" s="421"/>
      <c r="F86" s="421"/>
      <c r="G86" s="421"/>
      <c r="H86" s="421"/>
      <c r="I86" s="421"/>
      <c r="J86" s="421"/>
      <c r="K86" s="421"/>
      <c r="L86" s="421"/>
      <c r="M86" s="421"/>
      <c r="N86" s="421"/>
      <c r="O86" s="421"/>
      <c r="P86" s="421"/>
      <c r="Q86" s="421"/>
    </row>
  </sheetData>
  <dataValidations count="1">
    <dataValidation type="list" allowBlank="1" showInputMessage="1" showErrorMessage="1" sqref="B33:J33 B47:J47" xr:uid="{821E5608-C393-4F8A-8C3D-FCA936CA16BF}">
      <formula1>$A$3:$A$11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64C974162084695D52A64EF206DE8" ma:contentTypeVersion="11" ma:contentTypeDescription="Create a new document." ma:contentTypeScope="" ma:versionID="760905b04be873f129bc51457653f9b3">
  <xsd:schema xmlns:xsd="http://www.w3.org/2001/XMLSchema" xmlns:xs="http://www.w3.org/2001/XMLSchema" xmlns:p="http://schemas.microsoft.com/office/2006/metadata/properties" xmlns:ns2="2b4821f9-15c9-4fb0-b244-c2497960b474" xmlns:ns3="5c458726-fe7f-415e-bc78-0fd3e5ef2798" targetNamespace="http://schemas.microsoft.com/office/2006/metadata/properties" ma:root="true" ma:fieldsID="cbc36cd781aec2ad3f008bc1b5258fce" ns2:_="" ns3:_="">
    <xsd:import namespace="2b4821f9-15c9-4fb0-b244-c2497960b474"/>
    <xsd:import namespace="5c458726-fe7f-415e-bc78-0fd3e5ef27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821f9-15c9-4fb0-b244-c2497960b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458726-fe7f-415e-bc78-0fd3e5ef279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85B99B-49E5-4C77-AE24-F9EB736D2DF7}">
  <ds:schemaRefs>
    <ds:schemaRef ds:uri="http://schemas.microsoft.com/sharepoint/v3/contenttype/forms"/>
  </ds:schemaRefs>
</ds:datastoreItem>
</file>

<file path=customXml/itemProps2.xml><?xml version="1.0" encoding="utf-8"?>
<ds:datastoreItem xmlns:ds="http://schemas.openxmlformats.org/officeDocument/2006/customXml" ds:itemID="{AAB4E623-AFA6-4DC9-BBD0-32E4CC23451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84A9A4-31BC-4D51-8687-3E9DAD85E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821f9-15c9-4fb0-b244-c2497960b474"/>
    <ds:schemaRef ds:uri="5c458726-fe7f-415e-bc78-0fd3e5ef2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10</vt:i4>
      </vt:variant>
    </vt:vector>
  </HeadingPairs>
  <TitlesOfParts>
    <vt:vector size="19" baseType="lpstr">
      <vt:lpstr>TV timeplan</vt:lpstr>
      <vt:lpstr>Poland</vt:lpstr>
      <vt:lpstr>CZ</vt:lpstr>
      <vt:lpstr>PL</vt:lpstr>
      <vt:lpstr>HU</vt:lpstr>
      <vt:lpstr>brand 1</vt:lpstr>
      <vt:lpstr>brand 2</vt:lpstr>
      <vt:lpstr>Brand</vt:lpstr>
      <vt:lpstr>kodovnik</vt:lpstr>
      <vt:lpstr>Channel_split2</vt:lpstr>
      <vt:lpstr>CZ!Oblasť_tlače</vt:lpstr>
      <vt:lpstr>HU!Oblasť_tlače</vt:lpstr>
      <vt:lpstr>PT_Share</vt:lpstr>
      <vt:lpstr>SOV</vt:lpstr>
      <vt:lpstr>spot_lenght</vt:lpstr>
      <vt:lpstr>spot_lenght_index</vt:lpstr>
      <vt:lpstr>TG</vt:lpstr>
      <vt:lpstr>TG_affinity</vt:lpstr>
      <vt:lpstr>TV_affinity</vt:lpstr>
    </vt:vector>
  </TitlesOfParts>
  <Company>Wavemaker Slovakia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milos.gabriz@wmglobal.com</dc:creator>
  <cp:lastModifiedBy>Michal Dragan</cp:lastModifiedBy>
  <cp:lastPrinted>2022-04-26T07:26:57Z</cp:lastPrinted>
  <dcterms:created xsi:type="dcterms:W3CDTF">2008-10-10T15:45:25Z</dcterms:created>
  <dcterms:modified xsi:type="dcterms:W3CDTF">2022-08-12T10:46:31Z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0x01010019364C974162084695D52A64EF206DE8</vt:lpwstr>
  </property>
</Properties>
</file>