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19\treba urobiť\873-2019 VO cesty a iné MK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MILO8 - Výkaz výmer I. et..." sheetId="2" r:id="rId2"/>
  </sheets>
  <definedNames>
    <definedName name="_xlnm._FilterDatabase" localSheetId="1" hidden="1">'MILO8 - Výkaz výmer I. et...'!$C$121:$L$138</definedName>
    <definedName name="_xlnm.Print_Titles" localSheetId="1">'MILO8 - Výkaz výmer I. et...'!$121:$121</definedName>
    <definedName name="_xlnm.Print_Titles" localSheetId="0">'Rekapitulácia stavby'!$92:$92</definedName>
    <definedName name="_xlnm.Print_Area" localSheetId="1">'MILO8 - Výkaz výmer I. et...'!$C$4:$K$76,'MILO8 - Výkaz výmer I. et...'!$C$111:$L$138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 s="1"/>
  <c r="K37" i="2"/>
  <c r="AZ95" i="1" s="1"/>
  <c r="BI138" i="2"/>
  <c r="BH138" i="2"/>
  <c r="BG138" i="2"/>
  <c r="BE138" i="2"/>
  <c r="R138" i="2"/>
  <c r="R137" i="2" s="1"/>
  <c r="J100" i="2" s="1"/>
  <c r="Q138" i="2"/>
  <c r="Q137" i="2" s="1"/>
  <c r="I100" i="2" s="1"/>
  <c r="X138" i="2"/>
  <c r="X137" i="2" s="1"/>
  <c r="V138" i="2"/>
  <c r="V137" i="2" s="1"/>
  <c r="T138" i="2"/>
  <c r="T137" i="2" s="1"/>
  <c r="P138" i="2"/>
  <c r="BK138" i="2" s="1"/>
  <c r="BK137" i="2" s="1"/>
  <c r="K137" i="2" s="1"/>
  <c r="K100" i="2" s="1"/>
  <c r="BI136" i="2"/>
  <c r="BH136" i="2"/>
  <c r="BG136" i="2"/>
  <c r="BE136" i="2"/>
  <c r="R136" i="2"/>
  <c r="Q136" i="2"/>
  <c r="X136" i="2"/>
  <c r="V136" i="2"/>
  <c r="T136" i="2"/>
  <c r="P136" i="2"/>
  <c r="BK136" i="2" s="1"/>
  <c r="K136" i="2"/>
  <c r="BF136" i="2" s="1"/>
  <c r="BI135" i="2"/>
  <c r="BH135" i="2"/>
  <c r="BG135" i="2"/>
  <c r="BE135" i="2"/>
  <c r="R135" i="2"/>
  <c r="Q135" i="2"/>
  <c r="X135" i="2"/>
  <c r="V135" i="2"/>
  <c r="T135" i="2"/>
  <c r="P135" i="2"/>
  <c r="BK135" i="2" s="1"/>
  <c r="K135" i="2"/>
  <c r="BF135" i="2" s="1"/>
  <c r="BI134" i="2"/>
  <c r="BH134" i="2"/>
  <c r="BG134" i="2"/>
  <c r="BE134" i="2"/>
  <c r="R134" i="2"/>
  <c r="Q134" i="2"/>
  <c r="X134" i="2"/>
  <c r="V134" i="2"/>
  <c r="T134" i="2"/>
  <c r="P134" i="2"/>
  <c r="BK134" i="2" s="1"/>
  <c r="K134" i="2"/>
  <c r="BF134" i="2" s="1"/>
  <c r="BI133" i="2"/>
  <c r="BH133" i="2"/>
  <c r="BG133" i="2"/>
  <c r="BE133" i="2"/>
  <c r="R133" i="2"/>
  <c r="Q133" i="2"/>
  <c r="Q132" i="2" s="1"/>
  <c r="I99" i="2" s="1"/>
  <c r="X133" i="2"/>
  <c r="X132" i="2" s="1"/>
  <c r="V133" i="2"/>
  <c r="V132" i="2" s="1"/>
  <c r="T133" i="2"/>
  <c r="T132" i="2" s="1"/>
  <c r="P133" i="2"/>
  <c r="BK133" i="2" s="1"/>
  <c r="BI131" i="2"/>
  <c r="BH131" i="2"/>
  <c r="BG131" i="2"/>
  <c r="BE131" i="2"/>
  <c r="R131" i="2"/>
  <c r="R130" i="2" s="1"/>
  <c r="J98" i="2" s="1"/>
  <c r="Q131" i="2"/>
  <c r="Q130" i="2" s="1"/>
  <c r="I98" i="2" s="1"/>
  <c r="X131" i="2"/>
  <c r="X130" i="2"/>
  <c r="V131" i="2"/>
  <c r="V130" i="2"/>
  <c r="T131" i="2"/>
  <c r="T130" i="2"/>
  <c r="P131" i="2"/>
  <c r="BK131" i="2" s="1"/>
  <c r="BK130" i="2" s="1"/>
  <c r="K130" i="2" s="1"/>
  <c r="K98" i="2" s="1"/>
  <c r="K131" i="2"/>
  <c r="BF131" i="2" s="1"/>
  <c r="BI129" i="2"/>
  <c r="BH129" i="2"/>
  <c r="BG129" i="2"/>
  <c r="BE129" i="2"/>
  <c r="R129" i="2"/>
  <c r="Q129" i="2"/>
  <c r="X129" i="2"/>
  <c r="V129" i="2"/>
  <c r="T129" i="2"/>
  <c r="P129" i="2"/>
  <c r="BK129" i="2" s="1"/>
  <c r="K129" i="2"/>
  <c r="BF129" i="2" s="1"/>
  <c r="BI128" i="2"/>
  <c r="BH128" i="2"/>
  <c r="BG128" i="2"/>
  <c r="BE128" i="2"/>
  <c r="R128" i="2"/>
  <c r="R127" i="2" s="1"/>
  <c r="J97" i="2" s="1"/>
  <c r="Q128" i="2"/>
  <c r="Q127" i="2" s="1"/>
  <c r="I97" i="2" s="1"/>
  <c r="X128" i="2"/>
  <c r="X127" i="2"/>
  <c r="V128" i="2"/>
  <c r="V127" i="2"/>
  <c r="T128" i="2"/>
  <c r="T127" i="2"/>
  <c r="P128" i="2"/>
  <c r="BK128" i="2" s="1"/>
  <c r="K128" i="2"/>
  <c r="BF128" i="2" s="1"/>
  <c r="BI126" i="2"/>
  <c r="BH126" i="2"/>
  <c r="BG126" i="2"/>
  <c r="BE126" i="2"/>
  <c r="R126" i="2"/>
  <c r="Q126" i="2"/>
  <c r="X126" i="2"/>
  <c r="V126" i="2"/>
  <c r="T126" i="2"/>
  <c r="P126" i="2"/>
  <c r="BK126" i="2"/>
  <c r="K126" i="2"/>
  <c r="BF126" i="2"/>
  <c r="BI125" i="2"/>
  <c r="BH125" i="2"/>
  <c r="BG125" i="2"/>
  <c r="BE125" i="2"/>
  <c r="R125" i="2"/>
  <c r="R124" i="2"/>
  <c r="Q125" i="2"/>
  <c r="Q124" i="2" s="1"/>
  <c r="X125" i="2"/>
  <c r="X124" i="2"/>
  <c r="X123" i="2" s="1"/>
  <c r="X122" i="2" s="1"/>
  <c r="V125" i="2"/>
  <c r="V124" i="2"/>
  <c r="V123" i="2" s="1"/>
  <c r="V122" i="2"/>
  <c r="T125" i="2"/>
  <c r="T124" i="2"/>
  <c r="T123" i="2" s="1"/>
  <c r="T122" i="2" s="1"/>
  <c r="AW95" i="1" s="1"/>
  <c r="AW94" i="1" s="1"/>
  <c r="P125" i="2"/>
  <c r="J96" i="2"/>
  <c r="F118" i="2"/>
  <c r="F116" i="2"/>
  <c r="E114" i="2"/>
  <c r="K31" i="2"/>
  <c r="F89" i="2"/>
  <c r="F87" i="2"/>
  <c r="E85" i="2"/>
  <c r="J22" i="2"/>
  <c r="E22" i="2"/>
  <c r="J119" i="2" s="1"/>
  <c r="J90" i="2"/>
  <c r="J21" i="2"/>
  <c r="J19" i="2"/>
  <c r="E19" i="2"/>
  <c r="J118" i="2"/>
  <c r="J89" i="2"/>
  <c r="J18" i="2"/>
  <c r="J16" i="2"/>
  <c r="E16" i="2"/>
  <c r="F119" i="2" s="1"/>
  <c r="J15" i="2"/>
  <c r="J116" i="2"/>
  <c r="J87" i="2"/>
  <c r="AU94" i="1"/>
  <c r="L90" i="1"/>
  <c r="AM90" i="1"/>
  <c r="AM89" i="1"/>
  <c r="L89" i="1"/>
  <c r="AM87" i="1"/>
  <c r="L87" i="1"/>
  <c r="L85" i="1"/>
  <c r="L84" i="1"/>
  <c r="R132" i="2" l="1"/>
  <c r="J99" i="2" s="1"/>
  <c r="K138" i="2"/>
  <c r="BF138" i="2" s="1"/>
  <c r="K35" i="2"/>
  <c r="AX95" i="1" s="1"/>
  <c r="F38" i="2"/>
  <c r="BE95" i="1" s="1"/>
  <c r="BE94" i="1" s="1"/>
  <c r="K133" i="2"/>
  <c r="BF133" i="2" s="1"/>
  <c r="F39" i="2"/>
  <c r="BF95" i="1" s="1"/>
  <c r="BF94" i="1" s="1"/>
  <c r="W33" i="1" s="1"/>
  <c r="BK127" i="2"/>
  <c r="K127" i="2" s="1"/>
  <c r="K97" i="2" s="1"/>
  <c r="F37" i="2"/>
  <c r="BD95" i="1" s="1"/>
  <c r="BD94" i="1" s="1"/>
  <c r="W31" i="1" s="1"/>
  <c r="BK125" i="2"/>
  <c r="BK124" i="2" s="1"/>
  <c r="K125" i="2"/>
  <c r="BF125" i="2" s="1"/>
  <c r="F90" i="2"/>
  <c r="I96" i="2"/>
  <c r="Q123" i="2"/>
  <c r="BK132" i="2"/>
  <c r="K132" i="2" s="1"/>
  <c r="K99" i="2" s="1"/>
  <c r="F35" i="2"/>
  <c r="BB95" i="1" s="1"/>
  <c r="BB94" i="1" s="1"/>
  <c r="R123" i="2" l="1"/>
  <c r="BA94" i="1"/>
  <c r="W32" i="1"/>
  <c r="AZ94" i="1"/>
  <c r="AX94" i="1"/>
  <c r="W29" i="1"/>
  <c r="Q122" i="2"/>
  <c r="I94" i="2" s="1"/>
  <c r="K29" i="2" s="1"/>
  <c r="AS95" i="1" s="1"/>
  <c r="AS94" i="1" s="1"/>
  <c r="I95" i="2"/>
  <c r="K124" i="2"/>
  <c r="K96" i="2" s="1"/>
  <c r="BK123" i="2"/>
  <c r="K36" i="2"/>
  <c r="AY95" i="1" s="1"/>
  <c r="AV95" i="1" s="1"/>
  <c r="F36" i="2"/>
  <c r="BC95" i="1" s="1"/>
  <c r="BC94" i="1" s="1"/>
  <c r="J95" i="2" l="1"/>
  <c r="R122" i="2"/>
  <c r="J94" i="2" s="1"/>
  <c r="K30" i="2" s="1"/>
  <c r="AT95" i="1" s="1"/>
  <c r="AT94" i="1" s="1"/>
  <c r="AY94" i="1"/>
  <c r="AK30" i="1" s="1"/>
  <c r="W30" i="1"/>
  <c r="K123" i="2"/>
  <c r="K95" i="2" s="1"/>
  <c r="BK122" i="2"/>
  <c r="K122" i="2" s="1"/>
  <c r="K94" i="2" s="1"/>
  <c r="AV94" i="1"/>
  <c r="AK29" i="1"/>
  <c r="K105" i="2" l="1"/>
  <c r="K28" i="2"/>
  <c r="K32" i="2" s="1"/>
  <c r="AG95" i="1" l="1"/>
  <c r="K41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<sst xmlns="http://schemas.openxmlformats.org/spreadsheetml/2006/main" count="449" uniqueCount="172">
  <si>
    <t>Export Komplet</t>
  </si>
  <si>
    <t/>
  </si>
  <si>
    <t>2.0</t>
  </si>
  <si>
    <t>False</t>
  </si>
  <si>
    <t>True</t>
  </si>
  <si>
    <t>{0d6f3f45-3dda-48d1-ac7b-bc1e1a5ba986}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</si>
  <si>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</si>
  <si>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</si>
  <si>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</si>
  <si>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</si>
  <si>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</si>
  <si>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</si>
  <si>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MILO8</t>
  </si>
  <si>
    <t>Stavba:</t>
  </si>
  <si>
    <t>Výkaz výmer I. etapa č. 8 - cesta ul. Jesenského od ul. M. Benku po ul. Hlinkova</t>
  </si>
  <si>
    <t>JKSO:</t>
  </si>
  <si>
    <t>KS:</t>
  </si>
  <si>
    <t>Miesto:</t>
  </si>
  <si>
    <t>Žiar nad Hronom</t>
  </si>
  <si>
    <t>Dátum:</t>
  </si>
  <si>
    <t>4. 3. 2019</t>
  </si>
  <si>
    <t>Objednávateľ:</t>
  </si>
  <si>
    <t>IČO:</t>
  </si>
  <si>
    <t>0031125</t>
  </si>
  <si>
    <t>Mesto Žiar nad Hronom</t>
  </si>
  <si>
    <t>IČ DPH:</t>
  </si>
  <si>
    <t>2021339463</t>
  </si>
  <si>
    <t>Zhotoviteľ:</t>
  </si>
  <si>
    <t xml:space="preserve"> 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</si>
  <si>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</si>
  <si>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</si>
  <si>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</si>
  <si>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</si>
  <si>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</si>
  <si>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</si>
  <si>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</si>
  <si>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</si>
  <si>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</si>
  <si>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</si>
  <si>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</si>
  <si>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</si>
  <si>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</si>
  <si>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</si>
  <si>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</si>
  <si>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</si>
  <si>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</si>
  <si>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</si>
  <si>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</si>
  <si>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</si>
  <si>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</si>
  <si>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</si>
  <si>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</si>
  <si>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</si>
  <si>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</si>
  <si>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</si>
  <si>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</si>
  <si>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</si>
  <si>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</si>
  <si>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</si>
  <si>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</si>
  <si>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</si>
  <si>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</si>
  <si>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</si>
  <si>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</si>
  <si>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</si>
  <si>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</si>
  <si>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</si>
  <si>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</si>
  <si>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</si>
  <si>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</si>
  <si>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</si>
  <si>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</si>
  <si>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</si>
  <si>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</si>
  <si>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</si>
  <si>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</si>
  <si>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</si>
  <si>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</si>
  <si>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</si>
  <si>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</si>
  <si>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</si>
  <si>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</si>
  <si>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</si>
  <si>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</si>
  <si>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</si>
  <si>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</si>
  <si>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</si>
  <si>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</si>
  <si>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</si>
  <si>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</si>
  <si>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</si>
  <si>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</si>
  <si>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</si>
  <si>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</si>
  <si>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</si>
  <si>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</si>
  <si>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</si>
  <si>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</si>
  <si>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</si>
  <si>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</si>
  <si>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</si>
  <si>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</si>
  <si>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</si>
  <si>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</si>
  <si>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</si>
  <si>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</si>
  <si>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</si>
  <si>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</si>
  <si>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</si>
  <si>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</si>
  <si>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</si>
  <si>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</si>
  <si>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</si>
  <si>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</si>
  <si>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</si>
  <si>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</si>
  <si>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</si>
  <si>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</si>
  <si>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</si>
  <si>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</si>
  <si>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</si>
  <si>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</si>
  <si>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</si>
  <si>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113107242</t>
  </si>
  <si>
    <t>Odstránenie krytu asfaltového v ploche nad 200 m2, hr. nad 50 do 100 mm,  -0,18100t</t>
  </si>
  <si>
    <t>m2</t>
  </si>
  <si>
    <t>CS CENEKON 2019 01</t>
  </si>
  <si>
    <t>4</t>
  </si>
  <si>
    <t>2</t>
  </si>
  <si>
    <t>-1966945734</t>
  </si>
  <si>
    <t>113152520</t>
  </si>
  <si>
    <t>Frézovanie asf. podkladu alebo krytu bez prek., plochy cez 1000 do 10000 m2, pruh š. do 1 m, hr. 40 mm  0,102 t</t>
  </si>
  <si>
    <t>92784412</t>
  </si>
  <si>
    <t>5</t>
  </si>
  <si>
    <t>Komunikácie</t>
  </si>
  <si>
    <t>3</t>
  </si>
  <si>
    <t>573191111</t>
  </si>
  <si>
    <t>Náter asfaltový infiltračný katiónaktívnou emulziou v množstve 1,00 kg/m2</t>
  </si>
  <si>
    <t>303331392</t>
  </si>
  <si>
    <t>577144211</t>
  </si>
  <si>
    <t>Asfaltový betón vrstva obrusná AC 11 O v pruhu š. do 3 m z nemodifik. asfaltu tr. I, po zhutnení hr. 50 mm</t>
  </si>
  <si>
    <t>1549900945</t>
  </si>
  <si>
    <t>8</t>
  </si>
  <si>
    <t>Rúrové vedenie</t>
  </si>
  <si>
    <t>899231111</t>
  </si>
  <si>
    <t>Výšková úprava uličného vstupu alebo vpuste do 200 mm zvýšením mreže</t>
  </si>
  <si>
    <t>ks</t>
  </si>
  <si>
    <t>-1717162465</t>
  </si>
  <si>
    <t>9</t>
  </si>
  <si>
    <t>Ostatné konštrukcie a práce-búranie</t>
  </si>
  <si>
    <t>6</t>
  </si>
  <si>
    <t>919735111</t>
  </si>
  <si>
    <t>Rezanie existujúceho asfaltového krytu alebo podkladu hĺbky do 50 mm</t>
  </si>
  <si>
    <t>m</t>
  </si>
  <si>
    <t>1696665639</t>
  </si>
  <si>
    <t>7</t>
  </si>
  <si>
    <t>979082213</t>
  </si>
  <si>
    <t>Vodorovná doprava sutiny so zložením a hrubým urovnaním na vzdialenosť do 1 km- frézovanie</t>
  </si>
  <si>
    <t>t</t>
  </si>
  <si>
    <t>1709424179</t>
  </si>
  <si>
    <t>979082219</t>
  </si>
  <si>
    <t>Príplatok k cene za každý ďalší aj začatý 1 km nad 1 km pre vodorovnú dopravu sutiny- ručné búranie pri krajniciach - 5 km</t>
  </si>
  <si>
    <t>-978390623</t>
  </si>
  <si>
    <t>10</t>
  </si>
  <si>
    <t>979093111</t>
  </si>
  <si>
    <t>Uloženie sutiny na skládku s hrubým urovnaním bez zhutnenia</t>
  </si>
  <si>
    <t>-2146715043</t>
  </si>
  <si>
    <t>99</t>
  </si>
  <si>
    <t>Presun hmôt HSV</t>
  </si>
  <si>
    <t>998225111</t>
  </si>
  <si>
    <t>Presun hmôt pre pozemnú komunikáciu a letisko s krytom asfaltovým akejkoľvek dĺžky objektu</t>
  </si>
  <si>
    <t>787127508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</si>
</sst>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167" fontId="19" fillId="0" borderId="0" xfId="0" applyNumberFormat="1" applyFont="1"/>
    <xf numFmtId="167" fontId="28" fillId="0" borderId="12" xfId="0" applyNumberFormat="1" applyFont="1" applyBorder="1"/>
    <xf numFmtId="166" fontId="28" fillId="0" borderId="12" xfId="0" applyNumberFormat="1" applyFont="1" applyBorder="1"/>
    <xf numFmtId="166" fontId="28" fillId="0" borderId="13" xfId="0" applyNumberFormat="1" applyFont="1" applyBorder="1"/>
    <xf numFmtId="167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7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167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>
      <c r="AR2" s="157" t="s">
        <v>6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7</v>
      </c>
    </row>
    <row r="5" spans="1:74" ht="12" customHeight="1">
      <c r="B5" s="16"/>
      <c r="D5" s="19" t="s">
        <v>11</v>
      </c>
      <c r="K5" s="154" t="s">
        <v>12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R5" s="16"/>
      <c r="BS5" s="13" t="s">
        <v>7</v>
      </c>
    </row>
    <row r="6" spans="1:74" ht="36.950000000000003" customHeight="1">
      <c r="B6" s="16"/>
      <c r="D6" s="21" t="s">
        <v>13</v>
      </c>
      <c r="K6" s="156" t="s">
        <v>14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R6" s="16"/>
      <c r="BS6" s="13" t="s">
        <v>7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7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7</v>
      </c>
    </row>
    <row r="9" spans="1:74" ht="14.45" customHeight="1">
      <c r="B9" s="16"/>
      <c r="AR9" s="16"/>
      <c r="BS9" s="13" t="s">
        <v>7</v>
      </c>
    </row>
    <row r="10" spans="1:74" ht="12" customHeight="1">
      <c r="B10" s="16"/>
      <c r="D10" s="22" t="s">
        <v>21</v>
      </c>
      <c r="AK10" s="22" t="s">
        <v>22</v>
      </c>
      <c r="AN10" s="20" t="s">
        <v>23</v>
      </c>
      <c r="AR10" s="16"/>
      <c r="BS10" s="13" t="s">
        <v>7</v>
      </c>
    </row>
    <row r="11" spans="1:74" ht="18.399999999999999" customHeight="1">
      <c r="B11" s="16"/>
      <c r="E11" s="20" t="s">
        <v>24</v>
      </c>
      <c r="AK11" s="22" t="s">
        <v>25</v>
      </c>
      <c r="AN11" s="20" t="s">
        <v>26</v>
      </c>
      <c r="AR11" s="16"/>
      <c r="BS11" s="13" t="s">
        <v>7</v>
      </c>
    </row>
    <row r="12" spans="1:74" ht="6.95" customHeight="1">
      <c r="B12" s="16"/>
      <c r="AR12" s="16"/>
      <c r="BS12" s="13" t="s">
        <v>7</v>
      </c>
    </row>
    <row r="13" spans="1:74" ht="12" customHeight="1">
      <c r="B13" s="16"/>
      <c r="D13" s="22" t="s">
        <v>27</v>
      </c>
      <c r="AK13" s="22" t="s">
        <v>22</v>
      </c>
      <c r="AN13" s="20" t="s">
        <v>1</v>
      </c>
      <c r="AR13" s="16"/>
      <c r="BS13" s="13" t="s">
        <v>7</v>
      </c>
    </row>
    <row r="14" spans="1:74" ht="12.75">
      <c r="B14" s="16"/>
      <c r="E14" s="20" t="s">
        <v>28</v>
      </c>
      <c r="AK14" s="22" t="s">
        <v>25</v>
      </c>
      <c r="AN14" s="20" t="s">
        <v>1</v>
      </c>
      <c r="AR14" s="16"/>
      <c r="BS14" s="13" t="s">
        <v>7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29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28</v>
      </c>
      <c r="AK17" s="22" t="s">
        <v>25</v>
      </c>
      <c r="AN17" s="20" t="s">
        <v>1</v>
      </c>
      <c r="AR17" s="16"/>
      <c r="BS17" s="13" t="s">
        <v>4</v>
      </c>
    </row>
    <row r="18" spans="2:71" ht="6.95" customHeight="1">
      <c r="B18" s="16"/>
      <c r="AR18" s="16"/>
      <c r="BS18" s="13" t="s">
        <v>30</v>
      </c>
    </row>
    <row r="19" spans="2:71" ht="12" customHeight="1">
      <c r="B19" s="16"/>
      <c r="D19" s="22" t="s">
        <v>31</v>
      </c>
      <c r="AK19" s="22" t="s">
        <v>22</v>
      </c>
      <c r="AN19" s="20" t="s">
        <v>1</v>
      </c>
      <c r="AR19" s="16"/>
      <c r="BS19" s="13" t="s">
        <v>30</v>
      </c>
    </row>
    <row r="20" spans="2:71" ht="18.399999999999999" customHeight="1">
      <c r="B20" s="16"/>
      <c r="E20" s="20" t="s">
        <v>28</v>
      </c>
      <c r="AK20" s="22" t="s">
        <v>25</v>
      </c>
      <c r="AN20" s="20" t="s">
        <v>1</v>
      </c>
      <c r="AR20" s="16"/>
      <c r="BS20" s="13" t="s">
        <v>4</v>
      </c>
    </row>
    <row r="21" spans="2:71" ht="6.95" customHeight="1">
      <c r="B21" s="16"/>
      <c r="AR21" s="16"/>
    </row>
    <row r="22" spans="2:71" ht="12" customHeight="1">
      <c r="B22" s="16"/>
      <c r="D22" s="22" t="s">
        <v>32</v>
      </c>
      <c r="AR22" s="16"/>
    </row>
    <row r="23" spans="2:71" ht="16.5" customHeight="1">
      <c r="B23" s="16"/>
      <c r="E23" s="158" t="s">
        <v>1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9">
        <f>ROUND(AG94,2)</f>
        <v>0</v>
      </c>
      <c r="AL26" s="160"/>
      <c r="AM26" s="160"/>
      <c r="AN26" s="160"/>
      <c r="AO26" s="16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53" t="s">
        <v>34</v>
      </c>
      <c r="M28" s="153"/>
      <c r="N28" s="153"/>
      <c r="O28" s="153"/>
      <c r="P28" s="153"/>
      <c r="W28" s="153" t="s">
        <v>35</v>
      </c>
      <c r="X28" s="153"/>
      <c r="Y28" s="153"/>
      <c r="Z28" s="153"/>
      <c r="AA28" s="153"/>
      <c r="AB28" s="153"/>
      <c r="AC28" s="153"/>
      <c r="AD28" s="153"/>
      <c r="AE28" s="153"/>
      <c r="AK28" s="153" t="s">
        <v>36</v>
      </c>
      <c r="AL28" s="153"/>
      <c r="AM28" s="153"/>
      <c r="AN28" s="153"/>
      <c r="AO28" s="153"/>
      <c r="AR28" s="25"/>
    </row>
    <row r="29" spans="2:71" s="2" customFormat="1" ht="14.45" customHeight="1">
      <c r="B29" s="29"/>
      <c r="D29" s="22" t="s">
        <v>37</v>
      </c>
      <c r="F29" s="22" t="s">
        <v>38</v>
      </c>
      <c r="L29" s="152">
        <v>0.2</v>
      </c>
      <c r="M29" s="151"/>
      <c r="N29" s="151"/>
      <c r="O29" s="151"/>
      <c r="P29" s="151"/>
      <c r="W29" s="150">
        <f>ROUND(BB94, 2)</f>
        <v>0</v>
      </c>
      <c r="X29" s="151"/>
      <c r="Y29" s="151"/>
      <c r="Z29" s="151"/>
      <c r="AA29" s="151"/>
      <c r="AB29" s="151"/>
      <c r="AC29" s="151"/>
      <c r="AD29" s="151"/>
      <c r="AE29" s="151"/>
      <c r="AK29" s="150">
        <f>ROUND(AX94, 2)</f>
        <v>0</v>
      </c>
      <c r="AL29" s="151"/>
      <c r="AM29" s="151"/>
      <c r="AN29" s="151"/>
      <c r="AO29" s="151"/>
      <c r="AR29" s="29"/>
    </row>
    <row r="30" spans="2:71" s="2" customFormat="1" ht="14.45" customHeight="1">
      <c r="B30" s="29"/>
      <c r="F30" s="22" t="s">
        <v>39</v>
      </c>
      <c r="L30" s="152">
        <v>0.2</v>
      </c>
      <c r="M30" s="151"/>
      <c r="N30" s="151"/>
      <c r="O30" s="151"/>
      <c r="P30" s="151"/>
      <c r="W30" s="150">
        <f>ROUND(BC94, 2)</f>
        <v>0</v>
      </c>
      <c r="X30" s="151"/>
      <c r="Y30" s="151"/>
      <c r="Z30" s="151"/>
      <c r="AA30" s="151"/>
      <c r="AB30" s="151"/>
      <c r="AC30" s="151"/>
      <c r="AD30" s="151"/>
      <c r="AE30" s="151"/>
      <c r="AK30" s="150">
        <f>ROUND(AY94, 2)</f>
        <v>0</v>
      </c>
      <c r="AL30" s="151"/>
      <c r="AM30" s="151"/>
      <c r="AN30" s="151"/>
      <c r="AO30" s="151"/>
      <c r="AR30" s="29"/>
    </row>
    <row r="31" spans="2:71" s="2" customFormat="1" ht="14.45" hidden="1" customHeight="1">
      <c r="B31" s="29"/>
      <c r="F31" s="22" t="s">
        <v>40</v>
      </c>
      <c r="L31" s="152">
        <v>0.2</v>
      </c>
      <c r="M31" s="151"/>
      <c r="N31" s="151"/>
      <c r="O31" s="151"/>
      <c r="P31" s="151"/>
      <c r="W31" s="150">
        <f>ROUND(BD94, 2)</f>
        <v>0</v>
      </c>
      <c r="X31" s="151"/>
      <c r="Y31" s="151"/>
      <c r="Z31" s="151"/>
      <c r="AA31" s="151"/>
      <c r="AB31" s="151"/>
      <c r="AC31" s="151"/>
      <c r="AD31" s="151"/>
      <c r="AE31" s="151"/>
      <c r="AK31" s="150">
        <v>0</v>
      </c>
      <c r="AL31" s="151"/>
      <c r="AM31" s="151"/>
      <c r="AN31" s="151"/>
      <c r="AO31" s="151"/>
      <c r="AR31" s="29"/>
    </row>
    <row r="32" spans="2:71" s="2" customFormat="1" ht="14.45" hidden="1" customHeight="1">
      <c r="B32" s="29"/>
      <c r="F32" s="22" t="s">
        <v>41</v>
      </c>
      <c r="L32" s="152">
        <v>0.2</v>
      </c>
      <c r="M32" s="151"/>
      <c r="N32" s="151"/>
      <c r="O32" s="151"/>
      <c r="P32" s="151"/>
      <c r="W32" s="150">
        <f>ROUND(BE94, 2)</f>
        <v>0</v>
      </c>
      <c r="X32" s="151"/>
      <c r="Y32" s="151"/>
      <c r="Z32" s="151"/>
      <c r="AA32" s="151"/>
      <c r="AB32" s="151"/>
      <c r="AC32" s="151"/>
      <c r="AD32" s="151"/>
      <c r="AE32" s="151"/>
      <c r="AK32" s="150">
        <v>0</v>
      </c>
      <c r="AL32" s="151"/>
      <c r="AM32" s="151"/>
      <c r="AN32" s="151"/>
      <c r="AO32" s="151"/>
      <c r="AR32" s="29"/>
    </row>
    <row r="33" spans="2:44" s="2" customFormat="1" ht="14.45" hidden="1" customHeight="1">
      <c r="B33" s="29"/>
      <c r="F33" s="22" t="s">
        <v>42</v>
      </c>
      <c r="L33" s="152">
        <v>0</v>
      </c>
      <c r="M33" s="151"/>
      <c r="N33" s="151"/>
      <c r="O33" s="151"/>
      <c r="P33" s="151"/>
      <c r="W33" s="150">
        <f>ROUND(BF94, 2)</f>
        <v>0</v>
      </c>
      <c r="X33" s="151"/>
      <c r="Y33" s="151"/>
      <c r="Z33" s="151"/>
      <c r="AA33" s="151"/>
      <c r="AB33" s="151"/>
      <c r="AC33" s="151"/>
      <c r="AD33" s="151"/>
      <c r="AE33" s="151"/>
      <c r="AK33" s="150">
        <v>0</v>
      </c>
      <c r="AL33" s="151"/>
      <c r="AM33" s="151"/>
      <c r="AN33" s="151"/>
      <c r="AO33" s="151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44</v>
      </c>
      <c r="U35" s="32"/>
      <c r="V35" s="32"/>
      <c r="W35" s="32"/>
      <c r="X35" s="146" t="s">
        <v>45</v>
      </c>
      <c r="Y35" s="147"/>
      <c r="Z35" s="147"/>
      <c r="AA35" s="147"/>
      <c r="AB35" s="147"/>
      <c r="AC35" s="32"/>
      <c r="AD35" s="32"/>
      <c r="AE35" s="32"/>
      <c r="AF35" s="32"/>
      <c r="AG35" s="32"/>
      <c r="AH35" s="32"/>
      <c r="AI35" s="32"/>
      <c r="AJ35" s="32"/>
      <c r="AK35" s="148">
        <f>SUM(AK26:AK33)</f>
        <v>0</v>
      </c>
      <c r="AL35" s="147"/>
      <c r="AM35" s="147"/>
      <c r="AN35" s="147"/>
      <c r="AO35" s="149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46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47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48</v>
      </c>
      <c r="AI60" s="27"/>
      <c r="AJ60" s="27"/>
      <c r="AK60" s="27"/>
      <c r="AL60" s="27"/>
      <c r="AM60" s="36" t="s">
        <v>49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50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51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48</v>
      </c>
      <c r="AI75" s="27"/>
      <c r="AJ75" s="27"/>
      <c r="AK75" s="27"/>
      <c r="AL75" s="27"/>
      <c r="AM75" s="36" t="s">
        <v>49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0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0" s="1" customFormat="1" ht="24.95" customHeight="1">
      <c r="B82" s="25"/>
      <c r="C82" s="17" t="s">
        <v>52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1"/>
      <c r="C84" s="22" t="s">
        <v>11</v>
      </c>
      <c r="L84" s="3" t="str">
        <f>K5</f>
        <v>MILO8</v>
      </c>
      <c r="AR84" s="41"/>
    </row>
    <row r="85" spans="1:90" s="4" customFormat="1" ht="36.950000000000003" customHeight="1">
      <c r="B85" s="42"/>
      <c r="C85" s="43" t="s">
        <v>13</v>
      </c>
      <c r="L85" s="171" t="str">
        <f>K6</f>
        <v>Výkaz výmer I. etapa č. 8 - cesta ul. Jesenského od ul. M. Benku po ul. Hlinkova</v>
      </c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72"/>
      <c r="AR85" s="42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2" t="s">
        <v>17</v>
      </c>
      <c r="L87" s="44" t="str">
        <f>IF(K8="","",K8)</f>
        <v>Žiar nad Hronom</v>
      </c>
      <c r="AI87" s="22" t="s">
        <v>19</v>
      </c>
      <c r="AM87" s="173" t="str">
        <f>IF(AN8= "","",AN8)</f>
        <v>4. 3. 2019</v>
      </c>
      <c r="AN87" s="173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2" t="s">
        <v>21</v>
      </c>
      <c r="L89" s="3" t="str">
        <f>IF(E11= "","",E11)</f>
        <v>Mesto Žiar nad Hronom</v>
      </c>
      <c r="AI89" s="22" t="s">
        <v>29</v>
      </c>
      <c r="AM89" s="174" t="str">
        <f>IF(E17="","",E17)</f>
        <v xml:space="preserve"> </v>
      </c>
      <c r="AN89" s="175"/>
      <c r="AO89" s="175"/>
      <c r="AP89" s="175"/>
      <c r="AR89" s="25"/>
      <c r="AS89" s="176" t="s">
        <v>53</v>
      </c>
      <c r="AT89" s="177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7"/>
    </row>
    <row r="90" spans="1:90" s="1" customFormat="1" ht="15.2" customHeight="1">
      <c r="B90" s="25"/>
      <c r="C90" s="22" t="s">
        <v>27</v>
      </c>
      <c r="L90" s="3" t="str">
        <f>IF(E14="","",E14)</f>
        <v xml:space="preserve"> </v>
      </c>
      <c r="AI90" s="22" t="s">
        <v>31</v>
      </c>
      <c r="AM90" s="174" t="str">
        <f>IF(E20="","",E20)</f>
        <v xml:space="preserve"> </v>
      </c>
      <c r="AN90" s="175"/>
      <c r="AO90" s="175"/>
      <c r="AP90" s="175"/>
      <c r="AR90" s="25"/>
      <c r="AS90" s="178"/>
      <c r="AT90" s="179"/>
      <c r="BF90" s="49"/>
    </row>
    <row r="91" spans="1:90" s="1" customFormat="1" ht="10.9" customHeight="1">
      <c r="B91" s="25"/>
      <c r="AR91" s="25"/>
      <c r="AS91" s="178"/>
      <c r="AT91" s="179"/>
      <c r="BF91" s="49"/>
    </row>
    <row r="92" spans="1:90" s="1" customFormat="1" ht="29.25" customHeight="1">
      <c r="B92" s="25"/>
      <c r="C92" s="161" t="s">
        <v>54</v>
      </c>
      <c r="D92" s="162"/>
      <c r="E92" s="162"/>
      <c r="F92" s="162"/>
      <c r="G92" s="162"/>
      <c r="H92" s="50"/>
      <c r="I92" s="163" t="s">
        <v>55</v>
      </c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4" t="s">
        <v>56</v>
      </c>
      <c r="AH92" s="162"/>
      <c r="AI92" s="162"/>
      <c r="AJ92" s="162"/>
      <c r="AK92" s="162"/>
      <c r="AL92" s="162"/>
      <c r="AM92" s="162"/>
      <c r="AN92" s="163" t="s">
        <v>57</v>
      </c>
      <c r="AO92" s="162"/>
      <c r="AP92" s="165"/>
      <c r="AQ92" s="51" t="s">
        <v>58</v>
      </c>
      <c r="AR92" s="25"/>
      <c r="AS92" s="52" t="s">
        <v>59</v>
      </c>
      <c r="AT92" s="53" t="s">
        <v>60</v>
      </c>
      <c r="AU92" s="53" t="s">
        <v>61</v>
      </c>
      <c r="AV92" s="53" t="s">
        <v>62</v>
      </c>
      <c r="AW92" s="53" t="s">
        <v>63</v>
      </c>
      <c r="AX92" s="53" t="s">
        <v>64</v>
      </c>
      <c r="AY92" s="53" t="s">
        <v>65</v>
      </c>
      <c r="AZ92" s="53" t="s">
        <v>66</v>
      </c>
      <c r="BA92" s="53" t="s">
        <v>67</v>
      </c>
      <c r="BB92" s="53" t="s">
        <v>68</v>
      </c>
      <c r="BC92" s="53" t="s">
        <v>69</v>
      </c>
      <c r="BD92" s="53" t="s">
        <v>70</v>
      </c>
      <c r="BE92" s="53" t="s">
        <v>71</v>
      </c>
      <c r="BF92" s="54" t="s">
        <v>72</v>
      </c>
    </row>
    <row r="93" spans="1:90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7"/>
    </row>
    <row r="94" spans="1:90" s="5" customFormat="1" ht="32.450000000000003" customHeight="1">
      <c r="B94" s="56"/>
      <c r="C94" s="57" t="s">
        <v>73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69">
        <f>ROUND(AG95,2)</f>
        <v>0</v>
      </c>
      <c r="AH94" s="169"/>
      <c r="AI94" s="169"/>
      <c r="AJ94" s="169"/>
      <c r="AK94" s="169"/>
      <c r="AL94" s="169"/>
      <c r="AM94" s="169"/>
      <c r="AN94" s="170">
        <f>SUM(AG94,AV94)</f>
        <v>0</v>
      </c>
      <c r="AO94" s="170"/>
      <c r="AP94" s="170"/>
      <c r="AQ94" s="60" t="s">
        <v>1</v>
      </c>
      <c r="AR94" s="56"/>
      <c r="AS94" s="61">
        <f>ROUND(AS95,2)</f>
        <v>0</v>
      </c>
      <c r="AT94" s="62">
        <f>ROUND(AT95,2)</f>
        <v>0</v>
      </c>
      <c r="AU94" s="63">
        <f>ROUND(AU95,2)</f>
        <v>0</v>
      </c>
      <c r="AV94" s="63">
        <f>ROUND(SUM(AX94:AY94),2)</f>
        <v>0</v>
      </c>
      <c r="AW94" s="64">
        <f>ROUND(AW95,5)</f>
        <v>494.84715</v>
      </c>
      <c r="AX94" s="63">
        <f>ROUND(BB94*L29,2)</f>
        <v>0</v>
      </c>
      <c r="AY94" s="63">
        <f>ROUND(BC94*L30,2)</f>
        <v>0</v>
      </c>
      <c r="AZ94" s="63">
        <f>ROUND(BD94*L29,2)</f>
        <v>0</v>
      </c>
      <c r="BA94" s="63">
        <f>ROUND(BE94*L30,2)</f>
        <v>0</v>
      </c>
      <c r="BB94" s="63">
        <f>ROUND(BB95,2)</f>
        <v>0</v>
      </c>
      <c r="BC94" s="63">
        <f>ROUND(BC95,2)</f>
        <v>0</v>
      </c>
      <c r="BD94" s="63">
        <f>ROUND(BD95,2)</f>
        <v>0</v>
      </c>
      <c r="BE94" s="63">
        <f>ROUND(BE95,2)</f>
        <v>0</v>
      </c>
      <c r="BF94" s="65">
        <f>ROUND(BF95,2)</f>
        <v>0</v>
      </c>
      <c r="BS94" s="66" t="s">
        <v>74</v>
      </c>
      <c r="BT94" s="66" t="s">
        <v>75</v>
      </c>
      <c r="BV94" s="66" t="s">
        <v>76</v>
      </c>
      <c r="BW94" s="66" t="s">
        <v>5</v>
      </c>
      <c r="BX94" s="66" t="s">
        <v>77</v>
      </c>
      <c r="CL94" s="66" t="s">
        <v>1</v>
      </c>
    </row>
    <row r="95" spans="1:90" s="6" customFormat="1" ht="40.5" customHeight="1">
      <c r="A95" s="67" t="s">
        <v>78</v>
      </c>
      <c r="B95" s="68"/>
      <c r="C95" s="69"/>
      <c r="D95" s="168" t="s">
        <v>12</v>
      </c>
      <c r="E95" s="168"/>
      <c r="F95" s="168"/>
      <c r="G95" s="168"/>
      <c r="H95" s="168"/>
      <c r="I95" s="70"/>
      <c r="J95" s="168" t="s">
        <v>14</v>
      </c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6">
        <f>'MILO8 - Výkaz výmer I. et...'!K32</f>
        <v>0</v>
      </c>
      <c r="AH95" s="167"/>
      <c r="AI95" s="167"/>
      <c r="AJ95" s="167"/>
      <c r="AK95" s="167"/>
      <c r="AL95" s="167"/>
      <c r="AM95" s="167"/>
      <c r="AN95" s="166">
        <f>SUM(AG95,AV95)</f>
        <v>0</v>
      </c>
      <c r="AO95" s="167"/>
      <c r="AP95" s="167"/>
      <c r="AQ95" s="71" t="s">
        <v>79</v>
      </c>
      <c r="AR95" s="68"/>
      <c r="AS95" s="72">
        <f>'MILO8 - Výkaz výmer I. et...'!K29</f>
        <v>0</v>
      </c>
      <c r="AT95" s="73">
        <f>'MILO8 - Výkaz výmer I. et...'!K30</f>
        <v>0</v>
      </c>
      <c r="AU95" s="73">
        <v>0</v>
      </c>
      <c r="AV95" s="73">
        <f>ROUND(SUM(AX95:AY95),2)</f>
        <v>0</v>
      </c>
      <c r="AW95" s="74">
        <f>'MILO8 - Výkaz výmer I. et...'!T122</f>
        <v>494.84714800000006</v>
      </c>
      <c r="AX95" s="73">
        <f>'MILO8 - Výkaz výmer I. et...'!K35</f>
        <v>0</v>
      </c>
      <c r="AY95" s="73">
        <f>'MILO8 - Výkaz výmer I. et...'!K36</f>
        <v>0</v>
      </c>
      <c r="AZ95" s="73">
        <f>'MILO8 - Výkaz výmer I. et...'!K37</f>
        <v>0</v>
      </c>
      <c r="BA95" s="73">
        <f>'MILO8 - Výkaz výmer I. et...'!K38</f>
        <v>0</v>
      </c>
      <c r="BB95" s="73">
        <f>'MILO8 - Výkaz výmer I. et...'!F35</f>
        <v>0</v>
      </c>
      <c r="BC95" s="73">
        <f>'MILO8 - Výkaz výmer I. et...'!F36</f>
        <v>0</v>
      </c>
      <c r="BD95" s="73">
        <f>'MILO8 - Výkaz výmer I. et...'!F37</f>
        <v>0</v>
      </c>
      <c r="BE95" s="73">
        <f>'MILO8 - Výkaz výmer I. et...'!F38</f>
        <v>0</v>
      </c>
      <c r="BF95" s="75">
        <f>'MILO8 - Výkaz výmer I. et...'!F39</f>
        <v>0</v>
      </c>
      <c r="BT95" s="76" t="s">
        <v>80</v>
      </c>
      <c r="BU95" s="76" t="s">
        <v>81</v>
      </c>
      <c r="BV95" s="76" t="s">
        <v>76</v>
      </c>
      <c r="BW95" s="76" t="s">
        <v>5</v>
      </c>
      <c r="BX95" s="76" t="s">
        <v>77</v>
      </c>
      <c r="CL95" s="76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AR2:BG2"/>
    <mergeCell ref="E23:AN23"/>
    <mergeCell ref="AK26:AO26"/>
    <mergeCell ref="L28:P28"/>
    <mergeCell ref="W28:AE28"/>
    <mergeCell ref="AK28:AO28"/>
    <mergeCell ref="AK29:AO29"/>
    <mergeCell ref="L29:P29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</mergeCells>
  <hyperlinks>
    <hyperlink ref="A95" location="'MILO8 - Výkaz výmer I. et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9"/>
  <sheetViews>
    <sheetView showGridLines="0" tabSelected="1" workbookViewId="0">
      <selection activeCell="K10" sqref="K1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157" t="s">
        <v>6</v>
      </c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T2" s="13" t="s">
        <v>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5" customHeight="1">
      <c r="B4" s="16"/>
      <c r="D4" s="17" t="s">
        <v>82</v>
      </c>
      <c r="M4" s="16"/>
      <c r="N4" s="77" t="s">
        <v>10</v>
      </c>
      <c r="AT4" s="13" t="s">
        <v>3</v>
      </c>
    </row>
    <row r="5" spans="2:46" ht="6.95" customHeight="1">
      <c r="B5" s="16"/>
      <c r="M5" s="16"/>
    </row>
    <row r="6" spans="2:46" s="1" customFormat="1" ht="12" customHeight="1">
      <c r="B6" s="25"/>
      <c r="D6" s="22" t="s">
        <v>13</v>
      </c>
      <c r="M6" s="25"/>
    </row>
    <row r="7" spans="2:46" s="1" customFormat="1" ht="36.950000000000003" customHeight="1">
      <c r="B7" s="25"/>
      <c r="E7" s="181" t="s">
        <v>14</v>
      </c>
      <c r="F7" s="181"/>
      <c r="G7" s="181"/>
      <c r="H7" s="181"/>
      <c r="I7" s="181"/>
      <c r="J7" s="181"/>
      <c r="K7" s="181"/>
      <c r="M7" s="25"/>
    </row>
    <row r="8" spans="2:46" s="1" customFormat="1">
      <c r="B8" s="25"/>
      <c r="M8" s="25"/>
    </row>
    <row r="9" spans="2:46" s="1" customFormat="1" ht="12" customHeight="1">
      <c r="B9" s="25"/>
      <c r="D9" s="22" t="s">
        <v>15</v>
      </c>
      <c r="F9" s="20" t="s">
        <v>1</v>
      </c>
      <c r="I9" s="22" t="s">
        <v>16</v>
      </c>
      <c r="J9" s="20" t="s">
        <v>1</v>
      </c>
      <c r="M9" s="25"/>
    </row>
    <row r="10" spans="2:46" s="1" customFormat="1" ht="12" customHeight="1">
      <c r="B10" s="25"/>
      <c r="D10" s="22" t="s">
        <v>17</v>
      </c>
      <c r="F10" s="20" t="s">
        <v>18</v>
      </c>
      <c r="I10" s="22" t="s">
        <v>19</v>
      </c>
      <c r="J10" s="45">
        <v>43549</v>
      </c>
      <c r="M10" s="25"/>
    </row>
    <row r="11" spans="2:46" s="1" customFormat="1" ht="10.9" customHeight="1">
      <c r="B11" s="25"/>
      <c r="M11" s="25"/>
    </row>
    <row r="12" spans="2:46" s="1" customFormat="1" ht="12" customHeight="1">
      <c r="B12" s="25"/>
      <c r="D12" s="22" t="s">
        <v>21</v>
      </c>
      <c r="I12" s="22" t="s">
        <v>22</v>
      </c>
      <c r="J12" s="20" t="s">
        <v>23</v>
      </c>
      <c r="M12" s="25"/>
    </row>
    <row r="13" spans="2:46" s="1" customFormat="1" ht="18" customHeight="1">
      <c r="B13" s="25"/>
      <c r="E13" s="20" t="s">
        <v>24</v>
      </c>
      <c r="I13" s="22" t="s">
        <v>25</v>
      </c>
      <c r="J13" s="20" t="s">
        <v>26</v>
      </c>
      <c r="M13" s="25"/>
    </row>
    <row r="14" spans="2:46" s="1" customFormat="1" ht="6.95" customHeight="1">
      <c r="B14" s="25"/>
      <c r="M14" s="25"/>
    </row>
    <row r="15" spans="2:46" s="1" customFormat="1" ht="12" customHeight="1">
      <c r="B15" s="25"/>
      <c r="D15" s="22" t="s">
        <v>27</v>
      </c>
      <c r="I15" s="22" t="s">
        <v>22</v>
      </c>
      <c r="J15" s="20" t="str">
        <f>'Rekapitulácia stavby'!AN13</f>
        <v/>
      </c>
      <c r="M15" s="25"/>
    </row>
    <row r="16" spans="2:46" s="1" customFormat="1" ht="18" customHeight="1">
      <c r="B16" s="25"/>
      <c r="E16" s="154" t="str">
        <f>'Rekapitulácia stavby'!E14</f>
        <v xml:space="preserve"> </v>
      </c>
      <c r="F16" s="154"/>
      <c r="G16" s="154"/>
      <c r="H16" s="154"/>
      <c r="I16" s="22" t="s">
        <v>25</v>
      </c>
      <c r="J16" s="20" t="str">
        <f>'Rekapitulácia stavby'!AN14</f>
        <v/>
      </c>
      <c r="M16" s="25"/>
    </row>
    <row r="17" spans="2:13" s="1" customFormat="1" ht="6.95" customHeight="1">
      <c r="B17" s="25"/>
      <c r="M17" s="25"/>
    </row>
    <row r="18" spans="2:13" s="1" customFormat="1" ht="12" customHeight="1">
      <c r="B18" s="25"/>
      <c r="D18" s="22" t="s">
        <v>29</v>
      </c>
      <c r="I18" s="22" t="s">
        <v>22</v>
      </c>
      <c r="J18" s="20" t="str">
        <f>IF('Rekapitulácia stavby'!AN16="","",'Rekapitulácia stavby'!AN16)</f>
        <v/>
      </c>
      <c r="M18" s="25"/>
    </row>
    <row r="19" spans="2:13" s="1" customFormat="1" ht="18" customHeight="1">
      <c r="B19" s="25"/>
      <c r="E19" s="20" t="str">
        <f>IF('Rekapitulácia stavby'!E17="","",'Rekapitulácia stavby'!E17)</f>
        <v xml:space="preserve"> </v>
      </c>
      <c r="I19" s="22" t="s">
        <v>25</v>
      </c>
      <c r="J19" s="20" t="str">
        <f>IF('Rekapitulácia stavby'!AN17="","",'Rekapitulácia stavby'!AN17)</f>
        <v/>
      </c>
      <c r="M19" s="25"/>
    </row>
    <row r="20" spans="2:13" s="1" customFormat="1" ht="6.95" customHeight="1">
      <c r="B20" s="25"/>
      <c r="M20" s="25"/>
    </row>
    <row r="21" spans="2:13" s="1" customFormat="1" ht="12" customHeight="1">
      <c r="B21" s="25"/>
      <c r="D21" s="22" t="s">
        <v>31</v>
      </c>
      <c r="I21" s="22" t="s">
        <v>22</v>
      </c>
      <c r="J21" s="20" t="str">
        <f>IF('Rekapitulácia stavby'!AN19="","",'Rekapitulácia stavby'!AN19)</f>
        <v/>
      </c>
      <c r="M21" s="25"/>
    </row>
    <row r="22" spans="2:13" s="1" customFormat="1" ht="18" customHeight="1">
      <c r="B22" s="25"/>
      <c r="E22" s="20" t="str">
        <f>IF('Rekapitulácia stavby'!E20="","",'Rekapitulácia stavby'!E20)</f>
        <v xml:space="preserve"> </v>
      </c>
      <c r="I22" s="22" t="s">
        <v>25</v>
      </c>
      <c r="J22" s="20" t="str">
        <f>IF('Rekapitulácia stavby'!AN20="","",'Rekapitulácia stavby'!AN20)</f>
        <v/>
      </c>
      <c r="M22" s="25"/>
    </row>
    <row r="23" spans="2:13" s="1" customFormat="1" ht="6.95" customHeight="1">
      <c r="B23" s="25"/>
      <c r="M23" s="25"/>
    </row>
    <row r="24" spans="2:13" s="1" customFormat="1" ht="12" customHeight="1">
      <c r="B24" s="25"/>
      <c r="D24" s="22" t="s">
        <v>32</v>
      </c>
      <c r="M24" s="25"/>
    </row>
    <row r="25" spans="2:13" s="7" customFormat="1" ht="16.5" customHeight="1">
      <c r="B25" s="78"/>
      <c r="E25" s="158" t="s">
        <v>1</v>
      </c>
      <c r="F25" s="158"/>
      <c r="G25" s="158"/>
      <c r="H25" s="158"/>
      <c r="M25" s="78"/>
    </row>
    <row r="26" spans="2:13" s="1" customFormat="1" ht="6.95" customHeight="1">
      <c r="B26" s="25"/>
      <c r="M26" s="25"/>
    </row>
    <row r="27" spans="2:13" s="1" customFormat="1" ht="6.95" customHeight="1">
      <c r="B27" s="25"/>
      <c r="D27" s="46"/>
      <c r="E27" s="46"/>
      <c r="F27" s="46"/>
      <c r="G27" s="46"/>
      <c r="H27" s="46"/>
      <c r="I27" s="46"/>
      <c r="J27" s="46"/>
      <c r="K27" s="46"/>
      <c r="L27" s="46"/>
      <c r="M27" s="25"/>
    </row>
    <row r="28" spans="2:13" s="1" customFormat="1" ht="14.45" customHeight="1">
      <c r="B28" s="25"/>
      <c r="D28" s="20" t="s">
        <v>83</v>
      </c>
      <c r="K28" s="79">
        <f>K94</f>
        <v>0</v>
      </c>
      <c r="M28" s="25"/>
    </row>
    <row r="29" spans="2:13" s="1" customFormat="1" ht="12.75">
      <c r="B29" s="25"/>
      <c r="E29" s="22" t="s">
        <v>84</v>
      </c>
      <c r="K29" s="80">
        <f>I94</f>
        <v>0</v>
      </c>
      <c r="M29" s="25"/>
    </row>
    <row r="30" spans="2:13" s="1" customFormat="1" ht="12.75">
      <c r="B30" s="25"/>
      <c r="E30" s="22" t="s">
        <v>85</v>
      </c>
      <c r="K30" s="80">
        <f>J94</f>
        <v>0</v>
      </c>
      <c r="M30" s="25"/>
    </row>
    <row r="31" spans="2:13" s="1" customFormat="1" ht="14.45" customHeight="1">
      <c r="B31" s="25"/>
      <c r="D31" s="81" t="s">
        <v>86</v>
      </c>
      <c r="K31" s="79">
        <f>K103</f>
        <v>0</v>
      </c>
      <c r="M31" s="25"/>
    </row>
    <row r="32" spans="2:13" s="1" customFormat="1" ht="25.35" customHeight="1">
      <c r="B32" s="25"/>
      <c r="D32" s="82" t="s">
        <v>33</v>
      </c>
      <c r="K32" s="59">
        <f>ROUND(K28 + K31, 2)</f>
        <v>0</v>
      </c>
      <c r="M32" s="25"/>
    </row>
    <row r="33" spans="2:13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46"/>
      <c r="M33" s="25"/>
    </row>
    <row r="34" spans="2:13" s="1" customFormat="1" ht="14.45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5" customHeight="1">
      <c r="B35" s="25"/>
      <c r="D35" s="48" t="s">
        <v>37</v>
      </c>
      <c r="E35" s="22" t="s">
        <v>38</v>
      </c>
      <c r="F35" s="80">
        <f>ROUND((SUM(BE103:BE104) + SUM(BE122:BE138)),  2)</f>
        <v>0</v>
      </c>
      <c r="I35" s="83">
        <v>0.2</v>
      </c>
      <c r="K35" s="80">
        <f>ROUND(((SUM(BE103:BE104) + SUM(BE122:BE138))*I35),  2)</f>
        <v>0</v>
      </c>
      <c r="M35" s="25"/>
    </row>
    <row r="36" spans="2:13" s="1" customFormat="1" ht="14.45" customHeight="1">
      <c r="B36" s="25"/>
      <c r="E36" s="22" t="s">
        <v>39</v>
      </c>
      <c r="F36" s="80">
        <f>ROUND((SUM(BF103:BF104) + SUM(BF122:BF138)),  2)</f>
        <v>0</v>
      </c>
      <c r="I36" s="83">
        <v>0.2</v>
      </c>
      <c r="K36" s="80">
        <f>ROUND(((SUM(BF103:BF104) + SUM(BF122:BF138))*I36),  2)</f>
        <v>0</v>
      </c>
      <c r="M36" s="25"/>
    </row>
    <row r="37" spans="2:13" s="1" customFormat="1" ht="14.45" hidden="1" customHeight="1">
      <c r="B37" s="25"/>
      <c r="E37" s="22" t="s">
        <v>40</v>
      </c>
      <c r="F37" s="80">
        <f>ROUND((SUM(BG103:BG104) + SUM(BG122:BG138)),  2)</f>
        <v>0</v>
      </c>
      <c r="I37" s="83">
        <v>0.2</v>
      </c>
      <c r="K37" s="80">
        <f>0</f>
        <v>0</v>
      </c>
      <c r="M37" s="25"/>
    </row>
    <row r="38" spans="2:13" s="1" customFormat="1" ht="14.45" hidden="1" customHeight="1">
      <c r="B38" s="25"/>
      <c r="E38" s="22" t="s">
        <v>41</v>
      </c>
      <c r="F38" s="80">
        <f>ROUND((SUM(BH103:BH104) + SUM(BH122:BH138)),  2)</f>
        <v>0</v>
      </c>
      <c r="I38" s="83">
        <v>0.2</v>
      </c>
      <c r="K38" s="80">
        <f>0</f>
        <v>0</v>
      </c>
      <c r="M38" s="25"/>
    </row>
    <row r="39" spans="2:13" s="1" customFormat="1" ht="14.45" hidden="1" customHeight="1">
      <c r="B39" s="25"/>
      <c r="E39" s="22" t="s">
        <v>42</v>
      </c>
      <c r="F39" s="80">
        <f>ROUND((SUM(BI103:BI104) + SUM(BI122:BI138)),  2)</f>
        <v>0</v>
      </c>
      <c r="I39" s="83">
        <v>0</v>
      </c>
      <c r="K39" s="80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84"/>
      <c r="D41" s="85" t="s">
        <v>43</v>
      </c>
      <c r="E41" s="50"/>
      <c r="F41" s="50"/>
      <c r="G41" s="86" t="s">
        <v>44</v>
      </c>
      <c r="H41" s="87" t="s">
        <v>45</v>
      </c>
      <c r="I41" s="50"/>
      <c r="J41" s="50"/>
      <c r="K41" s="88">
        <f>SUM(K32:K39)</f>
        <v>0</v>
      </c>
      <c r="L41" s="89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35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6" t="s">
        <v>48</v>
      </c>
      <c r="E61" s="27"/>
      <c r="F61" s="90" t="s">
        <v>49</v>
      </c>
      <c r="G61" s="36" t="s">
        <v>48</v>
      </c>
      <c r="H61" s="27"/>
      <c r="I61" s="27"/>
      <c r="J61" s="91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35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6" t="s">
        <v>48</v>
      </c>
      <c r="E76" s="27"/>
      <c r="F76" s="90" t="s">
        <v>49</v>
      </c>
      <c r="G76" s="36" t="s">
        <v>48</v>
      </c>
      <c r="H76" s="27"/>
      <c r="I76" s="27"/>
      <c r="J76" s="91" t="s">
        <v>49</v>
      </c>
      <c r="K76" s="27"/>
      <c r="L76" s="27"/>
      <c r="M76" s="25"/>
    </row>
    <row r="77" spans="2:13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5"/>
    </row>
    <row r="81" spans="2:47" s="1" customFormat="1" ht="6.95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25"/>
    </row>
    <row r="82" spans="2:47" s="1" customFormat="1" ht="24.95" hidden="1" customHeight="1">
      <c r="B82" s="25"/>
      <c r="C82" s="17" t="s">
        <v>87</v>
      </c>
      <c r="M82" s="25"/>
    </row>
    <row r="83" spans="2:47" s="1" customFormat="1" ht="6.95" hidden="1" customHeight="1">
      <c r="B83" s="25"/>
      <c r="M83" s="25"/>
    </row>
    <row r="84" spans="2:47" s="1" customFormat="1" ht="12" hidden="1" customHeight="1">
      <c r="B84" s="25"/>
      <c r="C84" s="22" t="s">
        <v>13</v>
      </c>
      <c r="M84" s="25"/>
    </row>
    <row r="85" spans="2:47" s="1" customFormat="1" ht="16.5" hidden="1" customHeight="1">
      <c r="B85" s="25"/>
      <c r="E85" s="171" t="str">
        <f>E7</f>
        <v>Výkaz výmer I. etapa č. 8 - cesta ul. Jesenského od ul. M. Benku po ul. Hlinkova</v>
      </c>
      <c r="F85" s="180"/>
      <c r="G85" s="180"/>
      <c r="H85" s="180"/>
      <c r="M85" s="25"/>
    </row>
    <row r="86" spans="2:47" s="1" customFormat="1" ht="6.95" hidden="1" customHeight="1">
      <c r="B86" s="25"/>
      <c r="M86" s="25"/>
    </row>
    <row r="87" spans="2:47" s="1" customFormat="1" ht="12" hidden="1" customHeight="1">
      <c r="B87" s="25"/>
      <c r="C87" s="22" t="s">
        <v>17</v>
      </c>
      <c r="F87" s="20" t="str">
        <f>F10</f>
        <v>Žiar nad Hronom</v>
      </c>
      <c r="I87" s="22" t="s">
        <v>19</v>
      </c>
      <c r="J87" s="45">
        <f>IF(J10="","",J10)</f>
        <v>43549</v>
      </c>
      <c r="M87" s="25"/>
    </row>
    <row r="88" spans="2:47" s="1" customFormat="1" ht="6.95" hidden="1" customHeight="1">
      <c r="B88" s="25"/>
      <c r="M88" s="25"/>
    </row>
    <row r="89" spans="2:47" s="1" customFormat="1" ht="15.2" hidden="1" customHeight="1">
      <c r="B89" s="25"/>
      <c r="C89" s="22" t="s">
        <v>21</v>
      </c>
      <c r="F89" s="20" t="str">
        <f>E13</f>
        <v>Mesto Žiar nad Hronom</v>
      </c>
      <c r="I89" s="22" t="s">
        <v>29</v>
      </c>
      <c r="J89" s="23" t="str">
        <f>E19</f>
        <v xml:space="preserve"> </v>
      </c>
      <c r="M89" s="25"/>
    </row>
    <row r="90" spans="2:47" s="1" customFormat="1" ht="15.2" hidden="1" customHeight="1">
      <c r="B90" s="25"/>
      <c r="C90" s="22" t="s">
        <v>27</v>
      </c>
      <c r="F90" s="20" t="str">
        <f>IF(E16="","",E16)</f>
        <v xml:space="preserve"> </v>
      </c>
      <c r="I90" s="22" t="s">
        <v>31</v>
      </c>
      <c r="J90" s="23" t="str">
        <f>E22</f>
        <v xml:space="preserve"> </v>
      </c>
      <c r="M90" s="25"/>
    </row>
    <row r="91" spans="2:47" s="1" customFormat="1" ht="10.35" hidden="1" customHeight="1">
      <c r="B91" s="25"/>
      <c r="M91" s="25"/>
    </row>
    <row r="92" spans="2:47" s="1" customFormat="1" ht="29.25" hidden="1" customHeight="1">
      <c r="B92" s="25"/>
      <c r="C92" s="92" t="s">
        <v>88</v>
      </c>
      <c r="D92" s="84"/>
      <c r="E92" s="84"/>
      <c r="F92" s="84"/>
      <c r="G92" s="84"/>
      <c r="H92" s="84"/>
      <c r="I92" s="93" t="s">
        <v>89</v>
      </c>
      <c r="J92" s="93" t="s">
        <v>90</v>
      </c>
      <c r="K92" s="93" t="s">
        <v>91</v>
      </c>
      <c r="L92" s="84"/>
      <c r="M92" s="25"/>
    </row>
    <row r="93" spans="2:47" s="1" customFormat="1" ht="10.35" hidden="1" customHeight="1">
      <c r="B93" s="25"/>
      <c r="M93" s="25"/>
    </row>
    <row r="94" spans="2:47" s="1" customFormat="1" ht="22.9" hidden="1" customHeight="1">
      <c r="B94" s="25"/>
      <c r="C94" s="94" t="s">
        <v>92</v>
      </c>
      <c r="I94" s="59">
        <f t="shared" ref="I94:J96" si="0">Q122</f>
        <v>0</v>
      </c>
      <c r="J94" s="59">
        <f t="shared" si="0"/>
        <v>0</v>
      </c>
      <c r="K94" s="59">
        <f>K122</f>
        <v>0</v>
      </c>
      <c r="M94" s="25"/>
      <c r="AU94" s="13" t="s">
        <v>93</v>
      </c>
    </row>
    <row r="95" spans="2:47" s="8" customFormat="1" ht="24.95" hidden="1" customHeight="1">
      <c r="B95" s="95"/>
      <c r="D95" s="96" t="s">
        <v>94</v>
      </c>
      <c r="E95" s="97"/>
      <c r="F95" s="97"/>
      <c r="G95" s="97"/>
      <c r="H95" s="97"/>
      <c r="I95" s="98">
        <f t="shared" si="0"/>
        <v>0</v>
      </c>
      <c r="J95" s="98">
        <f t="shared" si="0"/>
        <v>0</v>
      </c>
      <c r="K95" s="98">
        <f>K123</f>
        <v>0</v>
      </c>
      <c r="M95" s="95"/>
    </row>
    <row r="96" spans="2:47" s="9" customFormat="1" ht="19.899999999999999" hidden="1" customHeight="1">
      <c r="B96" s="99"/>
      <c r="D96" s="100" t="s">
        <v>95</v>
      </c>
      <c r="E96" s="101"/>
      <c r="F96" s="101"/>
      <c r="G96" s="101"/>
      <c r="H96" s="101"/>
      <c r="I96" s="102">
        <f t="shared" si="0"/>
        <v>0</v>
      </c>
      <c r="J96" s="102">
        <f t="shared" si="0"/>
        <v>0</v>
      </c>
      <c r="K96" s="102">
        <f>K124</f>
        <v>0</v>
      </c>
      <c r="M96" s="99"/>
    </row>
    <row r="97" spans="2:15" s="9" customFormat="1" ht="19.899999999999999" hidden="1" customHeight="1">
      <c r="B97" s="99"/>
      <c r="D97" s="100" t="s">
        <v>96</v>
      </c>
      <c r="E97" s="101"/>
      <c r="F97" s="101"/>
      <c r="G97" s="101"/>
      <c r="H97" s="101"/>
      <c r="I97" s="102">
        <f>Q127</f>
        <v>0</v>
      </c>
      <c r="J97" s="102">
        <f>R127</f>
        <v>0</v>
      </c>
      <c r="K97" s="102">
        <f>K127</f>
        <v>0</v>
      </c>
      <c r="M97" s="99"/>
    </row>
    <row r="98" spans="2:15" s="9" customFormat="1" ht="19.899999999999999" hidden="1" customHeight="1">
      <c r="B98" s="99"/>
      <c r="D98" s="100" t="s">
        <v>97</v>
      </c>
      <c r="E98" s="101"/>
      <c r="F98" s="101"/>
      <c r="G98" s="101"/>
      <c r="H98" s="101"/>
      <c r="I98" s="102">
        <f>Q130</f>
        <v>0</v>
      </c>
      <c r="J98" s="102">
        <f>R130</f>
        <v>0</v>
      </c>
      <c r="K98" s="102">
        <f>K130</f>
        <v>0</v>
      </c>
      <c r="M98" s="99"/>
    </row>
    <row r="99" spans="2:15" s="9" customFormat="1" ht="19.899999999999999" hidden="1" customHeight="1">
      <c r="B99" s="99"/>
      <c r="D99" s="100" t="s">
        <v>98</v>
      </c>
      <c r="E99" s="101"/>
      <c r="F99" s="101"/>
      <c r="G99" s="101"/>
      <c r="H99" s="101"/>
      <c r="I99" s="102">
        <f>Q132</f>
        <v>0</v>
      </c>
      <c r="J99" s="102">
        <f>R132</f>
        <v>0</v>
      </c>
      <c r="K99" s="102">
        <f>K132</f>
        <v>0</v>
      </c>
      <c r="M99" s="99"/>
    </row>
    <row r="100" spans="2:15" s="9" customFormat="1" ht="19.899999999999999" hidden="1" customHeight="1">
      <c r="B100" s="99"/>
      <c r="D100" s="100" t="s">
        <v>99</v>
      </c>
      <c r="E100" s="101"/>
      <c r="F100" s="101"/>
      <c r="G100" s="101"/>
      <c r="H100" s="101"/>
      <c r="I100" s="102">
        <f>Q137</f>
        <v>0</v>
      </c>
      <c r="J100" s="102">
        <f>R137</f>
        <v>0</v>
      </c>
      <c r="K100" s="102">
        <f>K137</f>
        <v>0</v>
      </c>
      <c r="M100" s="99"/>
    </row>
    <row r="101" spans="2:15" s="1" customFormat="1" ht="21.75" hidden="1" customHeight="1">
      <c r="B101" s="25"/>
      <c r="M101" s="25"/>
    </row>
    <row r="102" spans="2:15" s="1" customFormat="1" ht="6.95" hidden="1" customHeight="1">
      <c r="B102" s="25"/>
      <c r="M102" s="25"/>
    </row>
    <row r="103" spans="2:15" s="1" customFormat="1" ht="29.25" hidden="1" customHeight="1">
      <c r="B103" s="25"/>
      <c r="C103" s="94" t="s">
        <v>100</v>
      </c>
      <c r="K103" s="103">
        <v>0</v>
      </c>
      <c r="M103" s="25"/>
      <c r="O103" s="104" t="s">
        <v>37</v>
      </c>
    </row>
    <row r="104" spans="2:15" s="1" customFormat="1" ht="18" hidden="1" customHeight="1">
      <c r="B104" s="25"/>
      <c r="M104" s="25"/>
    </row>
    <row r="105" spans="2:15" s="1" customFormat="1" ht="29.25" hidden="1" customHeight="1">
      <c r="B105" s="25"/>
      <c r="C105" s="105" t="s">
        <v>101</v>
      </c>
      <c r="D105" s="84"/>
      <c r="E105" s="84"/>
      <c r="F105" s="84"/>
      <c r="G105" s="84"/>
      <c r="H105" s="84"/>
      <c r="I105" s="84"/>
      <c r="J105" s="84"/>
      <c r="K105" s="106">
        <f>ROUND(K94+K103,2)</f>
        <v>0</v>
      </c>
      <c r="L105" s="84"/>
      <c r="M105" s="25"/>
    </row>
    <row r="106" spans="2:15" s="1" customFormat="1" ht="6.95" hidden="1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25"/>
    </row>
    <row r="107" spans="2:15" hidden="1"/>
    <row r="108" spans="2:15" hidden="1"/>
    <row r="109" spans="2:15" hidden="1"/>
    <row r="110" spans="2:15" s="1" customFormat="1" ht="6.95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25"/>
    </row>
    <row r="111" spans="2:15" s="1" customFormat="1" ht="24.95" customHeight="1">
      <c r="B111" s="25"/>
      <c r="C111" s="17" t="s">
        <v>102</v>
      </c>
      <c r="M111" s="25"/>
    </row>
    <row r="112" spans="2:15" s="1" customFormat="1" ht="6.95" customHeight="1">
      <c r="B112" s="25"/>
      <c r="M112" s="25"/>
    </row>
    <row r="113" spans="2:65" s="1" customFormat="1" ht="12" customHeight="1">
      <c r="B113" s="25"/>
      <c r="C113" s="22" t="s">
        <v>13</v>
      </c>
      <c r="M113" s="25"/>
    </row>
    <row r="114" spans="2:65" s="1" customFormat="1" ht="16.5" customHeight="1">
      <c r="B114" s="25"/>
      <c r="E114" s="181" t="str">
        <f>E7</f>
        <v>Výkaz výmer I. etapa č. 8 - cesta ul. Jesenského od ul. M. Benku po ul. Hlinkova</v>
      </c>
      <c r="F114" s="181"/>
      <c r="G114" s="181"/>
      <c r="H114" s="181"/>
      <c r="I114" s="181"/>
      <c r="J114" s="181"/>
      <c r="K114" s="181"/>
      <c r="M114" s="25"/>
    </row>
    <row r="115" spans="2:65" s="1" customFormat="1" ht="6.95" customHeight="1">
      <c r="B115" s="25"/>
      <c r="M115" s="25"/>
    </row>
    <row r="116" spans="2:65" s="1" customFormat="1" ht="12" customHeight="1">
      <c r="B116" s="25"/>
      <c r="C116" s="22" t="s">
        <v>17</v>
      </c>
      <c r="F116" s="20" t="str">
        <f>F10</f>
        <v>Žiar nad Hronom</v>
      </c>
      <c r="I116" s="22" t="s">
        <v>19</v>
      </c>
      <c r="J116" s="45">
        <f>IF(J10="","",J10)</f>
        <v>43549</v>
      </c>
      <c r="M116" s="25"/>
    </row>
    <row r="117" spans="2:65" s="1" customFormat="1" ht="6.95" customHeight="1">
      <c r="B117" s="25"/>
      <c r="M117" s="25"/>
    </row>
    <row r="118" spans="2:65" s="1" customFormat="1" ht="15.2" customHeight="1">
      <c r="B118" s="25"/>
      <c r="C118" s="22" t="s">
        <v>21</v>
      </c>
      <c r="F118" s="20" t="str">
        <f>E13</f>
        <v>Mesto Žiar nad Hronom</v>
      </c>
      <c r="I118" s="22" t="s">
        <v>29</v>
      </c>
      <c r="J118" s="23" t="str">
        <f>E19</f>
        <v xml:space="preserve"> </v>
      </c>
      <c r="M118" s="25"/>
    </row>
    <row r="119" spans="2:65" s="1" customFormat="1" ht="15.2" customHeight="1">
      <c r="B119" s="25"/>
      <c r="C119" s="22" t="s">
        <v>27</v>
      </c>
      <c r="F119" s="20" t="str">
        <f>IF(E16="","",E16)</f>
        <v xml:space="preserve"> </v>
      </c>
      <c r="I119" s="22" t="s">
        <v>31</v>
      </c>
      <c r="J119" s="23" t="str">
        <f>E22</f>
        <v xml:space="preserve"> </v>
      </c>
      <c r="M119" s="25"/>
    </row>
    <row r="120" spans="2:65" s="1" customFormat="1" ht="10.35" customHeight="1">
      <c r="B120" s="25"/>
      <c r="M120" s="25"/>
    </row>
    <row r="121" spans="2:65" s="10" customFormat="1" ht="29.25" customHeight="1">
      <c r="B121" s="107"/>
      <c r="C121" s="108" t="s">
        <v>103</v>
      </c>
      <c r="D121" s="109" t="s">
        <v>58</v>
      </c>
      <c r="E121" s="109" t="s">
        <v>54</v>
      </c>
      <c r="F121" s="109" t="s">
        <v>55</v>
      </c>
      <c r="G121" s="109" t="s">
        <v>104</v>
      </c>
      <c r="H121" s="109" t="s">
        <v>105</v>
      </c>
      <c r="I121" s="109" t="s">
        <v>106</v>
      </c>
      <c r="J121" s="109" t="s">
        <v>107</v>
      </c>
      <c r="K121" s="109" t="s">
        <v>91</v>
      </c>
      <c r="L121" s="110" t="s">
        <v>108</v>
      </c>
      <c r="M121" s="107"/>
      <c r="N121" s="52" t="s">
        <v>1</v>
      </c>
      <c r="O121" s="53" t="s">
        <v>37</v>
      </c>
      <c r="P121" s="53" t="s">
        <v>109</v>
      </c>
      <c r="Q121" s="53" t="s">
        <v>110</v>
      </c>
      <c r="R121" s="53" t="s">
        <v>111</v>
      </c>
      <c r="S121" s="53" t="s">
        <v>112</v>
      </c>
      <c r="T121" s="53" t="s">
        <v>113</v>
      </c>
      <c r="U121" s="53" t="s">
        <v>114</v>
      </c>
      <c r="V121" s="53" t="s">
        <v>115</v>
      </c>
      <c r="W121" s="53" t="s">
        <v>116</v>
      </c>
      <c r="X121" s="54" t="s">
        <v>117</v>
      </c>
    </row>
    <row r="122" spans="2:65" s="1" customFormat="1" ht="22.9" customHeight="1">
      <c r="B122" s="25"/>
      <c r="C122" s="57" t="s">
        <v>83</v>
      </c>
      <c r="K122" s="111">
        <f>BK122</f>
        <v>0</v>
      </c>
      <c r="M122" s="25"/>
      <c r="N122" s="55"/>
      <c r="O122" s="46"/>
      <c r="P122" s="46"/>
      <c r="Q122" s="112">
        <f>Q123</f>
        <v>0</v>
      </c>
      <c r="R122" s="112">
        <f>R123</f>
        <v>0</v>
      </c>
      <c r="S122" s="46"/>
      <c r="T122" s="113">
        <f>T123</f>
        <v>494.84714800000006</v>
      </c>
      <c r="U122" s="46"/>
      <c r="V122" s="113">
        <f>V123</f>
        <v>454.918072</v>
      </c>
      <c r="W122" s="46"/>
      <c r="X122" s="114">
        <f>X123</f>
        <v>375.96789999999999</v>
      </c>
      <c r="AT122" s="13" t="s">
        <v>74</v>
      </c>
      <c r="AU122" s="13" t="s">
        <v>93</v>
      </c>
      <c r="BK122" s="115">
        <f>BK123</f>
        <v>0</v>
      </c>
    </row>
    <row r="123" spans="2:65" s="11" customFormat="1" ht="25.9" customHeight="1">
      <c r="B123" s="116"/>
      <c r="D123" s="117" t="s">
        <v>74</v>
      </c>
      <c r="E123" s="118" t="s">
        <v>118</v>
      </c>
      <c r="F123" s="118" t="s">
        <v>119</v>
      </c>
      <c r="K123" s="119">
        <f>BK123</f>
        <v>0</v>
      </c>
      <c r="M123" s="116"/>
      <c r="N123" s="120"/>
      <c r="Q123" s="121">
        <f>Q124+Q127+Q130+Q132+Q137</f>
        <v>0</v>
      </c>
      <c r="R123" s="121">
        <f>R124+R127+R130+R132+R137</f>
        <v>0</v>
      </c>
      <c r="T123" s="122">
        <f>T124+T127+T130+T132+T137</f>
        <v>494.84714800000006</v>
      </c>
      <c r="V123" s="122">
        <f>V124+V127+V130+V132+V137</f>
        <v>454.918072</v>
      </c>
      <c r="X123" s="123">
        <f>X124+X127+X130+X132+X137</f>
        <v>375.96789999999999</v>
      </c>
      <c r="AR123" s="117" t="s">
        <v>80</v>
      </c>
      <c r="AT123" s="124" t="s">
        <v>74</v>
      </c>
      <c r="AU123" s="124" t="s">
        <v>75</v>
      </c>
      <c r="AY123" s="117" t="s">
        <v>120</v>
      </c>
      <c r="BK123" s="125">
        <f>BK124+BK127+BK130+BK132+BK137</f>
        <v>0</v>
      </c>
    </row>
    <row r="124" spans="2:65" s="11" customFormat="1" ht="22.9" customHeight="1">
      <c r="B124" s="116"/>
      <c r="D124" s="117" t="s">
        <v>74</v>
      </c>
      <c r="E124" s="126" t="s">
        <v>80</v>
      </c>
      <c r="F124" s="126" t="s">
        <v>121</v>
      </c>
      <c r="K124" s="127">
        <f>BK124</f>
        <v>0</v>
      </c>
      <c r="M124" s="116"/>
      <c r="N124" s="120"/>
      <c r="Q124" s="121">
        <f>SUM(Q125:Q126)</f>
        <v>0</v>
      </c>
      <c r="R124" s="121">
        <f>SUM(R125:R126)</f>
        <v>0</v>
      </c>
      <c r="T124" s="122">
        <f>SUM(T125:T126)</f>
        <v>94.590649999999997</v>
      </c>
      <c r="V124" s="122">
        <f>SUM(V125:V126)</f>
        <v>0.24631200000000003</v>
      </c>
      <c r="X124" s="123">
        <f>SUM(X125:X126)</f>
        <v>375.96789999999999</v>
      </c>
      <c r="AR124" s="117" t="s">
        <v>80</v>
      </c>
      <c r="AT124" s="124" t="s">
        <v>74</v>
      </c>
      <c r="AU124" s="124" t="s">
        <v>80</v>
      </c>
      <c r="AY124" s="117" t="s">
        <v>120</v>
      </c>
      <c r="BK124" s="125">
        <f>SUM(BK125:BK126)</f>
        <v>0</v>
      </c>
    </row>
    <row r="125" spans="2:65" s="1" customFormat="1" ht="24" customHeight="1">
      <c r="B125" s="128"/>
      <c r="C125" s="129" t="s">
        <v>80</v>
      </c>
      <c r="D125" s="129" t="s">
        <v>122</v>
      </c>
      <c r="E125" s="130" t="s">
        <v>123</v>
      </c>
      <c r="F125" s="131" t="s">
        <v>124</v>
      </c>
      <c r="G125" s="132" t="s">
        <v>125</v>
      </c>
      <c r="H125" s="133">
        <v>342.1</v>
      </c>
      <c r="I125" s="133">
        <v>0</v>
      </c>
      <c r="J125" s="133">
        <v>0</v>
      </c>
      <c r="K125" s="133">
        <f>ROUND(P125*H125,3)</f>
        <v>0</v>
      </c>
      <c r="L125" s="131" t="s">
        <v>126</v>
      </c>
      <c r="M125" s="25"/>
      <c r="N125" s="134" t="s">
        <v>1</v>
      </c>
      <c r="O125" s="104" t="s">
        <v>39</v>
      </c>
      <c r="P125" s="135">
        <f>I125+J125</f>
        <v>0</v>
      </c>
      <c r="Q125" s="135">
        <f>ROUND(I125*H125,3)</f>
        <v>0</v>
      </c>
      <c r="R125" s="135">
        <f>ROUND(J125*H125,3)</f>
        <v>0</v>
      </c>
      <c r="S125" s="136">
        <v>7.3999999999999996E-2</v>
      </c>
      <c r="T125" s="136">
        <f>S125*H125</f>
        <v>25.3154</v>
      </c>
      <c r="U125" s="136">
        <v>0</v>
      </c>
      <c r="V125" s="136">
        <f>U125*H125</f>
        <v>0</v>
      </c>
      <c r="W125" s="136">
        <v>0.18099999999999999</v>
      </c>
      <c r="X125" s="137">
        <f>W125*H125</f>
        <v>61.920100000000005</v>
      </c>
      <c r="AR125" s="138" t="s">
        <v>127</v>
      </c>
      <c r="AT125" s="138" t="s">
        <v>122</v>
      </c>
      <c r="AU125" s="138" t="s">
        <v>128</v>
      </c>
      <c r="AY125" s="13" t="s">
        <v>120</v>
      </c>
      <c r="BE125" s="139">
        <f>IF(O125="základná",K125,0)</f>
        <v>0</v>
      </c>
      <c r="BF125" s="139">
        <f>IF(O125="znížená",K125,0)</f>
        <v>0</v>
      </c>
      <c r="BG125" s="139">
        <f>IF(O125="zákl. prenesená",K125,0)</f>
        <v>0</v>
      </c>
      <c r="BH125" s="139">
        <f>IF(O125="zníž. prenesená",K125,0)</f>
        <v>0</v>
      </c>
      <c r="BI125" s="139">
        <f>IF(O125="nulová",K125,0)</f>
        <v>0</v>
      </c>
      <c r="BJ125" s="13" t="s">
        <v>128</v>
      </c>
      <c r="BK125" s="140">
        <f>ROUND(P125*H125,3)</f>
        <v>0</v>
      </c>
      <c r="BL125" s="13" t="s">
        <v>127</v>
      </c>
      <c r="BM125" s="138" t="s">
        <v>129</v>
      </c>
    </row>
    <row r="126" spans="2:65" s="1" customFormat="1" ht="36" customHeight="1">
      <c r="B126" s="128"/>
      <c r="C126" s="129" t="s">
        <v>128</v>
      </c>
      <c r="D126" s="129" t="s">
        <v>122</v>
      </c>
      <c r="E126" s="130" t="s">
        <v>130</v>
      </c>
      <c r="F126" s="131" t="s">
        <v>131</v>
      </c>
      <c r="G126" s="132" t="s">
        <v>125</v>
      </c>
      <c r="H126" s="133">
        <v>3078.9</v>
      </c>
      <c r="I126" s="133">
        <v>0</v>
      </c>
      <c r="J126" s="133">
        <v>0</v>
      </c>
      <c r="K126" s="133">
        <f>ROUND(P126*H126,3)</f>
        <v>0</v>
      </c>
      <c r="L126" s="131" t="s">
        <v>126</v>
      </c>
      <c r="M126" s="25"/>
      <c r="N126" s="134" t="s">
        <v>1</v>
      </c>
      <c r="O126" s="104" t="s">
        <v>39</v>
      </c>
      <c r="P126" s="135">
        <f>I126+J126</f>
        <v>0</v>
      </c>
      <c r="Q126" s="135">
        <f>ROUND(I126*H126,3)</f>
        <v>0</v>
      </c>
      <c r="R126" s="135">
        <f>ROUND(J126*H126,3)</f>
        <v>0</v>
      </c>
      <c r="S126" s="136">
        <v>2.2499999999999999E-2</v>
      </c>
      <c r="T126" s="136">
        <f>S126*H126</f>
        <v>69.27525</v>
      </c>
      <c r="U126" s="136">
        <v>8.0000000000000007E-5</v>
      </c>
      <c r="V126" s="136">
        <f>U126*H126</f>
        <v>0.24631200000000003</v>
      </c>
      <c r="W126" s="136">
        <v>0.10199999999999999</v>
      </c>
      <c r="X126" s="137">
        <f>W126*H126</f>
        <v>314.0478</v>
      </c>
      <c r="AR126" s="138" t="s">
        <v>127</v>
      </c>
      <c r="AT126" s="138" t="s">
        <v>122</v>
      </c>
      <c r="AU126" s="138" t="s">
        <v>128</v>
      </c>
      <c r="AY126" s="13" t="s">
        <v>120</v>
      </c>
      <c r="BE126" s="139">
        <f>IF(O126="základná",K126,0)</f>
        <v>0</v>
      </c>
      <c r="BF126" s="139">
        <f>IF(O126="znížená",K126,0)</f>
        <v>0</v>
      </c>
      <c r="BG126" s="139">
        <f>IF(O126="zákl. prenesená",K126,0)</f>
        <v>0</v>
      </c>
      <c r="BH126" s="139">
        <f>IF(O126="zníž. prenesená",K126,0)</f>
        <v>0</v>
      </c>
      <c r="BI126" s="139">
        <f>IF(O126="nulová",K126,0)</f>
        <v>0</v>
      </c>
      <c r="BJ126" s="13" t="s">
        <v>128</v>
      </c>
      <c r="BK126" s="140">
        <f>ROUND(P126*H126,3)</f>
        <v>0</v>
      </c>
      <c r="BL126" s="13" t="s">
        <v>127</v>
      </c>
      <c r="BM126" s="138" t="s">
        <v>132</v>
      </c>
    </row>
    <row r="127" spans="2:65" s="11" customFormat="1" ht="22.9" customHeight="1">
      <c r="B127" s="116"/>
      <c r="D127" s="117" t="s">
        <v>74</v>
      </c>
      <c r="E127" s="126" t="s">
        <v>133</v>
      </c>
      <c r="F127" s="126" t="s">
        <v>134</v>
      </c>
      <c r="K127" s="127">
        <f>BK127</f>
        <v>0</v>
      </c>
      <c r="M127" s="116"/>
      <c r="N127" s="120"/>
      <c r="Q127" s="121">
        <f>SUM(Q128:Q129)</f>
        <v>0</v>
      </c>
      <c r="R127" s="121">
        <f>SUM(R128:R129)</f>
        <v>0</v>
      </c>
      <c r="T127" s="122">
        <f>SUM(T128:T129)</f>
        <v>270.25900000000001</v>
      </c>
      <c r="V127" s="122">
        <f>SUM(V128:V129)</f>
        <v>444.73</v>
      </c>
      <c r="X127" s="123">
        <f>SUM(X128:X129)</f>
        <v>0</v>
      </c>
      <c r="AR127" s="117" t="s">
        <v>80</v>
      </c>
      <c r="AT127" s="124" t="s">
        <v>74</v>
      </c>
      <c r="AU127" s="124" t="s">
        <v>80</v>
      </c>
      <c r="AY127" s="117" t="s">
        <v>120</v>
      </c>
      <c r="BK127" s="125">
        <f>SUM(BK128:BK129)</f>
        <v>0</v>
      </c>
    </row>
    <row r="128" spans="2:65" s="1" customFormat="1" ht="24" customHeight="1">
      <c r="B128" s="128"/>
      <c r="C128" s="129" t="s">
        <v>135</v>
      </c>
      <c r="D128" s="129" t="s">
        <v>122</v>
      </c>
      <c r="E128" s="130" t="s">
        <v>136</v>
      </c>
      <c r="F128" s="131" t="s">
        <v>137</v>
      </c>
      <c r="G128" s="132" t="s">
        <v>125</v>
      </c>
      <c r="H128" s="133">
        <v>3421</v>
      </c>
      <c r="I128" s="133">
        <v>0</v>
      </c>
      <c r="J128" s="133">
        <v>0</v>
      </c>
      <c r="K128" s="133">
        <f>ROUND(P128*H128,3)</f>
        <v>0</v>
      </c>
      <c r="L128" s="131" t="s">
        <v>126</v>
      </c>
      <c r="M128" s="25"/>
      <c r="N128" s="134" t="s">
        <v>1</v>
      </c>
      <c r="O128" s="104" t="s">
        <v>39</v>
      </c>
      <c r="P128" s="135">
        <f>I128+J128</f>
        <v>0</v>
      </c>
      <c r="Q128" s="135">
        <f>ROUND(I128*H128,3)</f>
        <v>0</v>
      </c>
      <c r="R128" s="135">
        <f>ROUND(J128*H128,3)</f>
        <v>0</v>
      </c>
      <c r="S128" s="136">
        <v>8.0000000000000002E-3</v>
      </c>
      <c r="T128" s="136">
        <f>S128*H128</f>
        <v>27.368000000000002</v>
      </c>
      <c r="U128" s="136">
        <v>3.4000000000000002E-4</v>
      </c>
      <c r="V128" s="136">
        <f>U128*H128</f>
        <v>1.1631400000000001</v>
      </c>
      <c r="W128" s="136">
        <v>0</v>
      </c>
      <c r="X128" s="137">
        <f>W128*H128</f>
        <v>0</v>
      </c>
      <c r="AR128" s="138" t="s">
        <v>127</v>
      </c>
      <c r="AT128" s="138" t="s">
        <v>122</v>
      </c>
      <c r="AU128" s="138" t="s">
        <v>128</v>
      </c>
      <c r="AY128" s="13" t="s">
        <v>120</v>
      </c>
      <c r="BE128" s="139">
        <f>IF(O128="základná",K128,0)</f>
        <v>0</v>
      </c>
      <c r="BF128" s="139">
        <f>IF(O128="znížená",K128,0)</f>
        <v>0</v>
      </c>
      <c r="BG128" s="139">
        <f>IF(O128="zákl. prenesená",K128,0)</f>
        <v>0</v>
      </c>
      <c r="BH128" s="139">
        <f>IF(O128="zníž. prenesená",K128,0)</f>
        <v>0</v>
      </c>
      <c r="BI128" s="139">
        <f>IF(O128="nulová",K128,0)</f>
        <v>0</v>
      </c>
      <c r="BJ128" s="13" t="s">
        <v>128</v>
      </c>
      <c r="BK128" s="140">
        <f>ROUND(P128*H128,3)</f>
        <v>0</v>
      </c>
      <c r="BL128" s="13" t="s">
        <v>127</v>
      </c>
      <c r="BM128" s="138" t="s">
        <v>138</v>
      </c>
    </row>
    <row r="129" spans="2:65" s="1" customFormat="1" ht="24" customHeight="1">
      <c r="B129" s="128"/>
      <c r="C129" s="129" t="s">
        <v>127</v>
      </c>
      <c r="D129" s="129" t="s">
        <v>122</v>
      </c>
      <c r="E129" s="130" t="s">
        <v>139</v>
      </c>
      <c r="F129" s="131" t="s">
        <v>140</v>
      </c>
      <c r="G129" s="132" t="s">
        <v>125</v>
      </c>
      <c r="H129" s="133">
        <v>3421</v>
      </c>
      <c r="I129" s="133">
        <v>0</v>
      </c>
      <c r="J129" s="133">
        <v>0</v>
      </c>
      <c r="K129" s="133">
        <f>ROUND(P129*H129,3)</f>
        <v>0</v>
      </c>
      <c r="L129" s="131" t="s">
        <v>126</v>
      </c>
      <c r="M129" s="25"/>
      <c r="N129" s="134" t="s">
        <v>1</v>
      </c>
      <c r="O129" s="104" t="s">
        <v>39</v>
      </c>
      <c r="P129" s="135">
        <f>I129+J129</f>
        <v>0</v>
      </c>
      <c r="Q129" s="135">
        <f>ROUND(I129*H129,3)</f>
        <v>0</v>
      </c>
      <c r="R129" s="135">
        <f>ROUND(J129*H129,3)</f>
        <v>0</v>
      </c>
      <c r="S129" s="136">
        <v>7.0999999999999994E-2</v>
      </c>
      <c r="T129" s="136">
        <f>S129*H129</f>
        <v>242.89099999999999</v>
      </c>
      <c r="U129" s="136">
        <v>0.12966</v>
      </c>
      <c r="V129" s="136">
        <f>U129*H129</f>
        <v>443.56686000000002</v>
      </c>
      <c r="W129" s="136">
        <v>0</v>
      </c>
      <c r="X129" s="137">
        <f>W129*H129</f>
        <v>0</v>
      </c>
      <c r="AR129" s="138" t="s">
        <v>127</v>
      </c>
      <c r="AT129" s="138" t="s">
        <v>122</v>
      </c>
      <c r="AU129" s="138" t="s">
        <v>128</v>
      </c>
      <c r="AY129" s="13" t="s">
        <v>120</v>
      </c>
      <c r="BE129" s="139">
        <f>IF(O129="základná",K129,0)</f>
        <v>0</v>
      </c>
      <c r="BF129" s="139">
        <f>IF(O129="znížená",K129,0)</f>
        <v>0</v>
      </c>
      <c r="BG129" s="139">
        <f>IF(O129="zákl. prenesená",K129,0)</f>
        <v>0</v>
      </c>
      <c r="BH129" s="139">
        <f>IF(O129="zníž. prenesená",K129,0)</f>
        <v>0</v>
      </c>
      <c r="BI129" s="139">
        <f>IF(O129="nulová",K129,0)</f>
        <v>0</v>
      </c>
      <c r="BJ129" s="13" t="s">
        <v>128</v>
      </c>
      <c r="BK129" s="140">
        <f>ROUND(P129*H129,3)</f>
        <v>0</v>
      </c>
      <c r="BL129" s="13" t="s">
        <v>127</v>
      </c>
      <c r="BM129" s="138" t="s">
        <v>141</v>
      </c>
    </row>
    <row r="130" spans="2:65" s="11" customFormat="1" ht="22.9" customHeight="1">
      <c r="B130" s="116"/>
      <c r="D130" s="117" t="s">
        <v>74</v>
      </c>
      <c r="E130" s="126" t="s">
        <v>142</v>
      </c>
      <c r="F130" s="126" t="s">
        <v>143</v>
      </c>
      <c r="K130" s="127">
        <f>BK130</f>
        <v>0</v>
      </c>
      <c r="M130" s="116"/>
      <c r="N130" s="120"/>
      <c r="Q130" s="121">
        <f>Q131</f>
        <v>0</v>
      </c>
      <c r="R130" s="121">
        <f>R131</f>
        <v>0</v>
      </c>
      <c r="T130" s="122">
        <f>T131</f>
        <v>87.192000000000007</v>
      </c>
      <c r="V130" s="122">
        <f>V131</f>
        <v>9.9417600000000004</v>
      </c>
      <c r="X130" s="123">
        <f>X131</f>
        <v>0</v>
      </c>
      <c r="AR130" s="117" t="s">
        <v>80</v>
      </c>
      <c r="AT130" s="124" t="s">
        <v>74</v>
      </c>
      <c r="AU130" s="124" t="s">
        <v>80</v>
      </c>
      <c r="AY130" s="117" t="s">
        <v>120</v>
      </c>
      <c r="BK130" s="125">
        <f>BK131</f>
        <v>0</v>
      </c>
    </row>
    <row r="131" spans="2:65" s="1" customFormat="1" ht="24" customHeight="1">
      <c r="B131" s="128"/>
      <c r="C131" s="129" t="s">
        <v>133</v>
      </c>
      <c r="D131" s="129" t="s">
        <v>122</v>
      </c>
      <c r="E131" s="130" t="s">
        <v>144</v>
      </c>
      <c r="F131" s="131" t="s">
        <v>145</v>
      </c>
      <c r="G131" s="132" t="s">
        <v>146</v>
      </c>
      <c r="H131" s="133">
        <v>24</v>
      </c>
      <c r="I131" s="133">
        <v>0</v>
      </c>
      <c r="J131" s="133">
        <v>0</v>
      </c>
      <c r="K131" s="133">
        <f>ROUND(P131*H131,3)</f>
        <v>0</v>
      </c>
      <c r="L131" s="131" t="s">
        <v>126</v>
      </c>
      <c r="M131" s="25"/>
      <c r="N131" s="134" t="s">
        <v>1</v>
      </c>
      <c r="O131" s="104" t="s">
        <v>39</v>
      </c>
      <c r="P131" s="135">
        <f>I131+J131</f>
        <v>0</v>
      </c>
      <c r="Q131" s="135">
        <f>ROUND(I131*H131,3)</f>
        <v>0</v>
      </c>
      <c r="R131" s="135">
        <f>ROUND(J131*H131,3)</f>
        <v>0</v>
      </c>
      <c r="S131" s="136">
        <v>3.633</v>
      </c>
      <c r="T131" s="136">
        <f>S131*H131</f>
        <v>87.192000000000007</v>
      </c>
      <c r="U131" s="136">
        <v>0.41424</v>
      </c>
      <c r="V131" s="136">
        <f>U131*H131</f>
        <v>9.9417600000000004</v>
      </c>
      <c r="W131" s="136">
        <v>0</v>
      </c>
      <c r="X131" s="137">
        <f>W131*H131</f>
        <v>0</v>
      </c>
      <c r="AR131" s="138" t="s">
        <v>127</v>
      </c>
      <c r="AT131" s="138" t="s">
        <v>122</v>
      </c>
      <c r="AU131" s="138" t="s">
        <v>128</v>
      </c>
      <c r="AY131" s="13" t="s">
        <v>120</v>
      </c>
      <c r="BE131" s="139">
        <f>IF(O131="základná",K131,0)</f>
        <v>0</v>
      </c>
      <c r="BF131" s="139">
        <f>IF(O131="znížená",K131,0)</f>
        <v>0</v>
      </c>
      <c r="BG131" s="139">
        <f>IF(O131="zákl. prenesená",K131,0)</f>
        <v>0</v>
      </c>
      <c r="BH131" s="139">
        <f>IF(O131="zníž. prenesená",K131,0)</f>
        <v>0</v>
      </c>
      <c r="BI131" s="139">
        <f>IF(O131="nulová",K131,0)</f>
        <v>0</v>
      </c>
      <c r="BJ131" s="13" t="s">
        <v>128</v>
      </c>
      <c r="BK131" s="140">
        <f>ROUND(P131*H131,3)</f>
        <v>0</v>
      </c>
      <c r="BL131" s="13" t="s">
        <v>127</v>
      </c>
      <c r="BM131" s="138" t="s">
        <v>147</v>
      </c>
    </row>
    <row r="132" spans="2:65" s="11" customFormat="1" ht="22.9" customHeight="1">
      <c r="B132" s="116"/>
      <c r="D132" s="117" t="s">
        <v>74</v>
      </c>
      <c r="E132" s="126" t="s">
        <v>148</v>
      </c>
      <c r="F132" s="126" t="s">
        <v>149</v>
      </c>
      <c r="K132" s="127">
        <f>BK132</f>
        <v>0</v>
      </c>
      <c r="M132" s="116"/>
      <c r="N132" s="120"/>
      <c r="Q132" s="121">
        <f>SUM(Q133:Q136)</f>
        <v>0</v>
      </c>
      <c r="R132" s="121">
        <f>SUM(R133:R136)</f>
        <v>0</v>
      </c>
      <c r="T132" s="122">
        <f>SUM(T133:T136)</f>
        <v>24.608778000000001</v>
      </c>
      <c r="V132" s="122">
        <f>SUM(V133:V136)</f>
        <v>0</v>
      </c>
      <c r="X132" s="123">
        <f>SUM(X133:X136)</f>
        <v>0</v>
      </c>
      <c r="AR132" s="117" t="s">
        <v>80</v>
      </c>
      <c r="AT132" s="124" t="s">
        <v>74</v>
      </c>
      <c r="AU132" s="124" t="s">
        <v>80</v>
      </c>
      <c r="AY132" s="117" t="s">
        <v>120</v>
      </c>
      <c r="BK132" s="125">
        <f>SUM(BK133:BK136)</f>
        <v>0</v>
      </c>
    </row>
    <row r="133" spans="2:65" s="1" customFormat="1" ht="24" customHeight="1">
      <c r="B133" s="128"/>
      <c r="C133" s="129" t="s">
        <v>150</v>
      </c>
      <c r="D133" s="129" t="s">
        <v>122</v>
      </c>
      <c r="E133" s="130" t="s">
        <v>151</v>
      </c>
      <c r="F133" s="131" t="s">
        <v>152</v>
      </c>
      <c r="G133" s="132" t="s">
        <v>153</v>
      </c>
      <c r="H133" s="133">
        <v>97.45</v>
      </c>
      <c r="I133" s="133">
        <v>0</v>
      </c>
      <c r="J133" s="133">
        <v>0</v>
      </c>
      <c r="K133" s="133">
        <f>ROUND(P133*H133,3)</f>
        <v>0</v>
      </c>
      <c r="L133" s="131" t="s">
        <v>126</v>
      </c>
      <c r="M133" s="25"/>
      <c r="N133" s="134" t="s">
        <v>1</v>
      </c>
      <c r="O133" s="104" t="s">
        <v>39</v>
      </c>
      <c r="P133" s="135">
        <f>I133+J133</f>
        <v>0</v>
      </c>
      <c r="Q133" s="135">
        <f>ROUND(I133*H133,3)</f>
        <v>0</v>
      </c>
      <c r="R133" s="135">
        <f>ROUND(J133*H133,3)</f>
        <v>0</v>
      </c>
      <c r="S133" s="136">
        <v>0.14499999999999999</v>
      </c>
      <c r="T133" s="136">
        <f>S133*H133</f>
        <v>14.13025</v>
      </c>
      <c r="U133" s="136">
        <v>0</v>
      </c>
      <c r="V133" s="136">
        <f>U133*H133</f>
        <v>0</v>
      </c>
      <c r="W133" s="136">
        <v>0</v>
      </c>
      <c r="X133" s="137">
        <f>W133*H133</f>
        <v>0</v>
      </c>
      <c r="AR133" s="138" t="s">
        <v>127</v>
      </c>
      <c r="AT133" s="138" t="s">
        <v>122</v>
      </c>
      <c r="AU133" s="138" t="s">
        <v>128</v>
      </c>
      <c r="AY133" s="13" t="s">
        <v>120</v>
      </c>
      <c r="BE133" s="139">
        <f>IF(O133="základná",K133,0)</f>
        <v>0</v>
      </c>
      <c r="BF133" s="139">
        <f>IF(O133="znížená",K133,0)</f>
        <v>0</v>
      </c>
      <c r="BG133" s="139">
        <f>IF(O133="zákl. prenesená",K133,0)</f>
        <v>0</v>
      </c>
      <c r="BH133" s="139">
        <f>IF(O133="zníž. prenesená",K133,0)</f>
        <v>0</v>
      </c>
      <c r="BI133" s="139">
        <f>IF(O133="nulová",K133,0)</f>
        <v>0</v>
      </c>
      <c r="BJ133" s="13" t="s">
        <v>128</v>
      </c>
      <c r="BK133" s="140">
        <f>ROUND(P133*H133,3)</f>
        <v>0</v>
      </c>
      <c r="BL133" s="13" t="s">
        <v>127</v>
      </c>
      <c r="BM133" s="138" t="s">
        <v>154</v>
      </c>
    </row>
    <row r="134" spans="2:65" s="1" customFormat="1" ht="24" customHeight="1">
      <c r="B134" s="128"/>
      <c r="C134" s="129" t="s">
        <v>155</v>
      </c>
      <c r="D134" s="129" t="s">
        <v>122</v>
      </c>
      <c r="E134" s="130" t="s">
        <v>156</v>
      </c>
      <c r="F134" s="131" t="s">
        <v>157</v>
      </c>
      <c r="G134" s="132" t="s">
        <v>158</v>
      </c>
      <c r="H134" s="133">
        <v>314.048</v>
      </c>
      <c r="I134" s="133">
        <v>0</v>
      </c>
      <c r="J134" s="133">
        <v>0</v>
      </c>
      <c r="K134" s="133">
        <f>ROUND(P134*H134,3)</f>
        <v>0</v>
      </c>
      <c r="L134" s="131" t="s">
        <v>126</v>
      </c>
      <c r="M134" s="25"/>
      <c r="N134" s="134" t="s">
        <v>1</v>
      </c>
      <c r="O134" s="104" t="s">
        <v>39</v>
      </c>
      <c r="P134" s="135">
        <f>I134+J134</f>
        <v>0</v>
      </c>
      <c r="Q134" s="135">
        <f>ROUND(I134*H134,3)</f>
        <v>0</v>
      </c>
      <c r="R134" s="135">
        <f>ROUND(J134*H134,3)</f>
        <v>0</v>
      </c>
      <c r="S134" s="136">
        <v>3.1E-2</v>
      </c>
      <c r="T134" s="136">
        <f>S134*H134</f>
        <v>9.7354880000000001</v>
      </c>
      <c r="U134" s="136">
        <v>0</v>
      </c>
      <c r="V134" s="136">
        <f>U134*H134</f>
        <v>0</v>
      </c>
      <c r="W134" s="136">
        <v>0</v>
      </c>
      <c r="X134" s="137">
        <f>W134*H134</f>
        <v>0</v>
      </c>
      <c r="AR134" s="138" t="s">
        <v>127</v>
      </c>
      <c r="AT134" s="138" t="s">
        <v>122</v>
      </c>
      <c r="AU134" s="138" t="s">
        <v>128</v>
      </c>
      <c r="AY134" s="13" t="s">
        <v>120</v>
      </c>
      <c r="BE134" s="139">
        <f>IF(O134="základná",K134,0)</f>
        <v>0</v>
      </c>
      <c r="BF134" s="139">
        <f>IF(O134="znížená",K134,0)</f>
        <v>0</v>
      </c>
      <c r="BG134" s="139">
        <f>IF(O134="zákl. prenesená",K134,0)</f>
        <v>0</v>
      </c>
      <c r="BH134" s="139">
        <f>IF(O134="zníž. prenesená",K134,0)</f>
        <v>0</v>
      </c>
      <c r="BI134" s="139">
        <f>IF(O134="nulová",K134,0)</f>
        <v>0</v>
      </c>
      <c r="BJ134" s="13" t="s">
        <v>128</v>
      </c>
      <c r="BK134" s="140">
        <f>ROUND(P134*H134,3)</f>
        <v>0</v>
      </c>
      <c r="BL134" s="13" t="s">
        <v>127</v>
      </c>
      <c r="BM134" s="138" t="s">
        <v>159</v>
      </c>
    </row>
    <row r="135" spans="2:65" s="1" customFormat="1" ht="36" customHeight="1">
      <c r="B135" s="128"/>
      <c r="C135" s="129" t="s">
        <v>142</v>
      </c>
      <c r="D135" s="129" t="s">
        <v>122</v>
      </c>
      <c r="E135" s="130" t="s">
        <v>160</v>
      </c>
      <c r="F135" s="131" t="s">
        <v>161</v>
      </c>
      <c r="G135" s="132" t="s">
        <v>158</v>
      </c>
      <c r="H135" s="133">
        <v>61.92</v>
      </c>
      <c r="I135" s="133">
        <v>0</v>
      </c>
      <c r="J135" s="133">
        <v>0</v>
      </c>
      <c r="K135" s="133">
        <f>ROUND(P135*H135,3)</f>
        <v>0</v>
      </c>
      <c r="L135" s="131" t="s">
        <v>126</v>
      </c>
      <c r="M135" s="25"/>
      <c r="N135" s="134" t="s">
        <v>1</v>
      </c>
      <c r="O135" s="104" t="s">
        <v>39</v>
      </c>
      <c r="P135" s="135">
        <f>I135+J135</f>
        <v>0</v>
      </c>
      <c r="Q135" s="135">
        <f>ROUND(I135*H135,3)</f>
        <v>0</v>
      </c>
      <c r="R135" s="135">
        <f>ROUND(J135*H135,3)</f>
        <v>0</v>
      </c>
      <c r="S135" s="136">
        <v>6.0000000000000001E-3</v>
      </c>
      <c r="T135" s="136">
        <f>S135*H135</f>
        <v>0.37152000000000002</v>
      </c>
      <c r="U135" s="136">
        <v>0</v>
      </c>
      <c r="V135" s="136">
        <f>U135*H135</f>
        <v>0</v>
      </c>
      <c r="W135" s="136">
        <v>0</v>
      </c>
      <c r="X135" s="137">
        <f>W135*H135</f>
        <v>0</v>
      </c>
      <c r="AR135" s="138" t="s">
        <v>127</v>
      </c>
      <c r="AT135" s="138" t="s">
        <v>122</v>
      </c>
      <c r="AU135" s="138" t="s">
        <v>128</v>
      </c>
      <c r="AY135" s="13" t="s">
        <v>120</v>
      </c>
      <c r="BE135" s="139">
        <f>IF(O135="základná",K135,0)</f>
        <v>0</v>
      </c>
      <c r="BF135" s="139">
        <f>IF(O135="znížená",K135,0)</f>
        <v>0</v>
      </c>
      <c r="BG135" s="139">
        <f>IF(O135="zákl. prenesená",K135,0)</f>
        <v>0</v>
      </c>
      <c r="BH135" s="139">
        <f>IF(O135="zníž. prenesená",K135,0)</f>
        <v>0</v>
      </c>
      <c r="BI135" s="139">
        <f>IF(O135="nulová",K135,0)</f>
        <v>0</v>
      </c>
      <c r="BJ135" s="13" t="s">
        <v>128</v>
      </c>
      <c r="BK135" s="140">
        <f>ROUND(P135*H135,3)</f>
        <v>0</v>
      </c>
      <c r="BL135" s="13" t="s">
        <v>127</v>
      </c>
      <c r="BM135" s="138" t="s">
        <v>162</v>
      </c>
    </row>
    <row r="136" spans="2:65" s="1" customFormat="1" ht="24" customHeight="1">
      <c r="B136" s="128"/>
      <c r="C136" s="129" t="s">
        <v>163</v>
      </c>
      <c r="D136" s="129" t="s">
        <v>122</v>
      </c>
      <c r="E136" s="130" t="s">
        <v>164</v>
      </c>
      <c r="F136" s="131" t="s">
        <v>165</v>
      </c>
      <c r="G136" s="132" t="s">
        <v>158</v>
      </c>
      <c r="H136" s="133">
        <v>61.92</v>
      </c>
      <c r="I136" s="133">
        <v>0</v>
      </c>
      <c r="J136" s="133">
        <v>0</v>
      </c>
      <c r="K136" s="133">
        <f>ROUND(P136*H136,3)</f>
        <v>0</v>
      </c>
      <c r="L136" s="131" t="s">
        <v>126</v>
      </c>
      <c r="M136" s="25"/>
      <c r="N136" s="134" t="s">
        <v>1</v>
      </c>
      <c r="O136" s="104" t="s">
        <v>39</v>
      </c>
      <c r="P136" s="135">
        <f>I136+J136</f>
        <v>0</v>
      </c>
      <c r="Q136" s="135">
        <f>ROUND(I136*H136,3)</f>
        <v>0</v>
      </c>
      <c r="R136" s="135">
        <f>ROUND(J136*H136,3)</f>
        <v>0</v>
      </c>
      <c r="S136" s="136">
        <v>6.0000000000000001E-3</v>
      </c>
      <c r="T136" s="136">
        <f>S136*H136</f>
        <v>0.37152000000000002</v>
      </c>
      <c r="U136" s="136">
        <v>0</v>
      </c>
      <c r="V136" s="136">
        <f>U136*H136</f>
        <v>0</v>
      </c>
      <c r="W136" s="136">
        <v>0</v>
      </c>
      <c r="X136" s="137">
        <f>W136*H136</f>
        <v>0</v>
      </c>
      <c r="AR136" s="138" t="s">
        <v>127</v>
      </c>
      <c r="AT136" s="138" t="s">
        <v>122</v>
      </c>
      <c r="AU136" s="138" t="s">
        <v>128</v>
      </c>
      <c r="AY136" s="13" t="s">
        <v>120</v>
      </c>
      <c r="BE136" s="139">
        <f>IF(O136="základná",K136,0)</f>
        <v>0</v>
      </c>
      <c r="BF136" s="139">
        <f>IF(O136="znížená",K136,0)</f>
        <v>0</v>
      </c>
      <c r="BG136" s="139">
        <f>IF(O136="zákl. prenesená",K136,0)</f>
        <v>0</v>
      </c>
      <c r="BH136" s="139">
        <f>IF(O136="zníž. prenesená",K136,0)</f>
        <v>0</v>
      </c>
      <c r="BI136" s="139">
        <f>IF(O136="nulová",K136,0)</f>
        <v>0</v>
      </c>
      <c r="BJ136" s="13" t="s">
        <v>128</v>
      </c>
      <c r="BK136" s="140">
        <f>ROUND(P136*H136,3)</f>
        <v>0</v>
      </c>
      <c r="BL136" s="13" t="s">
        <v>127</v>
      </c>
      <c r="BM136" s="138" t="s">
        <v>166</v>
      </c>
    </row>
    <row r="137" spans="2:65" s="11" customFormat="1" ht="22.9" customHeight="1">
      <c r="B137" s="116"/>
      <c r="D137" s="117" t="s">
        <v>74</v>
      </c>
      <c r="E137" s="126" t="s">
        <v>167</v>
      </c>
      <c r="F137" s="126" t="s">
        <v>168</v>
      </c>
      <c r="K137" s="127">
        <f>BK137</f>
        <v>0</v>
      </c>
      <c r="M137" s="116"/>
      <c r="N137" s="120"/>
      <c r="Q137" s="121">
        <f>Q138</f>
        <v>0</v>
      </c>
      <c r="R137" s="121">
        <f>R138</f>
        <v>0</v>
      </c>
      <c r="T137" s="122">
        <f>T138</f>
        <v>18.196719999999999</v>
      </c>
      <c r="V137" s="122">
        <f>V138</f>
        <v>0</v>
      </c>
      <c r="X137" s="123">
        <f>X138</f>
        <v>0</v>
      </c>
      <c r="AR137" s="117" t="s">
        <v>80</v>
      </c>
      <c r="AT137" s="124" t="s">
        <v>74</v>
      </c>
      <c r="AU137" s="124" t="s">
        <v>80</v>
      </c>
      <c r="AY137" s="117" t="s">
        <v>120</v>
      </c>
      <c r="BK137" s="125">
        <f>BK138</f>
        <v>0</v>
      </c>
    </row>
    <row r="138" spans="2:65" s="1" customFormat="1" ht="24" customHeight="1">
      <c r="B138" s="128"/>
      <c r="C138" s="129" t="s">
        <v>148</v>
      </c>
      <c r="D138" s="129" t="s">
        <v>122</v>
      </c>
      <c r="E138" s="130" t="s">
        <v>169</v>
      </c>
      <c r="F138" s="131" t="s">
        <v>170</v>
      </c>
      <c r="G138" s="132" t="s">
        <v>158</v>
      </c>
      <c r="H138" s="133">
        <v>454.91800000000001</v>
      </c>
      <c r="I138" s="133">
        <v>0</v>
      </c>
      <c r="J138" s="133">
        <v>0</v>
      </c>
      <c r="K138" s="133">
        <f>ROUND(P138*H138,3)</f>
        <v>0</v>
      </c>
      <c r="L138" s="131" t="s">
        <v>126</v>
      </c>
      <c r="M138" s="25"/>
      <c r="N138" s="141" t="s">
        <v>1</v>
      </c>
      <c r="O138" s="142" t="s">
        <v>39</v>
      </c>
      <c r="P138" s="143">
        <f>I138+J138</f>
        <v>0</v>
      </c>
      <c r="Q138" s="143">
        <f>ROUND(I138*H138,3)</f>
        <v>0</v>
      </c>
      <c r="R138" s="143">
        <f>ROUND(J138*H138,3)</f>
        <v>0</v>
      </c>
      <c r="S138" s="144">
        <v>0.04</v>
      </c>
      <c r="T138" s="144">
        <f>S138*H138</f>
        <v>18.196719999999999</v>
      </c>
      <c r="U138" s="144">
        <v>0</v>
      </c>
      <c r="V138" s="144">
        <f>U138*H138</f>
        <v>0</v>
      </c>
      <c r="W138" s="144">
        <v>0</v>
      </c>
      <c r="X138" s="145">
        <f>W138*H138</f>
        <v>0</v>
      </c>
      <c r="AR138" s="138" t="s">
        <v>127</v>
      </c>
      <c r="AT138" s="138" t="s">
        <v>122</v>
      </c>
      <c r="AU138" s="138" t="s">
        <v>128</v>
      </c>
      <c r="AY138" s="13" t="s">
        <v>120</v>
      </c>
      <c r="BE138" s="139">
        <f>IF(O138="základná",K138,0)</f>
        <v>0</v>
      </c>
      <c r="BF138" s="139">
        <f>IF(O138="znížená",K138,0)</f>
        <v>0</v>
      </c>
      <c r="BG138" s="139">
        <f>IF(O138="zákl. prenesená",K138,0)</f>
        <v>0</v>
      </c>
      <c r="BH138" s="139">
        <f>IF(O138="zníž. prenesená",K138,0)</f>
        <v>0</v>
      </c>
      <c r="BI138" s="139">
        <f>IF(O138="nulová",K138,0)</f>
        <v>0</v>
      </c>
      <c r="BJ138" s="13" t="s">
        <v>128</v>
      </c>
      <c r="BK138" s="140">
        <f>ROUND(P138*H138,3)</f>
        <v>0</v>
      </c>
      <c r="BL138" s="13" t="s">
        <v>127</v>
      </c>
      <c r="BM138" s="138" t="s">
        <v>171</v>
      </c>
    </row>
    <row r="139" spans="2:65" s="1" customFormat="1" ht="6.95" customHeight="1">
      <c r="B139" s="37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25"/>
    </row>
  </sheetData>
  <autoFilter ref="C121:L138"/>
  <mergeCells count="6">
    <mergeCell ref="E114:K114"/>
    <mergeCell ref="E7:K7"/>
    <mergeCell ref="M2:Z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MILO8 - Výkaz výmer I. et...</vt:lpstr>
      <vt:lpstr>'MILO8 - Výkaz výmer I. et...'!Názvy_tlače</vt:lpstr>
      <vt:lpstr>'Rekapitulácia stavby'!Názvy_tlače</vt:lpstr>
      <vt:lpstr>'MILO8 - Výkaz výmer I. et...'!Oblasť_tlače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Miloslav Baranec</cp:lastModifiedBy>
  <dcterms:created xsi:type="dcterms:W3CDTF">2019-03-25T07:06:06Z</dcterms:created>
  <dcterms:modified xsi:type="dcterms:W3CDTF">2019-03-25T08:58:10Z</dcterms:modified>
</cp:coreProperties>
</file>