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mocky\_2022\-22-14V_Velke Zlievce rekonstrukcie MK, Mesiarik, DSP - odovzdane, fakturovane\OPRAVA 12_8_2022\"/>
    </mc:Choice>
  </mc:AlternateContent>
  <bookViews>
    <workbookView xWindow="0" yWindow="0" windowWidth="28800" windowHeight="11835" firstSheet="1" activeTab="1"/>
  </bookViews>
  <sheets>
    <sheet name="Rekapitulácia stavby" sheetId="1" state="veryHidden" r:id="rId1"/>
    <sheet name="1 - OM" sheetId="2" r:id="rId2"/>
  </sheets>
  <definedNames>
    <definedName name="_xlnm._FilterDatabase" localSheetId="1" hidden="1">'1 - OM'!$C$125:$K$149</definedName>
    <definedName name="_xlnm.Print_Titles" localSheetId="1">'1 - OM'!$125:$125</definedName>
    <definedName name="_xlnm.Print_Titles" localSheetId="0">'Rekapitulácia stavby'!$92:$92</definedName>
    <definedName name="_xlnm.Print_Area" localSheetId="1">'1 - OM'!$C$4:$J$76,'1 - OM'!$C$82:$J$107,'1 - OM'!$C$113:$J$149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149" i="2"/>
  <c r="BH149" i="2"/>
  <c r="BG149" i="2"/>
  <c r="BE149" i="2"/>
  <c r="T149" i="2"/>
  <c r="T148" i="2"/>
  <c r="R149" i="2"/>
  <c r="R148" i="2" s="1"/>
  <c r="P149" i="2"/>
  <c r="P148" i="2" s="1"/>
  <c r="BI147" i="2"/>
  <c r="BH147" i="2"/>
  <c r="BG147" i="2"/>
  <c r="BE147" i="2"/>
  <c r="T147" i="2"/>
  <c r="T146" i="2"/>
  <c r="R147" i="2"/>
  <c r="R146" i="2"/>
  <c r="P147" i="2"/>
  <c r="P146" i="2" s="1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2" i="2"/>
  <c r="F120" i="2"/>
  <c r="E118" i="2"/>
  <c r="J31" i="2"/>
  <c r="J91" i="2"/>
  <c r="F89" i="2"/>
  <c r="E87" i="2"/>
  <c r="J24" i="2"/>
  <c r="E24" i="2"/>
  <c r="J123" i="2"/>
  <c r="J23" i="2"/>
  <c r="J18" i="2"/>
  <c r="E18" i="2"/>
  <c r="F92" i="2"/>
  <c r="J17" i="2"/>
  <c r="J15" i="2"/>
  <c r="E15" i="2"/>
  <c r="F91" i="2" s="1"/>
  <c r="J14" i="2"/>
  <c r="J12" i="2"/>
  <c r="J120" i="2"/>
  <c r="E7" i="2"/>
  <c r="E116" i="2"/>
  <c r="L90" i="1"/>
  <c r="AM90" i="1"/>
  <c r="AM89" i="1"/>
  <c r="L89" i="1"/>
  <c r="AM87" i="1"/>
  <c r="L87" i="1"/>
  <c r="L85" i="1"/>
  <c r="L84" i="1"/>
  <c r="J141" i="2"/>
  <c r="BK145" i="2"/>
  <c r="J132" i="2"/>
  <c r="BK129" i="2"/>
  <c r="J145" i="2"/>
  <c r="J143" i="2"/>
  <c r="BK141" i="2"/>
  <c r="J138" i="2"/>
  <c r="BK136" i="2"/>
  <c r="J134" i="2"/>
  <c r="J133" i="2"/>
  <c r="BK130" i="2"/>
  <c r="BK147" i="2"/>
  <c r="BK139" i="2"/>
  <c r="J131" i="2"/>
  <c r="J149" i="2"/>
  <c r="BK144" i="2"/>
  <c r="BK142" i="2"/>
  <c r="J139" i="2"/>
  <c r="BK137" i="2"/>
  <c r="J136" i="2"/>
  <c r="BK133" i="2"/>
  <c r="BK131" i="2"/>
  <c r="J129" i="2"/>
  <c r="BK149" i="2"/>
  <c r="J144" i="2"/>
  <c r="J130" i="2"/>
  <c r="J147" i="2"/>
  <c r="BK143" i="2"/>
  <c r="J142" i="2"/>
  <c r="BK138" i="2"/>
  <c r="J137" i="2"/>
  <c r="BK134" i="2"/>
  <c r="BK132" i="2"/>
  <c r="AS94" i="1"/>
  <c r="T128" i="2" l="1"/>
  <c r="BK135" i="2"/>
  <c r="J135" i="2"/>
  <c r="BK128" i="2"/>
  <c r="J128" i="2" s="1"/>
  <c r="P128" i="2"/>
  <c r="R128" i="2"/>
  <c r="P135" i="2"/>
  <c r="R135" i="2"/>
  <c r="T135" i="2"/>
  <c r="BK140" i="2"/>
  <c r="J140" i="2" s="1"/>
  <c r="P140" i="2"/>
  <c r="R140" i="2"/>
  <c r="T140" i="2"/>
  <c r="BK146" i="2"/>
  <c r="J146" i="2" s="1"/>
  <c r="BK148" i="2"/>
  <c r="J148" i="2"/>
  <c r="F122" i="2"/>
  <c r="F123" i="2"/>
  <c r="BF130" i="2"/>
  <c r="BF133" i="2"/>
  <c r="BF134" i="2"/>
  <c r="BF136" i="2"/>
  <c r="BF137" i="2"/>
  <c r="BF138" i="2"/>
  <c r="BF141" i="2"/>
  <c r="BF142" i="2"/>
  <c r="BF145" i="2"/>
  <c r="E85" i="2"/>
  <c r="J89" i="2"/>
  <c r="J92" i="2"/>
  <c r="BF129" i="2"/>
  <c r="BF131" i="2"/>
  <c r="BF132" i="2"/>
  <c r="BF143" i="2"/>
  <c r="BF144" i="2"/>
  <c r="BF147" i="2"/>
  <c r="BF149" i="2"/>
  <c r="BF139" i="2"/>
  <c r="F37" i="2"/>
  <c r="BB95" i="1" s="1"/>
  <c r="BB94" i="1" s="1"/>
  <c r="AX94" i="1" s="1"/>
  <c r="F38" i="2"/>
  <c r="BC95" i="1" s="1"/>
  <c r="BC94" i="1" s="1"/>
  <c r="W32" i="1" s="1"/>
  <c r="J35" i="2"/>
  <c r="AV95" i="1" s="1"/>
  <c r="F35" i="2"/>
  <c r="AZ95" i="1" s="1"/>
  <c r="AZ94" i="1" s="1"/>
  <c r="W29" i="1" s="1"/>
  <c r="F39" i="2"/>
  <c r="BD95" i="1" s="1"/>
  <c r="BD94" i="1" s="1"/>
  <c r="W33" i="1" s="1"/>
  <c r="R127" i="2" l="1"/>
  <c r="R126" i="2" s="1"/>
  <c r="P127" i="2"/>
  <c r="P126" i="2"/>
  <c r="AU95" i="1"/>
  <c r="T127" i="2"/>
  <c r="T126" i="2" s="1"/>
  <c r="BK127" i="2"/>
  <c r="J127" i="2"/>
  <c r="AU94" i="1"/>
  <c r="W31" i="1"/>
  <c r="AV94" i="1"/>
  <c r="AK29" i="1" s="1"/>
  <c r="AY94" i="1"/>
  <c r="F36" i="2"/>
  <c r="BA95" i="1" s="1"/>
  <c r="BA94" i="1" s="1"/>
  <c r="W30" i="1" s="1"/>
  <c r="J36" i="2"/>
  <c r="AW95" i="1" s="1"/>
  <c r="AT95" i="1" s="1"/>
  <c r="BK126" i="2" l="1"/>
  <c r="J126" i="2" s="1"/>
  <c r="J32" i="2"/>
  <c r="AG95" i="1" s="1"/>
  <c r="AG94" i="1" s="1"/>
  <c r="AK26" i="1" s="1"/>
  <c r="AW94" i="1"/>
  <c r="AK30" i="1" s="1"/>
  <c r="AK35" i="1" l="1"/>
  <c r="AN95" i="1"/>
  <c r="J41" i="2"/>
  <c r="AT94" i="1"/>
  <c r="AN94" i="1" s="1"/>
</calcChain>
</file>

<file path=xl/sharedStrings.xml><?xml version="1.0" encoding="utf-8"?>
<sst xmlns="http://schemas.openxmlformats.org/spreadsheetml/2006/main" count="531" uniqueCount="191">
  <si>
    <t>Export Komplet</t>
  </si>
  <si>
    <t/>
  </si>
  <si>
    <t>2.0</t>
  </si>
  <si>
    <t>False</t>
  </si>
  <si>
    <t>{dfbff97f-f460-4ab4-a8ad-2b18e5572a97}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</si>
  <si>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</si>
  <si>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</si>
  <si>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</si>
  <si>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</si>
  <si>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</si>
  <si>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</si>
  <si>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22-MESIARIK5</t>
  </si>
  <si>
    <t>Stavba:</t>
  </si>
  <si>
    <t>PRIBLIŽNÝ VÝKAZ VÝMER OBJEKTU OM</t>
  </si>
  <si>
    <t>JKSO:</t>
  </si>
  <si>
    <t>KS:</t>
  </si>
  <si>
    <t>Miesto:</t>
  </si>
  <si>
    <t xml:space="preserve"> </t>
  </si>
  <si>
    <t>Dátum:</t>
  </si>
  <si>
    <t>27. 1. 2022</t>
  </si>
  <si>
    <t>Objednávateľ:</t>
  </si>
  <si>
    <t>IČO:</t>
  </si>
  <si>
    <t>IČ DPH:</t>
  </si>
  <si>
    <t>Zhotoviteľ:</t>
  </si>
  <si>
    <t>Projektant:</t>
  </si>
  <si>
    <t>Ing. arch. Peter Mesiarik, Žilina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</si>
  <si>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</si>
  <si>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</si>
  <si>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</si>
  <si>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</si>
  <si>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</si>
  <si>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</si>
  <si>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</si>
  <si>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</si>
  <si>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</si>
  <si>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</si>
  <si>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</si>
  <si>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</si>
  <si>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</si>
  <si>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</si>
  <si>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</si>
  <si>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</si>
  <si>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</si>
  <si>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</si>
  <si>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</si>
  <si>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</si>
  <si>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</si>
  <si>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</si>
  <si>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</si>
  <si>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</si>
  <si>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</si>
  <si>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</si>
  <si>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</si>
  <si>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</si>
  <si>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</si>
  <si>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</si>
  <si>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</si>
  <si>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</si>
  <si>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</si>
  <si>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</si>
  <si>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</si>
  <si>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</si>
  <si>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</si>
  <si>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</si>
  <si>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</si>
  <si>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</si>
  <si>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</si>
  <si>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</si>
  <si>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</si>
  <si>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</si>
  <si>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</si>
  <si>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</si>
  <si>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</si>
  <si>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</si>
  <si>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</si>
  <si>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</si>
  <si>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OM</t>
  </si>
  <si>
    <t>STA</t>
  </si>
  <si>
    <t>{47f81608-8655-4ce2-9c3d-df7bed57e555}</t>
  </si>
  <si>
    <t>815 41</t>
  </si>
  <si>
    <t>KRYCÍ LIST ROZPOČTU</t>
  </si>
  <si>
    <t>Objekt:</t>
  </si>
  <si>
    <t>1 - OM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</si>
  <si>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</si>
  <si>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</si>
  <si>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</si>
  <si>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</si>
  <si>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</si>
  <si>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</si>
  <si>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</si>
  <si>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</si>
  <si>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</si>
  <si>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</si>
  <si>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</si>
  <si>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</si>
  <si>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99 - Presun hmôt HSV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</si>
  <si>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</si>
  <si>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</si>
  <si>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</si>
  <si>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</si>
  <si>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</si>
  <si>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</si>
  <si>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</si>
  <si>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</si>
  <si>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</si>
  <si>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</si>
  <si>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</si>
  <si>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</si>
  <si>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</si>
  <si>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</si>
  <si>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</si>
  <si>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</si>
  <si>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</si>
  <si>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</si>
  <si>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</si>
  <si>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</si>
  <si>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</si>
  <si>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</si>
  <si>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</si>
  <si>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</si>
  <si>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1811509430</t>
  </si>
  <si>
    <t>131201109.S</t>
  </si>
  <si>
    <t>Hĺbenie nezapažených jám a zárezov. Príplatok za lepivosť horniny 3</t>
  </si>
  <si>
    <t>1775955288</t>
  </si>
  <si>
    <t>3</t>
  </si>
  <si>
    <t>162401102.S</t>
  </si>
  <si>
    <t>Vodorovné premiestnenie výkopku  po spevnenej ceste z  horniny tr.1-4, do 100 m3 na vzdialenosť do 2000 m</t>
  </si>
  <si>
    <t>1719968345</t>
  </si>
  <si>
    <t>167101101.S</t>
  </si>
  <si>
    <t>Nakladanie neuľahnutého výkopku z hornín tr.1-4 do 100 m3</t>
  </si>
  <si>
    <t>309892592</t>
  </si>
  <si>
    <t>5</t>
  </si>
  <si>
    <t>171201201.S</t>
  </si>
  <si>
    <t>Uloženie sypaniny na skládky do 100 m3</t>
  </si>
  <si>
    <t>1639198060</t>
  </si>
  <si>
    <t>6</t>
  </si>
  <si>
    <t>174101001.S</t>
  </si>
  <si>
    <t>Zásyp sypaninou so zhutnením jám, šachiet, rýh, zárezov alebo okolo objektov do 100 m3</t>
  </si>
  <si>
    <t>-1960243089</t>
  </si>
  <si>
    <t>Zakladanie</t>
  </si>
  <si>
    <t>7</t>
  </si>
  <si>
    <t>211511111.S</t>
  </si>
  <si>
    <t>Výplň odvodňovacieho rebra alebo trativodu do rýh lomovým kameňom</t>
  </si>
  <si>
    <t>1487317640</t>
  </si>
  <si>
    <t>8</t>
  </si>
  <si>
    <t>212756115.S</t>
  </si>
  <si>
    <t>Trativody z flexodrenážnych rúr, DN 125</t>
  </si>
  <si>
    <t>m</t>
  </si>
  <si>
    <t>-187439952</t>
  </si>
  <si>
    <t>9</t>
  </si>
  <si>
    <t>271571111.S</t>
  </si>
  <si>
    <t>Vankúše zhutnené pod základy zo štrkopiesku</t>
  </si>
  <si>
    <t>1822923322</t>
  </si>
  <si>
    <t>10</t>
  </si>
  <si>
    <t>274313711.S</t>
  </si>
  <si>
    <t>Betón základových pásov, prostý tr. C 25/30</t>
  </si>
  <si>
    <t>1491180575</t>
  </si>
  <si>
    <t>Zvislé a kompletné konštrukcie</t>
  </si>
  <si>
    <t>11</t>
  </si>
  <si>
    <t>311321511.S</t>
  </si>
  <si>
    <t>Betón nadzákladových múrov, železový (bez výstuže) tr. C 30/37</t>
  </si>
  <si>
    <t>1450612495</t>
  </si>
  <si>
    <t>12</t>
  </si>
  <si>
    <t>311351105.S</t>
  </si>
  <si>
    <t>Debnenie nadzákladových múrov obojstranné zhotovenie-dielce</t>
  </si>
  <si>
    <t>m2</t>
  </si>
  <si>
    <t>430200354</t>
  </si>
  <si>
    <t>13</t>
  </si>
  <si>
    <t>311351106.S</t>
  </si>
  <si>
    <t>Debnenie nadzákladových múrov obojstranné odstránenie-dielce</t>
  </si>
  <si>
    <t>1832961563</t>
  </si>
  <si>
    <t>14</t>
  </si>
  <si>
    <t>311361821.S</t>
  </si>
  <si>
    <t>Výstuž nadzákladových múrov B500 (10505)</t>
  </si>
  <si>
    <t>t</t>
  </si>
  <si>
    <t>-1758756422</t>
  </si>
  <si>
    <t>15</t>
  </si>
  <si>
    <t>311362021.S</t>
  </si>
  <si>
    <t>Výstuž nadzákladových múrov, stien a priečok zo zváraných sietí KARI</t>
  </si>
  <si>
    <t>-1942885981</t>
  </si>
  <si>
    <t>Úpravy povrchov, podlahy, osadenie</t>
  </si>
  <si>
    <t>16</t>
  </si>
  <si>
    <t>632451832</t>
  </si>
  <si>
    <t>Vyrovnávacia malta na hrubé opravy, weber.rep vysprávka H, hr. 50 mm</t>
  </si>
  <si>
    <t>139046654</t>
  </si>
  <si>
    <t>99</t>
  </si>
  <si>
    <t>Presun hmôt HSV</t>
  </si>
  <si>
    <t>17</t>
  </si>
  <si>
    <t>998152111.S</t>
  </si>
  <si>
    <t>Presun hmôt pre obj.8154 z dielcov prefabrikovaných zo železobetónualebo predpätých, výšky do 20 m</t>
  </si>
  <si>
    <t>1952914669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</si>
</sst>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0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6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63" t="s">
        <v>11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65" t="s">
        <v>13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17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17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25</v>
      </c>
      <c r="AK17" s="23" t="s">
        <v>22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27</v>
      </c>
    </row>
    <row r="19" spans="1:71" s="1" customFormat="1" ht="12" customHeight="1">
      <c r="B19" s="17"/>
      <c r="D19" s="23" t="s">
        <v>28</v>
      </c>
      <c r="AK19" s="23" t="s">
        <v>21</v>
      </c>
      <c r="AN19" s="21" t="s">
        <v>1</v>
      </c>
      <c r="AR19" s="17"/>
      <c r="BS19" s="14" t="s">
        <v>27</v>
      </c>
    </row>
    <row r="20" spans="1:71" s="1" customFormat="1" ht="18.399999999999999" customHeight="1">
      <c r="B20" s="17"/>
      <c r="E20" s="21" t="s">
        <v>17</v>
      </c>
      <c r="AK20" s="23" t="s">
        <v>22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7">
        <f>ROUND(AG94,2)</f>
        <v>0</v>
      </c>
      <c r="AL26" s="168"/>
      <c r="AM26" s="168"/>
      <c r="AN26" s="168"/>
      <c r="AO26" s="168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9" t="s">
        <v>31</v>
      </c>
      <c r="M28" s="169"/>
      <c r="N28" s="169"/>
      <c r="O28" s="169"/>
      <c r="P28" s="169"/>
      <c r="Q28" s="26"/>
      <c r="R28" s="26"/>
      <c r="S28" s="26"/>
      <c r="T28" s="26"/>
      <c r="U28" s="26"/>
      <c r="V28" s="26"/>
      <c r="W28" s="169" t="s">
        <v>32</v>
      </c>
      <c r="X28" s="169"/>
      <c r="Y28" s="169"/>
      <c r="Z28" s="169"/>
      <c r="AA28" s="169"/>
      <c r="AB28" s="169"/>
      <c r="AC28" s="169"/>
      <c r="AD28" s="169"/>
      <c r="AE28" s="169"/>
      <c r="AF28" s="26"/>
      <c r="AG28" s="26"/>
      <c r="AH28" s="26"/>
      <c r="AI28" s="26"/>
      <c r="AJ28" s="26"/>
      <c r="AK28" s="169" t="s">
        <v>33</v>
      </c>
      <c r="AL28" s="169"/>
      <c r="AM28" s="169"/>
      <c r="AN28" s="169"/>
      <c r="AO28" s="169"/>
      <c r="AP28" s="26"/>
      <c r="AQ28" s="26"/>
      <c r="AR28" s="27"/>
      <c r="BE28" s="26"/>
    </row>
    <row r="29" spans="1:71" s="3" customFormat="1" ht="14.45" customHeight="1">
      <c r="B29" s="31"/>
      <c r="D29" s="23" t="s">
        <v>34</v>
      </c>
      <c r="F29" s="32" t="s">
        <v>35</v>
      </c>
      <c r="L29" s="172">
        <v>0.2</v>
      </c>
      <c r="M29" s="171"/>
      <c r="N29" s="171"/>
      <c r="O29" s="171"/>
      <c r="P29" s="171"/>
      <c r="W29" s="170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ROUND(AV94, 2)</f>
        <v>0</v>
      </c>
      <c r="AL29" s="171"/>
      <c r="AM29" s="171"/>
      <c r="AN29" s="171"/>
      <c r="AO29" s="171"/>
      <c r="AR29" s="31"/>
    </row>
    <row r="30" spans="1:71" s="3" customFormat="1" ht="14.45" customHeight="1">
      <c r="B30" s="31"/>
      <c r="F30" s="32" t="s">
        <v>36</v>
      </c>
      <c r="L30" s="172">
        <v>0.2</v>
      </c>
      <c r="M30" s="171"/>
      <c r="N30" s="171"/>
      <c r="O30" s="171"/>
      <c r="P30" s="171"/>
      <c r="W30" s="170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ROUND(AW94, 2)</f>
        <v>0</v>
      </c>
      <c r="AL30" s="171"/>
      <c r="AM30" s="171"/>
      <c r="AN30" s="171"/>
      <c r="AO30" s="171"/>
      <c r="AR30" s="31"/>
    </row>
    <row r="31" spans="1:71" s="3" customFormat="1" ht="14.45" hidden="1" customHeight="1">
      <c r="B31" s="31"/>
      <c r="F31" s="23" t="s">
        <v>37</v>
      </c>
      <c r="L31" s="172">
        <v>0.2</v>
      </c>
      <c r="M31" s="171"/>
      <c r="N31" s="171"/>
      <c r="O31" s="171"/>
      <c r="P31" s="171"/>
      <c r="W31" s="170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1"/>
    </row>
    <row r="32" spans="1:71" s="3" customFormat="1" ht="14.45" hidden="1" customHeight="1">
      <c r="B32" s="31"/>
      <c r="F32" s="23" t="s">
        <v>38</v>
      </c>
      <c r="L32" s="172">
        <v>0.2</v>
      </c>
      <c r="M32" s="171"/>
      <c r="N32" s="171"/>
      <c r="O32" s="171"/>
      <c r="P32" s="171"/>
      <c r="W32" s="170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1"/>
    </row>
    <row r="33" spans="1:57" s="3" customFormat="1" ht="14.45" hidden="1" customHeight="1">
      <c r="B33" s="31"/>
      <c r="F33" s="32" t="s">
        <v>39</v>
      </c>
      <c r="L33" s="172">
        <v>0</v>
      </c>
      <c r="M33" s="171"/>
      <c r="N33" s="171"/>
      <c r="O33" s="171"/>
      <c r="P33" s="171"/>
      <c r="W33" s="170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73" t="s">
        <v>42</v>
      </c>
      <c r="Y35" s="174"/>
      <c r="Z35" s="174"/>
      <c r="AA35" s="174"/>
      <c r="AB35" s="174"/>
      <c r="AC35" s="35"/>
      <c r="AD35" s="35"/>
      <c r="AE35" s="35"/>
      <c r="AF35" s="35"/>
      <c r="AG35" s="35"/>
      <c r="AH35" s="35"/>
      <c r="AI35" s="35"/>
      <c r="AJ35" s="35"/>
      <c r="AK35" s="175">
        <f>SUM(AK26:AK33)</f>
        <v>0</v>
      </c>
      <c r="AL35" s="174"/>
      <c r="AM35" s="174"/>
      <c r="AN35" s="174"/>
      <c r="AO35" s="176"/>
      <c r="AP35" s="33"/>
      <c r="AQ35" s="33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44</v>
      </c>
      <c r="AI49" s="39"/>
      <c r="AJ49" s="39"/>
      <c r="AK49" s="39"/>
      <c r="AL49" s="39"/>
      <c r="AM49" s="39"/>
      <c r="AN49" s="39"/>
      <c r="AO49" s="39"/>
      <c r="AR49" s="37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40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45</v>
      </c>
      <c r="AI60" s="29"/>
      <c r="AJ60" s="29"/>
      <c r="AK60" s="29"/>
      <c r="AL60" s="29"/>
      <c r="AM60" s="40" t="s">
        <v>46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8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48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40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45</v>
      </c>
      <c r="AI75" s="29"/>
      <c r="AJ75" s="29"/>
      <c r="AK75" s="29"/>
      <c r="AL75" s="29"/>
      <c r="AM75" s="40" t="s">
        <v>46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1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1" s="2" customFormat="1" ht="24.95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6"/>
      <c r="C84" s="23" t="s">
        <v>10</v>
      </c>
      <c r="L84" s="4" t="str">
        <f>K5</f>
        <v>22-MESIARIK5</v>
      </c>
      <c r="AR84" s="46"/>
    </row>
    <row r="85" spans="1:91" s="5" customFormat="1" ht="36.950000000000003" customHeight="1">
      <c r="B85" s="47"/>
      <c r="C85" s="48" t="s">
        <v>12</v>
      </c>
      <c r="L85" s="177" t="str">
        <f>K6</f>
        <v>PRIBLIŽNÝ VÝKAZ VÝMER OBJEKTU OM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7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9" t="str">
        <f>IF(AN8= "","",AN8)</f>
        <v>27. 1. 2022</v>
      </c>
      <c r="AN87" s="179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80" t="str">
        <f>IF(E17="","",E17)</f>
        <v>Ing. arch. Peter Mesiarik, Žilina</v>
      </c>
      <c r="AN89" s="181"/>
      <c r="AO89" s="181"/>
      <c r="AP89" s="181"/>
      <c r="AQ89" s="26"/>
      <c r="AR89" s="27"/>
      <c r="AS89" s="182" t="s">
        <v>50</v>
      </c>
      <c r="AT89" s="183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1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80" t="str">
        <f>IF(E20="","",E20)</f>
        <v xml:space="preserve"> </v>
      </c>
      <c r="AN90" s="181"/>
      <c r="AO90" s="181"/>
      <c r="AP90" s="181"/>
      <c r="AQ90" s="26"/>
      <c r="AR90" s="27"/>
      <c r="AS90" s="184"/>
      <c r="AT90" s="185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4"/>
      <c r="AT91" s="185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1" s="2" customFormat="1" ht="29.25" customHeight="1">
      <c r="A92" s="26"/>
      <c r="B92" s="27"/>
      <c r="C92" s="186" t="s">
        <v>51</v>
      </c>
      <c r="D92" s="187"/>
      <c r="E92" s="187"/>
      <c r="F92" s="187"/>
      <c r="G92" s="187"/>
      <c r="H92" s="55"/>
      <c r="I92" s="188" t="s">
        <v>52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53</v>
      </c>
      <c r="AH92" s="187"/>
      <c r="AI92" s="187"/>
      <c r="AJ92" s="187"/>
      <c r="AK92" s="187"/>
      <c r="AL92" s="187"/>
      <c r="AM92" s="187"/>
      <c r="AN92" s="188" t="s">
        <v>54</v>
      </c>
      <c r="AO92" s="187"/>
      <c r="AP92" s="190"/>
      <c r="AQ92" s="56" t="s">
        <v>55</v>
      </c>
      <c r="AR92" s="27"/>
      <c r="AS92" s="57" t="s">
        <v>56</v>
      </c>
      <c r="AT92" s="58" t="s">
        <v>57</v>
      </c>
      <c r="AU92" s="58" t="s">
        <v>58</v>
      </c>
      <c r="AV92" s="58" t="s">
        <v>59</v>
      </c>
      <c r="AW92" s="58" t="s">
        <v>60</v>
      </c>
      <c r="AX92" s="58" t="s">
        <v>61</v>
      </c>
      <c r="AY92" s="58" t="s">
        <v>62</v>
      </c>
      <c r="AZ92" s="58" t="s">
        <v>63</v>
      </c>
      <c r="BA92" s="58" t="s">
        <v>64</v>
      </c>
      <c r="BB92" s="58" t="s">
        <v>65</v>
      </c>
      <c r="BC92" s="58" t="s">
        <v>66</v>
      </c>
      <c r="BD92" s="59" t="s">
        <v>67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1" s="6" customFormat="1" ht="32.450000000000003" customHeight="1">
      <c r="B94" s="63"/>
      <c r="C94" s="64" t="s">
        <v>68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4">
        <f>ROUND(AG95,2)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314.82188000000002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69</v>
      </c>
      <c r="BT94" s="72" t="s">
        <v>70</v>
      </c>
      <c r="BU94" s="73" t="s">
        <v>71</v>
      </c>
      <c r="BV94" s="72" t="s">
        <v>72</v>
      </c>
      <c r="BW94" s="72" t="s">
        <v>4</v>
      </c>
      <c r="BX94" s="72" t="s">
        <v>73</v>
      </c>
      <c r="CL94" s="72" t="s">
        <v>1</v>
      </c>
    </row>
    <row r="95" spans="1:91" s="7" customFormat="1" ht="16.5" customHeight="1">
      <c r="A95" s="74" t="s">
        <v>74</v>
      </c>
      <c r="B95" s="75"/>
      <c r="C95" s="76"/>
      <c r="D95" s="193" t="s">
        <v>75</v>
      </c>
      <c r="E95" s="193"/>
      <c r="F95" s="193"/>
      <c r="G95" s="193"/>
      <c r="H95" s="193"/>
      <c r="I95" s="77"/>
      <c r="J95" s="193" t="s">
        <v>76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'1 - OM'!J32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8" t="s">
        <v>77</v>
      </c>
      <c r="AR95" s="75"/>
      <c r="AS95" s="79">
        <v>0</v>
      </c>
      <c r="AT95" s="80">
        <f>ROUND(SUM(AV95:AW95),2)</f>
        <v>0</v>
      </c>
      <c r="AU95" s="81">
        <f>'1 - OM'!P126</f>
        <v>314.82188210000004</v>
      </c>
      <c r="AV95" s="80">
        <f>'1 - OM'!J35</f>
        <v>0</v>
      </c>
      <c r="AW95" s="80">
        <f>'1 - OM'!J36</f>
        <v>0</v>
      </c>
      <c r="AX95" s="80">
        <f>'1 - OM'!J37</f>
        <v>0</v>
      </c>
      <c r="AY95" s="80">
        <f>'1 - OM'!J38</f>
        <v>0</v>
      </c>
      <c r="AZ95" s="80">
        <f>'1 - OM'!F35</f>
        <v>0</v>
      </c>
      <c r="BA95" s="80">
        <f>'1 - OM'!F36</f>
        <v>0</v>
      </c>
      <c r="BB95" s="80">
        <f>'1 - OM'!F37</f>
        <v>0</v>
      </c>
      <c r="BC95" s="80">
        <f>'1 - OM'!F38</f>
        <v>0</v>
      </c>
      <c r="BD95" s="82">
        <f>'1 - OM'!F39</f>
        <v>0</v>
      </c>
      <c r="BT95" s="83" t="s">
        <v>75</v>
      </c>
      <c r="BV95" s="83" t="s">
        <v>72</v>
      </c>
      <c r="BW95" s="83" t="s">
        <v>78</v>
      </c>
      <c r="BX95" s="83" t="s">
        <v>4</v>
      </c>
      <c r="CL95" s="83" t="s">
        <v>79</v>
      </c>
      <c r="CM95" s="83" t="s">
        <v>70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1 - OM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0"/>
  <sheetViews>
    <sheetView showGridLines="0" tabSelected="1" workbookViewId="0">
      <selection activeCell="V10" sqref="V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4"/>
    </row>
    <row r="2" spans="1:46" s="1" customFormat="1" ht="36.950000000000003" customHeight="1">
      <c r="L2" s="196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4" t="s">
        <v>78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80</v>
      </c>
      <c r="L4" s="17"/>
      <c r="M4" s="8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12</v>
      </c>
      <c r="L6" s="17"/>
    </row>
    <row r="7" spans="1:46" s="1" customFormat="1" ht="16.5" customHeight="1">
      <c r="B7" s="17"/>
      <c r="E7" s="197" t="str">
        <f>'Rekapitulácia stavby'!K6</f>
        <v>PRIBLIŽNÝ VÝKAZ VÝMER OBJEKTU OM</v>
      </c>
      <c r="F7" s="198"/>
      <c r="G7" s="198"/>
      <c r="H7" s="198"/>
      <c r="L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7" t="s">
        <v>82</v>
      </c>
      <c r="F9" s="199"/>
      <c r="G9" s="199"/>
      <c r="H9" s="199"/>
      <c r="I9" s="26"/>
      <c r="J9" s="26"/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79</v>
      </c>
      <c r="G11" s="26"/>
      <c r="H11" s="26"/>
      <c r="I11" s="23" t="s">
        <v>15</v>
      </c>
      <c r="J11" s="21" t="s">
        <v>1</v>
      </c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0" t="str">
        <f>'Rekapitulácia stavby'!AN8</f>
        <v>27. 1. 2022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22</v>
      </c>
      <c r="J15" s="21" t="str">
        <f>IF('Rekapitulácia stavby'!AN11="","",'Rekapitulácia stavby'!AN11)</f>
        <v/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8" customHeight="1">
      <c r="A18" s="26"/>
      <c r="B18" s="27"/>
      <c r="C18" s="26"/>
      <c r="D18" s="26"/>
      <c r="E18" s="163" t="str">
        <f>'Rekapitulácia stavby'!E14</f>
        <v xml:space="preserve"> </v>
      </c>
      <c r="F18" s="163"/>
      <c r="G18" s="163"/>
      <c r="H18" s="163"/>
      <c r="I18" s="23" t="s">
        <v>22</v>
      </c>
      <c r="J18" s="21" t="str">
        <f>'Rekapitulácia stavby'!AN14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8" customHeight="1">
      <c r="A21" s="26"/>
      <c r="B21" s="27"/>
      <c r="C21" s="26"/>
      <c r="D21" s="26"/>
      <c r="E21" s="21" t="s">
        <v>25</v>
      </c>
      <c r="F21" s="26"/>
      <c r="G21" s="26"/>
      <c r="H21" s="26"/>
      <c r="I21" s="23" t="s">
        <v>22</v>
      </c>
      <c r="J21" s="21" t="s">
        <v>1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22</v>
      </c>
      <c r="J24" s="21" t="str">
        <f>IF('Rekapitulácia stavby'!AN20="","",'Rekapitulácia stavby'!AN20)</f>
        <v/>
      </c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52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8" customFormat="1" ht="16.5" customHeight="1">
      <c r="A27" s="86"/>
      <c r="B27" s="87"/>
      <c r="C27" s="86"/>
      <c r="D27" s="86"/>
      <c r="E27" s="166" t="s">
        <v>1</v>
      </c>
      <c r="F27" s="166"/>
      <c r="G27" s="166"/>
      <c r="H27" s="166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52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14.45" customHeight="1">
      <c r="A30" s="26"/>
      <c r="B30" s="27"/>
      <c r="C30" s="26"/>
      <c r="D30" s="21" t="s">
        <v>83</v>
      </c>
      <c r="E30" s="26"/>
      <c r="F30" s="26"/>
      <c r="G30" s="26"/>
      <c r="H30" s="26"/>
      <c r="I30" s="26"/>
      <c r="J30" s="91">
        <v>0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14.45" customHeight="1">
      <c r="A31" s="26"/>
      <c r="B31" s="27"/>
      <c r="C31" s="26"/>
      <c r="D31" s="92" t="s">
        <v>84</v>
      </c>
      <c r="E31" s="26"/>
      <c r="F31" s="26"/>
      <c r="G31" s="26"/>
      <c r="H31" s="26"/>
      <c r="I31" s="26"/>
      <c r="J31" s="91">
        <f>J105</f>
        <v>0</v>
      </c>
      <c r="K31" s="26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25.35" customHeight="1">
      <c r="A32" s="26"/>
      <c r="B32" s="27"/>
      <c r="C32" s="26"/>
      <c r="D32" s="93" t="s">
        <v>30</v>
      </c>
      <c r="E32" s="26"/>
      <c r="F32" s="26"/>
      <c r="G32" s="26"/>
      <c r="H32" s="26"/>
      <c r="I32" s="26"/>
      <c r="J32" s="66">
        <f>ROUND(J30 + J31, 2)</f>
        <v>0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6.95" customHeight="1">
      <c r="A33" s="26"/>
      <c r="B33" s="27"/>
      <c r="C33" s="26"/>
      <c r="D33" s="61"/>
      <c r="E33" s="61"/>
      <c r="F33" s="61"/>
      <c r="G33" s="61"/>
      <c r="H33" s="61"/>
      <c r="I33" s="61"/>
      <c r="J33" s="61"/>
      <c r="K33" s="61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customHeight="1">
      <c r="A34" s="26"/>
      <c r="B34" s="27"/>
      <c r="C34" s="26"/>
      <c r="D34" s="26"/>
      <c r="E34" s="26"/>
      <c r="F34" s="30" t="s">
        <v>32</v>
      </c>
      <c r="G34" s="26"/>
      <c r="H34" s="26"/>
      <c r="I34" s="30" t="s">
        <v>31</v>
      </c>
      <c r="J34" s="30" t="s">
        <v>33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customHeight="1">
      <c r="A35" s="26"/>
      <c r="B35" s="27"/>
      <c r="C35" s="26"/>
      <c r="D35" s="94" t="s">
        <v>34</v>
      </c>
      <c r="E35" s="32" t="s">
        <v>35</v>
      </c>
      <c r="F35" s="95">
        <f>ROUND((SUM(BE105:BE106) + SUM(BE126:BE149)),  2)</f>
        <v>0</v>
      </c>
      <c r="G35" s="90"/>
      <c r="H35" s="90"/>
      <c r="I35" s="96">
        <v>0.2</v>
      </c>
      <c r="J35" s="95">
        <f>ROUND(((SUM(BE105:BE106) + SUM(BE126:BE149))*I35),  2)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14.45" customHeight="1">
      <c r="A36" s="26"/>
      <c r="B36" s="27"/>
      <c r="C36" s="26"/>
      <c r="D36" s="26"/>
      <c r="E36" s="32" t="s">
        <v>36</v>
      </c>
      <c r="F36" s="97">
        <f>ROUND((SUM(BF105:BF106) + SUM(BF126:BF149)),  2)</f>
        <v>0</v>
      </c>
      <c r="G36" s="26"/>
      <c r="H36" s="26"/>
      <c r="I36" s="98">
        <v>0.2</v>
      </c>
      <c r="J36" s="97">
        <f>ROUND(((SUM(BF105:BF106) + SUM(BF126:BF149))*I36),  2)</f>
        <v>0</v>
      </c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14.45" hidden="1" customHeight="1">
      <c r="A37" s="26"/>
      <c r="B37" s="27"/>
      <c r="C37" s="26"/>
      <c r="D37" s="26"/>
      <c r="E37" s="23" t="s">
        <v>37</v>
      </c>
      <c r="F37" s="97">
        <f>ROUND((SUM(BG105:BG106) + SUM(BG126:BG149)),  2)</f>
        <v>0</v>
      </c>
      <c r="G37" s="26"/>
      <c r="H37" s="26"/>
      <c r="I37" s="98">
        <v>0.2</v>
      </c>
      <c r="J37" s="97">
        <f>0</f>
        <v>0</v>
      </c>
      <c r="K37" s="26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14.45" hidden="1" customHeight="1">
      <c r="A38" s="26"/>
      <c r="B38" s="27"/>
      <c r="C38" s="26"/>
      <c r="D38" s="26"/>
      <c r="E38" s="23" t="s">
        <v>38</v>
      </c>
      <c r="F38" s="97">
        <f>ROUND((SUM(BH105:BH106) + SUM(BH126:BH149)),  2)</f>
        <v>0</v>
      </c>
      <c r="G38" s="26"/>
      <c r="H38" s="26"/>
      <c r="I38" s="98">
        <v>0.2</v>
      </c>
      <c r="J38" s="97">
        <f>0</f>
        <v>0</v>
      </c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2" customFormat="1" ht="14.45" hidden="1" customHeight="1">
      <c r="A39" s="26"/>
      <c r="B39" s="27"/>
      <c r="C39" s="26"/>
      <c r="D39" s="26"/>
      <c r="E39" s="32" t="s">
        <v>39</v>
      </c>
      <c r="F39" s="95">
        <f>ROUND((SUM(BI105:BI106) + SUM(BI126:BI149)),  2)</f>
        <v>0</v>
      </c>
      <c r="G39" s="90"/>
      <c r="H39" s="90"/>
      <c r="I39" s="96">
        <v>0</v>
      </c>
      <c r="J39" s="95">
        <f>0</f>
        <v>0</v>
      </c>
      <c r="K39" s="26"/>
      <c r="L39" s="3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52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52" s="2" customFormat="1" ht="25.35" customHeight="1">
      <c r="A41" s="26"/>
      <c r="B41" s="27"/>
      <c r="C41" s="99"/>
      <c r="D41" s="100" t="s">
        <v>40</v>
      </c>
      <c r="E41" s="55"/>
      <c r="F41" s="55"/>
      <c r="G41" s="101" t="s">
        <v>41</v>
      </c>
      <c r="H41" s="102" t="s">
        <v>42</v>
      </c>
      <c r="I41" s="55"/>
      <c r="J41" s="103">
        <f>SUM(J32:J39)</f>
        <v>0</v>
      </c>
      <c r="K41" s="104"/>
      <c r="L41" s="3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52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7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40" t="s">
        <v>45</v>
      </c>
      <c r="E61" s="29"/>
      <c r="F61" s="105" t="s">
        <v>46</v>
      </c>
      <c r="G61" s="40" t="s">
        <v>45</v>
      </c>
      <c r="H61" s="29"/>
      <c r="I61" s="29"/>
      <c r="J61" s="106" t="s">
        <v>46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40" t="s">
        <v>45</v>
      </c>
      <c r="E76" s="29"/>
      <c r="F76" s="105" t="s">
        <v>46</v>
      </c>
      <c r="G76" s="40" t="s">
        <v>45</v>
      </c>
      <c r="H76" s="29"/>
      <c r="I76" s="29"/>
      <c r="J76" s="106" t="s">
        <v>46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7" t="str">
        <f>E7</f>
        <v>PRIBLIŽNÝ VÝKAZ VÝMER OBJEKTU OM</v>
      </c>
      <c r="F85" s="198"/>
      <c r="G85" s="198"/>
      <c r="H85" s="198"/>
      <c r="I85" s="26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7" t="str">
        <f>E9</f>
        <v>1 - OM</v>
      </c>
      <c r="F87" s="199"/>
      <c r="G87" s="199"/>
      <c r="H87" s="199"/>
      <c r="I87" s="26"/>
      <c r="J87" s="26"/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50" t="str">
        <f>IF(J12="","",J12)</f>
        <v>27. 1. 2022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5.7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>Ing. arch. Peter Mesiarik, Žilina</v>
      </c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7" t="s">
        <v>86</v>
      </c>
      <c r="D94" s="99"/>
      <c r="E94" s="99"/>
      <c r="F94" s="99"/>
      <c r="G94" s="99"/>
      <c r="H94" s="99"/>
      <c r="I94" s="99"/>
      <c r="J94" s="108" t="s">
        <v>87</v>
      </c>
      <c r="K94" s="99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7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9" t="s">
        <v>88</v>
      </c>
      <c r="D96" s="26"/>
      <c r="E96" s="26"/>
      <c r="F96" s="26"/>
      <c r="G96" s="26"/>
      <c r="H96" s="26"/>
      <c r="I96" s="26"/>
      <c r="J96" s="66">
        <v>0</v>
      </c>
      <c r="K96" s="26"/>
      <c r="L96" s="37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89</v>
      </c>
    </row>
    <row r="97" spans="1:31" s="9" customFormat="1" ht="24.95" customHeight="1">
      <c r="B97" s="110"/>
      <c r="D97" s="111" t="s">
        <v>90</v>
      </c>
      <c r="E97" s="112"/>
      <c r="F97" s="112"/>
      <c r="G97" s="112"/>
      <c r="H97" s="112"/>
      <c r="I97" s="112"/>
      <c r="J97" s="113">
        <v>0</v>
      </c>
      <c r="L97" s="110"/>
    </row>
    <row r="98" spans="1:31" s="10" customFormat="1" ht="19.899999999999999" customHeight="1">
      <c r="B98" s="114"/>
      <c r="D98" s="115" t="s">
        <v>91</v>
      </c>
      <c r="E98" s="116"/>
      <c r="F98" s="116"/>
      <c r="G98" s="116"/>
      <c r="H98" s="116"/>
      <c r="I98" s="116"/>
      <c r="J98" s="117">
        <v>0</v>
      </c>
      <c r="L98" s="114"/>
    </row>
    <row r="99" spans="1:31" s="10" customFormat="1" ht="19.899999999999999" customHeight="1">
      <c r="B99" s="114"/>
      <c r="D99" s="115" t="s">
        <v>92</v>
      </c>
      <c r="E99" s="116"/>
      <c r="F99" s="116"/>
      <c r="G99" s="116"/>
      <c r="H99" s="116"/>
      <c r="I99" s="116"/>
      <c r="J99" s="117">
        <v>0</v>
      </c>
      <c r="L99" s="114"/>
    </row>
    <row r="100" spans="1:31" s="10" customFormat="1" ht="19.899999999999999" customHeight="1">
      <c r="B100" s="114"/>
      <c r="D100" s="115" t="s">
        <v>93</v>
      </c>
      <c r="E100" s="116"/>
      <c r="F100" s="116"/>
      <c r="G100" s="116"/>
      <c r="H100" s="116"/>
      <c r="I100" s="116"/>
      <c r="J100" s="117">
        <v>0</v>
      </c>
      <c r="L100" s="114"/>
    </row>
    <row r="101" spans="1:31" s="10" customFormat="1" ht="19.899999999999999" customHeight="1">
      <c r="B101" s="114"/>
      <c r="D101" s="115" t="s">
        <v>94</v>
      </c>
      <c r="E101" s="116"/>
      <c r="F101" s="116"/>
      <c r="G101" s="116"/>
      <c r="H101" s="116"/>
      <c r="I101" s="116"/>
      <c r="J101" s="117">
        <v>0</v>
      </c>
      <c r="L101" s="114"/>
    </row>
    <row r="102" spans="1:31" s="10" customFormat="1" ht="19.899999999999999" customHeight="1">
      <c r="B102" s="114"/>
      <c r="D102" s="115" t="s">
        <v>95</v>
      </c>
      <c r="E102" s="116"/>
      <c r="F102" s="116"/>
      <c r="G102" s="116"/>
      <c r="H102" s="116"/>
      <c r="I102" s="116"/>
      <c r="J102" s="117">
        <v>0</v>
      </c>
      <c r="L102" s="114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7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7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9.25" customHeight="1">
      <c r="A105" s="26"/>
      <c r="B105" s="27"/>
      <c r="C105" s="109" t="s">
        <v>96</v>
      </c>
      <c r="D105" s="26"/>
      <c r="E105" s="26"/>
      <c r="F105" s="26"/>
      <c r="G105" s="26"/>
      <c r="H105" s="26"/>
      <c r="I105" s="26"/>
      <c r="J105" s="118">
        <v>0</v>
      </c>
      <c r="K105" s="26"/>
      <c r="L105" s="37"/>
      <c r="N105" s="119" t="s">
        <v>34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18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7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9.25" customHeight="1">
      <c r="A107" s="26"/>
      <c r="B107" s="27"/>
      <c r="C107" s="120" t="s">
        <v>97</v>
      </c>
      <c r="D107" s="99"/>
      <c r="E107" s="99"/>
      <c r="F107" s="99"/>
      <c r="G107" s="99"/>
      <c r="H107" s="99"/>
      <c r="I107" s="99"/>
      <c r="J107" s="121">
        <v>0</v>
      </c>
      <c r="K107" s="99"/>
      <c r="L107" s="37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7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5" customHeight="1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98</v>
      </c>
      <c r="D113" s="26"/>
      <c r="E113" s="26"/>
      <c r="F113" s="26"/>
      <c r="G113" s="26"/>
      <c r="H113" s="26"/>
      <c r="I113" s="26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12</v>
      </c>
      <c r="D115" s="26"/>
      <c r="E115" s="26"/>
      <c r="F115" s="26"/>
      <c r="G115" s="26"/>
      <c r="H115" s="26"/>
      <c r="I115" s="26"/>
      <c r="J115" s="26"/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>
      <c r="A116" s="26"/>
      <c r="B116" s="27"/>
      <c r="C116" s="26"/>
      <c r="D116" s="26"/>
      <c r="E116" s="197" t="str">
        <f>E7</f>
        <v>PRIBLIŽNÝ VÝKAZ VÝMER OBJEKTU OM</v>
      </c>
      <c r="F116" s="198"/>
      <c r="G116" s="198"/>
      <c r="H116" s="198"/>
      <c r="I116" s="26"/>
      <c r="J116" s="26"/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81</v>
      </c>
      <c r="D117" s="26"/>
      <c r="E117" s="26"/>
      <c r="F117" s="26"/>
      <c r="G117" s="26"/>
      <c r="H117" s="26"/>
      <c r="I117" s="26"/>
      <c r="J117" s="26"/>
      <c r="K117" s="26"/>
      <c r="L117" s="3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77" t="str">
        <f>E9</f>
        <v>1 - OM</v>
      </c>
      <c r="F118" s="199"/>
      <c r="G118" s="199"/>
      <c r="H118" s="199"/>
      <c r="I118" s="26"/>
      <c r="J118" s="26"/>
      <c r="K118" s="26"/>
      <c r="L118" s="37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7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16</v>
      </c>
      <c r="D120" s="26"/>
      <c r="E120" s="26"/>
      <c r="F120" s="21" t="str">
        <f>F12</f>
        <v xml:space="preserve"> </v>
      </c>
      <c r="G120" s="26"/>
      <c r="H120" s="26"/>
      <c r="I120" s="23" t="s">
        <v>18</v>
      </c>
      <c r="J120" s="50" t="str">
        <f>IF(J12="","",J12)</f>
        <v>27. 1. 2022</v>
      </c>
      <c r="K120" s="26"/>
      <c r="L120" s="37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7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25.7" customHeight="1">
      <c r="A122" s="26"/>
      <c r="B122" s="27"/>
      <c r="C122" s="23" t="s">
        <v>20</v>
      </c>
      <c r="D122" s="26"/>
      <c r="E122" s="26"/>
      <c r="F122" s="21" t="str">
        <f>E15</f>
        <v xml:space="preserve"> </v>
      </c>
      <c r="G122" s="26"/>
      <c r="H122" s="26"/>
      <c r="I122" s="23" t="s">
        <v>24</v>
      </c>
      <c r="J122" s="24" t="str">
        <f>E21</f>
        <v>Ing. arch. Peter Mesiarik, Žilina</v>
      </c>
      <c r="K122" s="26"/>
      <c r="L122" s="37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23</v>
      </c>
      <c r="D123" s="26"/>
      <c r="E123" s="26"/>
      <c r="F123" s="21" t="str">
        <f>IF(E18="","",E18)</f>
        <v xml:space="preserve"> </v>
      </c>
      <c r="G123" s="26"/>
      <c r="H123" s="26"/>
      <c r="I123" s="23" t="s">
        <v>28</v>
      </c>
      <c r="J123" s="24" t="str">
        <f>E24</f>
        <v xml:space="preserve"> </v>
      </c>
      <c r="K123" s="26"/>
      <c r="L123" s="37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7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2"/>
      <c r="B125" s="123"/>
      <c r="C125" s="124" t="s">
        <v>99</v>
      </c>
      <c r="D125" s="125" t="s">
        <v>55</v>
      </c>
      <c r="E125" s="125" t="s">
        <v>51</v>
      </c>
      <c r="F125" s="125" t="s">
        <v>52</v>
      </c>
      <c r="G125" s="125" t="s">
        <v>100</v>
      </c>
      <c r="H125" s="125" t="s">
        <v>101</v>
      </c>
      <c r="I125" s="125" t="s">
        <v>102</v>
      </c>
      <c r="J125" s="126" t="s">
        <v>87</v>
      </c>
      <c r="K125" s="127" t="s">
        <v>103</v>
      </c>
      <c r="L125" s="128"/>
      <c r="M125" s="57" t="s">
        <v>1</v>
      </c>
      <c r="N125" s="58" t="s">
        <v>34</v>
      </c>
      <c r="O125" s="58" t="s">
        <v>104</v>
      </c>
      <c r="P125" s="58" t="s">
        <v>105</v>
      </c>
      <c r="Q125" s="58" t="s">
        <v>106</v>
      </c>
      <c r="R125" s="58" t="s">
        <v>107</v>
      </c>
      <c r="S125" s="58" t="s">
        <v>108</v>
      </c>
      <c r="T125" s="59" t="s">
        <v>109</v>
      </c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</row>
    <row r="126" spans="1:63" s="2" customFormat="1" ht="22.9" customHeight="1">
      <c r="A126" s="26"/>
      <c r="B126" s="27"/>
      <c r="C126" s="64" t="s">
        <v>83</v>
      </c>
      <c r="D126" s="26"/>
      <c r="E126" s="26"/>
      <c r="F126" s="26"/>
      <c r="G126" s="26"/>
      <c r="H126" s="26"/>
      <c r="I126" s="26"/>
      <c r="J126" s="129">
        <f>BK126</f>
        <v>0</v>
      </c>
      <c r="K126" s="26"/>
      <c r="L126" s="27"/>
      <c r="M126" s="60"/>
      <c r="N126" s="51"/>
      <c r="O126" s="61"/>
      <c r="P126" s="130">
        <f>P127</f>
        <v>314.82188210000004</v>
      </c>
      <c r="Q126" s="61"/>
      <c r="R126" s="130">
        <f>R127</f>
        <v>98.865277969999994</v>
      </c>
      <c r="S126" s="61"/>
      <c r="T126" s="131">
        <f>T127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69</v>
      </c>
      <c r="AU126" s="14" t="s">
        <v>89</v>
      </c>
      <c r="BK126" s="132">
        <f>BK127</f>
        <v>0</v>
      </c>
    </row>
    <row r="127" spans="1:63" s="12" customFormat="1" ht="25.9" customHeight="1">
      <c r="B127" s="133"/>
      <c r="D127" s="134" t="s">
        <v>69</v>
      </c>
      <c r="E127" s="135" t="s">
        <v>110</v>
      </c>
      <c r="F127" s="135" t="s">
        <v>111</v>
      </c>
      <c r="J127" s="136">
        <f>BK127</f>
        <v>0</v>
      </c>
      <c r="L127" s="133"/>
      <c r="M127" s="137"/>
      <c r="N127" s="138"/>
      <c r="O127" s="138"/>
      <c r="P127" s="139">
        <f>P128+P135+P140+P146+P148</f>
        <v>314.82188210000004</v>
      </c>
      <c r="Q127" s="138"/>
      <c r="R127" s="139">
        <f>R128+R135+R140+R146+R148</f>
        <v>98.865277969999994</v>
      </c>
      <c r="S127" s="138"/>
      <c r="T127" s="140">
        <f>T128+T135+T140+T146+T148</f>
        <v>0</v>
      </c>
      <c r="AR127" s="134" t="s">
        <v>75</v>
      </c>
      <c r="AT127" s="141" t="s">
        <v>69</v>
      </c>
      <c r="AU127" s="141" t="s">
        <v>70</v>
      </c>
      <c r="AY127" s="134" t="s">
        <v>112</v>
      </c>
      <c r="BK127" s="142">
        <f>BK128+BK135+BK140+BK146+BK148</f>
        <v>0</v>
      </c>
    </row>
    <row r="128" spans="1:63" s="12" customFormat="1" ht="22.9" customHeight="1">
      <c r="B128" s="133"/>
      <c r="D128" s="134" t="s">
        <v>69</v>
      </c>
      <c r="E128" s="143" t="s">
        <v>75</v>
      </c>
      <c r="F128" s="143" t="s">
        <v>113</v>
      </c>
      <c r="J128" s="144">
        <f>BK128</f>
        <v>0</v>
      </c>
      <c r="L128" s="133"/>
      <c r="M128" s="137"/>
      <c r="N128" s="138"/>
      <c r="O128" s="138"/>
      <c r="P128" s="139">
        <f>SUM(P129:P134)</f>
        <v>118.94360000000002</v>
      </c>
      <c r="Q128" s="138"/>
      <c r="R128" s="139">
        <f>SUM(R129:R134)</f>
        <v>0</v>
      </c>
      <c r="S128" s="138"/>
      <c r="T128" s="140">
        <f>SUM(T129:T134)</f>
        <v>0</v>
      </c>
      <c r="AR128" s="134" t="s">
        <v>75</v>
      </c>
      <c r="AT128" s="141" t="s">
        <v>69</v>
      </c>
      <c r="AU128" s="141" t="s">
        <v>75</v>
      </c>
      <c r="AY128" s="134" t="s">
        <v>112</v>
      </c>
      <c r="BK128" s="142">
        <f>SUM(BK129:BK134)</f>
        <v>0</v>
      </c>
    </row>
    <row r="129" spans="1:65" s="2" customFormat="1" ht="21.75" customHeight="1">
      <c r="A129" s="26"/>
      <c r="B129" s="145"/>
      <c r="C129" s="146" t="s">
        <v>75</v>
      </c>
      <c r="D129" s="146" t="s">
        <v>114</v>
      </c>
      <c r="E129" s="147" t="s">
        <v>115</v>
      </c>
      <c r="F129" s="148" t="s">
        <v>116</v>
      </c>
      <c r="G129" s="149" t="s">
        <v>117</v>
      </c>
      <c r="H129" s="150">
        <v>92</v>
      </c>
      <c r="I129" s="150">
        <v>0</v>
      </c>
      <c r="J129" s="150">
        <f t="shared" ref="J129:J134" si="0">ROUND(I129*H129,3)</f>
        <v>0</v>
      </c>
      <c r="K129" s="151"/>
      <c r="L129" s="27"/>
      <c r="M129" s="152" t="s">
        <v>1</v>
      </c>
      <c r="N129" s="153" t="s">
        <v>36</v>
      </c>
      <c r="O129" s="154">
        <v>0.83799999999999997</v>
      </c>
      <c r="P129" s="154">
        <f t="shared" ref="P129:P134" si="1">O129*H129</f>
        <v>77.096000000000004</v>
      </c>
      <c r="Q129" s="154">
        <v>0</v>
      </c>
      <c r="R129" s="154">
        <f t="shared" ref="R129:R134" si="2">Q129*H129</f>
        <v>0</v>
      </c>
      <c r="S129" s="154">
        <v>0</v>
      </c>
      <c r="T129" s="155">
        <f t="shared" ref="T129:T134" si="3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6" t="s">
        <v>118</v>
      </c>
      <c r="AT129" s="156" t="s">
        <v>114</v>
      </c>
      <c r="AU129" s="156" t="s">
        <v>119</v>
      </c>
      <c r="AY129" s="14" t="s">
        <v>112</v>
      </c>
      <c r="BE129" s="157">
        <f t="shared" ref="BE129:BE134" si="4">IF(N129="základná",J129,0)</f>
        <v>0</v>
      </c>
      <c r="BF129" s="157">
        <f t="shared" ref="BF129:BF134" si="5">IF(N129="znížená",J129,0)</f>
        <v>0</v>
      </c>
      <c r="BG129" s="157">
        <f t="shared" ref="BG129:BG134" si="6">IF(N129="zákl. prenesená",J129,0)</f>
        <v>0</v>
      </c>
      <c r="BH129" s="157">
        <f t="shared" ref="BH129:BH134" si="7">IF(N129="zníž. prenesená",J129,0)</f>
        <v>0</v>
      </c>
      <c r="BI129" s="157">
        <f t="shared" ref="BI129:BI134" si="8">IF(N129="nulová",J129,0)</f>
        <v>0</v>
      </c>
      <c r="BJ129" s="14" t="s">
        <v>119</v>
      </c>
      <c r="BK129" s="158">
        <f t="shared" ref="BK129:BK134" si="9">ROUND(I129*H129,3)</f>
        <v>0</v>
      </c>
      <c r="BL129" s="14" t="s">
        <v>118</v>
      </c>
      <c r="BM129" s="156" t="s">
        <v>120</v>
      </c>
    </row>
    <row r="130" spans="1:65" s="2" customFormat="1" ht="24.2" customHeight="1">
      <c r="A130" s="26"/>
      <c r="B130" s="145"/>
      <c r="C130" s="146" t="s">
        <v>119</v>
      </c>
      <c r="D130" s="146" t="s">
        <v>114</v>
      </c>
      <c r="E130" s="147" t="s">
        <v>121</v>
      </c>
      <c r="F130" s="148" t="s">
        <v>122</v>
      </c>
      <c r="G130" s="149" t="s">
        <v>117</v>
      </c>
      <c r="H130" s="150">
        <v>92</v>
      </c>
      <c r="I130" s="150">
        <v>0</v>
      </c>
      <c r="J130" s="150">
        <f t="shared" si="0"/>
        <v>0</v>
      </c>
      <c r="K130" s="151"/>
      <c r="L130" s="27"/>
      <c r="M130" s="152" t="s">
        <v>1</v>
      </c>
      <c r="N130" s="153" t="s">
        <v>36</v>
      </c>
      <c r="O130" s="154">
        <v>4.2000000000000003E-2</v>
      </c>
      <c r="P130" s="154">
        <f t="shared" si="1"/>
        <v>3.8640000000000003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6" t="s">
        <v>118</v>
      </c>
      <c r="AT130" s="156" t="s">
        <v>114</v>
      </c>
      <c r="AU130" s="156" t="s">
        <v>119</v>
      </c>
      <c r="AY130" s="14" t="s">
        <v>112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4" t="s">
        <v>119</v>
      </c>
      <c r="BK130" s="158">
        <f t="shared" si="9"/>
        <v>0</v>
      </c>
      <c r="BL130" s="14" t="s">
        <v>118</v>
      </c>
      <c r="BM130" s="156" t="s">
        <v>123</v>
      </c>
    </row>
    <row r="131" spans="1:65" s="2" customFormat="1" ht="33" customHeight="1">
      <c r="A131" s="26"/>
      <c r="B131" s="145"/>
      <c r="C131" s="146" t="s">
        <v>124</v>
      </c>
      <c r="D131" s="146" t="s">
        <v>114</v>
      </c>
      <c r="E131" s="147" t="s">
        <v>125</v>
      </c>
      <c r="F131" s="148" t="s">
        <v>126</v>
      </c>
      <c r="G131" s="149" t="s">
        <v>117</v>
      </c>
      <c r="H131" s="150">
        <v>92</v>
      </c>
      <c r="I131" s="150">
        <v>0</v>
      </c>
      <c r="J131" s="150">
        <f t="shared" si="0"/>
        <v>0</v>
      </c>
      <c r="K131" s="151"/>
      <c r="L131" s="27"/>
      <c r="M131" s="152" t="s">
        <v>1</v>
      </c>
      <c r="N131" s="153" t="s">
        <v>36</v>
      </c>
      <c r="O131" s="154">
        <v>6.4000000000000001E-2</v>
      </c>
      <c r="P131" s="154">
        <f t="shared" si="1"/>
        <v>5.8879999999999999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6" t="s">
        <v>118</v>
      </c>
      <c r="AT131" s="156" t="s">
        <v>114</v>
      </c>
      <c r="AU131" s="156" t="s">
        <v>119</v>
      </c>
      <c r="AY131" s="14" t="s">
        <v>112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4" t="s">
        <v>119</v>
      </c>
      <c r="BK131" s="158">
        <f t="shared" si="9"/>
        <v>0</v>
      </c>
      <c r="BL131" s="14" t="s">
        <v>118</v>
      </c>
      <c r="BM131" s="156" t="s">
        <v>127</v>
      </c>
    </row>
    <row r="132" spans="1:65" s="2" customFormat="1" ht="24.2" customHeight="1">
      <c r="A132" s="26"/>
      <c r="B132" s="145"/>
      <c r="C132" s="146" t="s">
        <v>118</v>
      </c>
      <c r="D132" s="146" t="s">
        <v>114</v>
      </c>
      <c r="E132" s="147" t="s">
        <v>128</v>
      </c>
      <c r="F132" s="148" t="s">
        <v>129</v>
      </c>
      <c r="G132" s="149" t="s">
        <v>117</v>
      </c>
      <c r="H132" s="150">
        <v>36.4</v>
      </c>
      <c r="I132" s="150">
        <v>0</v>
      </c>
      <c r="J132" s="150">
        <f t="shared" si="0"/>
        <v>0</v>
      </c>
      <c r="K132" s="151"/>
      <c r="L132" s="27"/>
      <c r="M132" s="152" t="s">
        <v>1</v>
      </c>
      <c r="N132" s="153" t="s">
        <v>36</v>
      </c>
      <c r="O132" s="154">
        <v>0.61699999999999999</v>
      </c>
      <c r="P132" s="154">
        <f t="shared" si="1"/>
        <v>22.4588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6" t="s">
        <v>118</v>
      </c>
      <c r="AT132" s="156" t="s">
        <v>114</v>
      </c>
      <c r="AU132" s="156" t="s">
        <v>119</v>
      </c>
      <c r="AY132" s="14" t="s">
        <v>112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4" t="s">
        <v>119</v>
      </c>
      <c r="BK132" s="158">
        <f t="shared" si="9"/>
        <v>0</v>
      </c>
      <c r="BL132" s="14" t="s">
        <v>118</v>
      </c>
      <c r="BM132" s="156" t="s">
        <v>130</v>
      </c>
    </row>
    <row r="133" spans="1:65" s="2" customFormat="1" ht="16.5" customHeight="1">
      <c r="A133" s="26"/>
      <c r="B133" s="145"/>
      <c r="C133" s="146" t="s">
        <v>131</v>
      </c>
      <c r="D133" s="146" t="s">
        <v>114</v>
      </c>
      <c r="E133" s="147" t="s">
        <v>132</v>
      </c>
      <c r="F133" s="148" t="s">
        <v>133</v>
      </c>
      <c r="G133" s="149" t="s">
        <v>117</v>
      </c>
      <c r="H133" s="150">
        <v>92</v>
      </c>
      <c r="I133" s="150">
        <v>0</v>
      </c>
      <c r="J133" s="150">
        <f t="shared" si="0"/>
        <v>0</v>
      </c>
      <c r="K133" s="151"/>
      <c r="L133" s="27"/>
      <c r="M133" s="152" t="s">
        <v>1</v>
      </c>
      <c r="N133" s="153" t="s">
        <v>36</v>
      </c>
      <c r="O133" s="154">
        <v>8.9999999999999993E-3</v>
      </c>
      <c r="P133" s="154">
        <f t="shared" si="1"/>
        <v>0.82799999999999996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6" t="s">
        <v>118</v>
      </c>
      <c r="AT133" s="156" t="s">
        <v>114</v>
      </c>
      <c r="AU133" s="156" t="s">
        <v>119</v>
      </c>
      <c r="AY133" s="14" t="s">
        <v>112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4" t="s">
        <v>119</v>
      </c>
      <c r="BK133" s="158">
        <f t="shared" si="9"/>
        <v>0</v>
      </c>
      <c r="BL133" s="14" t="s">
        <v>118</v>
      </c>
      <c r="BM133" s="156" t="s">
        <v>134</v>
      </c>
    </row>
    <row r="134" spans="1:65" s="2" customFormat="1" ht="24.2" customHeight="1">
      <c r="A134" s="26"/>
      <c r="B134" s="145"/>
      <c r="C134" s="146" t="s">
        <v>135</v>
      </c>
      <c r="D134" s="146" t="s">
        <v>114</v>
      </c>
      <c r="E134" s="147" t="s">
        <v>136</v>
      </c>
      <c r="F134" s="148" t="s">
        <v>137</v>
      </c>
      <c r="G134" s="149" t="s">
        <v>117</v>
      </c>
      <c r="H134" s="150">
        <v>36.4</v>
      </c>
      <c r="I134" s="150">
        <v>0</v>
      </c>
      <c r="J134" s="150">
        <f t="shared" si="0"/>
        <v>0</v>
      </c>
      <c r="K134" s="151"/>
      <c r="L134" s="27"/>
      <c r="M134" s="152" t="s">
        <v>1</v>
      </c>
      <c r="N134" s="153" t="s">
        <v>36</v>
      </c>
      <c r="O134" s="154">
        <v>0.24199999999999999</v>
      </c>
      <c r="P134" s="154">
        <f t="shared" si="1"/>
        <v>8.8087999999999997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118</v>
      </c>
      <c r="AT134" s="156" t="s">
        <v>114</v>
      </c>
      <c r="AU134" s="156" t="s">
        <v>119</v>
      </c>
      <c r="AY134" s="14" t="s">
        <v>112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4" t="s">
        <v>119</v>
      </c>
      <c r="BK134" s="158">
        <f t="shared" si="9"/>
        <v>0</v>
      </c>
      <c r="BL134" s="14" t="s">
        <v>118</v>
      </c>
      <c r="BM134" s="156" t="s">
        <v>138</v>
      </c>
    </row>
    <row r="135" spans="1:65" s="12" customFormat="1" ht="22.9" customHeight="1">
      <c r="B135" s="133"/>
      <c r="D135" s="134" t="s">
        <v>69</v>
      </c>
      <c r="E135" s="143" t="s">
        <v>119</v>
      </c>
      <c r="F135" s="143" t="s">
        <v>139</v>
      </c>
      <c r="J135" s="144">
        <f>BK135</f>
        <v>0</v>
      </c>
      <c r="L135" s="133"/>
      <c r="M135" s="137"/>
      <c r="N135" s="138"/>
      <c r="O135" s="138"/>
      <c r="P135" s="139">
        <f>SUM(P136:P139)</f>
        <v>58.294811999999993</v>
      </c>
      <c r="Q135" s="138"/>
      <c r="R135" s="139">
        <f>SUM(R136:R139)</f>
        <v>82.928736000000001</v>
      </c>
      <c r="S135" s="138"/>
      <c r="T135" s="140">
        <f>SUM(T136:T139)</f>
        <v>0</v>
      </c>
      <c r="AR135" s="134" t="s">
        <v>75</v>
      </c>
      <c r="AT135" s="141" t="s">
        <v>69</v>
      </c>
      <c r="AU135" s="141" t="s">
        <v>75</v>
      </c>
      <c r="AY135" s="134" t="s">
        <v>112</v>
      </c>
      <c r="BK135" s="142">
        <f>SUM(BK136:BK139)</f>
        <v>0</v>
      </c>
    </row>
    <row r="136" spans="1:65" s="2" customFormat="1" ht="24.2" customHeight="1">
      <c r="A136" s="26"/>
      <c r="B136" s="145"/>
      <c r="C136" s="146" t="s">
        <v>140</v>
      </c>
      <c r="D136" s="146" t="s">
        <v>114</v>
      </c>
      <c r="E136" s="147" t="s">
        <v>141</v>
      </c>
      <c r="F136" s="148" t="s">
        <v>142</v>
      </c>
      <c r="G136" s="149" t="s">
        <v>117</v>
      </c>
      <c r="H136" s="150">
        <v>29.4</v>
      </c>
      <c r="I136" s="150">
        <v>0</v>
      </c>
      <c r="J136" s="150">
        <f>ROUND(I136*H136,3)</f>
        <v>0</v>
      </c>
      <c r="K136" s="151"/>
      <c r="L136" s="27"/>
      <c r="M136" s="152" t="s">
        <v>1</v>
      </c>
      <c r="N136" s="153" t="s">
        <v>36</v>
      </c>
      <c r="O136" s="154">
        <v>1.6459999999999999</v>
      </c>
      <c r="P136" s="154">
        <f>O136*H136</f>
        <v>48.392399999999995</v>
      </c>
      <c r="Q136" s="154">
        <v>2.004</v>
      </c>
      <c r="R136" s="154">
        <f>Q136*H136</f>
        <v>58.9176</v>
      </c>
      <c r="S136" s="154">
        <v>0</v>
      </c>
      <c r="T136" s="155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118</v>
      </c>
      <c r="AT136" s="156" t="s">
        <v>114</v>
      </c>
      <c r="AU136" s="156" t="s">
        <v>119</v>
      </c>
      <c r="AY136" s="14" t="s">
        <v>112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4" t="s">
        <v>119</v>
      </c>
      <c r="BK136" s="158">
        <f>ROUND(I136*H136,3)</f>
        <v>0</v>
      </c>
      <c r="BL136" s="14" t="s">
        <v>118</v>
      </c>
      <c r="BM136" s="156" t="s">
        <v>143</v>
      </c>
    </row>
    <row r="137" spans="1:65" s="2" customFormat="1" ht="16.5" customHeight="1">
      <c r="A137" s="26"/>
      <c r="B137" s="145"/>
      <c r="C137" s="146" t="s">
        <v>144</v>
      </c>
      <c r="D137" s="146" t="s">
        <v>114</v>
      </c>
      <c r="E137" s="147" t="s">
        <v>145</v>
      </c>
      <c r="F137" s="148" t="s">
        <v>146</v>
      </c>
      <c r="G137" s="149" t="s">
        <v>147</v>
      </c>
      <c r="H137" s="150">
        <v>27</v>
      </c>
      <c r="I137" s="150">
        <v>0</v>
      </c>
      <c r="J137" s="150">
        <f>ROUND(I137*H137,3)</f>
        <v>0</v>
      </c>
      <c r="K137" s="151"/>
      <c r="L137" s="27"/>
      <c r="M137" s="152" t="s">
        <v>1</v>
      </c>
      <c r="N137" s="153" t="s">
        <v>36</v>
      </c>
      <c r="O137" s="154">
        <v>6.1716E-2</v>
      </c>
      <c r="P137" s="154">
        <f>O137*H137</f>
        <v>1.6663319999999999</v>
      </c>
      <c r="Q137" s="154">
        <v>6.4000000000000005E-4</v>
      </c>
      <c r="R137" s="154">
        <f>Q137*H137</f>
        <v>1.728E-2</v>
      </c>
      <c r="S137" s="154">
        <v>0</v>
      </c>
      <c r="T137" s="15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118</v>
      </c>
      <c r="AT137" s="156" t="s">
        <v>114</v>
      </c>
      <c r="AU137" s="156" t="s">
        <v>119</v>
      </c>
      <c r="AY137" s="14" t="s">
        <v>112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4" t="s">
        <v>119</v>
      </c>
      <c r="BK137" s="158">
        <f>ROUND(I137*H137,3)</f>
        <v>0</v>
      </c>
      <c r="BL137" s="14" t="s">
        <v>118</v>
      </c>
      <c r="BM137" s="156" t="s">
        <v>148</v>
      </c>
    </row>
    <row r="138" spans="1:65" s="2" customFormat="1" ht="16.5" customHeight="1">
      <c r="A138" s="26"/>
      <c r="B138" s="145"/>
      <c r="C138" s="146" t="s">
        <v>149</v>
      </c>
      <c r="D138" s="146" t="s">
        <v>114</v>
      </c>
      <c r="E138" s="147" t="s">
        <v>150</v>
      </c>
      <c r="F138" s="148" t="s">
        <v>151</v>
      </c>
      <c r="G138" s="149" t="s">
        <v>117</v>
      </c>
      <c r="H138" s="150">
        <v>6</v>
      </c>
      <c r="I138" s="150">
        <v>0</v>
      </c>
      <c r="J138" s="150">
        <f>ROUND(I138*H138,3)</f>
        <v>0</v>
      </c>
      <c r="K138" s="151"/>
      <c r="L138" s="27"/>
      <c r="M138" s="152" t="s">
        <v>1</v>
      </c>
      <c r="N138" s="153" t="s">
        <v>36</v>
      </c>
      <c r="O138" s="154">
        <v>0.90824000000000005</v>
      </c>
      <c r="P138" s="154">
        <f>O138*H138</f>
        <v>5.4494400000000001</v>
      </c>
      <c r="Q138" s="154">
        <v>2.0663999999999998</v>
      </c>
      <c r="R138" s="154">
        <f>Q138*H138</f>
        <v>12.398399999999999</v>
      </c>
      <c r="S138" s="154">
        <v>0</v>
      </c>
      <c r="T138" s="15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118</v>
      </c>
      <c r="AT138" s="156" t="s">
        <v>114</v>
      </c>
      <c r="AU138" s="156" t="s">
        <v>119</v>
      </c>
      <c r="AY138" s="14" t="s">
        <v>112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4" t="s">
        <v>119</v>
      </c>
      <c r="BK138" s="158">
        <f>ROUND(I138*H138,3)</f>
        <v>0</v>
      </c>
      <c r="BL138" s="14" t="s">
        <v>118</v>
      </c>
      <c r="BM138" s="156" t="s">
        <v>152</v>
      </c>
    </row>
    <row r="139" spans="1:65" s="2" customFormat="1" ht="16.5" customHeight="1">
      <c r="A139" s="26"/>
      <c r="B139" s="145"/>
      <c r="C139" s="146" t="s">
        <v>153</v>
      </c>
      <c r="D139" s="146" t="s">
        <v>114</v>
      </c>
      <c r="E139" s="147" t="s">
        <v>154</v>
      </c>
      <c r="F139" s="148" t="s">
        <v>155</v>
      </c>
      <c r="G139" s="149" t="s">
        <v>117</v>
      </c>
      <c r="H139" s="150">
        <v>4.8</v>
      </c>
      <c r="I139" s="150">
        <v>0</v>
      </c>
      <c r="J139" s="150">
        <f>ROUND(I139*H139,3)</f>
        <v>0</v>
      </c>
      <c r="K139" s="151"/>
      <c r="L139" s="27"/>
      <c r="M139" s="152" t="s">
        <v>1</v>
      </c>
      <c r="N139" s="153" t="s">
        <v>36</v>
      </c>
      <c r="O139" s="154">
        <v>0.58055000000000001</v>
      </c>
      <c r="P139" s="154">
        <f>O139*H139</f>
        <v>2.7866399999999998</v>
      </c>
      <c r="Q139" s="154">
        <v>2.4157199999999999</v>
      </c>
      <c r="R139" s="154">
        <f>Q139*H139</f>
        <v>11.595455999999999</v>
      </c>
      <c r="S139" s="154">
        <v>0</v>
      </c>
      <c r="T139" s="15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118</v>
      </c>
      <c r="AT139" s="156" t="s">
        <v>114</v>
      </c>
      <c r="AU139" s="156" t="s">
        <v>119</v>
      </c>
      <c r="AY139" s="14" t="s">
        <v>112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4" t="s">
        <v>119</v>
      </c>
      <c r="BK139" s="158">
        <f>ROUND(I139*H139,3)</f>
        <v>0</v>
      </c>
      <c r="BL139" s="14" t="s">
        <v>118</v>
      </c>
      <c r="BM139" s="156" t="s">
        <v>156</v>
      </c>
    </row>
    <row r="140" spans="1:65" s="12" customFormat="1" ht="22.9" customHeight="1">
      <c r="B140" s="133"/>
      <c r="D140" s="134" t="s">
        <v>69</v>
      </c>
      <c r="E140" s="143" t="s">
        <v>124</v>
      </c>
      <c r="F140" s="143" t="s">
        <v>157</v>
      </c>
      <c r="J140" s="144">
        <f>BK140</f>
        <v>0</v>
      </c>
      <c r="L140" s="133"/>
      <c r="M140" s="137"/>
      <c r="N140" s="138"/>
      <c r="O140" s="138"/>
      <c r="P140" s="139">
        <f>SUM(P141:P145)</f>
        <v>101.7766901</v>
      </c>
      <c r="Q140" s="138"/>
      <c r="R140" s="139">
        <f>SUM(R141:R145)</f>
        <v>13.836541970000001</v>
      </c>
      <c r="S140" s="138"/>
      <c r="T140" s="140">
        <f>SUM(T141:T145)</f>
        <v>0</v>
      </c>
      <c r="AR140" s="134" t="s">
        <v>75</v>
      </c>
      <c r="AT140" s="141" t="s">
        <v>69</v>
      </c>
      <c r="AU140" s="141" t="s">
        <v>75</v>
      </c>
      <c r="AY140" s="134" t="s">
        <v>112</v>
      </c>
      <c r="BK140" s="142">
        <f>SUM(BK141:BK145)</f>
        <v>0</v>
      </c>
    </row>
    <row r="141" spans="1:65" s="2" customFormat="1" ht="24.2" customHeight="1">
      <c r="A141" s="26"/>
      <c r="B141" s="145"/>
      <c r="C141" s="146" t="s">
        <v>158</v>
      </c>
      <c r="D141" s="146" t="s">
        <v>114</v>
      </c>
      <c r="E141" s="147" t="s">
        <v>159</v>
      </c>
      <c r="F141" s="148" t="s">
        <v>160</v>
      </c>
      <c r="G141" s="149" t="s">
        <v>117</v>
      </c>
      <c r="H141" s="150">
        <v>5.4</v>
      </c>
      <c r="I141" s="150">
        <v>0</v>
      </c>
      <c r="J141" s="150">
        <f>ROUND(I141*H141,3)</f>
        <v>0</v>
      </c>
      <c r="K141" s="151"/>
      <c r="L141" s="27"/>
      <c r="M141" s="152" t="s">
        <v>1</v>
      </c>
      <c r="N141" s="153" t="s">
        <v>36</v>
      </c>
      <c r="O141" s="154">
        <v>1.00769</v>
      </c>
      <c r="P141" s="154">
        <f>O141*H141</f>
        <v>5.4415260000000005</v>
      </c>
      <c r="Q141" s="154">
        <v>2.3254700000000001</v>
      </c>
      <c r="R141" s="154">
        <f>Q141*H141</f>
        <v>12.557538000000001</v>
      </c>
      <c r="S141" s="154">
        <v>0</v>
      </c>
      <c r="T141" s="15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118</v>
      </c>
      <c r="AT141" s="156" t="s">
        <v>114</v>
      </c>
      <c r="AU141" s="156" t="s">
        <v>119</v>
      </c>
      <c r="AY141" s="14" t="s">
        <v>112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4" t="s">
        <v>119</v>
      </c>
      <c r="BK141" s="158">
        <f>ROUND(I141*H141,3)</f>
        <v>0</v>
      </c>
      <c r="BL141" s="14" t="s">
        <v>118</v>
      </c>
      <c r="BM141" s="156" t="s">
        <v>161</v>
      </c>
    </row>
    <row r="142" spans="1:65" s="2" customFormat="1" ht="24.2" customHeight="1">
      <c r="A142" s="26"/>
      <c r="B142" s="145"/>
      <c r="C142" s="146" t="s">
        <v>162</v>
      </c>
      <c r="D142" s="146" t="s">
        <v>114</v>
      </c>
      <c r="E142" s="147" t="s">
        <v>163</v>
      </c>
      <c r="F142" s="148" t="s">
        <v>164</v>
      </c>
      <c r="G142" s="149" t="s">
        <v>165</v>
      </c>
      <c r="H142" s="150">
        <v>80</v>
      </c>
      <c r="I142" s="150">
        <v>0</v>
      </c>
      <c r="J142" s="150">
        <f>ROUND(I142*H142,3)</f>
        <v>0</v>
      </c>
      <c r="K142" s="151"/>
      <c r="L142" s="27"/>
      <c r="M142" s="152" t="s">
        <v>1</v>
      </c>
      <c r="N142" s="153" t="s">
        <v>36</v>
      </c>
      <c r="O142" s="154">
        <v>0.443</v>
      </c>
      <c r="P142" s="154">
        <f>O142*H142</f>
        <v>35.44</v>
      </c>
      <c r="Q142" s="154">
        <v>1.5499999999999999E-3</v>
      </c>
      <c r="R142" s="154">
        <f>Q142*H142</f>
        <v>0.124</v>
      </c>
      <c r="S142" s="154">
        <v>0</v>
      </c>
      <c r="T142" s="15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118</v>
      </c>
      <c r="AT142" s="156" t="s">
        <v>114</v>
      </c>
      <c r="AU142" s="156" t="s">
        <v>119</v>
      </c>
      <c r="AY142" s="14" t="s">
        <v>112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4" t="s">
        <v>119</v>
      </c>
      <c r="BK142" s="158">
        <f>ROUND(I142*H142,3)</f>
        <v>0</v>
      </c>
      <c r="BL142" s="14" t="s">
        <v>118</v>
      </c>
      <c r="BM142" s="156" t="s">
        <v>166</v>
      </c>
    </row>
    <row r="143" spans="1:65" s="2" customFormat="1" ht="24.2" customHeight="1">
      <c r="A143" s="26"/>
      <c r="B143" s="145"/>
      <c r="C143" s="146" t="s">
        <v>167</v>
      </c>
      <c r="D143" s="146" t="s">
        <v>114</v>
      </c>
      <c r="E143" s="147" t="s">
        <v>168</v>
      </c>
      <c r="F143" s="148" t="s">
        <v>169</v>
      </c>
      <c r="G143" s="149" t="s">
        <v>165</v>
      </c>
      <c r="H143" s="150">
        <v>80</v>
      </c>
      <c r="I143" s="150">
        <v>0</v>
      </c>
      <c r="J143" s="150">
        <f>ROUND(I143*H143,3)</f>
        <v>0</v>
      </c>
      <c r="K143" s="151"/>
      <c r="L143" s="27"/>
      <c r="M143" s="152" t="s">
        <v>1</v>
      </c>
      <c r="N143" s="153" t="s">
        <v>36</v>
      </c>
      <c r="O143" s="154">
        <v>0.30845</v>
      </c>
      <c r="P143" s="154">
        <f>O143*H143</f>
        <v>24.676000000000002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6" t="s">
        <v>118</v>
      </c>
      <c r="AT143" s="156" t="s">
        <v>114</v>
      </c>
      <c r="AU143" s="156" t="s">
        <v>119</v>
      </c>
      <c r="AY143" s="14" t="s">
        <v>112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4" t="s">
        <v>119</v>
      </c>
      <c r="BK143" s="158">
        <f>ROUND(I143*H143,3)</f>
        <v>0</v>
      </c>
      <c r="BL143" s="14" t="s">
        <v>118</v>
      </c>
      <c r="BM143" s="156" t="s">
        <v>170</v>
      </c>
    </row>
    <row r="144" spans="1:65" s="2" customFormat="1" ht="16.5" customHeight="1">
      <c r="A144" s="26"/>
      <c r="B144" s="145"/>
      <c r="C144" s="146" t="s">
        <v>171</v>
      </c>
      <c r="D144" s="146" t="s">
        <v>114</v>
      </c>
      <c r="E144" s="147" t="s">
        <v>172</v>
      </c>
      <c r="F144" s="148" t="s">
        <v>173</v>
      </c>
      <c r="G144" s="149" t="s">
        <v>174</v>
      </c>
      <c r="H144" s="150">
        <v>0.94099999999999995</v>
      </c>
      <c r="I144" s="150">
        <v>0</v>
      </c>
      <c r="J144" s="150">
        <f>ROUND(I144*H144,3)</f>
        <v>0</v>
      </c>
      <c r="K144" s="151"/>
      <c r="L144" s="27"/>
      <c r="M144" s="152" t="s">
        <v>1</v>
      </c>
      <c r="N144" s="153" t="s">
        <v>36</v>
      </c>
      <c r="O144" s="154">
        <v>35.798999999999999</v>
      </c>
      <c r="P144" s="154">
        <f>O144*H144</f>
        <v>33.686858999999998</v>
      </c>
      <c r="Q144" s="154">
        <v>1.0152099999999999</v>
      </c>
      <c r="R144" s="154">
        <f>Q144*H144</f>
        <v>0.9553126099999999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118</v>
      </c>
      <c r="AT144" s="156" t="s">
        <v>114</v>
      </c>
      <c r="AU144" s="156" t="s">
        <v>119</v>
      </c>
      <c r="AY144" s="14" t="s">
        <v>112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119</v>
      </c>
      <c r="BK144" s="158">
        <f>ROUND(I144*H144,3)</f>
        <v>0</v>
      </c>
      <c r="BL144" s="14" t="s">
        <v>118</v>
      </c>
      <c r="BM144" s="156" t="s">
        <v>175</v>
      </c>
    </row>
    <row r="145" spans="1:65" s="2" customFormat="1" ht="24.2" customHeight="1">
      <c r="A145" s="26"/>
      <c r="B145" s="145"/>
      <c r="C145" s="146" t="s">
        <v>176</v>
      </c>
      <c r="D145" s="146" t="s">
        <v>114</v>
      </c>
      <c r="E145" s="147" t="s">
        <v>177</v>
      </c>
      <c r="F145" s="148" t="s">
        <v>178</v>
      </c>
      <c r="G145" s="149" t="s">
        <v>174</v>
      </c>
      <c r="H145" s="150">
        <v>0.16600000000000001</v>
      </c>
      <c r="I145" s="150">
        <v>0</v>
      </c>
      <c r="J145" s="150">
        <f>ROUND(I145*H145,3)</f>
        <v>0</v>
      </c>
      <c r="K145" s="151"/>
      <c r="L145" s="27"/>
      <c r="M145" s="152" t="s">
        <v>1</v>
      </c>
      <c r="N145" s="153" t="s">
        <v>36</v>
      </c>
      <c r="O145" s="154">
        <v>15.254849999999999</v>
      </c>
      <c r="P145" s="154">
        <f>O145*H145</f>
        <v>2.5323050999999999</v>
      </c>
      <c r="Q145" s="154">
        <v>1.20296</v>
      </c>
      <c r="R145" s="154">
        <f>Q145*H145</f>
        <v>0.19969136000000001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118</v>
      </c>
      <c r="AT145" s="156" t="s">
        <v>114</v>
      </c>
      <c r="AU145" s="156" t="s">
        <v>119</v>
      </c>
      <c r="AY145" s="14" t="s">
        <v>112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119</v>
      </c>
      <c r="BK145" s="158">
        <f>ROUND(I145*H145,3)</f>
        <v>0</v>
      </c>
      <c r="BL145" s="14" t="s">
        <v>118</v>
      </c>
      <c r="BM145" s="156" t="s">
        <v>179</v>
      </c>
    </row>
    <row r="146" spans="1:65" s="12" customFormat="1" ht="22.9" customHeight="1">
      <c r="B146" s="133"/>
      <c r="D146" s="134" t="s">
        <v>69</v>
      </c>
      <c r="E146" s="143" t="s">
        <v>135</v>
      </c>
      <c r="F146" s="143" t="s">
        <v>180</v>
      </c>
      <c r="J146" s="144">
        <f>BK146</f>
        <v>0</v>
      </c>
      <c r="L146" s="133"/>
      <c r="M146" s="137"/>
      <c r="N146" s="138"/>
      <c r="O146" s="138"/>
      <c r="P146" s="139">
        <f>P147</f>
        <v>2.9836</v>
      </c>
      <c r="Q146" s="138"/>
      <c r="R146" s="139">
        <f>R147</f>
        <v>2.1</v>
      </c>
      <c r="S146" s="138"/>
      <c r="T146" s="140">
        <f>T147</f>
        <v>0</v>
      </c>
      <c r="AR146" s="134" t="s">
        <v>75</v>
      </c>
      <c r="AT146" s="141" t="s">
        <v>69</v>
      </c>
      <c r="AU146" s="141" t="s">
        <v>75</v>
      </c>
      <c r="AY146" s="134" t="s">
        <v>112</v>
      </c>
      <c r="BK146" s="142">
        <f>BK147</f>
        <v>0</v>
      </c>
    </row>
    <row r="147" spans="1:65" s="2" customFormat="1" ht="24.2" customHeight="1">
      <c r="A147" s="26"/>
      <c r="B147" s="145"/>
      <c r="C147" s="146" t="s">
        <v>181</v>
      </c>
      <c r="D147" s="146" t="s">
        <v>114</v>
      </c>
      <c r="E147" s="147" t="s">
        <v>182</v>
      </c>
      <c r="F147" s="148" t="s">
        <v>183</v>
      </c>
      <c r="G147" s="149" t="s">
        <v>165</v>
      </c>
      <c r="H147" s="150">
        <v>20</v>
      </c>
      <c r="I147" s="150">
        <v>0</v>
      </c>
      <c r="J147" s="150">
        <f>ROUND(I147*H147,3)</f>
        <v>0</v>
      </c>
      <c r="K147" s="151"/>
      <c r="L147" s="27"/>
      <c r="M147" s="152" t="s">
        <v>1</v>
      </c>
      <c r="N147" s="153" t="s">
        <v>36</v>
      </c>
      <c r="O147" s="154">
        <v>0.14918000000000001</v>
      </c>
      <c r="P147" s="154">
        <f>O147*H147</f>
        <v>2.9836</v>
      </c>
      <c r="Q147" s="154">
        <v>0.105</v>
      </c>
      <c r="R147" s="154">
        <f>Q147*H147</f>
        <v>2.1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118</v>
      </c>
      <c r="AT147" s="156" t="s">
        <v>114</v>
      </c>
      <c r="AU147" s="156" t="s">
        <v>119</v>
      </c>
      <c r="AY147" s="14" t="s">
        <v>112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119</v>
      </c>
      <c r="BK147" s="158">
        <f>ROUND(I147*H147,3)</f>
        <v>0</v>
      </c>
      <c r="BL147" s="14" t="s">
        <v>118</v>
      </c>
      <c r="BM147" s="156" t="s">
        <v>184</v>
      </c>
    </row>
    <row r="148" spans="1:65" s="12" customFormat="1" ht="22.9" customHeight="1">
      <c r="B148" s="133"/>
      <c r="D148" s="134" t="s">
        <v>69</v>
      </c>
      <c r="E148" s="143" t="s">
        <v>185</v>
      </c>
      <c r="F148" s="143" t="s">
        <v>186</v>
      </c>
      <c r="J148" s="144">
        <f>BK148</f>
        <v>0</v>
      </c>
      <c r="L148" s="133"/>
      <c r="M148" s="137"/>
      <c r="N148" s="138"/>
      <c r="O148" s="138"/>
      <c r="P148" s="139">
        <f>P149</f>
        <v>32.823180000000001</v>
      </c>
      <c r="Q148" s="138"/>
      <c r="R148" s="139">
        <f>R149</f>
        <v>0</v>
      </c>
      <c r="S148" s="138"/>
      <c r="T148" s="140">
        <f>T149</f>
        <v>0</v>
      </c>
      <c r="AR148" s="134" t="s">
        <v>75</v>
      </c>
      <c r="AT148" s="141" t="s">
        <v>69</v>
      </c>
      <c r="AU148" s="141" t="s">
        <v>75</v>
      </c>
      <c r="AY148" s="134" t="s">
        <v>112</v>
      </c>
      <c r="BK148" s="142">
        <f>BK149</f>
        <v>0</v>
      </c>
    </row>
    <row r="149" spans="1:65" s="2" customFormat="1" ht="33" customHeight="1">
      <c r="A149" s="26"/>
      <c r="B149" s="145"/>
      <c r="C149" s="146" t="s">
        <v>187</v>
      </c>
      <c r="D149" s="146" t="s">
        <v>114</v>
      </c>
      <c r="E149" s="147" t="s">
        <v>188</v>
      </c>
      <c r="F149" s="148" t="s">
        <v>189</v>
      </c>
      <c r="G149" s="149" t="s">
        <v>174</v>
      </c>
      <c r="H149" s="150">
        <v>98.864999999999995</v>
      </c>
      <c r="I149" s="150">
        <v>0</v>
      </c>
      <c r="J149" s="150">
        <f>ROUND(I149*H149,3)</f>
        <v>0</v>
      </c>
      <c r="K149" s="151"/>
      <c r="L149" s="27"/>
      <c r="M149" s="159" t="s">
        <v>1</v>
      </c>
      <c r="N149" s="160" t="s">
        <v>36</v>
      </c>
      <c r="O149" s="161">
        <v>0.33200000000000002</v>
      </c>
      <c r="P149" s="161">
        <f>O149*H149</f>
        <v>32.823180000000001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118</v>
      </c>
      <c r="AT149" s="156" t="s">
        <v>114</v>
      </c>
      <c r="AU149" s="156" t="s">
        <v>119</v>
      </c>
      <c r="AY149" s="14" t="s">
        <v>112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4" t="s">
        <v>119</v>
      </c>
      <c r="BK149" s="158">
        <f>ROUND(I149*H149,3)</f>
        <v>0</v>
      </c>
      <c r="BL149" s="14" t="s">
        <v>118</v>
      </c>
      <c r="BM149" s="156" t="s">
        <v>190</v>
      </c>
    </row>
    <row r="150" spans="1:65" s="2" customFormat="1" ht="6.95" customHeight="1">
      <c r="A150" s="26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27"/>
      <c r="M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</sheetData>
  <autoFilter ref="C125:K149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1 - OM</vt:lpstr>
      <vt:lpstr>'1 - OM'!Názvy_tlače</vt:lpstr>
      <vt:lpstr>'Rekapitulácia stavby'!Názvy_tlače</vt:lpstr>
      <vt:lpstr>'1 - OM'!Oblasť_tlače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DESKTOP-3TR5FTR\turček</dc:creator>
  <cp:lastModifiedBy>admin</cp:lastModifiedBy>
  <dcterms:created xsi:type="dcterms:W3CDTF">2022-01-27T09:27:20Z</dcterms:created>
  <dcterms:modified xsi:type="dcterms:W3CDTF">2022-09-21T13:36:15Z</dcterms:modified>
</cp:coreProperties>
</file>