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Záloha pracovný PC z 2.9.2022\Jagercik\Jagerčík\Agenda Verejného obstarávania\OZ Podunajsko\Ťažba 2023 2026\Súťažné podklady\Josephina\"/>
    </mc:Choice>
  </mc:AlternateContent>
  <xr:revisionPtr revIDLastSave="0" documentId="8_{C8489748-68BD-443C-B326-AB8D8DBB2A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C Levice" sheetId="3" r:id="rId1"/>
    <sheet name="VC Želiezovce" sheetId="4" r:id="rId2"/>
    <sheet name="VC Štúrovo" sheetId="5" r:id="rId3"/>
    <sheet name="VC Vojnice" sheetId="21" r:id="rId4"/>
    <sheet name="VC Gabčíkovo" sheetId="22" r:id="rId5"/>
    <sheet name="VC Čalovo" sheetId="23" r:id="rId6"/>
    <sheet name="VC Palárikovo" sheetId="24" r:id="rId7"/>
    <sheet name="VC Antol" sheetId="25" r:id="rId8"/>
    <sheet name="VC Sitno" sheetId="26" r:id="rId9"/>
    <sheet name="VC Ladzany" sheetId="27" r:id="rId10"/>
    <sheet name="VC Krnišov" sheetId="6" r:id="rId11"/>
    <sheet name="VC Žibritov" sheetId="7" r:id="rId12"/>
    <sheet name="VC Modrý Kameň" sheetId="9" r:id="rId13"/>
    <sheet name="VC Nová Ves" sheetId="10" r:id="rId14"/>
    <sheet name="VC Bukovina" sheetId="11" r:id="rId15"/>
    <sheet name="VC Čifáre" sheetId="12" r:id="rId16"/>
    <sheet name="VC Podhájska" sheetId="13" r:id="rId17"/>
    <sheet name="VC Čelovce" sheetId="14" r:id="rId18"/>
    <sheet name="VC Cerovo" sheetId="15" r:id="rId19"/>
    <sheet name="VC Medovarce" sheetId="16" r:id="rId20"/>
    <sheet name="VC Plášťovce" sheetId="17" r:id="rId21"/>
    <sheet name="VC Nitra" sheetId="18" r:id="rId22"/>
    <sheet name="VC Galanta" sheetId="19" r:id="rId23"/>
    <sheet name="VC Počúvadlo" sheetId="20" r:id="rId24"/>
    <sheet name="VC Štampoch" sheetId="8" r:id="rId25"/>
    <sheet name="VC Tlstý Vrch" sheetId="28" r:id="rId26"/>
    <sheet name="VC Žuhračka" sheetId="29" r:id="rId27"/>
  </sheets>
  <definedNames>
    <definedName name="_Toc336189154" localSheetId="0">'VC Levice'!#REF!</definedName>
    <definedName name="_xlnm.Print_Area" localSheetId="0">'VC Levice'!$A$1:$S$52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9" l="1"/>
  <c r="G11" i="29"/>
  <c r="H10" i="29"/>
  <c r="G10" i="29"/>
  <c r="H9" i="29"/>
  <c r="G9" i="29"/>
  <c r="H8" i="29"/>
  <c r="H12" i="29" s="1"/>
  <c r="D19" i="29" s="1"/>
  <c r="G8" i="29"/>
  <c r="H11" i="28"/>
  <c r="G11" i="28"/>
  <c r="H10" i="28"/>
  <c r="G10" i="28"/>
  <c r="H9" i="28"/>
  <c r="G9" i="28"/>
  <c r="H8" i="28"/>
  <c r="G8" i="28"/>
  <c r="H11" i="8"/>
  <c r="G11" i="8"/>
  <c r="H10" i="8"/>
  <c r="G10" i="8"/>
  <c r="H9" i="8"/>
  <c r="G9" i="8"/>
  <c r="H8" i="8"/>
  <c r="H12" i="8" s="1"/>
  <c r="D19" i="8" s="1"/>
  <c r="G8" i="8"/>
  <c r="H12" i="28" l="1"/>
  <c r="D19" i="28" s="1"/>
  <c r="E19" i="29"/>
  <c r="G19" i="29" s="1"/>
  <c r="E19" i="28"/>
  <c r="G19" i="28" s="1"/>
  <c r="E19" i="8"/>
  <c r="G19" i="8" s="1"/>
  <c r="D11" i="17" l="1"/>
  <c r="D10" i="17"/>
  <c r="D9" i="17"/>
  <c r="D8" i="17"/>
  <c r="D11" i="16"/>
  <c r="D10" i="16"/>
  <c r="C10" i="16"/>
  <c r="D9" i="16"/>
  <c r="C9" i="16"/>
  <c r="D8" i="16"/>
  <c r="C8" i="16"/>
  <c r="D11" i="15"/>
  <c r="D10" i="15"/>
  <c r="D9" i="15"/>
  <c r="D8" i="15"/>
  <c r="D11" i="14"/>
  <c r="D10" i="14"/>
  <c r="D9" i="14"/>
  <c r="D8" i="14"/>
  <c r="C11" i="11" l="1"/>
  <c r="C10" i="11"/>
  <c r="C9" i="11"/>
  <c r="C8" i="11"/>
  <c r="D11" i="7" l="1"/>
  <c r="C11" i="7"/>
  <c r="D10" i="7"/>
  <c r="C10" i="7"/>
  <c r="D9" i="7"/>
  <c r="C9" i="7"/>
  <c r="D8" i="7"/>
  <c r="C8" i="7"/>
  <c r="D11" i="6"/>
  <c r="C11" i="6"/>
  <c r="D10" i="6"/>
  <c r="C10" i="6"/>
  <c r="D9" i="6"/>
  <c r="C9" i="6"/>
  <c r="D8" i="6"/>
  <c r="C8" i="6"/>
  <c r="D11" i="27"/>
  <c r="C11" i="27"/>
  <c r="D10" i="27"/>
  <c r="C10" i="27"/>
  <c r="D9" i="27"/>
  <c r="C9" i="27"/>
  <c r="D8" i="27"/>
  <c r="C8" i="27"/>
  <c r="D11" i="26"/>
  <c r="C11" i="26"/>
  <c r="D10" i="26"/>
  <c r="C10" i="26"/>
  <c r="D9" i="26"/>
  <c r="C9" i="26"/>
  <c r="D8" i="26"/>
  <c r="C8" i="26"/>
  <c r="D11" i="25"/>
  <c r="C11" i="25"/>
  <c r="D10" i="25"/>
  <c r="C10" i="25"/>
  <c r="D9" i="25"/>
  <c r="C9" i="25"/>
  <c r="D8" i="25"/>
  <c r="C8" i="25"/>
  <c r="H11" i="27" l="1"/>
  <c r="G11" i="27"/>
  <c r="H10" i="27"/>
  <c r="G10" i="27"/>
  <c r="H9" i="27"/>
  <c r="G9" i="27"/>
  <c r="H8" i="27"/>
  <c r="H12" i="27" s="1"/>
  <c r="D19" i="27" s="1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H12" i="25" s="1"/>
  <c r="D19" i="25" s="1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H12" i="21" s="1"/>
  <c r="D19" i="21" s="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H12" i="19" s="1"/>
  <c r="D19" i="19" s="1"/>
  <c r="G8" i="19"/>
  <c r="H11" i="18"/>
  <c r="G11" i="18"/>
  <c r="H10" i="18"/>
  <c r="G10" i="18"/>
  <c r="H9" i="18"/>
  <c r="G9" i="18"/>
  <c r="H8" i="18"/>
  <c r="H12" i="18" s="1"/>
  <c r="D19" i="18" s="1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H12" i="15" s="1"/>
  <c r="D19" i="15" s="1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H12" i="6" s="1"/>
  <c r="D19" i="6" s="1"/>
  <c r="G8" i="6"/>
  <c r="H11" i="5"/>
  <c r="G11" i="5"/>
  <c r="H10" i="5"/>
  <c r="G10" i="5"/>
  <c r="H9" i="5"/>
  <c r="G9" i="5"/>
  <c r="H8" i="5"/>
  <c r="H12" i="5" s="1"/>
  <c r="D19" i="5" s="1"/>
  <c r="G8" i="5"/>
  <c r="H11" i="4"/>
  <c r="G11" i="4"/>
  <c r="H10" i="4"/>
  <c r="G10" i="4"/>
  <c r="H9" i="4"/>
  <c r="G9" i="4"/>
  <c r="H8" i="4"/>
  <c r="G8" i="4"/>
  <c r="H12" i="20" l="1"/>
  <c r="D19" i="20" s="1"/>
  <c r="H12" i="17"/>
  <c r="D19" i="17" s="1"/>
  <c r="H12" i="14"/>
  <c r="D19" i="14" s="1"/>
  <c r="H12" i="11"/>
  <c r="D19" i="11" s="1"/>
  <c r="H12" i="7"/>
  <c r="D19" i="7" s="1"/>
  <c r="H12" i="26"/>
  <c r="D19" i="26" s="1"/>
  <c r="H12" i="23"/>
  <c r="D19" i="23" s="1"/>
  <c r="H12" i="4"/>
  <c r="D19" i="4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<sst xmlns="http://schemas.openxmlformats.org/spreadsheetml/2006/main" count="1161" uniqueCount="67">
  <si>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</si>
  <si>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</si>
  <si>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</si>
  <si>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</si>
  <si>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</si>
  <si>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</si>
  <si>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</si>
  <si>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</si>
  <si>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</si>
  <si>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</si>
  <si>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</si>
  <si>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</si>
  <si>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</si>
  <si>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</si>
  <si>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</si>
  <si>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</si>
  <si>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</si>
  <si>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</si>
  <si>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</si>
  <si>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</si>
  <si>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</si>
  <si>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</si>
  <si>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</si>
  <si>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</si>
  <si>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</si>
  <si>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</si>
  <si>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</si>
  <si>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</si>
  <si>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</si>
  <si>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</si>
  <si>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</si>
  <si>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</si>
  <si>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</si>
  <si>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</si>
  <si>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</si>
  <si>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</si>
  <si>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</si>
  <si>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</si>
  <si>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</si>
  <si>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zákazky:Lesnícke služby v ťažbovom procese na organizačnej zložke OZ Podunajsko  na obdobie 2023 - 2026</t>
  </si>
  <si>
    <t>Časť č. 1: VC Levice</t>
  </si>
  <si>
    <t>Časť č. 2: VC Želiezovce</t>
  </si>
  <si>
    <t>Časť č. 3: VC Štúrovo</t>
  </si>
  <si>
    <t>Časť č. 4: VC Vojnice</t>
  </si>
  <si>
    <t>Časť č. 5: VC Gabčíkovo</t>
  </si>
  <si>
    <t>Časť č. 6: VC Čalovo</t>
  </si>
  <si>
    <t>Časť č. 7: VC Palárikovo</t>
  </si>
  <si>
    <t>Časť č. 8: VC Antol</t>
  </si>
  <si>
    <t>Časť č. 9: VC Sitno</t>
  </si>
  <si>
    <t>Časť č. 10: VC Ladzany</t>
  </si>
  <si>
    <t>Časť č. 11: VC Krnišov</t>
  </si>
  <si>
    <t>Časť č. 12: VC Žibritov</t>
  </si>
  <si>
    <t>Časť č. 13: VC Modrý Kameň</t>
  </si>
  <si>
    <t>Časť č. 14: VC Nová Ves</t>
  </si>
  <si>
    <t>Časť č. 15: VC Bukovina</t>
  </si>
  <si>
    <t>Časť č. 16: VC Čifáre</t>
  </si>
  <si>
    <t>Časť č. 17: VC Podhájska</t>
  </si>
  <si>
    <t>Časť č. 18: VC Čelovce</t>
  </si>
  <si>
    <t>Časť č. 19: VC Cerovo</t>
  </si>
  <si>
    <t>Časť č. 20: VC Medovarce</t>
  </si>
  <si>
    <t>Časť č. 21: VC Plášťovce</t>
  </si>
  <si>
    <t>Časť č. 22: VC Nitra</t>
  </si>
  <si>
    <t>Časť č. 23: VC Galanta</t>
  </si>
  <si>
    <t>Časť č. 24: VC Počúvadlo</t>
  </si>
  <si>
    <t>Časť č. 25: VC Štampoch</t>
  </si>
  <si>
    <t>Časť č. 26: VC Tlstý Vrch</t>
  </si>
  <si>
    <t>Časť č. 27: VC Žuhračka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</si>
</sst>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/>
    </xf>
    <xf numFmtId="4" fontId="6" fillId="0" borderId="5" xfId="1" applyNumberFormat="1" applyFont="1" applyBorder="1" applyAlignment="1">
      <alignment horizontal="left" vertical="center" indent="2"/>
    </xf>
    <xf numFmtId="4" fontId="6" fillId="0" borderId="5" xfId="1" applyNumberFormat="1" applyFont="1" applyBorder="1" applyAlignment="1">
      <alignment horizontal="right" vertical="center" indent="2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5A772F3-98E4-4E7A-8334-4E8D8C777622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88E6B6A-9720-4698-9D34-D4BE5E216B2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B470540-5E63-4BB1-93B4-26C3C73F0B5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B1602767-4357-4945-B69C-9968E636337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2F615BCA-515E-4323-9107-0B97BF6FD3F1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EFA87A9-F9DB-44B3-B65C-C0E54D5838A4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E13A374-1EFB-4E4F-BF6F-64A0445207FD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85360B92-DBE2-4E36-B16F-6AD563815C93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F638F03-6F6E-41C7-8524-A79B5AD53DD4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A32E3A4C-FA80-4CD2-899B-141F85D8887C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89A0C9A-F822-4FAE-AC05-8A2BA985B334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6AB0D35-543E-46CB-9C84-2F4214228BE1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7C9CE7CD-1139-461B-B882-9FF790C6D609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2545187C-EB51-4E2C-9A58-6CBB040EEFE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69F7634-F99E-4D48-920A-7224B327E653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9862F71-4FA1-41D8-B8E0-097B15D4AE03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9405C14-BB5D-4455-AC73-59CEFB40422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E1735C51-8FAE-4874-87D4-3A7A713FD6B3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9C27312-96EE-4A0B-9421-D46C0C64E1FB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832B9A7-1303-40C1-BB03-8893B125D8D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AFF6236-0F77-4125-AF83-4B05389D4ED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52805BE-915A-4476-991C-ABD03FD7A02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0010855-BC02-4B0F-A546-7A8B56A90BD2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4039CB6-01B2-4523-8B28-656635EE8D4E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5DC233DF-526F-4EFD-9A6A-69CFF85477C5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804E885-A71D-47E6-921A-EEDF7DDA1C4A}"/>
            </a:ext>
          </a:extLst>
        </xdr:cNvPr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5" sqref="B5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29">
        <v>7600</v>
      </c>
      <c r="D8" s="28">
        <v>41.63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29">
        <v>6400</v>
      </c>
      <c r="D9" s="28">
        <v>27.74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29">
        <v>40000</v>
      </c>
      <c r="D10" s="28">
        <v>28.42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29">
        <v>1000</v>
      </c>
      <c r="D11" s="28">
        <v>27.83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3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4C3BF-CC8F-4337-8A26-02D8EA85FDB0}">
  <sheetPr>
    <tabColor rgb="FFFFC000"/>
  </sheetPr>
  <dimension ref="A1:K46"/>
  <sheetViews>
    <sheetView workbookViewId="0">
      <selection activeCell="B17" sqref="B17:B1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49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f>2400*1.3</f>
        <v>3120</v>
      </c>
      <c r="D8" s="50">
        <f>24.44*1.7</f>
        <v>41.548000000000002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f>6800*1.3</f>
        <v>8840</v>
      </c>
      <c r="D9" s="50">
        <f>16.69*1.7</f>
        <v>28.373000000000001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f>21800*1.3</f>
        <v>28340</v>
      </c>
      <c r="D10" s="50">
        <f>13.27*1.7</f>
        <v>22.558999999999997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f>1000*1.3</f>
        <v>1300</v>
      </c>
      <c r="D11" s="50">
        <f>15.63*1.7</f>
        <v>26.571000000000002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7AA6-EC05-485D-B017-E0519A185AD2}">
  <dimension ref="A1:K46"/>
  <sheetViews>
    <sheetView workbookViewId="0">
      <selection activeCell="C8" sqref="C8: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f>2360*1.3</f>
        <v>3068</v>
      </c>
      <c r="D8" s="50">
        <f>22.18*1.7</f>
        <v>37.705999999999996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f>5160*1.3</f>
        <v>6708</v>
      </c>
      <c r="D9" s="50">
        <f>19.85*1.7</f>
        <v>33.745000000000005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f>16280*1.3</f>
        <v>21164</v>
      </c>
      <c r="D10" s="50">
        <f>12.59*1.7</f>
        <v>21.402999999999999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f>1000*1.3</f>
        <v>1300</v>
      </c>
      <c r="D11" s="50">
        <f>12.59*1.3</f>
        <v>16.367000000000001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3716-4BBB-4357-B87C-547039C1758F}">
  <sheetPr>
    <tabColor rgb="FFFFC000"/>
  </sheetPr>
  <dimension ref="A1:K46"/>
  <sheetViews>
    <sheetView workbookViewId="0">
      <selection activeCell="C8" sqref="C8: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f>1680*1.3</f>
        <v>2184</v>
      </c>
      <c r="D8" s="50">
        <f>24.52*1.7</f>
        <v>41.683999999999997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f>4960*1.3</f>
        <v>6448</v>
      </c>
      <c r="D9" s="50">
        <f>17.78*1.7</f>
        <v>30.226000000000003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f>16360*1.3</f>
        <v>21268</v>
      </c>
      <c r="D10" s="50">
        <f>14.98*1.7</f>
        <v>25.466000000000001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f>1000*1.3</f>
        <v>1300</v>
      </c>
      <c r="D11" s="50">
        <f>15.85*1.3</f>
        <v>20.605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E7DC-56DC-40F1-A877-E2C14002412E}">
  <dimension ref="A1:K46"/>
  <sheetViews>
    <sheetView workbookViewId="0">
      <selection activeCell="B9" sqref="B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52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4380</v>
      </c>
      <c r="D8" s="50">
        <v>48.57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10590</v>
      </c>
      <c r="D9" s="50">
        <v>40.6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23025</v>
      </c>
      <c r="D10" s="50">
        <v>28.51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1000</v>
      </c>
      <c r="D11" s="50">
        <v>46.85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6331-9527-468A-B9B1-61A33870F1B7}">
  <sheetPr>
    <tabColor rgb="FFFFC000"/>
  </sheetPr>
  <dimension ref="A1:K46"/>
  <sheetViews>
    <sheetView workbookViewId="0">
      <selection activeCell="C15" sqref="C15:G15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53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6760</v>
      </c>
      <c r="D8" s="50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3120</v>
      </c>
      <c r="D9" s="50">
        <v>26.84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30160</v>
      </c>
      <c r="D10" s="50">
        <v>25.69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1560</v>
      </c>
      <c r="D11" s="50">
        <v>33.54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95EA-77D3-4A40-858C-D26DC5732047}">
  <dimension ref="A1:K46"/>
  <sheetViews>
    <sheetView workbookViewId="0">
      <selection activeCell="C8" sqref="C8:C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54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f>3149*1.3</f>
        <v>4093.7000000000003</v>
      </c>
      <c r="D8" s="50">
        <v>41.1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f>8123*1.3</f>
        <v>10559.9</v>
      </c>
      <c r="D9" s="50">
        <v>32.44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f>15528*1.3</f>
        <v>20186.400000000001</v>
      </c>
      <c r="D10" s="50">
        <v>24.15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f>1200*1.3</f>
        <v>1560</v>
      </c>
      <c r="D11" s="50">
        <v>27.21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4296-164D-4F89-A303-5758CD54205A}">
  <sheetPr>
    <tabColor rgb="FFFFC000"/>
  </sheetPr>
  <dimension ref="A1:K46"/>
  <sheetViews>
    <sheetView workbookViewId="0">
      <selection activeCell="C8" sqref="C8:D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55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14330</v>
      </c>
      <c r="D8" s="50">
        <v>46.55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4900</v>
      </c>
      <c r="D9" s="50">
        <v>31.55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78755</v>
      </c>
      <c r="D10" s="50">
        <v>25.08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520</v>
      </c>
      <c r="D11" s="50">
        <v>28.19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11AE-35F5-4F00-A4CC-7CF26DE5B47D}">
  <dimension ref="A1:K46"/>
  <sheetViews>
    <sheetView workbookViewId="0">
      <selection activeCell="D9" sqref="D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56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14000</v>
      </c>
      <c r="D8" s="50">
        <v>44.86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8330</v>
      </c>
      <c r="D9" s="50">
        <v>28.8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19770</v>
      </c>
      <c r="D10" s="50">
        <v>24.51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5400</v>
      </c>
      <c r="D11" s="50">
        <v>29.27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AFA5-7C2C-4B6E-95D2-7037C0CC334E}">
  <sheetPr>
    <tabColor rgb="FFFFC000"/>
  </sheetPr>
  <dimension ref="A1:K46"/>
  <sheetViews>
    <sheetView workbookViewId="0">
      <selection activeCell="E8" sqref="E8:E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57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1">
        <v>3171.8440000000001</v>
      </c>
      <c r="D8" s="50">
        <f>45.83</f>
        <v>45.83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3">
      <c r="A9" s="16">
        <v>2</v>
      </c>
      <c r="B9" s="17" t="s">
        <v>26</v>
      </c>
      <c r="C9" s="51">
        <v>4073.3160000000003</v>
      </c>
      <c r="D9" s="50">
        <f>33.56</f>
        <v>33.56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3">
      <c r="A10" s="16">
        <v>3</v>
      </c>
      <c r="B10" s="17" t="s">
        <v>24</v>
      </c>
      <c r="C10" s="51">
        <v>28212.079999999998</v>
      </c>
      <c r="D10" s="50">
        <f>26.91</f>
        <v>26.91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0">
        <v>4000</v>
      </c>
      <c r="D11" s="50">
        <f>35.82</f>
        <v>35.82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7EC8-F677-45F1-9F37-B5E35FB376BC}">
  <dimension ref="A1:K46"/>
  <sheetViews>
    <sheetView workbookViewId="0">
      <selection activeCell="D10" sqref="D1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58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1">
        <v>1647.9904999999999</v>
      </c>
      <c r="D8" s="50">
        <f>45.83</f>
        <v>45.83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3">
      <c r="A9" s="16">
        <v>2</v>
      </c>
      <c r="B9" s="17" t="s">
        <v>26</v>
      </c>
      <c r="C9" s="51">
        <v>5261.2560000000003</v>
      </c>
      <c r="D9" s="50">
        <f>33.56</f>
        <v>33.56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3">
      <c r="A10" s="16">
        <v>3</v>
      </c>
      <c r="B10" s="17" t="s">
        <v>24</v>
      </c>
      <c r="C10" s="51">
        <v>28821.156000000003</v>
      </c>
      <c r="D10" s="50">
        <f>26.91</f>
        <v>26.91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0">
        <v>4000</v>
      </c>
      <c r="D11" s="50">
        <f>35.82</f>
        <v>35.82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30323-1183-41B1-A497-2CD5E1C62A1C}">
  <sheetPr>
    <tabColor rgb="FFFFC000"/>
  </sheetPr>
  <dimension ref="A1:K46"/>
  <sheetViews>
    <sheetView workbookViewId="0">
      <selection activeCell="C8" sqref="C8:C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8565</v>
      </c>
      <c r="D8" s="28">
        <v>46.09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2325</v>
      </c>
      <c r="D9" s="28">
        <v>20.21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31810</v>
      </c>
      <c r="D10" s="28">
        <v>23.36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400</v>
      </c>
      <c r="D11" s="28">
        <v>28.17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D303D-AB9B-4EAA-919F-78A92A8CBEE9}">
  <sheetPr>
    <tabColor rgb="FFFFC000"/>
  </sheetPr>
  <dimension ref="A1:K46"/>
  <sheetViews>
    <sheetView workbookViewId="0">
      <selection activeCell="C7" sqref="C7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59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1">
        <f>2753.51/8*4*1.3</f>
        <v>1789.7815000000003</v>
      </c>
      <c r="D8" s="50">
        <f>45.83</f>
        <v>45.83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3">
      <c r="A9" s="16">
        <v>2</v>
      </c>
      <c r="B9" s="17" t="s">
        <v>26</v>
      </c>
      <c r="C9" s="51">
        <f>3788.27/8*4*1.3</f>
        <v>2462.3755000000001</v>
      </c>
      <c r="D9" s="50">
        <f>33.56</f>
        <v>33.56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3">
      <c r="A10" s="16">
        <v>3</v>
      </c>
      <c r="B10" s="17" t="s">
        <v>24</v>
      </c>
      <c r="C10" s="51">
        <f>15295.8/8*4*1.3</f>
        <v>9942.27</v>
      </c>
      <c r="D10" s="50">
        <f>26.91</f>
        <v>26.91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0">
        <v>2000</v>
      </c>
      <c r="D11" s="50">
        <f>35.82</f>
        <v>35.82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E87A-D6D3-4840-A40E-BAB749F7EA95}">
  <dimension ref="A1:K46"/>
  <sheetViews>
    <sheetView workbookViewId="0">
      <selection activeCell="D7" sqref="D7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60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1">
        <v>4268.1899999999996</v>
      </c>
      <c r="D8" s="50">
        <f>45.83</f>
        <v>45.83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3">
      <c r="A9" s="16">
        <v>2</v>
      </c>
      <c r="B9" s="17" t="s">
        <v>26</v>
      </c>
      <c r="C9" s="51">
        <v>4937.09</v>
      </c>
      <c r="D9" s="50">
        <f>33.56</f>
        <v>33.56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3">
      <c r="A10" s="16">
        <v>3</v>
      </c>
      <c r="B10" s="17" t="s">
        <v>24</v>
      </c>
      <c r="C10" s="51">
        <v>35568.97</v>
      </c>
      <c r="D10" s="50">
        <f>26.91</f>
        <v>26.91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0">
        <v>6000</v>
      </c>
      <c r="D11" s="50">
        <f>35.82</f>
        <v>35.82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3462-B81D-4D7E-95DF-10F3773C8D60}">
  <sheetPr>
    <tabColor rgb="FFFFC000"/>
  </sheetPr>
  <dimension ref="A1:K46"/>
  <sheetViews>
    <sheetView workbookViewId="0">
      <selection activeCell="A13" sqref="A13:H13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61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2">
        <v>16900</v>
      </c>
      <c r="D8" s="50">
        <v>33.677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52">
        <v>4160</v>
      </c>
      <c r="D9" s="50">
        <v>37.229999999999997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52">
        <v>53040</v>
      </c>
      <c r="D10" s="50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2">
        <v>9100</v>
      </c>
      <c r="D11" s="50">
        <v>37.518999999999998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4C71-06E5-46EB-9A96-4EBD02619731}">
  <dimension ref="A1:K46"/>
  <sheetViews>
    <sheetView workbookViewId="0">
      <selection activeCell="C8" sqref="C8:C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62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53">
        <v>6370</v>
      </c>
      <c r="D8" s="50">
        <v>34.475999999999999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53">
        <v>650</v>
      </c>
      <c r="D9" s="50">
        <v>25.585000000000001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53">
        <v>31720</v>
      </c>
      <c r="D10" s="50">
        <v>20.943999999999999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53">
        <v>3900</v>
      </c>
      <c r="D11" s="50">
        <v>29.120999999999999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03B1-594F-4F03-9F59-E0A9D7D7C53A}">
  <sheetPr>
    <tabColor rgb="FFFFC000"/>
  </sheetPr>
  <dimension ref="A1:K46"/>
  <sheetViews>
    <sheetView workbookViewId="0">
      <selection activeCell="B11" sqref="B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63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3250</v>
      </c>
      <c r="D8" s="50">
        <v>44.69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4300</v>
      </c>
      <c r="D9" s="50">
        <v>32.090000000000003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31800</v>
      </c>
      <c r="D10" s="50">
        <v>20.54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500</v>
      </c>
      <c r="D11" s="50">
        <v>34.19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A843-D5F7-4B9F-B7A4-8FE739C8AA68}">
  <dimension ref="A1:K46"/>
  <sheetViews>
    <sheetView workbookViewId="0">
      <selection activeCell="D9" sqref="D9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64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2300</v>
      </c>
      <c r="D8" s="50">
        <v>44.69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5300</v>
      </c>
      <c r="D9" s="50">
        <v>32.090000000000003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29500</v>
      </c>
      <c r="D10" s="50">
        <v>20.54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300</v>
      </c>
      <c r="D11" s="50">
        <v>34.19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D6CD-A175-4639-A545-A287D6FF410B}">
  <sheetPr>
    <tabColor rgb="FFFFC000"/>
  </sheetPr>
  <dimension ref="A1:K46"/>
  <sheetViews>
    <sheetView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65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3000</v>
      </c>
      <c r="D8" s="50">
        <v>44.69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11000</v>
      </c>
      <c r="D9" s="50">
        <v>32.090000000000003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26000</v>
      </c>
      <c r="D10" s="50">
        <v>20.54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500</v>
      </c>
      <c r="D11" s="50">
        <v>34.19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7A27-028D-4555-8BAD-0F458BB79DBD}">
  <dimension ref="A1:K46"/>
  <sheetViews>
    <sheetView workbookViewId="0">
      <selection activeCell="D7" sqref="D7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66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4000</v>
      </c>
      <c r="D8" s="50">
        <v>44.69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10000</v>
      </c>
      <c r="D9" s="50">
        <v>32.090000000000003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32000</v>
      </c>
      <c r="D10" s="50">
        <v>20.54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400</v>
      </c>
      <c r="D11" s="50">
        <v>34.19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17E0-59FD-4496-BFA2-7A76F7F9A308}">
  <dimension ref="A1:K46"/>
  <sheetViews>
    <sheetView workbookViewId="0">
      <selection activeCell="E10" sqref="E10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42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8500</v>
      </c>
      <c r="D8" s="50">
        <v>37.96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5300</v>
      </c>
      <c r="D9" s="50">
        <v>30.5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38500</v>
      </c>
      <c r="D10" s="50">
        <v>27.17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700</v>
      </c>
      <c r="D11" s="50">
        <v>28.75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1C10D-7249-4DA5-BE10-D368848F186D}">
  <sheetPr>
    <tabColor rgb="FFFFC000"/>
  </sheetPr>
  <dimension ref="A1:K46"/>
  <sheetViews>
    <sheetView workbookViewId="0">
      <selection activeCell="C16" sqref="C16:G16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43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7600</v>
      </c>
      <c r="D8" s="50">
        <v>41.63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6400</v>
      </c>
      <c r="D9" s="50">
        <v>27.74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40000</v>
      </c>
      <c r="D10" s="50">
        <v>28.42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1000</v>
      </c>
      <c r="D11" s="50">
        <v>27.83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4D5BF-0D29-479A-BB0E-E5B24DE1B27D}">
  <dimension ref="A1:K46"/>
  <sheetViews>
    <sheetView workbookViewId="0">
      <selection activeCell="B6" sqref="B6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44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8710</v>
      </c>
      <c r="D8" s="50">
        <v>24.75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104</v>
      </c>
      <c r="D9" s="50">
        <v>15.55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49660</v>
      </c>
      <c r="D10" s="50">
        <v>15.69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2299</v>
      </c>
      <c r="D11" s="50">
        <v>14.77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5DA6-5F23-46F9-B39E-06EBD070C287}">
  <sheetPr>
    <tabColor rgb="FFFFC000"/>
  </sheetPr>
  <dimension ref="A1:K46"/>
  <sheetViews>
    <sheetView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45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40435.199999999997</v>
      </c>
      <c r="D8" s="50">
        <v>21.54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87</v>
      </c>
      <c r="D9" s="50">
        <v>17.88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15714</v>
      </c>
      <c r="D10" s="50">
        <v>15.16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1670</v>
      </c>
      <c r="D11" s="50">
        <v>14.04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7657-BE27-4EA9-BAEC-12346790CF50}">
  <dimension ref="A1:K46"/>
  <sheetViews>
    <sheetView workbookViewId="0">
      <selection activeCell="B17" sqref="B17:B1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46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v>15000</v>
      </c>
      <c r="D8" s="50">
        <v>37.28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v>1000</v>
      </c>
      <c r="D9" s="50">
        <v>25.6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v>20000</v>
      </c>
      <c r="D10" s="50">
        <v>19.79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v>4000</v>
      </c>
      <c r="D11" s="50">
        <v>27.44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6AAA-33DA-4730-A6BD-734BA843FB2B}">
  <sheetPr>
    <tabColor rgb="FFFFC000"/>
  </sheetPr>
  <dimension ref="A1:K46"/>
  <sheetViews>
    <sheetView workbookViewId="0">
      <selection activeCell="E11" sqref="E11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47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f>1828*1.3</f>
        <v>2376.4</v>
      </c>
      <c r="D8" s="50">
        <f>27.69*1.7</f>
        <v>47.073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f>5572*1.3</f>
        <v>7243.6</v>
      </c>
      <c r="D9" s="50">
        <f>16.21*1.7</f>
        <v>27.557000000000002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f>12108*1.3</f>
        <v>15740.4</v>
      </c>
      <c r="D10" s="50">
        <f>12.32*1.7</f>
        <v>20.943999999999999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f>1000*1.3</f>
        <v>1300</v>
      </c>
      <c r="D11" s="50">
        <f>13.54*1.7</f>
        <v>23.017999999999997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7136-A3E5-4F8C-9EA3-FA8A451A377D}">
  <dimension ref="A1:K46"/>
  <sheetViews>
    <sheetView workbookViewId="0">
      <selection activeCell="A12" sqref="A12:G12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2" width="8.88671875" style="6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8" width="8.88671875" style="6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4" width="8.88671875" style="6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30" width="8.88671875" style="6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6" width="8.88671875" style="6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2" width="8.88671875" style="6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8" width="8.88671875" style="6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4" width="8.88671875" style="6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10" width="8.88671875" style="6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6" width="8.88671875" style="6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2" width="8.88671875" style="6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8" width="8.88671875" style="6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4" width="8.88671875" style="6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90" width="8.88671875" style="6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6" width="8.88671875" style="6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2" width="8.88671875" style="6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8" width="8.88671875" style="6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4" width="8.88671875" style="6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70" width="8.88671875" style="6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6" width="8.88671875" style="6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2" width="8.88671875" style="6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8" width="8.88671875" style="6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4" width="8.88671875" style="6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50" width="8.88671875" style="6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6" width="8.88671875" style="6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2" width="8.88671875" style="6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8" width="8.88671875" style="6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4" width="8.88671875" style="6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30" width="8.88671875" style="6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6" width="8.88671875" style="6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2" width="8.88671875" style="6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8" width="8.88671875" style="6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4" width="8.88671875" style="6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10" width="8.88671875" style="6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6" width="8.88671875" style="6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2" width="8.88671875" style="6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8" width="8.88671875" style="6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4" width="8.88671875" style="6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90" width="8.88671875" style="6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6" width="8.88671875" style="6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2" width="8.88671875" style="6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8" width="8.88671875" style="6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4" width="8.88671875" style="6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70" width="8.88671875" style="6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6" width="8.88671875" style="6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2" width="8.88671875" style="6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8" width="8.88671875" style="6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4" width="8.88671875" style="6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50" width="8.88671875" style="6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6" width="8.88671875" style="6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2" width="8.88671875" style="6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8" width="8.88671875" style="6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4" width="8.88671875" style="6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30" width="8.88671875" style="6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6" width="8.88671875" style="6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2" width="8.88671875" style="6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8" width="8.88671875" style="6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4" width="8.88671875" style="6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10" width="8.88671875" style="6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6" width="8.88671875" style="6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2" width="8.88671875" style="6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8" width="8.88671875" style="6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4" width="8.88671875" style="6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 t="s">
        <v>48</v>
      </c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5" t="s">
        <v>29</v>
      </c>
      <c r="G7" s="56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49">
        <f>2800*1.3</f>
        <v>3640</v>
      </c>
      <c r="D8" s="50">
        <f>27.05*1.7</f>
        <v>45.984999999999999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49">
        <f>3120*1.3</f>
        <v>4056</v>
      </c>
      <c r="D9" s="50">
        <f>20.83*1.7</f>
        <v>35.410999999999994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49">
        <f>13680*1.3</f>
        <v>17784</v>
      </c>
      <c r="D10" s="50">
        <f>12.88*1.7</f>
        <v>21.896000000000001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49">
        <f>1200*1.3</f>
        <v>1560</v>
      </c>
      <c r="D11" s="50">
        <f>18.1*1.7</f>
        <v>30.770000000000003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7" t="s">
        <v>28</v>
      </c>
      <c r="B12" s="58"/>
      <c r="C12" s="58"/>
      <c r="D12" s="58"/>
      <c r="E12" s="58"/>
      <c r="F12" s="58"/>
      <c r="G12" s="59"/>
      <c r="H12" s="40">
        <f>SUM(H8:H11)</f>
        <v>0</v>
      </c>
      <c r="I12" s="19"/>
    </row>
    <row r="13" spans="1:11" x14ac:dyDescent="0.25">
      <c r="A13" s="60"/>
      <c r="B13" s="61"/>
      <c r="C13" s="61"/>
      <c r="D13" s="61"/>
      <c r="E13" s="61"/>
      <c r="F13" s="61"/>
      <c r="G13" s="61"/>
      <c r="H13" s="61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2"/>
      <c r="D15" s="62"/>
      <c r="E15" s="62"/>
      <c r="F15" s="63"/>
      <c r="G15" s="64"/>
      <c r="H15" s="19"/>
      <c r="I15" s="19"/>
    </row>
    <row r="16" spans="1:11" ht="20.25" customHeight="1" x14ac:dyDescent="0.3">
      <c r="B16" s="13" t="s">
        <v>11</v>
      </c>
      <c r="C16" s="65" t="s">
        <v>38</v>
      </c>
      <c r="D16" s="65"/>
      <c r="E16" s="65"/>
      <c r="F16" s="66"/>
      <c r="G16" s="67"/>
      <c r="H16" s="19"/>
      <c r="I16" s="19"/>
    </row>
    <row r="17" spans="2:8" ht="24" customHeight="1" x14ac:dyDescent="0.3">
      <c r="B17" s="69"/>
      <c r="C17" s="68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69"/>
      <c r="C18" s="68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3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3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3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3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3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3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3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3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3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3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3">
      <c r="B32" s="25" t="s">
        <v>10</v>
      </c>
      <c r="C32" s="54"/>
      <c r="D32" s="54"/>
      <c r="E32" s="54"/>
      <c r="F32" s="54"/>
      <c r="G32" s="54"/>
      <c r="H32" s="54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1</vt:i4>
      </vt:variant>
    </vt:vector>
  </HeadingPairs>
  <TitlesOfParts>
    <vt:vector size="28" baseType="lpstr">
      <vt:lpstr>VC Levice</vt:lpstr>
      <vt:lpstr>VC Želiezovce</vt:lpstr>
      <vt:lpstr>VC Štúrovo</vt:lpstr>
      <vt:lpstr>VC Vojnice</vt:lpstr>
      <vt:lpstr>VC Gabčíkovo</vt:lpstr>
      <vt:lpstr>VC Čalovo</vt:lpstr>
      <vt:lpstr>VC Palárikovo</vt:lpstr>
      <vt:lpstr>VC Antol</vt:lpstr>
      <vt:lpstr>VC Sitno</vt:lpstr>
      <vt:lpstr>VC Ladzany</vt:lpstr>
      <vt:lpstr>VC Krnišov</vt:lpstr>
      <vt:lpstr>VC Žibritov</vt:lpstr>
      <vt:lpstr>VC Modrý Kameň</vt:lpstr>
      <vt:lpstr>VC Nová Ves</vt:lpstr>
      <vt:lpstr>VC Bukovina</vt:lpstr>
      <vt:lpstr>VC Čifáre</vt:lpstr>
      <vt:lpstr>VC Podhájska</vt:lpstr>
      <vt:lpstr>VC Čelovce</vt:lpstr>
      <vt:lpstr>VC Cerovo</vt:lpstr>
      <vt:lpstr>VC Medovarce</vt:lpstr>
      <vt:lpstr>VC Plášťovce</vt:lpstr>
      <vt:lpstr>VC Nitra</vt:lpstr>
      <vt:lpstr>VC Galanta</vt:lpstr>
      <vt:lpstr>VC Počúvadlo</vt:lpstr>
      <vt:lpstr>VC Štampoch</vt:lpstr>
      <vt:lpstr>VC Tlstý Vrch</vt:lpstr>
      <vt:lpstr>VC Žuhračka</vt:lpstr>
      <vt:lpstr>'VC Levice'!Oblasť_tlače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user</cp:lastModifiedBy>
  <cp:lastPrinted>2017-05-18T10:01:18Z</cp:lastPrinted>
  <dcterms:created xsi:type="dcterms:W3CDTF">2012-03-14T10:26:47Z</dcterms:created>
  <dcterms:modified xsi:type="dcterms:W3CDTF">2022-09-09T11:09:31Z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