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Spevnená plocha MsKC 2022_fondy\Josephine VV+PD\"/>
    </mc:Choice>
  </mc:AlternateContent>
  <xr:revisionPtr revIDLastSave="0" documentId="13_ncr:1_{4E41F70C-3043-4630-ABD0-A28633D7498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ácia stavby" sheetId="1" state="veryHidden" r:id="rId1"/>
    <sheet name="31.08.2022-PL - Spevnená ..." sheetId="2" r:id="rId2"/>
  </sheets>
  <definedNames>
    <definedName name="_xlnm._FilterDatabase" localSheetId="1" hidden="1">'31.08.2022-PL - Spevnená ...'!$C$123:$K$180</definedName>
    <definedName name="_xlnm.Print_Titles" localSheetId="1">'31.08.2022-PL - Spevnená ...'!$123:$123</definedName>
    <definedName name="_xlnm.Print_Titles" localSheetId="0">'Rekapitulácia stavby'!$92:$92</definedName>
    <definedName name="_xlnm.Print_Area" localSheetId="1">'31.08.2022-PL - Spevnená ...'!$C$4:$J$76,'31.08.2022-PL - Spevnená ...'!$C$82:$J$105,'31.08.2022-PL - Spevnená ...'!$C$111:$J$180</definedName>
    <definedName name="_xlnm.Print_Area" localSheetId="0">'Rekapitulácia stavby'!$D$4:$AO$76,'Rekapitulácia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80" i="2"/>
  <c r="BH180" i="2"/>
  <c r="BG180" i="2"/>
  <c r="BE180" i="2"/>
  <c r="T180" i="2"/>
  <c r="T179" i="2" s="1"/>
  <c r="R180" i="2"/>
  <c r="R179" i="2" s="1"/>
  <c r="P180" i="2"/>
  <c r="P179" i="2"/>
  <c r="BI178" i="2"/>
  <c r="BH178" i="2"/>
  <c r="BG178" i="2"/>
  <c r="BE178" i="2"/>
  <c r="T178" i="2"/>
  <c r="T177" i="2" s="1"/>
  <c r="R178" i="2"/>
  <c r="R177" i="2"/>
  <c r="P178" i="2"/>
  <c r="P177" i="2" s="1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T168" i="2" s="1"/>
  <c r="R169" i="2"/>
  <c r="R168" i="2" s="1"/>
  <c r="P169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F37" i="2" s="1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/>
  <c r="E7" i="2"/>
  <c r="E114" i="2"/>
  <c r="L90" i="1"/>
  <c r="AM90" i="1"/>
  <c r="AM89" i="1"/>
  <c r="L89" i="1"/>
  <c r="AM87" i="1"/>
  <c r="L87" i="1"/>
  <c r="L85" i="1"/>
  <c r="L84" i="1"/>
  <c r="BK180" i="2"/>
  <c r="J176" i="2"/>
  <c r="J174" i="2"/>
  <c r="BK172" i="2"/>
  <c r="J169" i="2"/>
  <c r="J166" i="2"/>
  <c r="J164" i="2"/>
  <c r="J162" i="2"/>
  <c r="BK160" i="2"/>
  <c r="BK158" i="2"/>
  <c r="BK152" i="2"/>
  <c r="J149" i="2"/>
  <c r="BK145" i="2"/>
  <c r="BK141" i="2"/>
  <c r="BK137" i="2"/>
  <c r="BK133" i="2"/>
  <c r="J131" i="2"/>
  <c r="J155" i="2"/>
  <c r="BK149" i="2"/>
  <c r="J146" i="2"/>
  <c r="J143" i="2"/>
  <c r="J137" i="2"/>
  <c r="J134" i="2"/>
  <c r="J132" i="2"/>
  <c r="BK128" i="2"/>
  <c r="AS94" i="1"/>
  <c r="BK178" i="2"/>
  <c r="BK175" i="2"/>
  <c r="BK173" i="2"/>
  <c r="BK171" i="2"/>
  <c r="BK167" i="2"/>
  <c r="BK165" i="2"/>
  <c r="BK162" i="2"/>
  <c r="J160" i="2"/>
  <c r="J158" i="2"/>
  <c r="BK155" i="2"/>
  <c r="BK151" i="2"/>
  <c r="BK146" i="2"/>
  <c r="BK142" i="2"/>
  <c r="BK139" i="2"/>
  <c r="BK136" i="2"/>
  <c r="J133" i="2"/>
  <c r="BK129" i="2"/>
  <c r="J180" i="2"/>
  <c r="BK176" i="2"/>
  <c r="BK174" i="2"/>
  <c r="J173" i="2"/>
  <c r="J171" i="2"/>
  <c r="J167" i="2"/>
  <c r="J165" i="2"/>
  <c r="J163" i="2"/>
  <c r="J161" i="2"/>
  <c r="J159" i="2"/>
  <c r="J156" i="2"/>
  <c r="J151" i="2"/>
  <c r="J148" i="2"/>
  <c r="J144" i="2"/>
  <c r="J141" i="2"/>
  <c r="BK138" i="2"/>
  <c r="J135" i="2"/>
  <c r="BK130" i="2"/>
  <c r="J127" i="2"/>
  <c r="J153" i="2"/>
  <c r="J150" i="2"/>
  <c r="J147" i="2"/>
  <c r="BK143" i="2"/>
  <c r="J140" i="2"/>
  <c r="BK134" i="2"/>
  <c r="BK131" i="2"/>
  <c r="J128" i="2"/>
  <c r="J178" i="2"/>
  <c r="J175" i="2"/>
  <c r="J172" i="2"/>
  <c r="BK169" i="2"/>
  <c r="BK166" i="2"/>
  <c r="BK164" i="2"/>
  <c r="BK163" i="2"/>
  <c r="BK161" i="2"/>
  <c r="BK159" i="2"/>
  <c r="BK156" i="2"/>
  <c r="J152" i="2"/>
  <c r="BK150" i="2"/>
  <c r="BK147" i="2"/>
  <c r="BK144" i="2"/>
  <c r="BK140" i="2"/>
  <c r="J138" i="2"/>
  <c r="BK135" i="2"/>
  <c r="BK132" i="2"/>
  <c r="J129" i="2"/>
  <c r="BK153" i="2"/>
  <c r="BK148" i="2"/>
  <c r="J145" i="2"/>
  <c r="J142" i="2"/>
  <c r="J139" i="2"/>
  <c r="J136" i="2"/>
  <c r="J130" i="2"/>
  <c r="BK127" i="2"/>
  <c r="F36" i="2" l="1"/>
  <c r="J33" i="2"/>
  <c r="F35" i="2"/>
  <c r="BB95" i="1" s="1"/>
  <c r="BB94" i="1" s="1"/>
  <c r="W31" i="1" s="1"/>
  <c r="F33" i="2"/>
  <c r="R154" i="2"/>
  <c r="T126" i="2"/>
  <c r="T157" i="2"/>
  <c r="BK126" i="2"/>
  <c r="J126" i="2" s="1"/>
  <c r="J98" i="2" s="1"/>
  <c r="P154" i="2"/>
  <c r="R157" i="2"/>
  <c r="R125" i="2" s="1"/>
  <c r="R124" i="2" s="1"/>
  <c r="P170" i="2"/>
  <c r="P126" i="2"/>
  <c r="P125" i="2"/>
  <c r="P124" i="2" s="1"/>
  <c r="AU95" i="1" s="1"/>
  <c r="AU94" i="1" s="1"/>
  <c r="BK157" i="2"/>
  <c r="J157" i="2"/>
  <c r="J100" i="2"/>
  <c r="R170" i="2"/>
  <c r="R126" i="2"/>
  <c r="P157" i="2"/>
  <c r="BK170" i="2"/>
  <c r="J170" i="2" s="1"/>
  <c r="J102" i="2" s="1"/>
  <c r="BK154" i="2"/>
  <c r="J154" i="2"/>
  <c r="J99" i="2" s="1"/>
  <c r="T154" i="2"/>
  <c r="T170" i="2"/>
  <c r="BK168" i="2"/>
  <c r="J168" i="2" s="1"/>
  <c r="J101" i="2" s="1"/>
  <c r="BK177" i="2"/>
  <c r="J177" i="2"/>
  <c r="J103" i="2" s="1"/>
  <c r="BK179" i="2"/>
  <c r="J179" i="2"/>
  <c r="J104" i="2" s="1"/>
  <c r="E85" i="2"/>
  <c r="J89" i="2"/>
  <c r="F92" i="2"/>
  <c r="BF127" i="2"/>
  <c r="BF128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3" i="2"/>
  <c r="BF155" i="2"/>
  <c r="BF156" i="2"/>
  <c r="BF158" i="2"/>
  <c r="BF159" i="2"/>
  <c r="BF160" i="2"/>
  <c r="BF161" i="2"/>
  <c r="BF162" i="2"/>
  <c r="BF163" i="2"/>
  <c r="BF164" i="2"/>
  <c r="BF165" i="2"/>
  <c r="BF166" i="2"/>
  <c r="BF167" i="2"/>
  <c r="BF169" i="2"/>
  <c r="BF171" i="2"/>
  <c r="BF172" i="2"/>
  <c r="BF173" i="2"/>
  <c r="BF174" i="2"/>
  <c r="BF175" i="2"/>
  <c r="BF176" i="2"/>
  <c r="BF178" i="2"/>
  <c r="BF180" i="2"/>
  <c r="AV95" i="1"/>
  <c r="AZ95" i="1"/>
  <c r="AZ94" i="1" s="1"/>
  <c r="W29" i="1" s="1"/>
  <c r="BC95" i="1"/>
  <c r="BC94" i="1" s="1"/>
  <c r="W32" i="1" s="1"/>
  <c r="BD95" i="1"/>
  <c r="BD94" i="1" s="1"/>
  <c r="W33" i="1" s="1"/>
  <c r="T125" i="2" l="1"/>
  <c r="T124" i="2" s="1"/>
  <c r="BK125" i="2"/>
  <c r="J125" i="2" s="1"/>
  <c r="J97" i="2" s="1"/>
  <c r="AY94" i="1"/>
  <c r="AX94" i="1"/>
  <c r="AV94" i="1"/>
  <c r="AK29" i="1" s="1"/>
  <c r="J34" i="2"/>
  <c r="AW95" i="1" s="1"/>
  <c r="AT95" i="1" s="1"/>
  <c r="F34" i="2"/>
  <c r="BA95" i="1" s="1"/>
  <c r="BA94" i="1" s="1"/>
  <c r="W30" i="1" s="1"/>
  <c r="BK124" i="2" l="1"/>
  <c r="J124" i="2" s="1"/>
  <c r="J96" i="2" s="1"/>
  <c r="AW94" i="1"/>
  <c r="AK30" i="1" s="1"/>
  <c r="J30" i="2" l="1"/>
  <c r="AG95" i="1"/>
  <c r="AG94" i="1" s="1"/>
  <c r="AT94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<sst xmlns="http://schemas.openxmlformats.org/spreadsheetml/2006/main" count="982" uniqueCount="315">
  <si>
    <t>Export Komplet</t>
  </si>
  <si>
    <t/>
  </si>
  <si>
    <t>2.0</t>
  </si>
  <si>
    <t>False</t>
  </si>
  <si>
    <t>{ac449d54-622f-46b4-89cd-88945af31396}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</si>
  <si>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</si>
  <si>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</si>
  <si>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</si>
  <si>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</si>
  <si>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</si>
  <si>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</si>
  <si>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</si>
  <si>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</si>
  <si>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</si>
  <si>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IMPORT - rozpočet SP MsKC 2 (2) (1)</t>
  </si>
  <si>
    <t>JKSO:</t>
  </si>
  <si>
    <t>KS:</t>
  </si>
  <si>
    <t>Miesto:</t>
  </si>
  <si>
    <t xml:space="preserve"> </t>
  </si>
  <si>
    <t>Dátum:</t>
  </si>
  <si>
    <t>31. 8. 2022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</si>
  <si>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</si>
  <si>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</si>
  <si>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</si>
  <si>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</si>
  <si>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</si>
  <si>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</si>
  <si>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</si>
  <si>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</si>
  <si>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</si>
  <si>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</si>
  <si>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</si>
  <si>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</si>
  <si>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</si>
  <si>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</si>
  <si>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</si>
  <si>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</si>
  <si>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</si>
  <si>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</si>
  <si>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</si>
  <si>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</si>
  <si>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</si>
  <si>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</si>
  <si>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</si>
  <si>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</si>
  <si>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</si>
  <si>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</si>
  <si>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</si>
  <si>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</si>
  <si>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</si>
  <si>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</si>
  <si>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</si>
  <si>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</si>
  <si>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</si>
  <si>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</si>
  <si>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</si>
  <si>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</si>
  <si>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</si>
  <si>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</si>
  <si>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</si>
  <si>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</si>
  <si>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</si>
  <si>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</si>
  <si>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</si>
  <si>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</si>
  <si>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</si>
  <si>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</si>
  <si>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</si>
  <si>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</si>
  <si>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</si>
  <si>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</si>
  <si>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</si>
  <si>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</si>
  <si>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31.08.2022/PL</t>
  </si>
  <si>
    <t>Spevnená plocha pred MsKC v Žiari nad Hronom</t>
  </si>
  <si>
    <t>STA</t>
  </si>
  <si>
    <t>1</t>
  </si>
  <si>
    <t>{5d01efa2-4b06-4764-8a38-ea285a67d191}</t>
  </si>
  <si>
    <t>KRYCÍ LIST ROZPOČTU</t>
  </si>
  <si>
    <t>Objekt:</t>
  </si>
  <si>
    <t>31.08.2022/PL - Spevnená plocha pred MsKC v Žiari nad Hronom</t>
  </si>
  <si>
    <t>Žiar nad Hronom</t>
  </si>
  <si>
    <t>0031125</t>
  </si>
  <si>
    <t>Mesto Žiar nad Hronom</t>
  </si>
  <si>
    <t>2021339463</t>
  </si>
  <si>
    <t>Ing. Fronková</t>
  </si>
  <si>
    <t>31609651</t>
  </si>
  <si>
    <t>TECHNICKÉ SLUŽBY Žiar nad Hronom, spol. s. r. o</t>
  </si>
  <si>
    <t>SK2020479714</t>
  </si>
  <si>
    <t>Rozpočet precenený 31.8.2022 -   CÚ 2022- CENKROS  4 2022/2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</si>
  <si>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</si>
  <si>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</si>
  <si>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</si>
  <si>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</si>
  <si>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</si>
  <si>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</si>
  <si>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</si>
  <si>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</si>
  <si>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</si>
  <si>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</si>
  <si>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</si>
  <si>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</si>
  <si>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</si>
  <si>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</si>
  <si>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</si>
  <si>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</si>
  <si>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</si>
  <si>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</si>
  <si>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</si>
  <si>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</si>
  <si>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</si>
  <si>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</si>
  <si>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</si>
  <si>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</si>
  <si>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</si>
  <si>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</si>
  <si>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</si>
  <si>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</si>
  <si>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</si>
  <si>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109</t>
  </si>
  <si>
    <t>K</t>
  </si>
  <si>
    <t>113106612.S</t>
  </si>
  <si>
    <t>Rozoberanie zámkovej dlažby všetkých druhov v ploche nad 20 m2,  -0,26000t</t>
  </si>
  <si>
    <t>m2</t>
  </si>
  <si>
    <t>4</t>
  </si>
  <si>
    <t>2</t>
  </si>
  <si>
    <t>-2046129065</t>
  </si>
  <si>
    <t>101</t>
  </si>
  <si>
    <t>113107122.S</t>
  </si>
  <si>
    <t>Odstránenie podkladu - odkopy po demontáži betónových podkladov - do 300 mm</t>
  </si>
  <si>
    <t>91</t>
  </si>
  <si>
    <t>113107131.S</t>
  </si>
  <si>
    <t>Odstránenie krytu v ploche do 200 m2 z betónu prostého, hr. vrstvy do 150 mm,  -0,22500t-chodník ku knižnici</t>
  </si>
  <si>
    <t>103</t>
  </si>
  <si>
    <t>113107132.S</t>
  </si>
  <si>
    <t>Odstránenie krytu v ploche do 200 m2 z betónu prostého, hr. vrstvy 150 do 300 mm,  -0,50000t- železobetónové plochy(panely)</t>
  </si>
  <si>
    <t>6</t>
  </si>
  <si>
    <t>105</t>
  </si>
  <si>
    <t>113107141.S</t>
  </si>
  <si>
    <t>Odstránenie krytu v ploche do 200 m2 asfaltového, hr. vrstvy do 50 mm,  -0,09800t- chodník 2,5 m š</t>
  </si>
  <si>
    <t>8</t>
  </si>
  <si>
    <t>90</t>
  </si>
  <si>
    <t>113205111.S</t>
  </si>
  <si>
    <t>Vytrhanie obrúb betónových, chodníkových ležatých,  -0,23000t</t>
  </si>
  <si>
    <t>m</t>
  </si>
  <si>
    <t>10</t>
  </si>
  <si>
    <t>120001101.S</t>
  </si>
  <si>
    <t>Príplatok k cenám výkopov za sťaženie výkopu v blízkosti podzemného vedenia - rozvody vody, EEN VO</t>
  </si>
  <si>
    <t>m3</t>
  </si>
  <si>
    <t>12</t>
  </si>
  <si>
    <t>51</t>
  </si>
  <si>
    <t>120901121.S</t>
  </si>
  <si>
    <t>Búranie konštrukcií z betónu prostého neprekladaného kameňom v odkopávkach</t>
  </si>
  <si>
    <t>14</t>
  </si>
  <si>
    <t>110</t>
  </si>
  <si>
    <t>130201001.S</t>
  </si>
  <si>
    <t>Výkop jamy a ryhy v obmedzenom priestore horn. tr.3 ručne</t>
  </si>
  <si>
    <t>-760192607</t>
  </si>
  <si>
    <t>62</t>
  </si>
  <si>
    <t>131211101.S</t>
  </si>
  <si>
    <t>Hĺbenie jám v  hornine tr.3 súdržných - ručným náradím-pätky pod závoru</t>
  </si>
  <si>
    <t>16</t>
  </si>
  <si>
    <t>114</t>
  </si>
  <si>
    <t>131211119.S</t>
  </si>
  <si>
    <t>Príplatok za lepivosť pri hĺbení jám ručným náradím v hornine tr. 3</t>
  </si>
  <si>
    <t>1420138501</t>
  </si>
  <si>
    <t>111</t>
  </si>
  <si>
    <t>132211101.S</t>
  </si>
  <si>
    <t>Hĺbenie rýh šírky do 600 mm v  hornine tr.3 súdržných - ručným náradím</t>
  </si>
  <si>
    <t>-1817864794</t>
  </si>
  <si>
    <t>112</t>
  </si>
  <si>
    <t>132211119.S</t>
  </si>
  <si>
    <t>Príplatok za lepivosť pri hĺbení rýh š do 600 mm ručným náradím v hornine tr. 3</t>
  </si>
  <si>
    <t>-639156717</t>
  </si>
  <si>
    <t>113</t>
  </si>
  <si>
    <t>132311101.S</t>
  </si>
  <si>
    <t>Hĺbenie rýh šírky do 600 mm v  hornine tr.4 súdržných - ručným  alebo pneumatickým náradím</t>
  </si>
  <si>
    <t>1090008029</t>
  </si>
  <si>
    <t>13</t>
  </si>
  <si>
    <t>171209004.S</t>
  </si>
  <si>
    <t>Poplatok za skladovanie - štrk z podkladu a betony(17 05 ) ostatné</t>
  </si>
  <si>
    <t>t</t>
  </si>
  <si>
    <t>18</t>
  </si>
  <si>
    <t>50</t>
  </si>
  <si>
    <t>175101201.S</t>
  </si>
  <si>
    <t>Obsyp objektov sypaninou z vhodných hornín 1 až 4 bez prehodenia sypaniny</t>
  </si>
  <si>
    <t>63</t>
  </si>
  <si>
    <t>182001131.S</t>
  </si>
  <si>
    <t>Plošná úprava terénu pri nerovnostiach terénu nad 150-200 mm v rovine alebo na svahu do 1:5</t>
  </si>
  <si>
    <t>22</t>
  </si>
  <si>
    <t>98</t>
  </si>
  <si>
    <t>183405211.S</t>
  </si>
  <si>
    <t>Výsev trávniku hydroosevom na ornicu</t>
  </si>
  <si>
    <t>24</t>
  </si>
  <si>
    <t>99</t>
  </si>
  <si>
    <t>M</t>
  </si>
  <si>
    <t>005720001400.S</t>
  </si>
  <si>
    <t>Osivá tráv - semená parkovej zmesi</t>
  </si>
  <si>
    <t>kg</t>
  </si>
  <si>
    <t>26</t>
  </si>
  <si>
    <t>56</t>
  </si>
  <si>
    <t>184102118.S</t>
  </si>
  <si>
    <t>Výsadba dreviny s balom v rovine alebo na svahu do 1:5, priemer balu nad 1000 do 1200 mm</t>
  </si>
  <si>
    <t>ks</t>
  </si>
  <si>
    <t>28</t>
  </si>
  <si>
    <t>57</t>
  </si>
  <si>
    <t>026510003200</t>
  </si>
  <si>
    <t>Krík listnatý Javor poľný - Acer campestre, v. 60/80, dekoratívny listom</t>
  </si>
  <si>
    <t>30</t>
  </si>
  <si>
    <t>68</t>
  </si>
  <si>
    <t>026510003200-1</t>
  </si>
  <si>
    <t>Krík listnatý Javor poľný - Acer platanoides v. 60/80, dekoratívny listom</t>
  </si>
  <si>
    <t>32</t>
  </si>
  <si>
    <t>59</t>
  </si>
  <si>
    <t>693710000100</t>
  </si>
  <si>
    <t>Netkaná textília DELTA-DRENÁŽNA TEXTÍLIA z PP, š. 1 m, dĺ. 50 m, k zaisteniu filtračnej funkcie plošných drenážnych systémov, DORKEN</t>
  </si>
  <si>
    <t>34</t>
  </si>
  <si>
    <t>60</t>
  </si>
  <si>
    <t>103110000200.S</t>
  </si>
  <si>
    <t>Rašelina záhradnícka a kompostová tr. II., 40l</t>
  </si>
  <si>
    <t>36</t>
  </si>
  <si>
    <t>61</t>
  </si>
  <si>
    <t>055410000100.S</t>
  </si>
  <si>
    <t>Mulčovacia kôra</t>
  </si>
  <si>
    <t>l</t>
  </si>
  <si>
    <t>38</t>
  </si>
  <si>
    <t>64</t>
  </si>
  <si>
    <t>184202111.S</t>
  </si>
  <si>
    <t>Zakotvenie dreviny troma a viac kolmi pri priemere kolov do 100 mm pri dĺžke kolov do 2 m</t>
  </si>
  <si>
    <t>40</t>
  </si>
  <si>
    <t>65</t>
  </si>
  <si>
    <t>052170000500.S</t>
  </si>
  <si>
    <t>Tyč ihličňanová tr. 1, hrúbka 6-7 cm, dĺžky 6 m a viac bez kôry</t>
  </si>
  <si>
    <t>42</t>
  </si>
  <si>
    <t>Zakladanie</t>
  </si>
  <si>
    <t>96</t>
  </si>
  <si>
    <t>275321411.S</t>
  </si>
  <si>
    <t>Betón základových pätiek, železový (bez výstuže), tr. C 25/30</t>
  </si>
  <si>
    <t>44</t>
  </si>
  <si>
    <t>97</t>
  </si>
  <si>
    <t>275361931.S</t>
  </si>
  <si>
    <t>Zhotovenie výstuže základových pätiek zo zváraných sietí z drôtov oceľových ťahaných a KARI sietí</t>
  </si>
  <si>
    <t>46</t>
  </si>
  <si>
    <t>5</t>
  </si>
  <si>
    <t>Komunikácie</t>
  </si>
  <si>
    <t>74</t>
  </si>
  <si>
    <t>564782111.S</t>
  </si>
  <si>
    <t>Podklad alebo kryt z kameniva hrubého drveného veľ. 32-63 mm (vibr.štrk) po zhut.hr. 300 mm</t>
  </si>
  <si>
    <t>48</t>
  </si>
  <si>
    <t>76</t>
  </si>
  <si>
    <t>564801111.S</t>
  </si>
  <si>
    <t>Podklad zo štrkodrviny s rozprestretím a zhutnením, po zhutnení hr. 30 mm- pod dlažbu</t>
  </si>
  <si>
    <t>75</t>
  </si>
  <si>
    <t>564811111.S</t>
  </si>
  <si>
    <t>Podklad zo štrkodrviny s rozprestretím a zhutnením, po zhutnení hr. 50 mm- 0-32 uzatváracia vrstva makadamu</t>
  </si>
  <si>
    <t>52</t>
  </si>
  <si>
    <t>107</t>
  </si>
  <si>
    <t>573191111.S</t>
  </si>
  <si>
    <t>Náter asfaltový infiltračný katiónaktívnou emulziou v množstve 1,00 kg/m2</t>
  </si>
  <si>
    <t>54</t>
  </si>
  <si>
    <t>106</t>
  </si>
  <si>
    <t>577144111.S</t>
  </si>
  <si>
    <t>Asfaltový betón vrstva obrusná AC 8 O v pruhu š. do 3 m z nemodifik. asfaltu tr. II, po zhutnení hr. 50 mm</t>
  </si>
  <si>
    <t>87</t>
  </si>
  <si>
    <t>596911141.S</t>
  </si>
  <si>
    <t>Kladenie betónovej zámkovej dlažby komunikácií pre peších hr. 60 mm pre peších do 50 m2 so zriadením lôžka z kameniva hr. 30 mm</t>
  </si>
  <si>
    <t>58</t>
  </si>
  <si>
    <t>88</t>
  </si>
  <si>
    <t>592460010100</t>
  </si>
  <si>
    <t>Dlažba betónová Low value PREMAC KLASIKO bezškárová, rozmer 200x100x60 mm, sivá</t>
  </si>
  <si>
    <t>104</t>
  </si>
  <si>
    <t>596911224.S</t>
  </si>
  <si>
    <t>Kladenie betónovej zámkovej dlažby pozemných komunikácií hr. 80 mm pre peších nad 300 m2 so zriadením lôžka z kameniva hr. 50 mm</t>
  </si>
  <si>
    <t>592460020100</t>
  </si>
  <si>
    <t>Dlažba betónová EKO 200x200x80-SIKO s fázou 12 mm, sivá</t>
  </si>
  <si>
    <t>599432111.S</t>
  </si>
  <si>
    <t>Vyplnenie škár dlažby z lomového kameňa kamenivom ťaženým</t>
  </si>
  <si>
    <t>66</t>
  </si>
  <si>
    <t>Rúrové vedenie</t>
  </si>
  <si>
    <t>115</t>
  </si>
  <si>
    <t>592170002500</t>
  </si>
  <si>
    <t>Obrubník PREMAC cestný oblúkový, vonkajší polomer 0,5 m, lxšxv 780x150(110)x260 mm</t>
  </si>
  <si>
    <t>-2027108321</t>
  </si>
  <si>
    <t>9</t>
  </si>
  <si>
    <t>Ostatné konštrukcie a práce-búranie</t>
  </si>
  <si>
    <t>108</t>
  </si>
  <si>
    <t>916361112.S</t>
  </si>
  <si>
    <t>Osadenie cestného obrubníka betónového ležatého do lôžka z betónu prostého tr. C 16/20 s bočnou oporou</t>
  </si>
  <si>
    <t>916361112.S-1</t>
  </si>
  <si>
    <t>Osadenie cestného obrubníka betónového ležatého do lôžka z betónu prostého tr. C 16/20 s bočnou oporou detto ale oblúky 4400038570- 4400038570  - PREMAC- oblúk</t>
  </si>
  <si>
    <t>70</t>
  </si>
  <si>
    <t>71</t>
  </si>
  <si>
    <t>592170003700.S</t>
  </si>
  <si>
    <t>Obrubník cestný so skosením, lxšxv 1000x120x200 mm, prírodný</t>
  </si>
  <si>
    <t>72</t>
  </si>
  <si>
    <t>918101112.S-2</t>
  </si>
  <si>
    <t>Lôžko pod obrubníky, krajníky alebo obruby z dlažobných kociek z betónu prostého tr. C 16/20</t>
  </si>
  <si>
    <t>979082212.S</t>
  </si>
  <si>
    <t>Vodorovná doprava sutiny po suchu s naložením a so zložením na skládke</t>
  </si>
  <si>
    <t>979087212.S</t>
  </si>
  <si>
    <t>Nakladanie na dopravné prostriedky pre vodorovnú dopravu sutiny</t>
  </si>
  <si>
    <t>78</t>
  </si>
  <si>
    <t>Presun hmôt HSV</t>
  </si>
  <si>
    <t>55</t>
  </si>
  <si>
    <t>998223011.S</t>
  </si>
  <si>
    <t>Presun hmôt pre pozemné komunikácie s krytom dláždeným (822 2.3, 822 5.3) akejkoľvek dĺžky objektu</t>
  </si>
  <si>
    <t>80</t>
  </si>
  <si>
    <t>VRN</t>
  </si>
  <si>
    <t>Investičné náklady neobsiahnuté v cenách</t>
  </si>
  <si>
    <t>116</t>
  </si>
  <si>
    <t>001400011.S</t>
  </si>
  <si>
    <t>Rezerva na nepredvídané náklady</t>
  </si>
  <si>
    <t>%</t>
  </si>
  <si>
    <t>1024</t>
  </si>
  <si>
    <t>168826314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</si>
</sst>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0" t="s">
        <v>5</v>
      </c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5" t="s">
        <v>12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R5" s="16"/>
      <c r="BS5" s="13" t="s">
        <v>6</v>
      </c>
    </row>
    <row r="6" spans="1:74" ht="36.950000000000003" customHeight="1">
      <c r="B6" s="16"/>
      <c r="D6" s="21" t="s">
        <v>13</v>
      </c>
      <c r="K6" s="157" t="s">
        <v>14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18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18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18</v>
      </c>
      <c r="AK17" s="22" t="s">
        <v>23</v>
      </c>
      <c r="AN17" s="20" t="s">
        <v>1</v>
      </c>
      <c r="AR17" s="16"/>
      <c r="BS17" s="13" t="s">
        <v>26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18</v>
      </c>
      <c r="AK20" s="22" t="s">
        <v>23</v>
      </c>
      <c r="AN20" s="20" t="s">
        <v>1</v>
      </c>
      <c r="AR20" s="16"/>
      <c r="BS20" s="13" t="s">
        <v>26</v>
      </c>
    </row>
    <row r="21" spans="2:71" ht="6.95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58" t="s">
        <v>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9">
        <f>ROUND(AG94,2)</f>
        <v>0</v>
      </c>
      <c r="AL26" s="160"/>
      <c r="AM26" s="160"/>
      <c r="AN26" s="160"/>
      <c r="AO26" s="16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1" t="s">
        <v>30</v>
      </c>
      <c r="M28" s="161"/>
      <c r="N28" s="161"/>
      <c r="O28" s="161"/>
      <c r="P28" s="161"/>
      <c r="W28" s="161" t="s">
        <v>31</v>
      </c>
      <c r="X28" s="161"/>
      <c r="Y28" s="161"/>
      <c r="Z28" s="161"/>
      <c r="AA28" s="161"/>
      <c r="AB28" s="161"/>
      <c r="AC28" s="161"/>
      <c r="AD28" s="161"/>
      <c r="AE28" s="161"/>
      <c r="AK28" s="161" t="s">
        <v>32</v>
      </c>
      <c r="AL28" s="161"/>
      <c r="AM28" s="161"/>
      <c r="AN28" s="161"/>
      <c r="AO28" s="161"/>
      <c r="AR28" s="25"/>
    </row>
    <row r="29" spans="2:71" s="2" customFormat="1" ht="14.45" customHeight="1">
      <c r="B29" s="29"/>
      <c r="D29" s="22" t="s">
        <v>33</v>
      </c>
      <c r="F29" s="30" t="s">
        <v>34</v>
      </c>
      <c r="L29" s="164">
        <v>0.2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29"/>
    </row>
    <row r="30" spans="2:71" s="2" customFormat="1" ht="14.45" customHeight="1">
      <c r="B30" s="29"/>
      <c r="F30" s="30" t="s">
        <v>35</v>
      </c>
      <c r="L30" s="164">
        <v>0.2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29"/>
    </row>
    <row r="31" spans="2:71" s="2" customFormat="1" ht="14.45" hidden="1" customHeight="1">
      <c r="B31" s="29"/>
      <c r="F31" s="22" t="s">
        <v>36</v>
      </c>
      <c r="L31" s="164">
        <v>0.2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29"/>
    </row>
    <row r="32" spans="2:71" s="2" customFormat="1" ht="14.45" hidden="1" customHeight="1">
      <c r="B32" s="29"/>
      <c r="F32" s="22" t="s">
        <v>37</v>
      </c>
      <c r="L32" s="164">
        <v>0.2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29"/>
    </row>
    <row r="33" spans="2:44" s="2" customFormat="1" ht="14.45" hidden="1" customHeight="1">
      <c r="B33" s="29"/>
      <c r="F33" s="30" t="s">
        <v>38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1"/>
      <c r="D35" s="32" t="s">
        <v>39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40</v>
      </c>
      <c r="U35" s="33"/>
      <c r="V35" s="33"/>
      <c r="W35" s="33"/>
      <c r="X35" s="185" t="s">
        <v>41</v>
      </c>
      <c r="Y35" s="186"/>
      <c r="Z35" s="186"/>
      <c r="AA35" s="186"/>
      <c r="AB35" s="186"/>
      <c r="AC35" s="33"/>
      <c r="AD35" s="33"/>
      <c r="AE35" s="33"/>
      <c r="AF35" s="33"/>
      <c r="AG35" s="33"/>
      <c r="AH35" s="33"/>
      <c r="AI35" s="33"/>
      <c r="AJ35" s="33"/>
      <c r="AK35" s="187">
        <f>SUM(AK26:AK33)</f>
        <v>0</v>
      </c>
      <c r="AL35" s="186"/>
      <c r="AM35" s="186"/>
      <c r="AN35" s="186"/>
      <c r="AO35" s="188"/>
      <c r="AP35" s="31"/>
      <c r="AQ35" s="31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5" t="s">
        <v>42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43</v>
      </c>
      <c r="AI49" s="36"/>
      <c r="AJ49" s="36"/>
      <c r="AK49" s="36"/>
      <c r="AL49" s="36"/>
      <c r="AM49" s="36"/>
      <c r="AN49" s="36"/>
      <c r="AO49" s="36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7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7" t="s">
        <v>44</v>
      </c>
      <c r="AI60" s="27"/>
      <c r="AJ60" s="27"/>
      <c r="AK60" s="27"/>
      <c r="AL60" s="27"/>
      <c r="AM60" s="37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5" t="s">
        <v>46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47</v>
      </c>
      <c r="AI64" s="36"/>
      <c r="AJ64" s="36"/>
      <c r="AK64" s="36"/>
      <c r="AL64" s="36"/>
      <c r="AM64" s="36"/>
      <c r="AN64" s="36"/>
      <c r="AO64" s="36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7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7" t="s">
        <v>44</v>
      </c>
      <c r="AI75" s="27"/>
      <c r="AJ75" s="27"/>
      <c r="AK75" s="27"/>
      <c r="AL75" s="27"/>
      <c r="AM75" s="37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</row>
    <row r="82" spans="1:91" s="1" customFormat="1" ht="24.95" customHeight="1">
      <c r="B82" s="25"/>
      <c r="C82" s="17" t="s">
        <v>48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2"/>
      <c r="C84" s="22" t="s">
        <v>11</v>
      </c>
      <c r="L84" s="3" t="str">
        <f>K5</f>
        <v>IMPORT</v>
      </c>
      <c r="AR84" s="42"/>
    </row>
    <row r="85" spans="1:91" s="4" customFormat="1" ht="36.950000000000003" customHeight="1">
      <c r="B85" s="43"/>
      <c r="C85" s="44" t="s">
        <v>13</v>
      </c>
      <c r="L85" s="176" t="str">
        <f>K6</f>
        <v>IMPORT - rozpočet SP MsKC 2 (2) (1)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R85" s="43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5" t="str">
        <f>IF(K8="","",K8)</f>
        <v xml:space="preserve"> </v>
      </c>
      <c r="AI87" s="22" t="s">
        <v>19</v>
      </c>
      <c r="AM87" s="178" t="str">
        <f>IF(AN8= "","",AN8)</f>
        <v>31. 8. 2022</v>
      </c>
      <c r="AN87" s="178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21</v>
      </c>
      <c r="L89" s="3" t="str">
        <f>IF(E11= "","",E11)</f>
        <v xml:space="preserve"> </v>
      </c>
      <c r="AI89" s="22" t="s">
        <v>25</v>
      </c>
      <c r="AM89" s="179" t="str">
        <f>IF(E17="","",E17)</f>
        <v xml:space="preserve"> </v>
      </c>
      <c r="AN89" s="180"/>
      <c r="AO89" s="180"/>
      <c r="AP89" s="180"/>
      <c r="AR89" s="25"/>
      <c r="AS89" s="181" t="s">
        <v>49</v>
      </c>
      <c r="AT89" s="182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27</v>
      </c>
      <c r="AM90" s="179" t="str">
        <f>IF(E20="","",E20)</f>
        <v xml:space="preserve"> </v>
      </c>
      <c r="AN90" s="180"/>
      <c r="AO90" s="180"/>
      <c r="AP90" s="180"/>
      <c r="AR90" s="25"/>
      <c r="AS90" s="183"/>
      <c r="AT90" s="184"/>
      <c r="BD90" s="50"/>
    </row>
    <row r="91" spans="1:91" s="1" customFormat="1" ht="10.9" customHeight="1">
      <c r="B91" s="25"/>
      <c r="AR91" s="25"/>
      <c r="AS91" s="183"/>
      <c r="AT91" s="184"/>
      <c r="BD91" s="50"/>
    </row>
    <row r="92" spans="1:91" s="1" customFormat="1" ht="29.25" customHeight="1">
      <c r="B92" s="25"/>
      <c r="C92" s="171" t="s">
        <v>50</v>
      </c>
      <c r="D92" s="172"/>
      <c r="E92" s="172"/>
      <c r="F92" s="172"/>
      <c r="G92" s="172"/>
      <c r="H92" s="51"/>
      <c r="I92" s="173" t="s">
        <v>51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4" t="s">
        <v>52</v>
      </c>
      <c r="AH92" s="172"/>
      <c r="AI92" s="172"/>
      <c r="AJ92" s="172"/>
      <c r="AK92" s="172"/>
      <c r="AL92" s="172"/>
      <c r="AM92" s="172"/>
      <c r="AN92" s="173" t="s">
        <v>53</v>
      </c>
      <c r="AO92" s="172"/>
      <c r="AP92" s="175"/>
      <c r="AQ92" s="52" t="s">
        <v>54</v>
      </c>
      <c r="AR92" s="25"/>
      <c r="AS92" s="53" t="s">
        <v>55</v>
      </c>
      <c r="AT92" s="54" t="s">
        <v>56</v>
      </c>
      <c r="AU92" s="54" t="s">
        <v>57</v>
      </c>
      <c r="AV92" s="54" t="s">
        <v>58</v>
      </c>
      <c r="AW92" s="54" t="s">
        <v>59</v>
      </c>
      <c r="AX92" s="54" t="s">
        <v>60</v>
      </c>
      <c r="AY92" s="54" t="s">
        <v>61</v>
      </c>
      <c r="AZ92" s="54" t="s">
        <v>62</v>
      </c>
      <c r="BA92" s="54" t="s">
        <v>63</v>
      </c>
      <c r="BB92" s="54" t="s">
        <v>64</v>
      </c>
      <c r="BC92" s="54" t="s">
        <v>65</v>
      </c>
      <c r="BD92" s="55" t="s">
        <v>66</v>
      </c>
    </row>
    <row r="93" spans="1:91" s="1" customFormat="1" ht="10.9" customHeight="1">
      <c r="B93" s="25"/>
      <c r="AR93" s="25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67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68">
        <f>ROUND(AG95,2)</f>
        <v>0</v>
      </c>
      <c r="AH94" s="168"/>
      <c r="AI94" s="168"/>
      <c r="AJ94" s="168"/>
      <c r="AK94" s="168"/>
      <c r="AL94" s="168"/>
      <c r="AM94" s="168"/>
      <c r="AN94" s="169">
        <f>SUM(AG94,AT94)</f>
        <v>0</v>
      </c>
      <c r="AO94" s="169"/>
      <c r="AP94" s="169"/>
      <c r="AQ94" s="61" t="s">
        <v>1</v>
      </c>
      <c r="AR94" s="57"/>
      <c r="AS94" s="62">
        <f>ROUND(AS95,2)</f>
        <v>0</v>
      </c>
      <c r="AT94" s="63">
        <f>ROUND(SUM(AV94:AW94),2)</f>
        <v>0</v>
      </c>
      <c r="AU94" s="64">
        <f>ROUND(AU95,5)</f>
        <v>123.11962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ROUND(AZ95,2)</f>
        <v>0</v>
      </c>
      <c r="BA94" s="63">
        <f>ROUND(BA95,2)</f>
        <v>0</v>
      </c>
      <c r="BB94" s="63">
        <f>ROUND(BB95,2)</f>
        <v>0</v>
      </c>
      <c r="BC94" s="63">
        <f>ROUND(BC95,2)</f>
        <v>0</v>
      </c>
      <c r="BD94" s="65">
        <f>ROUND(BD95,2)</f>
        <v>0</v>
      </c>
      <c r="BS94" s="66" t="s">
        <v>68</v>
      </c>
      <c r="BT94" s="66" t="s">
        <v>69</v>
      </c>
      <c r="BU94" s="67" t="s">
        <v>70</v>
      </c>
      <c r="BV94" s="66" t="s">
        <v>12</v>
      </c>
      <c r="BW94" s="66" t="s">
        <v>4</v>
      </c>
      <c r="BX94" s="66" t="s">
        <v>71</v>
      </c>
      <c r="CL94" s="66" t="s">
        <v>1</v>
      </c>
    </row>
    <row r="95" spans="1:91" s="6" customFormat="1" ht="24.75" customHeight="1">
      <c r="A95" s="68" t="s">
        <v>72</v>
      </c>
      <c r="B95" s="69"/>
      <c r="C95" s="70"/>
      <c r="D95" s="167" t="s">
        <v>73</v>
      </c>
      <c r="E95" s="167"/>
      <c r="F95" s="167"/>
      <c r="G95" s="167"/>
      <c r="H95" s="167"/>
      <c r="I95" s="71"/>
      <c r="J95" s="167" t="s">
        <v>74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>
        <f>'31.08.2022-PL - Spevnená ...'!J30</f>
        <v>0</v>
      </c>
      <c r="AH95" s="166"/>
      <c r="AI95" s="166"/>
      <c r="AJ95" s="166"/>
      <c r="AK95" s="166"/>
      <c r="AL95" s="166"/>
      <c r="AM95" s="166"/>
      <c r="AN95" s="165">
        <f>SUM(AG95,AT95)</f>
        <v>0</v>
      </c>
      <c r="AO95" s="166"/>
      <c r="AP95" s="166"/>
      <c r="AQ95" s="72" t="s">
        <v>75</v>
      </c>
      <c r="AR95" s="69"/>
      <c r="AS95" s="73">
        <v>0</v>
      </c>
      <c r="AT95" s="74">
        <f>ROUND(SUM(AV95:AW95),2)</f>
        <v>0</v>
      </c>
      <c r="AU95" s="75">
        <f>'31.08.2022-PL - Spevnená ...'!P124</f>
        <v>123.1196175</v>
      </c>
      <c r="AV95" s="74">
        <f>'31.08.2022-PL - Spevnená ...'!J33</f>
        <v>0</v>
      </c>
      <c r="AW95" s="74">
        <f>'31.08.2022-PL - Spevnená ...'!J34</f>
        <v>0</v>
      </c>
      <c r="AX95" s="74">
        <f>'31.08.2022-PL - Spevnená ...'!J35</f>
        <v>0</v>
      </c>
      <c r="AY95" s="74">
        <f>'31.08.2022-PL - Spevnená ...'!J36</f>
        <v>0</v>
      </c>
      <c r="AZ95" s="74">
        <f>'31.08.2022-PL - Spevnená ...'!F33</f>
        <v>0</v>
      </c>
      <c r="BA95" s="74">
        <f>'31.08.2022-PL - Spevnená ...'!F34</f>
        <v>0</v>
      </c>
      <c r="BB95" s="74">
        <f>'31.08.2022-PL - Spevnená ...'!F35</f>
        <v>0</v>
      </c>
      <c r="BC95" s="74">
        <f>'31.08.2022-PL - Spevnená ...'!F36</f>
        <v>0</v>
      </c>
      <c r="BD95" s="76">
        <f>'31.08.2022-PL - Spevnená ...'!F37</f>
        <v>0</v>
      </c>
      <c r="BT95" s="77" t="s">
        <v>76</v>
      </c>
      <c r="BV95" s="77" t="s">
        <v>12</v>
      </c>
      <c r="BW95" s="77" t="s">
        <v>77</v>
      </c>
      <c r="BX95" s="77" t="s">
        <v>4</v>
      </c>
      <c r="CL95" s="77" t="s">
        <v>1</v>
      </c>
      <c r="CM95" s="77" t="s">
        <v>69</v>
      </c>
    </row>
    <row r="96" spans="1:91" s="1" customFormat="1" ht="30" customHeight="1">
      <c r="B96" s="25"/>
      <c r="AR96" s="25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31.08.2022-PL - Spevnená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1"/>
  <sheetViews>
    <sheetView showGridLines="0" tabSelected="1" topLeftCell="A22" workbookViewId="0">
      <selection activeCell="I127" sqref="I127:I1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0" t="s">
        <v>5</v>
      </c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77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5" customHeight="1">
      <c r="B4" s="16"/>
      <c r="D4" s="17" t="s">
        <v>78</v>
      </c>
      <c r="L4" s="16"/>
      <c r="M4" s="78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0" t="str">
        <f>'Rekapitulácia stavby'!K6</f>
        <v>IMPORT - rozpočet SP MsKC 2 (2) (1)</v>
      </c>
      <c r="F7" s="191"/>
      <c r="G7" s="191"/>
      <c r="H7" s="191"/>
      <c r="L7" s="16"/>
    </row>
    <row r="8" spans="2:46" s="1" customFormat="1" ht="12" customHeight="1">
      <c r="B8" s="25"/>
      <c r="D8" s="22" t="s">
        <v>79</v>
      </c>
      <c r="L8" s="25"/>
    </row>
    <row r="9" spans="2:46" s="1" customFormat="1" ht="30" customHeight="1">
      <c r="B9" s="25"/>
      <c r="E9" s="176" t="s">
        <v>80</v>
      </c>
      <c r="F9" s="189"/>
      <c r="G9" s="189"/>
      <c r="H9" s="189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81</v>
      </c>
      <c r="I12" s="22" t="s">
        <v>19</v>
      </c>
      <c r="J12" s="46" t="str">
        <f>'Rekapitulácia stavby'!AN8</f>
        <v>31. 8. 2022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">
        <v>82</v>
      </c>
      <c r="L14" s="25"/>
    </row>
    <row r="15" spans="2:46" s="1" customFormat="1" ht="18" customHeight="1">
      <c r="B15" s="25"/>
      <c r="E15" s="20" t="s">
        <v>83</v>
      </c>
      <c r="I15" s="22" t="s">
        <v>23</v>
      </c>
      <c r="J15" s="20" t="s">
        <v>84</v>
      </c>
      <c r="L15" s="25"/>
    </row>
    <row r="16" spans="2:46" s="1" customFormat="1" ht="6.95" customHeight="1">
      <c r="B16" s="25"/>
      <c r="L16" s="25"/>
    </row>
    <row r="17" spans="2:52" s="1" customFormat="1" ht="12" customHeight="1">
      <c r="B17" s="25"/>
      <c r="D17" s="22" t="s">
        <v>24</v>
      </c>
      <c r="I17" s="22" t="s">
        <v>22</v>
      </c>
      <c r="J17" s="20" t="str">
        <f>'Rekapitulácia stavby'!AN13</f>
        <v/>
      </c>
      <c r="L17" s="25"/>
    </row>
    <row r="18" spans="2:52" s="1" customFormat="1" ht="18" customHeight="1">
      <c r="B18" s="25"/>
      <c r="E18" s="155" t="str">
        <f>'Rekapitulácia stavby'!E14</f>
        <v xml:space="preserve"> </v>
      </c>
      <c r="F18" s="155"/>
      <c r="G18" s="155"/>
      <c r="H18" s="155"/>
      <c r="I18" s="22" t="s">
        <v>23</v>
      </c>
      <c r="J18" s="20" t="str">
        <f>'Rekapitulácia stavby'!AN14</f>
        <v/>
      </c>
      <c r="L18" s="25"/>
    </row>
    <row r="19" spans="2:52" s="1" customFormat="1" ht="6.95" customHeight="1">
      <c r="B19" s="25"/>
      <c r="L19" s="25"/>
    </row>
    <row r="20" spans="2:52" s="1" customFormat="1" ht="12" customHeight="1">
      <c r="B20" s="25"/>
      <c r="D20" s="22" t="s">
        <v>25</v>
      </c>
      <c r="I20" s="22" t="s">
        <v>22</v>
      </c>
      <c r="J20" s="20" t="s">
        <v>1</v>
      </c>
      <c r="L20" s="25"/>
    </row>
    <row r="21" spans="2:52" s="1" customFormat="1" ht="18" customHeight="1">
      <c r="B21" s="25"/>
      <c r="E21" s="20" t="s">
        <v>85</v>
      </c>
      <c r="I21" s="22" t="s">
        <v>23</v>
      </c>
      <c r="J21" s="20" t="s">
        <v>1</v>
      </c>
      <c r="L21" s="25"/>
    </row>
    <row r="22" spans="2:52" s="1" customFormat="1" ht="6.95" customHeight="1">
      <c r="B22" s="25"/>
      <c r="L22" s="25"/>
    </row>
    <row r="23" spans="2:52" s="1" customFormat="1" ht="12" customHeight="1">
      <c r="B23" s="25"/>
      <c r="D23" s="22" t="s">
        <v>27</v>
      </c>
      <c r="I23" s="22" t="s">
        <v>22</v>
      </c>
      <c r="J23" s="20" t="s">
        <v>86</v>
      </c>
      <c r="L23" s="25"/>
    </row>
    <row r="24" spans="2:52" s="1" customFormat="1" ht="18" customHeight="1">
      <c r="B24" s="25"/>
      <c r="E24" s="20" t="s">
        <v>87</v>
      </c>
      <c r="I24" s="22" t="s">
        <v>23</v>
      </c>
      <c r="J24" s="20" t="s">
        <v>88</v>
      </c>
      <c r="L24" s="25"/>
    </row>
    <row r="25" spans="2:52" s="1" customFormat="1" ht="6.95" customHeight="1">
      <c r="B25" s="25"/>
      <c r="L25" s="25"/>
    </row>
    <row r="26" spans="2:52" s="1" customFormat="1" ht="12" customHeight="1">
      <c r="B26" s="25"/>
      <c r="D26" s="22" t="s">
        <v>28</v>
      </c>
      <c r="L26" s="25"/>
    </row>
    <row r="27" spans="2:52" s="7" customFormat="1" ht="16.5" customHeight="1">
      <c r="B27" s="79"/>
      <c r="E27" s="158" t="s">
        <v>89</v>
      </c>
      <c r="F27" s="158"/>
      <c r="G27" s="158"/>
      <c r="H27" s="158"/>
      <c r="L27" s="79"/>
    </row>
    <row r="28" spans="2:52" s="1" customFormat="1" ht="6.95" customHeight="1">
      <c r="B28" s="25"/>
      <c r="L28" s="25"/>
    </row>
    <row r="29" spans="2:52" s="1" customFormat="1" ht="6.95" customHeight="1">
      <c r="B29" s="25"/>
      <c r="D29" s="47"/>
      <c r="E29" s="47"/>
      <c r="F29" s="47"/>
      <c r="G29" s="47"/>
      <c r="H29" s="47"/>
      <c r="I29" s="47"/>
      <c r="J29" s="47"/>
      <c r="K29" s="47"/>
      <c r="L29" s="8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</row>
    <row r="30" spans="2:52" s="1" customFormat="1" ht="25.35" customHeight="1">
      <c r="B30" s="25"/>
      <c r="D30" s="82" t="s">
        <v>29</v>
      </c>
      <c r="J30" s="60">
        <f>ROUND(J124, 2)</f>
        <v>0</v>
      </c>
      <c r="L30" s="80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</row>
    <row r="31" spans="2:52" s="1" customFormat="1" ht="6.95" customHeight="1">
      <c r="B31" s="25"/>
      <c r="D31" s="47"/>
      <c r="E31" s="47"/>
      <c r="F31" s="47"/>
      <c r="G31" s="47"/>
      <c r="H31" s="47"/>
      <c r="I31" s="47"/>
      <c r="J31" s="47"/>
      <c r="K31" s="47"/>
      <c r="L31" s="25"/>
    </row>
    <row r="32" spans="2:52" s="1" customFormat="1" ht="14.45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52" s="1" customFormat="1" ht="14.45" customHeight="1">
      <c r="B33" s="25"/>
      <c r="D33" s="49" t="s">
        <v>33</v>
      </c>
      <c r="E33" s="30" t="s">
        <v>34</v>
      </c>
      <c r="F33" s="83">
        <f>ROUND((SUM(BE124:BE180)),  2)</f>
        <v>0</v>
      </c>
      <c r="G33" s="81"/>
      <c r="H33" s="81"/>
      <c r="I33" s="84">
        <v>0.2</v>
      </c>
      <c r="J33" s="83">
        <f>ROUND(((SUM(BE124:BE180))*I33),  2)</f>
        <v>0</v>
      </c>
      <c r="L33" s="80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</row>
    <row r="34" spans="2:52" s="1" customFormat="1" ht="14.45" customHeight="1">
      <c r="B34" s="25"/>
      <c r="E34" s="30" t="s">
        <v>35</v>
      </c>
      <c r="F34" s="85">
        <f>ROUND((SUM(BF124:BF180)),  2)</f>
        <v>0</v>
      </c>
      <c r="I34" s="86">
        <v>0.2</v>
      </c>
      <c r="J34" s="85">
        <f>ROUND(((SUM(BF124:BF180))*I34),  2)</f>
        <v>0</v>
      </c>
      <c r="L34" s="25"/>
    </row>
    <row r="35" spans="2:52" s="1" customFormat="1" ht="14.45" hidden="1" customHeight="1">
      <c r="B35" s="25"/>
      <c r="E35" s="22" t="s">
        <v>36</v>
      </c>
      <c r="F35" s="85">
        <f>ROUND((SUM(BG124:BG180)),  2)</f>
        <v>0</v>
      </c>
      <c r="I35" s="86">
        <v>0.2</v>
      </c>
      <c r="J35" s="85">
        <f>0</f>
        <v>0</v>
      </c>
      <c r="L35" s="25"/>
    </row>
    <row r="36" spans="2:52" s="1" customFormat="1" ht="14.45" hidden="1" customHeight="1">
      <c r="B36" s="25"/>
      <c r="E36" s="22" t="s">
        <v>37</v>
      </c>
      <c r="F36" s="85">
        <f>ROUND((SUM(BH124:BH180)),  2)</f>
        <v>0</v>
      </c>
      <c r="I36" s="86">
        <v>0.2</v>
      </c>
      <c r="J36" s="85">
        <f>0</f>
        <v>0</v>
      </c>
      <c r="L36" s="25"/>
    </row>
    <row r="37" spans="2:52" s="1" customFormat="1" ht="14.45" hidden="1" customHeight="1">
      <c r="B37" s="25"/>
      <c r="E37" s="30" t="s">
        <v>38</v>
      </c>
      <c r="F37" s="83">
        <f>ROUND((SUM(BI124:BI180)),  2)</f>
        <v>0</v>
      </c>
      <c r="G37" s="81"/>
      <c r="H37" s="81"/>
      <c r="I37" s="84">
        <v>0</v>
      </c>
      <c r="J37" s="83">
        <f>0</f>
        <v>0</v>
      </c>
      <c r="L37" s="25"/>
    </row>
    <row r="38" spans="2:52" s="1" customFormat="1" ht="6.95" customHeight="1">
      <c r="B38" s="25"/>
      <c r="L38" s="25"/>
    </row>
    <row r="39" spans="2:52" s="1" customFormat="1" ht="25.35" customHeight="1">
      <c r="B39" s="25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92"/>
      <c r="L39" s="25"/>
    </row>
    <row r="40" spans="2:52" s="1" customFormat="1" ht="14.45" customHeight="1">
      <c r="B40" s="25"/>
      <c r="L40" s="25"/>
    </row>
    <row r="41" spans="2:52" ht="14.45" customHeight="1">
      <c r="B41" s="16"/>
      <c r="L41" s="16"/>
    </row>
    <row r="42" spans="2:52" ht="14.45" customHeight="1">
      <c r="B42" s="16"/>
      <c r="L42" s="16"/>
    </row>
    <row r="43" spans="2:52" ht="14.45" customHeight="1">
      <c r="B43" s="16"/>
      <c r="L43" s="16"/>
    </row>
    <row r="44" spans="2:52" ht="14.45" customHeight="1">
      <c r="B44" s="16"/>
      <c r="L44" s="16"/>
    </row>
    <row r="45" spans="2:52" ht="14.45" customHeight="1">
      <c r="B45" s="16"/>
      <c r="L45" s="16"/>
    </row>
    <row r="46" spans="2:52" ht="14.45" customHeight="1">
      <c r="B46" s="16"/>
      <c r="L46" s="16"/>
    </row>
    <row r="47" spans="2:52" ht="14.45" customHeight="1">
      <c r="B47" s="16"/>
      <c r="L47" s="16"/>
    </row>
    <row r="48" spans="2:5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5" t="s">
        <v>42</v>
      </c>
      <c r="E50" s="36"/>
      <c r="F50" s="36"/>
      <c r="G50" s="35" t="s">
        <v>43</v>
      </c>
      <c r="H50" s="36"/>
      <c r="I50" s="36"/>
      <c r="J50" s="36"/>
      <c r="K50" s="36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7" t="s">
        <v>44</v>
      </c>
      <c r="E61" s="27"/>
      <c r="F61" s="93" t="s">
        <v>45</v>
      </c>
      <c r="G61" s="37" t="s">
        <v>44</v>
      </c>
      <c r="H61" s="27"/>
      <c r="I61" s="154">
        <v>44804</v>
      </c>
      <c r="J61" s="94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5" t="s">
        <v>46</v>
      </c>
      <c r="E65" s="36"/>
      <c r="F65" s="36"/>
      <c r="G65" s="35" t="s">
        <v>47</v>
      </c>
      <c r="H65" s="36"/>
      <c r="I65" s="36"/>
      <c r="J65" s="36"/>
      <c r="K65" s="36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7" t="s">
        <v>44</v>
      </c>
      <c r="E76" s="27"/>
      <c r="F76" s="93" t="s">
        <v>45</v>
      </c>
      <c r="G76" s="37" t="s">
        <v>44</v>
      </c>
      <c r="H76" s="27"/>
      <c r="I76" s="27"/>
      <c r="J76" s="94" t="s">
        <v>45</v>
      </c>
      <c r="K76" s="27"/>
      <c r="L76" s="25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5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5"/>
    </row>
    <row r="82" spans="2:47" s="1" customFormat="1" ht="24.95" customHeight="1">
      <c r="B82" s="25"/>
      <c r="C82" s="17" t="s">
        <v>90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0" t="str">
        <f>E7</f>
        <v>IMPORT - rozpočet SP MsKC 2 (2) (1)</v>
      </c>
      <c r="F85" s="191"/>
      <c r="G85" s="191"/>
      <c r="H85" s="191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30" customHeight="1">
      <c r="B87" s="25"/>
      <c r="E87" s="176" t="str">
        <f>E9</f>
        <v>31.08.2022/PL - Spevnená plocha pred MsKC v Žiari nad Hronom</v>
      </c>
      <c r="F87" s="189"/>
      <c r="G87" s="189"/>
      <c r="H87" s="189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>Žiar nad Hronom</v>
      </c>
      <c r="I89" s="22" t="s">
        <v>19</v>
      </c>
      <c r="J89" s="46" t="str">
        <f>IF(J12="","",J12)</f>
        <v>31. 8. 2022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>Mesto Žiar nad Hronom</v>
      </c>
      <c r="I91" s="22" t="s">
        <v>25</v>
      </c>
      <c r="J91" s="23" t="str">
        <f>E21</f>
        <v>Ing. Fronková</v>
      </c>
      <c r="L91" s="25"/>
    </row>
    <row r="92" spans="2:47" s="1" customFormat="1" ht="40.15" customHeight="1">
      <c r="B92" s="25"/>
      <c r="C92" s="22" t="s">
        <v>24</v>
      </c>
      <c r="F92" s="20" t="str">
        <f>IF(E18="","",E18)</f>
        <v xml:space="preserve"> </v>
      </c>
      <c r="I92" s="22" t="s">
        <v>27</v>
      </c>
      <c r="J92" s="23" t="str">
        <f>E24</f>
        <v>TECHNICKÉ SLUŽBY Žiar nad Hronom, spol. s. r. o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5" t="s">
        <v>91</v>
      </c>
      <c r="D94" s="87"/>
      <c r="E94" s="87"/>
      <c r="F94" s="87"/>
      <c r="G94" s="87"/>
      <c r="H94" s="87"/>
      <c r="I94" s="87"/>
      <c r="J94" s="96" t="s">
        <v>92</v>
      </c>
      <c r="K94" s="87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7" t="s">
        <v>93</v>
      </c>
      <c r="J96" s="60">
        <f>J124</f>
        <v>0</v>
      </c>
      <c r="L96" s="25"/>
      <c r="AU96" s="13" t="s">
        <v>94</v>
      </c>
    </row>
    <row r="97" spans="2:12" s="8" customFormat="1" ht="24.95" customHeight="1">
      <c r="B97" s="98"/>
      <c r="D97" s="99" t="s">
        <v>95</v>
      </c>
      <c r="E97" s="100"/>
      <c r="F97" s="100"/>
      <c r="G97" s="100"/>
      <c r="H97" s="100"/>
      <c r="I97" s="100"/>
      <c r="J97" s="101">
        <f>J125</f>
        <v>0</v>
      </c>
      <c r="L97" s="98"/>
    </row>
    <row r="98" spans="2:12" s="9" customFormat="1" ht="19.899999999999999" customHeight="1">
      <c r="B98" s="102"/>
      <c r="D98" s="103" t="s">
        <v>96</v>
      </c>
      <c r="E98" s="104"/>
      <c r="F98" s="104"/>
      <c r="G98" s="104"/>
      <c r="H98" s="104"/>
      <c r="I98" s="104"/>
      <c r="J98" s="105">
        <f>J126</f>
        <v>0</v>
      </c>
      <c r="L98" s="102"/>
    </row>
    <row r="99" spans="2:12" s="9" customFormat="1" ht="19.899999999999999" customHeight="1">
      <c r="B99" s="102"/>
      <c r="D99" s="103" t="s">
        <v>97</v>
      </c>
      <c r="E99" s="104"/>
      <c r="F99" s="104"/>
      <c r="G99" s="104"/>
      <c r="H99" s="104"/>
      <c r="I99" s="104"/>
      <c r="J99" s="105">
        <f>J154</f>
        <v>0</v>
      </c>
      <c r="L99" s="102"/>
    </row>
    <row r="100" spans="2:12" s="9" customFormat="1" ht="19.899999999999999" customHeight="1">
      <c r="B100" s="102"/>
      <c r="D100" s="103" t="s">
        <v>98</v>
      </c>
      <c r="E100" s="104"/>
      <c r="F100" s="104"/>
      <c r="G100" s="104"/>
      <c r="H100" s="104"/>
      <c r="I100" s="104"/>
      <c r="J100" s="105">
        <f>J157</f>
        <v>0</v>
      </c>
      <c r="L100" s="102"/>
    </row>
    <row r="101" spans="2:12" s="9" customFormat="1" ht="19.899999999999999" customHeight="1">
      <c r="B101" s="102"/>
      <c r="D101" s="103" t="s">
        <v>99</v>
      </c>
      <c r="E101" s="104"/>
      <c r="F101" s="104"/>
      <c r="G101" s="104"/>
      <c r="H101" s="104"/>
      <c r="I101" s="104"/>
      <c r="J101" s="105">
        <f>J168</f>
        <v>0</v>
      </c>
      <c r="L101" s="102"/>
    </row>
    <row r="102" spans="2:12" s="9" customFormat="1" ht="19.899999999999999" customHeight="1">
      <c r="B102" s="102"/>
      <c r="D102" s="103" t="s">
        <v>100</v>
      </c>
      <c r="E102" s="104"/>
      <c r="F102" s="104"/>
      <c r="G102" s="104"/>
      <c r="H102" s="104"/>
      <c r="I102" s="104"/>
      <c r="J102" s="105">
        <f>J170</f>
        <v>0</v>
      </c>
      <c r="L102" s="102"/>
    </row>
    <row r="103" spans="2:12" s="9" customFormat="1" ht="19.899999999999999" customHeight="1">
      <c r="B103" s="102"/>
      <c r="D103" s="103" t="s">
        <v>101</v>
      </c>
      <c r="E103" s="104"/>
      <c r="F103" s="104"/>
      <c r="G103" s="104"/>
      <c r="H103" s="104"/>
      <c r="I103" s="104"/>
      <c r="J103" s="105">
        <f>J177</f>
        <v>0</v>
      </c>
      <c r="L103" s="102"/>
    </row>
    <row r="104" spans="2:12" s="8" customFormat="1" ht="24.95" customHeight="1">
      <c r="B104" s="98"/>
      <c r="D104" s="99" t="s">
        <v>102</v>
      </c>
      <c r="E104" s="100"/>
      <c r="F104" s="100"/>
      <c r="G104" s="100"/>
      <c r="H104" s="100"/>
      <c r="I104" s="100"/>
      <c r="J104" s="101">
        <f>J179</f>
        <v>0</v>
      </c>
      <c r="L104" s="98"/>
    </row>
    <row r="105" spans="2:12" s="1" customFormat="1" ht="21.75" customHeight="1">
      <c r="B105" s="25"/>
      <c r="L105" s="25"/>
    </row>
    <row r="106" spans="2:12" s="1" customFormat="1" ht="6.95" customHeight="1"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25"/>
    </row>
    <row r="110" spans="2:12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1" spans="2:12" s="1" customFormat="1" ht="24.95" customHeight="1">
      <c r="B111" s="25"/>
      <c r="C111" s="17" t="s">
        <v>103</v>
      </c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13</v>
      </c>
      <c r="L113" s="25"/>
    </row>
    <row r="114" spans="2:65" s="1" customFormat="1" ht="16.5" customHeight="1">
      <c r="B114" s="25"/>
      <c r="E114" s="190" t="str">
        <f>E7</f>
        <v>IMPORT - rozpočet SP MsKC 2 (2) (1)</v>
      </c>
      <c r="F114" s="191"/>
      <c r="G114" s="191"/>
      <c r="H114" s="191"/>
      <c r="L114" s="25"/>
    </row>
    <row r="115" spans="2:65" s="1" customFormat="1" ht="12" customHeight="1">
      <c r="B115" s="25"/>
      <c r="C115" s="22" t="s">
        <v>79</v>
      </c>
      <c r="L115" s="25"/>
    </row>
    <row r="116" spans="2:65" s="1" customFormat="1" ht="30" customHeight="1">
      <c r="B116" s="25"/>
      <c r="E116" s="176" t="str">
        <f>E9</f>
        <v>31.08.2022/PL - Spevnená plocha pred MsKC v Žiari nad Hronom</v>
      </c>
      <c r="F116" s="189"/>
      <c r="G116" s="189"/>
      <c r="H116" s="189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17</v>
      </c>
      <c r="F118" s="20" t="str">
        <f>F12</f>
        <v>Žiar nad Hronom</v>
      </c>
      <c r="I118" s="22" t="s">
        <v>19</v>
      </c>
      <c r="J118" s="46" t="str">
        <f>IF(J12="","",J12)</f>
        <v>31. 8. 2022</v>
      </c>
      <c r="L118" s="25"/>
    </row>
    <row r="119" spans="2:65" s="1" customFormat="1" ht="6.95" customHeight="1">
      <c r="B119" s="25"/>
      <c r="L119" s="25"/>
    </row>
    <row r="120" spans="2:65" s="1" customFormat="1" ht="15.2" customHeight="1">
      <c r="B120" s="25"/>
      <c r="C120" s="22" t="s">
        <v>21</v>
      </c>
      <c r="F120" s="20" t="str">
        <f>E15</f>
        <v>Mesto Žiar nad Hronom</v>
      </c>
      <c r="I120" s="22" t="s">
        <v>25</v>
      </c>
      <c r="J120" s="23" t="str">
        <f>E21</f>
        <v>Ing. Fronková</v>
      </c>
      <c r="L120" s="25"/>
    </row>
    <row r="121" spans="2:65" s="1" customFormat="1" ht="40.15" customHeight="1">
      <c r="B121" s="25"/>
      <c r="C121" s="22" t="s">
        <v>24</v>
      </c>
      <c r="F121" s="20" t="str">
        <f>IF(E18="","",E18)</f>
        <v xml:space="preserve"> </v>
      </c>
      <c r="I121" s="22" t="s">
        <v>27</v>
      </c>
      <c r="J121" s="23" t="str">
        <f>E24</f>
        <v>TECHNICKÉ SLUŽBY Žiar nad Hronom, spol. s. r. o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06"/>
      <c r="C123" s="107" t="s">
        <v>104</v>
      </c>
      <c r="D123" s="108" t="s">
        <v>54</v>
      </c>
      <c r="E123" s="108" t="s">
        <v>50</v>
      </c>
      <c r="F123" s="108" t="s">
        <v>51</v>
      </c>
      <c r="G123" s="108" t="s">
        <v>105</v>
      </c>
      <c r="H123" s="108" t="s">
        <v>106</v>
      </c>
      <c r="I123" s="108" t="s">
        <v>107</v>
      </c>
      <c r="J123" s="109" t="s">
        <v>92</v>
      </c>
      <c r="K123" s="110" t="s">
        <v>108</v>
      </c>
      <c r="L123" s="106"/>
      <c r="M123" s="53" t="s">
        <v>1</v>
      </c>
      <c r="N123" s="54" t="s">
        <v>33</v>
      </c>
      <c r="O123" s="54" t="s">
        <v>109</v>
      </c>
      <c r="P123" s="54" t="s">
        <v>110</v>
      </c>
      <c r="Q123" s="54" t="s">
        <v>111</v>
      </c>
      <c r="R123" s="54" t="s">
        <v>112</v>
      </c>
      <c r="S123" s="54" t="s">
        <v>113</v>
      </c>
      <c r="T123" s="55" t="s">
        <v>114</v>
      </c>
    </row>
    <row r="124" spans="2:65" s="1" customFormat="1" ht="22.9" customHeight="1">
      <c r="B124" s="25"/>
      <c r="C124" s="58" t="s">
        <v>93</v>
      </c>
      <c r="J124" s="111">
        <f>BK124</f>
        <v>0</v>
      </c>
      <c r="L124" s="25"/>
      <c r="M124" s="56"/>
      <c r="N124" s="47"/>
      <c r="O124" s="47"/>
      <c r="P124" s="112">
        <f>P125+P179</f>
        <v>123.1196175</v>
      </c>
      <c r="Q124" s="47"/>
      <c r="R124" s="112">
        <f>R125+R179</f>
        <v>0.49590000000000001</v>
      </c>
      <c r="S124" s="47"/>
      <c r="T124" s="113">
        <f>T125+T179</f>
        <v>10.92</v>
      </c>
      <c r="AT124" s="13" t="s">
        <v>68</v>
      </c>
      <c r="AU124" s="13" t="s">
        <v>94</v>
      </c>
      <c r="BK124" s="114">
        <f>BK125+BK179</f>
        <v>0</v>
      </c>
    </row>
    <row r="125" spans="2:65" s="11" customFormat="1" ht="25.9" customHeight="1">
      <c r="B125" s="115"/>
      <c r="D125" s="116" t="s">
        <v>68</v>
      </c>
      <c r="E125" s="117" t="s">
        <v>115</v>
      </c>
      <c r="F125" s="117" t="s">
        <v>116</v>
      </c>
      <c r="J125" s="118">
        <f>BK125</f>
        <v>0</v>
      </c>
      <c r="L125" s="115"/>
      <c r="M125" s="119"/>
      <c r="P125" s="120">
        <f>P126+P154+P157+P168+P170+P177</f>
        <v>123.1196175</v>
      </c>
      <c r="R125" s="120">
        <f>R126+R154+R157+R168+R170+R177</f>
        <v>0.49590000000000001</v>
      </c>
      <c r="T125" s="121">
        <f>T126+T154+T157+T168+T170+T177</f>
        <v>10.92</v>
      </c>
      <c r="AR125" s="116" t="s">
        <v>76</v>
      </c>
      <c r="AT125" s="122" t="s">
        <v>68</v>
      </c>
      <c r="AU125" s="122" t="s">
        <v>69</v>
      </c>
      <c r="AY125" s="116" t="s">
        <v>117</v>
      </c>
      <c r="BK125" s="123">
        <f>BK126+BK154+BK157+BK168+BK170+BK177</f>
        <v>0</v>
      </c>
    </row>
    <row r="126" spans="2:65" s="11" customFormat="1" ht="22.9" customHeight="1">
      <c r="B126" s="115"/>
      <c r="D126" s="116" t="s">
        <v>68</v>
      </c>
      <c r="E126" s="124" t="s">
        <v>76</v>
      </c>
      <c r="F126" s="124" t="s">
        <v>118</v>
      </c>
      <c r="J126" s="125">
        <f>BK126</f>
        <v>0</v>
      </c>
      <c r="L126" s="115"/>
      <c r="M126" s="119"/>
      <c r="P126" s="120">
        <f>SUM(P127:P153)</f>
        <v>123.1196175</v>
      </c>
      <c r="R126" s="120">
        <f>SUM(R127:R153)</f>
        <v>0</v>
      </c>
      <c r="T126" s="121">
        <f>SUM(T127:T153)</f>
        <v>10.92</v>
      </c>
      <c r="AR126" s="116" t="s">
        <v>76</v>
      </c>
      <c r="AT126" s="122" t="s">
        <v>68</v>
      </c>
      <c r="AU126" s="122" t="s">
        <v>76</v>
      </c>
      <c r="AY126" s="116" t="s">
        <v>117</v>
      </c>
      <c r="BK126" s="123">
        <f>SUM(BK127:BK153)</f>
        <v>0</v>
      </c>
    </row>
    <row r="127" spans="2:65" s="1" customFormat="1" ht="24.2" customHeight="1">
      <c r="B127" s="126"/>
      <c r="C127" s="127" t="s">
        <v>119</v>
      </c>
      <c r="D127" s="127" t="s">
        <v>120</v>
      </c>
      <c r="E127" s="128" t="s">
        <v>121</v>
      </c>
      <c r="F127" s="129" t="s">
        <v>122</v>
      </c>
      <c r="G127" s="130" t="s">
        <v>123</v>
      </c>
      <c r="H127" s="131">
        <v>42</v>
      </c>
      <c r="I127" s="132"/>
      <c r="J127" s="132">
        <f t="shared" ref="J127:J153" si="0">ROUND(I127*H127,2)</f>
        <v>0</v>
      </c>
      <c r="K127" s="133"/>
      <c r="L127" s="25"/>
      <c r="M127" s="134" t="s">
        <v>1</v>
      </c>
      <c r="N127" s="135" t="s">
        <v>35</v>
      </c>
      <c r="O127" s="136">
        <v>0.23599999999999999</v>
      </c>
      <c r="P127" s="136">
        <f t="shared" ref="P127:P153" si="1">O127*H127</f>
        <v>9.911999999999999</v>
      </c>
      <c r="Q127" s="136">
        <v>0</v>
      </c>
      <c r="R127" s="136">
        <f t="shared" ref="R127:R153" si="2">Q127*H127</f>
        <v>0</v>
      </c>
      <c r="S127" s="136">
        <v>0.26</v>
      </c>
      <c r="T127" s="137">
        <f t="shared" ref="T127:T153" si="3">S127*H127</f>
        <v>10.92</v>
      </c>
      <c r="AR127" s="138" t="s">
        <v>124</v>
      </c>
      <c r="AT127" s="138" t="s">
        <v>120</v>
      </c>
      <c r="AU127" s="138" t="s">
        <v>125</v>
      </c>
      <c r="AY127" s="13" t="s">
        <v>117</v>
      </c>
      <c r="BE127" s="139">
        <f t="shared" ref="BE127:BE153" si="4">IF(N127="základná",J127,0)</f>
        <v>0</v>
      </c>
      <c r="BF127" s="139">
        <f t="shared" ref="BF127:BF153" si="5">IF(N127="znížená",J127,0)</f>
        <v>0</v>
      </c>
      <c r="BG127" s="139">
        <f t="shared" ref="BG127:BG153" si="6">IF(N127="zákl. prenesená",J127,0)</f>
        <v>0</v>
      </c>
      <c r="BH127" s="139">
        <f t="shared" ref="BH127:BH153" si="7">IF(N127="zníž. prenesená",J127,0)</f>
        <v>0</v>
      </c>
      <c r="BI127" s="139">
        <f t="shared" ref="BI127:BI153" si="8">IF(N127="nulová",J127,0)</f>
        <v>0</v>
      </c>
      <c r="BJ127" s="13" t="s">
        <v>125</v>
      </c>
      <c r="BK127" s="139">
        <f t="shared" ref="BK127:BK153" si="9">ROUND(I127*H127,2)</f>
        <v>0</v>
      </c>
      <c r="BL127" s="13" t="s">
        <v>124</v>
      </c>
      <c r="BM127" s="138" t="s">
        <v>126</v>
      </c>
    </row>
    <row r="128" spans="2:65" s="1" customFormat="1" ht="24.2" customHeight="1">
      <c r="B128" s="126"/>
      <c r="C128" s="127" t="s">
        <v>127</v>
      </c>
      <c r="D128" s="127" t="s">
        <v>120</v>
      </c>
      <c r="E128" s="128" t="s">
        <v>128</v>
      </c>
      <c r="F128" s="129" t="s">
        <v>129</v>
      </c>
      <c r="G128" s="130" t="s">
        <v>123</v>
      </c>
      <c r="H128" s="131">
        <v>988</v>
      </c>
      <c r="I128" s="132"/>
      <c r="J128" s="132">
        <f t="shared" si="0"/>
        <v>0</v>
      </c>
      <c r="K128" s="133"/>
      <c r="L128" s="25"/>
      <c r="M128" s="134" t="s">
        <v>1</v>
      </c>
      <c r="N128" s="135" t="s">
        <v>35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124</v>
      </c>
      <c r="AT128" s="138" t="s">
        <v>120</v>
      </c>
      <c r="AU128" s="138" t="s">
        <v>125</v>
      </c>
      <c r="AY128" s="13" t="s">
        <v>117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125</v>
      </c>
      <c r="BK128" s="139">
        <f t="shared" si="9"/>
        <v>0</v>
      </c>
      <c r="BL128" s="13" t="s">
        <v>124</v>
      </c>
      <c r="BM128" s="138" t="s">
        <v>125</v>
      </c>
    </row>
    <row r="129" spans="2:65" s="1" customFormat="1" ht="37.9" customHeight="1">
      <c r="B129" s="126"/>
      <c r="C129" s="127" t="s">
        <v>130</v>
      </c>
      <c r="D129" s="127" t="s">
        <v>120</v>
      </c>
      <c r="E129" s="128" t="s">
        <v>131</v>
      </c>
      <c r="F129" s="129" t="s">
        <v>132</v>
      </c>
      <c r="G129" s="130" t="s">
        <v>123</v>
      </c>
      <c r="H129" s="131">
        <v>81.599999999999994</v>
      </c>
      <c r="I129" s="132"/>
      <c r="J129" s="132">
        <f t="shared" si="0"/>
        <v>0</v>
      </c>
      <c r="K129" s="133"/>
      <c r="L129" s="25"/>
      <c r="M129" s="134" t="s">
        <v>1</v>
      </c>
      <c r="N129" s="135" t="s">
        <v>35</v>
      </c>
      <c r="O129" s="136">
        <v>0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124</v>
      </c>
      <c r="AT129" s="138" t="s">
        <v>120</v>
      </c>
      <c r="AU129" s="138" t="s">
        <v>125</v>
      </c>
      <c r="AY129" s="13" t="s">
        <v>117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125</v>
      </c>
      <c r="BK129" s="139">
        <f t="shared" si="9"/>
        <v>0</v>
      </c>
      <c r="BL129" s="13" t="s">
        <v>124</v>
      </c>
      <c r="BM129" s="138" t="s">
        <v>124</v>
      </c>
    </row>
    <row r="130" spans="2:65" s="1" customFormat="1" ht="37.9" customHeight="1">
      <c r="B130" s="126"/>
      <c r="C130" s="127" t="s">
        <v>133</v>
      </c>
      <c r="D130" s="127" t="s">
        <v>120</v>
      </c>
      <c r="E130" s="128" t="s">
        <v>134</v>
      </c>
      <c r="F130" s="129" t="s">
        <v>135</v>
      </c>
      <c r="G130" s="130" t="s">
        <v>123</v>
      </c>
      <c r="H130" s="131">
        <v>988</v>
      </c>
      <c r="I130" s="132"/>
      <c r="J130" s="132">
        <f t="shared" si="0"/>
        <v>0</v>
      </c>
      <c r="K130" s="133"/>
      <c r="L130" s="25"/>
      <c r="M130" s="134" t="s">
        <v>1</v>
      </c>
      <c r="N130" s="135" t="s">
        <v>35</v>
      </c>
      <c r="O130" s="136">
        <v>0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124</v>
      </c>
      <c r="AT130" s="138" t="s">
        <v>120</v>
      </c>
      <c r="AU130" s="138" t="s">
        <v>125</v>
      </c>
      <c r="AY130" s="13" t="s">
        <v>117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125</v>
      </c>
      <c r="BK130" s="139">
        <f t="shared" si="9"/>
        <v>0</v>
      </c>
      <c r="BL130" s="13" t="s">
        <v>124</v>
      </c>
      <c r="BM130" s="138" t="s">
        <v>136</v>
      </c>
    </row>
    <row r="131" spans="2:65" s="1" customFormat="1" ht="33" customHeight="1">
      <c r="B131" s="126"/>
      <c r="C131" s="127" t="s">
        <v>137</v>
      </c>
      <c r="D131" s="127" t="s">
        <v>120</v>
      </c>
      <c r="E131" s="128" t="s">
        <v>138</v>
      </c>
      <c r="F131" s="129" t="s">
        <v>139</v>
      </c>
      <c r="G131" s="130" t="s">
        <v>123</v>
      </c>
      <c r="H131" s="131">
        <v>175</v>
      </c>
      <c r="I131" s="132"/>
      <c r="J131" s="132">
        <f t="shared" si="0"/>
        <v>0</v>
      </c>
      <c r="K131" s="133"/>
      <c r="L131" s="25"/>
      <c r="M131" s="134" t="s">
        <v>1</v>
      </c>
      <c r="N131" s="135" t="s">
        <v>35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124</v>
      </c>
      <c r="AT131" s="138" t="s">
        <v>120</v>
      </c>
      <c r="AU131" s="138" t="s">
        <v>125</v>
      </c>
      <c r="AY131" s="13" t="s">
        <v>117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125</v>
      </c>
      <c r="BK131" s="139">
        <f t="shared" si="9"/>
        <v>0</v>
      </c>
      <c r="BL131" s="13" t="s">
        <v>124</v>
      </c>
      <c r="BM131" s="138" t="s">
        <v>140</v>
      </c>
    </row>
    <row r="132" spans="2:65" s="1" customFormat="1" ht="24.2" customHeight="1">
      <c r="B132" s="126"/>
      <c r="C132" s="127" t="s">
        <v>141</v>
      </c>
      <c r="D132" s="127" t="s">
        <v>120</v>
      </c>
      <c r="E132" s="128" t="s">
        <v>142</v>
      </c>
      <c r="F132" s="129" t="s">
        <v>143</v>
      </c>
      <c r="G132" s="130" t="s">
        <v>144</v>
      </c>
      <c r="H132" s="131">
        <v>120</v>
      </c>
      <c r="I132" s="132"/>
      <c r="J132" s="132">
        <f t="shared" si="0"/>
        <v>0</v>
      </c>
      <c r="K132" s="133"/>
      <c r="L132" s="25"/>
      <c r="M132" s="134" t="s">
        <v>1</v>
      </c>
      <c r="N132" s="135" t="s">
        <v>35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124</v>
      </c>
      <c r="AT132" s="138" t="s">
        <v>120</v>
      </c>
      <c r="AU132" s="138" t="s">
        <v>125</v>
      </c>
      <c r="AY132" s="13" t="s">
        <v>117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125</v>
      </c>
      <c r="BK132" s="139">
        <f t="shared" si="9"/>
        <v>0</v>
      </c>
      <c r="BL132" s="13" t="s">
        <v>124</v>
      </c>
      <c r="BM132" s="138" t="s">
        <v>145</v>
      </c>
    </row>
    <row r="133" spans="2:65" s="1" customFormat="1" ht="33" customHeight="1">
      <c r="B133" s="126"/>
      <c r="C133" s="127" t="s">
        <v>76</v>
      </c>
      <c r="D133" s="127" t="s">
        <v>120</v>
      </c>
      <c r="E133" s="128" t="s">
        <v>146</v>
      </c>
      <c r="F133" s="129" t="s">
        <v>147</v>
      </c>
      <c r="G133" s="130" t="s">
        <v>148</v>
      </c>
      <c r="H133" s="131">
        <v>95</v>
      </c>
      <c r="I133" s="132"/>
      <c r="J133" s="132">
        <f t="shared" si="0"/>
        <v>0</v>
      </c>
      <c r="K133" s="133"/>
      <c r="L133" s="25"/>
      <c r="M133" s="134" t="s">
        <v>1</v>
      </c>
      <c r="N133" s="135" t="s">
        <v>35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124</v>
      </c>
      <c r="AT133" s="138" t="s">
        <v>120</v>
      </c>
      <c r="AU133" s="138" t="s">
        <v>125</v>
      </c>
      <c r="AY133" s="13" t="s">
        <v>117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125</v>
      </c>
      <c r="BK133" s="139">
        <f t="shared" si="9"/>
        <v>0</v>
      </c>
      <c r="BL133" s="13" t="s">
        <v>124</v>
      </c>
      <c r="BM133" s="138" t="s">
        <v>149</v>
      </c>
    </row>
    <row r="134" spans="2:65" s="1" customFormat="1" ht="24.2" customHeight="1">
      <c r="B134" s="126"/>
      <c r="C134" s="127" t="s">
        <v>150</v>
      </c>
      <c r="D134" s="127" t="s">
        <v>120</v>
      </c>
      <c r="E134" s="128" t="s">
        <v>151</v>
      </c>
      <c r="F134" s="129" t="s">
        <v>152</v>
      </c>
      <c r="G134" s="130" t="s">
        <v>148</v>
      </c>
      <c r="H134" s="131">
        <v>2.5</v>
      </c>
      <c r="I134" s="132"/>
      <c r="J134" s="132">
        <f t="shared" si="0"/>
        <v>0</v>
      </c>
      <c r="K134" s="133"/>
      <c r="L134" s="25"/>
      <c r="M134" s="134" t="s">
        <v>1</v>
      </c>
      <c r="N134" s="135" t="s">
        <v>35</v>
      </c>
      <c r="O134" s="136">
        <v>0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AR134" s="138" t="s">
        <v>124</v>
      </c>
      <c r="AT134" s="138" t="s">
        <v>120</v>
      </c>
      <c r="AU134" s="138" t="s">
        <v>125</v>
      </c>
      <c r="AY134" s="13" t="s">
        <v>117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125</v>
      </c>
      <c r="BK134" s="139">
        <f t="shared" si="9"/>
        <v>0</v>
      </c>
      <c r="BL134" s="13" t="s">
        <v>124</v>
      </c>
      <c r="BM134" s="138" t="s">
        <v>153</v>
      </c>
    </row>
    <row r="135" spans="2:65" s="1" customFormat="1" ht="24.2" customHeight="1">
      <c r="B135" s="126"/>
      <c r="C135" s="127" t="s">
        <v>154</v>
      </c>
      <c r="D135" s="127" t="s">
        <v>120</v>
      </c>
      <c r="E135" s="128" t="s">
        <v>155</v>
      </c>
      <c r="F135" s="129" t="s">
        <v>156</v>
      </c>
      <c r="G135" s="130" t="s">
        <v>148</v>
      </c>
      <c r="H135" s="131">
        <v>1.5</v>
      </c>
      <c r="I135" s="132"/>
      <c r="J135" s="132">
        <f t="shared" si="0"/>
        <v>0</v>
      </c>
      <c r="K135" s="133"/>
      <c r="L135" s="25"/>
      <c r="M135" s="134" t="s">
        <v>1</v>
      </c>
      <c r="N135" s="135" t="s">
        <v>35</v>
      </c>
      <c r="O135" s="136">
        <v>3.1739999999999999</v>
      </c>
      <c r="P135" s="136">
        <f t="shared" si="1"/>
        <v>4.7610000000000001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AR135" s="138" t="s">
        <v>124</v>
      </c>
      <c r="AT135" s="138" t="s">
        <v>120</v>
      </c>
      <c r="AU135" s="138" t="s">
        <v>125</v>
      </c>
      <c r="AY135" s="13" t="s">
        <v>117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125</v>
      </c>
      <c r="BK135" s="139">
        <f t="shared" si="9"/>
        <v>0</v>
      </c>
      <c r="BL135" s="13" t="s">
        <v>124</v>
      </c>
      <c r="BM135" s="138" t="s">
        <v>157</v>
      </c>
    </row>
    <row r="136" spans="2:65" s="1" customFormat="1" ht="24.2" customHeight="1">
      <c r="B136" s="126"/>
      <c r="C136" s="127" t="s">
        <v>158</v>
      </c>
      <c r="D136" s="127" t="s">
        <v>120</v>
      </c>
      <c r="E136" s="128" t="s">
        <v>159</v>
      </c>
      <c r="F136" s="129" t="s">
        <v>160</v>
      </c>
      <c r="G136" s="130" t="s">
        <v>148</v>
      </c>
      <c r="H136" s="131">
        <v>1.5</v>
      </c>
      <c r="I136" s="132"/>
      <c r="J136" s="132">
        <f t="shared" si="0"/>
        <v>0</v>
      </c>
      <c r="K136" s="133"/>
      <c r="L136" s="25"/>
      <c r="M136" s="134" t="s">
        <v>1</v>
      </c>
      <c r="N136" s="135" t="s">
        <v>35</v>
      </c>
      <c r="O136" s="136">
        <v>0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AR136" s="138" t="s">
        <v>124</v>
      </c>
      <c r="AT136" s="138" t="s">
        <v>120</v>
      </c>
      <c r="AU136" s="138" t="s">
        <v>125</v>
      </c>
      <c r="AY136" s="13" t="s">
        <v>117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125</v>
      </c>
      <c r="BK136" s="139">
        <f t="shared" si="9"/>
        <v>0</v>
      </c>
      <c r="BL136" s="13" t="s">
        <v>124</v>
      </c>
      <c r="BM136" s="138" t="s">
        <v>161</v>
      </c>
    </row>
    <row r="137" spans="2:65" s="1" customFormat="1" ht="24.2" customHeight="1">
      <c r="B137" s="126"/>
      <c r="C137" s="127" t="s">
        <v>162</v>
      </c>
      <c r="D137" s="127" t="s">
        <v>120</v>
      </c>
      <c r="E137" s="128" t="s">
        <v>163</v>
      </c>
      <c r="F137" s="129" t="s">
        <v>164</v>
      </c>
      <c r="G137" s="130" t="s">
        <v>148</v>
      </c>
      <c r="H137" s="131">
        <v>1.5</v>
      </c>
      <c r="I137" s="132"/>
      <c r="J137" s="132">
        <f t="shared" si="0"/>
        <v>0</v>
      </c>
      <c r="K137" s="133"/>
      <c r="L137" s="25"/>
      <c r="M137" s="134" t="s">
        <v>1</v>
      </c>
      <c r="N137" s="135" t="s">
        <v>35</v>
      </c>
      <c r="O137" s="136">
        <v>0.77059</v>
      </c>
      <c r="P137" s="136">
        <f t="shared" si="1"/>
        <v>1.1558850000000001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AR137" s="138" t="s">
        <v>124</v>
      </c>
      <c r="AT137" s="138" t="s">
        <v>120</v>
      </c>
      <c r="AU137" s="138" t="s">
        <v>125</v>
      </c>
      <c r="AY137" s="13" t="s">
        <v>117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3" t="s">
        <v>125</v>
      </c>
      <c r="BK137" s="139">
        <f t="shared" si="9"/>
        <v>0</v>
      </c>
      <c r="BL137" s="13" t="s">
        <v>124</v>
      </c>
      <c r="BM137" s="138" t="s">
        <v>165</v>
      </c>
    </row>
    <row r="138" spans="2:65" s="1" customFormat="1" ht="24.2" customHeight="1">
      <c r="B138" s="126"/>
      <c r="C138" s="127" t="s">
        <v>166</v>
      </c>
      <c r="D138" s="127" t="s">
        <v>120</v>
      </c>
      <c r="E138" s="128" t="s">
        <v>167</v>
      </c>
      <c r="F138" s="129" t="s">
        <v>168</v>
      </c>
      <c r="G138" s="130" t="s">
        <v>148</v>
      </c>
      <c r="H138" s="131">
        <v>8.15</v>
      </c>
      <c r="I138" s="132"/>
      <c r="J138" s="132">
        <f t="shared" si="0"/>
        <v>0</v>
      </c>
      <c r="K138" s="133"/>
      <c r="L138" s="25"/>
      <c r="M138" s="134" t="s">
        <v>1</v>
      </c>
      <c r="N138" s="135" t="s">
        <v>35</v>
      </c>
      <c r="O138" s="136">
        <v>4.9479499999999996</v>
      </c>
      <c r="P138" s="136">
        <f t="shared" si="1"/>
        <v>40.325792499999999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AR138" s="138" t="s">
        <v>124</v>
      </c>
      <c r="AT138" s="138" t="s">
        <v>120</v>
      </c>
      <c r="AU138" s="138" t="s">
        <v>125</v>
      </c>
      <c r="AY138" s="13" t="s">
        <v>117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3" t="s">
        <v>125</v>
      </c>
      <c r="BK138" s="139">
        <f t="shared" si="9"/>
        <v>0</v>
      </c>
      <c r="BL138" s="13" t="s">
        <v>124</v>
      </c>
      <c r="BM138" s="138" t="s">
        <v>169</v>
      </c>
    </row>
    <row r="139" spans="2:65" s="1" customFormat="1" ht="24.2" customHeight="1">
      <c r="B139" s="126"/>
      <c r="C139" s="127" t="s">
        <v>170</v>
      </c>
      <c r="D139" s="127" t="s">
        <v>120</v>
      </c>
      <c r="E139" s="128" t="s">
        <v>171</v>
      </c>
      <c r="F139" s="129" t="s">
        <v>172</v>
      </c>
      <c r="G139" s="130" t="s">
        <v>148</v>
      </c>
      <c r="H139" s="131">
        <v>8.15</v>
      </c>
      <c r="I139" s="132"/>
      <c r="J139" s="132">
        <f t="shared" si="0"/>
        <v>0</v>
      </c>
      <c r="K139" s="133"/>
      <c r="L139" s="25"/>
      <c r="M139" s="134" t="s">
        <v>1</v>
      </c>
      <c r="N139" s="135" t="s">
        <v>35</v>
      </c>
      <c r="O139" s="136">
        <v>0.98909999999999998</v>
      </c>
      <c r="P139" s="136">
        <f t="shared" si="1"/>
        <v>8.0611650000000008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AR139" s="138" t="s">
        <v>124</v>
      </c>
      <c r="AT139" s="138" t="s">
        <v>120</v>
      </c>
      <c r="AU139" s="138" t="s">
        <v>125</v>
      </c>
      <c r="AY139" s="13" t="s">
        <v>117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3" t="s">
        <v>125</v>
      </c>
      <c r="BK139" s="139">
        <f t="shared" si="9"/>
        <v>0</v>
      </c>
      <c r="BL139" s="13" t="s">
        <v>124</v>
      </c>
      <c r="BM139" s="138" t="s">
        <v>173</v>
      </c>
    </row>
    <row r="140" spans="2:65" s="1" customFormat="1" ht="33" customHeight="1">
      <c r="B140" s="126"/>
      <c r="C140" s="127" t="s">
        <v>174</v>
      </c>
      <c r="D140" s="127" t="s">
        <v>120</v>
      </c>
      <c r="E140" s="128" t="s">
        <v>175</v>
      </c>
      <c r="F140" s="129" t="s">
        <v>176</v>
      </c>
      <c r="G140" s="130" t="s">
        <v>148</v>
      </c>
      <c r="H140" s="131">
        <v>8.75</v>
      </c>
      <c r="I140" s="132"/>
      <c r="J140" s="132">
        <f t="shared" si="0"/>
        <v>0</v>
      </c>
      <c r="K140" s="133"/>
      <c r="L140" s="25"/>
      <c r="M140" s="134" t="s">
        <v>1</v>
      </c>
      <c r="N140" s="135" t="s">
        <v>35</v>
      </c>
      <c r="O140" s="136">
        <v>6.7318600000000002</v>
      </c>
      <c r="P140" s="136">
        <f t="shared" si="1"/>
        <v>58.903775000000003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124</v>
      </c>
      <c r="AT140" s="138" t="s">
        <v>120</v>
      </c>
      <c r="AU140" s="138" t="s">
        <v>125</v>
      </c>
      <c r="AY140" s="13" t="s">
        <v>117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3" t="s">
        <v>125</v>
      </c>
      <c r="BK140" s="139">
        <f t="shared" si="9"/>
        <v>0</v>
      </c>
      <c r="BL140" s="13" t="s">
        <v>124</v>
      </c>
      <c r="BM140" s="138" t="s">
        <v>177</v>
      </c>
    </row>
    <row r="141" spans="2:65" s="1" customFormat="1" ht="24.2" customHeight="1">
      <c r="B141" s="126"/>
      <c r="C141" s="127" t="s">
        <v>178</v>
      </c>
      <c r="D141" s="127" t="s">
        <v>120</v>
      </c>
      <c r="E141" s="128" t="s">
        <v>179</v>
      </c>
      <c r="F141" s="129" t="s">
        <v>180</v>
      </c>
      <c r="G141" s="130" t="s">
        <v>181</v>
      </c>
      <c r="H141" s="131">
        <v>800.21</v>
      </c>
      <c r="I141" s="132"/>
      <c r="J141" s="132">
        <f t="shared" si="0"/>
        <v>0</v>
      </c>
      <c r="K141" s="133"/>
      <c r="L141" s="25"/>
      <c r="M141" s="134" t="s">
        <v>1</v>
      </c>
      <c r="N141" s="135" t="s">
        <v>35</v>
      </c>
      <c r="O141" s="136">
        <v>0</v>
      </c>
      <c r="P141" s="136">
        <f t="shared" si="1"/>
        <v>0</v>
      </c>
      <c r="Q141" s="136">
        <v>0</v>
      </c>
      <c r="R141" s="136">
        <f t="shared" si="2"/>
        <v>0</v>
      </c>
      <c r="S141" s="136">
        <v>0</v>
      </c>
      <c r="T141" s="137">
        <f t="shared" si="3"/>
        <v>0</v>
      </c>
      <c r="AR141" s="138" t="s">
        <v>124</v>
      </c>
      <c r="AT141" s="138" t="s">
        <v>120</v>
      </c>
      <c r="AU141" s="138" t="s">
        <v>125</v>
      </c>
      <c r="AY141" s="13" t="s">
        <v>117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3" t="s">
        <v>125</v>
      </c>
      <c r="BK141" s="139">
        <f t="shared" si="9"/>
        <v>0</v>
      </c>
      <c r="BL141" s="13" t="s">
        <v>124</v>
      </c>
      <c r="BM141" s="138" t="s">
        <v>182</v>
      </c>
    </row>
    <row r="142" spans="2:65" s="1" customFormat="1" ht="24.2" customHeight="1">
      <c r="B142" s="126"/>
      <c r="C142" s="127" t="s">
        <v>183</v>
      </c>
      <c r="D142" s="127" t="s">
        <v>120</v>
      </c>
      <c r="E142" s="128" t="s">
        <v>184</v>
      </c>
      <c r="F142" s="129" t="s">
        <v>185</v>
      </c>
      <c r="G142" s="130" t="s">
        <v>148</v>
      </c>
      <c r="H142" s="131">
        <v>6.72</v>
      </c>
      <c r="I142" s="132"/>
      <c r="J142" s="132">
        <f t="shared" si="0"/>
        <v>0</v>
      </c>
      <c r="K142" s="133"/>
      <c r="L142" s="25"/>
      <c r="M142" s="134" t="s">
        <v>1</v>
      </c>
      <c r="N142" s="135" t="s">
        <v>35</v>
      </c>
      <c r="O142" s="136">
        <v>0</v>
      </c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AR142" s="138" t="s">
        <v>124</v>
      </c>
      <c r="AT142" s="138" t="s">
        <v>120</v>
      </c>
      <c r="AU142" s="138" t="s">
        <v>125</v>
      </c>
      <c r="AY142" s="13" t="s">
        <v>117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3" t="s">
        <v>125</v>
      </c>
      <c r="BK142" s="139">
        <f t="shared" si="9"/>
        <v>0</v>
      </c>
      <c r="BL142" s="13" t="s">
        <v>124</v>
      </c>
      <c r="BM142" s="138" t="s">
        <v>7</v>
      </c>
    </row>
    <row r="143" spans="2:65" s="1" customFormat="1" ht="33" customHeight="1">
      <c r="B143" s="126"/>
      <c r="C143" s="127" t="s">
        <v>186</v>
      </c>
      <c r="D143" s="127" t="s">
        <v>120</v>
      </c>
      <c r="E143" s="128" t="s">
        <v>187</v>
      </c>
      <c r="F143" s="129" t="s">
        <v>188</v>
      </c>
      <c r="G143" s="130" t="s">
        <v>123</v>
      </c>
      <c r="H143" s="131">
        <v>135</v>
      </c>
      <c r="I143" s="132"/>
      <c r="J143" s="132">
        <f t="shared" si="0"/>
        <v>0</v>
      </c>
      <c r="K143" s="133"/>
      <c r="L143" s="25"/>
      <c r="M143" s="134" t="s">
        <v>1</v>
      </c>
      <c r="N143" s="135" t="s">
        <v>35</v>
      </c>
      <c r="O143" s="136">
        <v>0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AR143" s="138" t="s">
        <v>124</v>
      </c>
      <c r="AT143" s="138" t="s">
        <v>120</v>
      </c>
      <c r="AU143" s="138" t="s">
        <v>125</v>
      </c>
      <c r="AY143" s="13" t="s">
        <v>117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3" t="s">
        <v>125</v>
      </c>
      <c r="BK143" s="139">
        <f t="shared" si="9"/>
        <v>0</v>
      </c>
      <c r="BL143" s="13" t="s">
        <v>124</v>
      </c>
      <c r="BM143" s="138" t="s">
        <v>189</v>
      </c>
    </row>
    <row r="144" spans="2:65" s="1" customFormat="1" ht="16.5" customHeight="1">
      <c r="B144" s="126"/>
      <c r="C144" s="127" t="s">
        <v>190</v>
      </c>
      <c r="D144" s="127" t="s">
        <v>120</v>
      </c>
      <c r="E144" s="128" t="s">
        <v>191</v>
      </c>
      <c r="F144" s="129" t="s">
        <v>192</v>
      </c>
      <c r="G144" s="130" t="s">
        <v>123</v>
      </c>
      <c r="H144" s="131">
        <v>170</v>
      </c>
      <c r="I144" s="132"/>
      <c r="J144" s="132">
        <f t="shared" si="0"/>
        <v>0</v>
      </c>
      <c r="K144" s="133"/>
      <c r="L144" s="25"/>
      <c r="M144" s="134" t="s">
        <v>1</v>
      </c>
      <c r="N144" s="135" t="s">
        <v>35</v>
      </c>
      <c r="O144" s="136">
        <v>0</v>
      </c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AR144" s="138" t="s">
        <v>124</v>
      </c>
      <c r="AT144" s="138" t="s">
        <v>120</v>
      </c>
      <c r="AU144" s="138" t="s">
        <v>125</v>
      </c>
      <c r="AY144" s="13" t="s">
        <v>117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3" t="s">
        <v>125</v>
      </c>
      <c r="BK144" s="139">
        <f t="shared" si="9"/>
        <v>0</v>
      </c>
      <c r="BL144" s="13" t="s">
        <v>124</v>
      </c>
      <c r="BM144" s="138" t="s">
        <v>193</v>
      </c>
    </row>
    <row r="145" spans="2:65" s="1" customFormat="1" ht="16.5" customHeight="1">
      <c r="B145" s="126"/>
      <c r="C145" s="140" t="s">
        <v>194</v>
      </c>
      <c r="D145" s="140" t="s">
        <v>195</v>
      </c>
      <c r="E145" s="141" t="s">
        <v>196</v>
      </c>
      <c r="F145" s="142" t="s">
        <v>197</v>
      </c>
      <c r="G145" s="143" t="s">
        <v>198</v>
      </c>
      <c r="H145" s="144">
        <v>0.185</v>
      </c>
      <c r="I145" s="145"/>
      <c r="J145" s="145">
        <f t="shared" si="0"/>
        <v>0</v>
      </c>
      <c r="K145" s="146"/>
      <c r="L145" s="147"/>
      <c r="M145" s="148" t="s">
        <v>1</v>
      </c>
      <c r="N145" s="149" t="s">
        <v>35</v>
      </c>
      <c r="O145" s="136">
        <v>0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140</v>
      </c>
      <c r="AT145" s="138" t="s">
        <v>195</v>
      </c>
      <c r="AU145" s="138" t="s">
        <v>125</v>
      </c>
      <c r="AY145" s="13" t="s">
        <v>117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3" t="s">
        <v>125</v>
      </c>
      <c r="BK145" s="139">
        <f t="shared" si="9"/>
        <v>0</v>
      </c>
      <c r="BL145" s="13" t="s">
        <v>124</v>
      </c>
      <c r="BM145" s="138" t="s">
        <v>199</v>
      </c>
    </row>
    <row r="146" spans="2:65" s="1" customFormat="1" ht="33" customHeight="1">
      <c r="B146" s="126"/>
      <c r="C146" s="127" t="s">
        <v>200</v>
      </c>
      <c r="D146" s="127" t="s">
        <v>120</v>
      </c>
      <c r="E146" s="128" t="s">
        <v>201</v>
      </c>
      <c r="F146" s="129" t="s">
        <v>202</v>
      </c>
      <c r="G146" s="130" t="s">
        <v>203</v>
      </c>
      <c r="H146" s="131">
        <v>12</v>
      </c>
      <c r="I146" s="132"/>
      <c r="J146" s="132">
        <f t="shared" si="0"/>
        <v>0</v>
      </c>
      <c r="K146" s="133"/>
      <c r="L146" s="25"/>
      <c r="M146" s="134" t="s">
        <v>1</v>
      </c>
      <c r="N146" s="135" t="s">
        <v>35</v>
      </c>
      <c r="O146" s="136">
        <v>0</v>
      </c>
      <c r="P146" s="136">
        <f t="shared" si="1"/>
        <v>0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AR146" s="138" t="s">
        <v>124</v>
      </c>
      <c r="AT146" s="138" t="s">
        <v>120</v>
      </c>
      <c r="AU146" s="138" t="s">
        <v>125</v>
      </c>
      <c r="AY146" s="13" t="s">
        <v>117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3" t="s">
        <v>125</v>
      </c>
      <c r="BK146" s="139">
        <f t="shared" si="9"/>
        <v>0</v>
      </c>
      <c r="BL146" s="13" t="s">
        <v>124</v>
      </c>
      <c r="BM146" s="138" t="s">
        <v>204</v>
      </c>
    </row>
    <row r="147" spans="2:65" s="1" customFormat="1" ht="24.2" customHeight="1">
      <c r="B147" s="126"/>
      <c r="C147" s="140" t="s">
        <v>205</v>
      </c>
      <c r="D147" s="140" t="s">
        <v>195</v>
      </c>
      <c r="E147" s="141" t="s">
        <v>206</v>
      </c>
      <c r="F147" s="142" t="s">
        <v>207</v>
      </c>
      <c r="G147" s="143" t="s">
        <v>203</v>
      </c>
      <c r="H147" s="144">
        <v>4</v>
      </c>
      <c r="I147" s="145"/>
      <c r="J147" s="145">
        <f t="shared" si="0"/>
        <v>0</v>
      </c>
      <c r="K147" s="146"/>
      <c r="L147" s="147"/>
      <c r="M147" s="148" t="s">
        <v>1</v>
      </c>
      <c r="N147" s="149" t="s">
        <v>35</v>
      </c>
      <c r="O147" s="136">
        <v>0</v>
      </c>
      <c r="P147" s="136">
        <f t="shared" si="1"/>
        <v>0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AR147" s="138" t="s">
        <v>140</v>
      </c>
      <c r="AT147" s="138" t="s">
        <v>195</v>
      </c>
      <c r="AU147" s="138" t="s">
        <v>125</v>
      </c>
      <c r="AY147" s="13" t="s">
        <v>117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3" t="s">
        <v>125</v>
      </c>
      <c r="BK147" s="139">
        <f t="shared" si="9"/>
        <v>0</v>
      </c>
      <c r="BL147" s="13" t="s">
        <v>124</v>
      </c>
      <c r="BM147" s="138" t="s">
        <v>208</v>
      </c>
    </row>
    <row r="148" spans="2:65" s="1" customFormat="1" ht="24.2" customHeight="1">
      <c r="B148" s="126"/>
      <c r="C148" s="140" t="s">
        <v>209</v>
      </c>
      <c r="D148" s="140" t="s">
        <v>195</v>
      </c>
      <c r="E148" s="141" t="s">
        <v>210</v>
      </c>
      <c r="F148" s="142" t="s">
        <v>211</v>
      </c>
      <c r="G148" s="143" t="s">
        <v>203</v>
      </c>
      <c r="H148" s="144">
        <v>2</v>
      </c>
      <c r="I148" s="145"/>
      <c r="J148" s="145">
        <f t="shared" si="0"/>
        <v>0</v>
      </c>
      <c r="K148" s="146"/>
      <c r="L148" s="147"/>
      <c r="M148" s="148" t="s">
        <v>1</v>
      </c>
      <c r="N148" s="149" t="s">
        <v>35</v>
      </c>
      <c r="O148" s="136">
        <v>0</v>
      </c>
      <c r="P148" s="136">
        <f t="shared" si="1"/>
        <v>0</v>
      </c>
      <c r="Q148" s="136">
        <v>0</v>
      </c>
      <c r="R148" s="136">
        <f t="shared" si="2"/>
        <v>0</v>
      </c>
      <c r="S148" s="136">
        <v>0</v>
      </c>
      <c r="T148" s="137">
        <f t="shared" si="3"/>
        <v>0</v>
      </c>
      <c r="AR148" s="138" t="s">
        <v>140</v>
      </c>
      <c r="AT148" s="138" t="s">
        <v>195</v>
      </c>
      <c r="AU148" s="138" t="s">
        <v>125</v>
      </c>
      <c r="AY148" s="13" t="s">
        <v>117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3" t="s">
        <v>125</v>
      </c>
      <c r="BK148" s="139">
        <f t="shared" si="9"/>
        <v>0</v>
      </c>
      <c r="BL148" s="13" t="s">
        <v>124</v>
      </c>
      <c r="BM148" s="138" t="s">
        <v>212</v>
      </c>
    </row>
    <row r="149" spans="2:65" s="1" customFormat="1" ht="37.9" customHeight="1">
      <c r="B149" s="126"/>
      <c r="C149" s="140" t="s">
        <v>213</v>
      </c>
      <c r="D149" s="140" t="s">
        <v>195</v>
      </c>
      <c r="E149" s="141" t="s">
        <v>214</v>
      </c>
      <c r="F149" s="142" t="s">
        <v>215</v>
      </c>
      <c r="G149" s="143" t="s">
        <v>123</v>
      </c>
      <c r="H149" s="144">
        <v>16</v>
      </c>
      <c r="I149" s="145"/>
      <c r="J149" s="145">
        <f t="shared" si="0"/>
        <v>0</v>
      </c>
      <c r="K149" s="146"/>
      <c r="L149" s="147"/>
      <c r="M149" s="148" t="s">
        <v>1</v>
      </c>
      <c r="N149" s="149" t="s">
        <v>35</v>
      </c>
      <c r="O149" s="136">
        <v>0</v>
      </c>
      <c r="P149" s="136">
        <f t="shared" si="1"/>
        <v>0</v>
      </c>
      <c r="Q149" s="136">
        <v>0</v>
      </c>
      <c r="R149" s="136">
        <f t="shared" si="2"/>
        <v>0</v>
      </c>
      <c r="S149" s="136">
        <v>0</v>
      </c>
      <c r="T149" s="137">
        <f t="shared" si="3"/>
        <v>0</v>
      </c>
      <c r="AR149" s="138" t="s">
        <v>140</v>
      </c>
      <c r="AT149" s="138" t="s">
        <v>195</v>
      </c>
      <c r="AU149" s="138" t="s">
        <v>125</v>
      </c>
      <c r="AY149" s="13" t="s">
        <v>117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13" t="s">
        <v>125</v>
      </c>
      <c r="BK149" s="139">
        <f t="shared" si="9"/>
        <v>0</v>
      </c>
      <c r="BL149" s="13" t="s">
        <v>124</v>
      </c>
      <c r="BM149" s="138" t="s">
        <v>216</v>
      </c>
    </row>
    <row r="150" spans="2:65" s="1" customFormat="1" ht="16.5" customHeight="1">
      <c r="B150" s="126"/>
      <c r="C150" s="140" t="s">
        <v>217</v>
      </c>
      <c r="D150" s="140" t="s">
        <v>195</v>
      </c>
      <c r="E150" s="141" t="s">
        <v>218</v>
      </c>
      <c r="F150" s="142" t="s">
        <v>219</v>
      </c>
      <c r="G150" s="143" t="s">
        <v>203</v>
      </c>
      <c r="H150" s="144">
        <v>8</v>
      </c>
      <c r="I150" s="145"/>
      <c r="J150" s="145">
        <f t="shared" si="0"/>
        <v>0</v>
      </c>
      <c r="K150" s="146"/>
      <c r="L150" s="147"/>
      <c r="M150" s="148" t="s">
        <v>1</v>
      </c>
      <c r="N150" s="149" t="s">
        <v>35</v>
      </c>
      <c r="O150" s="136">
        <v>0</v>
      </c>
      <c r="P150" s="136">
        <f t="shared" si="1"/>
        <v>0</v>
      </c>
      <c r="Q150" s="136">
        <v>0</v>
      </c>
      <c r="R150" s="136">
        <f t="shared" si="2"/>
        <v>0</v>
      </c>
      <c r="S150" s="136">
        <v>0</v>
      </c>
      <c r="T150" s="137">
        <f t="shared" si="3"/>
        <v>0</v>
      </c>
      <c r="AR150" s="138" t="s">
        <v>140</v>
      </c>
      <c r="AT150" s="138" t="s">
        <v>195</v>
      </c>
      <c r="AU150" s="138" t="s">
        <v>125</v>
      </c>
      <c r="AY150" s="13" t="s">
        <v>117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13" t="s">
        <v>125</v>
      </c>
      <c r="BK150" s="139">
        <f t="shared" si="9"/>
        <v>0</v>
      </c>
      <c r="BL150" s="13" t="s">
        <v>124</v>
      </c>
      <c r="BM150" s="138" t="s">
        <v>220</v>
      </c>
    </row>
    <row r="151" spans="2:65" s="1" customFormat="1" ht="16.5" customHeight="1">
      <c r="B151" s="126"/>
      <c r="C151" s="140" t="s">
        <v>221</v>
      </c>
      <c r="D151" s="140" t="s">
        <v>195</v>
      </c>
      <c r="E151" s="141" t="s">
        <v>222</v>
      </c>
      <c r="F151" s="142" t="s">
        <v>223</v>
      </c>
      <c r="G151" s="143" t="s">
        <v>224</v>
      </c>
      <c r="H151" s="144">
        <v>500</v>
      </c>
      <c r="I151" s="145"/>
      <c r="J151" s="145">
        <f t="shared" si="0"/>
        <v>0</v>
      </c>
      <c r="K151" s="146"/>
      <c r="L151" s="147"/>
      <c r="M151" s="148" t="s">
        <v>1</v>
      </c>
      <c r="N151" s="149" t="s">
        <v>35</v>
      </c>
      <c r="O151" s="136">
        <v>0</v>
      </c>
      <c r="P151" s="136">
        <f t="shared" si="1"/>
        <v>0</v>
      </c>
      <c r="Q151" s="136">
        <v>0</v>
      </c>
      <c r="R151" s="136">
        <f t="shared" si="2"/>
        <v>0</v>
      </c>
      <c r="S151" s="136">
        <v>0</v>
      </c>
      <c r="T151" s="137">
        <f t="shared" si="3"/>
        <v>0</v>
      </c>
      <c r="AR151" s="138" t="s">
        <v>140</v>
      </c>
      <c r="AT151" s="138" t="s">
        <v>195</v>
      </c>
      <c r="AU151" s="138" t="s">
        <v>125</v>
      </c>
      <c r="AY151" s="13" t="s">
        <v>117</v>
      </c>
      <c r="BE151" s="139">
        <f t="shared" si="4"/>
        <v>0</v>
      </c>
      <c r="BF151" s="139">
        <f t="shared" si="5"/>
        <v>0</v>
      </c>
      <c r="BG151" s="139">
        <f t="shared" si="6"/>
        <v>0</v>
      </c>
      <c r="BH151" s="139">
        <f t="shared" si="7"/>
        <v>0</v>
      </c>
      <c r="BI151" s="139">
        <f t="shared" si="8"/>
        <v>0</v>
      </c>
      <c r="BJ151" s="13" t="s">
        <v>125</v>
      </c>
      <c r="BK151" s="139">
        <f t="shared" si="9"/>
        <v>0</v>
      </c>
      <c r="BL151" s="13" t="s">
        <v>124</v>
      </c>
      <c r="BM151" s="138" t="s">
        <v>225</v>
      </c>
    </row>
    <row r="152" spans="2:65" s="1" customFormat="1" ht="33" customHeight="1">
      <c r="B152" s="126"/>
      <c r="C152" s="127" t="s">
        <v>226</v>
      </c>
      <c r="D152" s="127" t="s">
        <v>120</v>
      </c>
      <c r="E152" s="128" t="s">
        <v>227</v>
      </c>
      <c r="F152" s="129" t="s">
        <v>228</v>
      </c>
      <c r="G152" s="130" t="s">
        <v>203</v>
      </c>
      <c r="H152" s="131">
        <v>18</v>
      </c>
      <c r="I152" s="132"/>
      <c r="J152" s="132">
        <f t="shared" si="0"/>
        <v>0</v>
      </c>
      <c r="K152" s="133"/>
      <c r="L152" s="25"/>
      <c r="M152" s="134" t="s">
        <v>1</v>
      </c>
      <c r="N152" s="135" t="s">
        <v>35</v>
      </c>
      <c r="O152" s="136">
        <v>0</v>
      </c>
      <c r="P152" s="136">
        <f t="shared" si="1"/>
        <v>0</v>
      </c>
      <c r="Q152" s="136">
        <v>0</v>
      </c>
      <c r="R152" s="136">
        <f t="shared" si="2"/>
        <v>0</v>
      </c>
      <c r="S152" s="136">
        <v>0</v>
      </c>
      <c r="T152" s="137">
        <f t="shared" si="3"/>
        <v>0</v>
      </c>
      <c r="AR152" s="138" t="s">
        <v>124</v>
      </c>
      <c r="AT152" s="138" t="s">
        <v>120</v>
      </c>
      <c r="AU152" s="138" t="s">
        <v>125</v>
      </c>
      <c r="AY152" s="13" t="s">
        <v>117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3" t="s">
        <v>125</v>
      </c>
      <c r="BK152" s="139">
        <f t="shared" si="9"/>
        <v>0</v>
      </c>
      <c r="BL152" s="13" t="s">
        <v>124</v>
      </c>
      <c r="BM152" s="138" t="s">
        <v>229</v>
      </c>
    </row>
    <row r="153" spans="2:65" s="1" customFormat="1" ht="24.2" customHeight="1">
      <c r="B153" s="126"/>
      <c r="C153" s="140" t="s">
        <v>230</v>
      </c>
      <c r="D153" s="140" t="s">
        <v>195</v>
      </c>
      <c r="E153" s="141" t="s">
        <v>231</v>
      </c>
      <c r="F153" s="142" t="s">
        <v>232</v>
      </c>
      <c r="G153" s="143" t="s">
        <v>203</v>
      </c>
      <c r="H153" s="144">
        <v>18.18</v>
      </c>
      <c r="I153" s="145"/>
      <c r="J153" s="145">
        <f t="shared" si="0"/>
        <v>0</v>
      </c>
      <c r="K153" s="146"/>
      <c r="L153" s="147"/>
      <c r="M153" s="148" t="s">
        <v>1</v>
      </c>
      <c r="N153" s="149" t="s">
        <v>35</v>
      </c>
      <c r="O153" s="136">
        <v>0</v>
      </c>
      <c r="P153" s="136">
        <f t="shared" si="1"/>
        <v>0</v>
      </c>
      <c r="Q153" s="136">
        <v>0</v>
      </c>
      <c r="R153" s="136">
        <f t="shared" si="2"/>
        <v>0</v>
      </c>
      <c r="S153" s="136">
        <v>0</v>
      </c>
      <c r="T153" s="137">
        <f t="shared" si="3"/>
        <v>0</v>
      </c>
      <c r="AR153" s="138" t="s">
        <v>140</v>
      </c>
      <c r="AT153" s="138" t="s">
        <v>195</v>
      </c>
      <c r="AU153" s="138" t="s">
        <v>125</v>
      </c>
      <c r="AY153" s="13" t="s">
        <v>117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13" t="s">
        <v>125</v>
      </c>
      <c r="BK153" s="139">
        <f t="shared" si="9"/>
        <v>0</v>
      </c>
      <c r="BL153" s="13" t="s">
        <v>124</v>
      </c>
      <c r="BM153" s="138" t="s">
        <v>233</v>
      </c>
    </row>
    <row r="154" spans="2:65" s="11" customFormat="1" ht="22.9" customHeight="1">
      <c r="B154" s="115"/>
      <c r="D154" s="116" t="s">
        <v>68</v>
      </c>
      <c r="E154" s="124" t="s">
        <v>125</v>
      </c>
      <c r="F154" s="124" t="s">
        <v>234</v>
      </c>
      <c r="J154" s="125">
        <f>BK154</f>
        <v>0</v>
      </c>
      <c r="L154" s="115"/>
      <c r="M154" s="119"/>
      <c r="P154" s="120">
        <f>SUM(P155:P156)</f>
        <v>0</v>
      </c>
      <c r="R154" s="120">
        <f>SUM(R155:R156)</f>
        <v>0</v>
      </c>
      <c r="T154" s="121">
        <f>SUM(T155:T156)</f>
        <v>0</v>
      </c>
      <c r="AR154" s="116" t="s">
        <v>76</v>
      </c>
      <c r="AT154" s="122" t="s">
        <v>68</v>
      </c>
      <c r="AU154" s="122" t="s">
        <v>76</v>
      </c>
      <c r="AY154" s="116" t="s">
        <v>117</v>
      </c>
      <c r="BK154" s="123">
        <f>SUM(BK155:BK156)</f>
        <v>0</v>
      </c>
    </row>
    <row r="155" spans="2:65" s="1" customFormat="1" ht="24.2" customHeight="1">
      <c r="B155" s="126"/>
      <c r="C155" s="127" t="s">
        <v>235</v>
      </c>
      <c r="D155" s="127" t="s">
        <v>120</v>
      </c>
      <c r="E155" s="128" t="s">
        <v>236</v>
      </c>
      <c r="F155" s="129" t="s">
        <v>237</v>
      </c>
      <c r="G155" s="130" t="s">
        <v>148</v>
      </c>
      <c r="H155" s="131">
        <v>1.5</v>
      </c>
      <c r="I155" s="132"/>
      <c r="J155" s="132">
        <f>ROUND(I155*H155,2)</f>
        <v>0</v>
      </c>
      <c r="K155" s="133"/>
      <c r="L155" s="25"/>
      <c r="M155" s="134" t="s">
        <v>1</v>
      </c>
      <c r="N155" s="135" t="s">
        <v>35</v>
      </c>
      <c r="O155" s="136">
        <v>0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124</v>
      </c>
      <c r="AT155" s="138" t="s">
        <v>120</v>
      </c>
      <c r="AU155" s="138" t="s">
        <v>125</v>
      </c>
      <c r="AY155" s="13" t="s">
        <v>117</v>
      </c>
      <c r="BE155" s="139">
        <f>IF(N155="základná",J155,0)</f>
        <v>0</v>
      </c>
      <c r="BF155" s="139">
        <f>IF(N155="znížená",J155,0)</f>
        <v>0</v>
      </c>
      <c r="BG155" s="139">
        <f>IF(N155="zákl. prenesená",J155,0)</f>
        <v>0</v>
      </c>
      <c r="BH155" s="139">
        <f>IF(N155="zníž. prenesená",J155,0)</f>
        <v>0</v>
      </c>
      <c r="BI155" s="139">
        <f>IF(N155="nulová",J155,0)</f>
        <v>0</v>
      </c>
      <c r="BJ155" s="13" t="s">
        <v>125</v>
      </c>
      <c r="BK155" s="139">
        <f>ROUND(I155*H155,2)</f>
        <v>0</v>
      </c>
      <c r="BL155" s="13" t="s">
        <v>124</v>
      </c>
      <c r="BM155" s="138" t="s">
        <v>238</v>
      </c>
    </row>
    <row r="156" spans="2:65" s="1" customFormat="1" ht="33" customHeight="1">
      <c r="B156" s="126"/>
      <c r="C156" s="127" t="s">
        <v>239</v>
      </c>
      <c r="D156" s="127" t="s">
        <v>120</v>
      </c>
      <c r="E156" s="128" t="s">
        <v>240</v>
      </c>
      <c r="F156" s="129" t="s">
        <v>241</v>
      </c>
      <c r="G156" s="130" t="s">
        <v>181</v>
      </c>
      <c r="H156" s="131">
        <v>3.5999999999999997E-2</v>
      </c>
      <c r="I156" s="132"/>
      <c r="J156" s="132">
        <f>ROUND(I156*H156,2)</f>
        <v>0</v>
      </c>
      <c r="K156" s="133"/>
      <c r="L156" s="25"/>
      <c r="M156" s="134" t="s">
        <v>1</v>
      </c>
      <c r="N156" s="135" t="s">
        <v>35</v>
      </c>
      <c r="O156" s="136">
        <v>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124</v>
      </c>
      <c r="AT156" s="138" t="s">
        <v>120</v>
      </c>
      <c r="AU156" s="138" t="s">
        <v>125</v>
      </c>
      <c r="AY156" s="13" t="s">
        <v>117</v>
      </c>
      <c r="BE156" s="139">
        <f>IF(N156="základná",J156,0)</f>
        <v>0</v>
      </c>
      <c r="BF156" s="139">
        <f>IF(N156="znížená",J156,0)</f>
        <v>0</v>
      </c>
      <c r="BG156" s="139">
        <f>IF(N156="zákl. prenesená",J156,0)</f>
        <v>0</v>
      </c>
      <c r="BH156" s="139">
        <f>IF(N156="zníž. prenesená",J156,0)</f>
        <v>0</v>
      </c>
      <c r="BI156" s="139">
        <f>IF(N156="nulová",J156,0)</f>
        <v>0</v>
      </c>
      <c r="BJ156" s="13" t="s">
        <v>125</v>
      </c>
      <c r="BK156" s="139">
        <f>ROUND(I156*H156,2)</f>
        <v>0</v>
      </c>
      <c r="BL156" s="13" t="s">
        <v>124</v>
      </c>
      <c r="BM156" s="138" t="s">
        <v>242</v>
      </c>
    </row>
    <row r="157" spans="2:65" s="11" customFormat="1" ht="22.9" customHeight="1">
      <c r="B157" s="115"/>
      <c r="D157" s="116" t="s">
        <v>68</v>
      </c>
      <c r="E157" s="124" t="s">
        <v>243</v>
      </c>
      <c r="F157" s="124" t="s">
        <v>244</v>
      </c>
      <c r="J157" s="125">
        <f>BK157</f>
        <v>0</v>
      </c>
      <c r="L157" s="115"/>
      <c r="M157" s="119"/>
      <c r="P157" s="120">
        <f>SUM(P158:P167)</f>
        <v>0</v>
      </c>
      <c r="R157" s="120">
        <f>SUM(R158:R167)</f>
        <v>0</v>
      </c>
      <c r="T157" s="121">
        <f>SUM(T158:T167)</f>
        <v>0</v>
      </c>
      <c r="AR157" s="116" t="s">
        <v>76</v>
      </c>
      <c r="AT157" s="122" t="s">
        <v>68</v>
      </c>
      <c r="AU157" s="122" t="s">
        <v>76</v>
      </c>
      <c r="AY157" s="116" t="s">
        <v>117</v>
      </c>
      <c r="BK157" s="123">
        <f>SUM(BK158:BK167)</f>
        <v>0</v>
      </c>
    </row>
    <row r="158" spans="2:65" s="1" customFormat="1" ht="33" customHeight="1">
      <c r="B158" s="126"/>
      <c r="C158" s="127" t="s">
        <v>245</v>
      </c>
      <c r="D158" s="127" t="s">
        <v>120</v>
      </c>
      <c r="E158" s="128" t="s">
        <v>246</v>
      </c>
      <c r="F158" s="129" t="s">
        <v>247</v>
      </c>
      <c r="G158" s="130" t="s">
        <v>123</v>
      </c>
      <c r="H158" s="131">
        <v>974.85</v>
      </c>
      <c r="I158" s="132"/>
      <c r="J158" s="132">
        <f t="shared" ref="J158:J167" si="10">ROUND(I158*H158,2)</f>
        <v>0</v>
      </c>
      <c r="K158" s="133"/>
      <c r="L158" s="25"/>
      <c r="M158" s="134" t="s">
        <v>1</v>
      </c>
      <c r="N158" s="135" t="s">
        <v>35</v>
      </c>
      <c r="O158" s="136">
        <v>0</v>
      </c>
      <c r="P158" s="136">
        <f t="shared" ref="P158:P167" si="11">O158*H158</f>
        <v>0</v>
      </c>
      <c r="Q158" s="136">
        <v>0</v>
      </c>
      <c r="R158" s="136">
        <f t="shared" ref="R158:R167" si="12">Q158*H158</f>
        <v>0</v>
      </c>
      <c r="S158" s="136">
        <v>0</v>
      </c>
      <c r="T158" s="137">
        <f t="shared" ref="T158:T167" si="13">S158*H158</f>
        <v>0</v>
      </c>
      <c r="AR158" s="138" t="s">
        <v>124</v>
      </c>
      <c r="AT158" s="138" t="s">
        <v>120</v>
      </c>
      <c r="AU158" s="138" t="s">
        <v>125</v>
      </c>
      <c r="AY158" s="13" t="s">
        <v>117</v>
      </c>
      <c r="BE158" s="139">
        <f t="shared" ref="BE158:BE167" si="14">IF(N158="základná",J158,0)</f>
        <v>0</v>
      </c>
      <c r="BF158" s="139">
        <f t="shared" ref="BF158:BF167" si="15">IF(N158="znížená",J158,0)</f>
        <v>0</v>
      </c>
      <c r="BG158" s="139">
        <f t="shared" ref="BG158:BG167" si="16">IF(N158="zákl. prenesená",J158,0)</f>
        <v>0</v>
      </c>
      <c r="BH158" s="139">
        <f t="shared" ref="BH158:BH167" si="17">IF(N158="zníž. prenesená",J158,0)</f>
        <v>0</v>
      </c>
      <c r="BI158" s="139">
        <f t="shared" ref="BI158:BI167" si="18">IF(N158="nulová",J158,0)</f>
        <v>0</v>
      </c>
      <c r="BJ158" s="13" t="s">
        <v>125</v>
      </c>
      <c r="BK158" s="139">
        <f t="shared" ref="BK158:BK167" si="19">ROUND(I158*H158,2)</f>
        <v>0</v>
      </c>
      <c r="BL158" s="13" t="s">
        <v>124</v>
      </c>
      <c r="BM158" s="138" t="s">
        <v>248</v>
      </c>
    </row>
    <row r="159" spans="2:65" s="1" customFormat="1" ht="24.2" customHeight="1">
      <c r="B159" s="126"/>
      <c r="C159" s="127" t="s">
        <v>249</v>
      </c>
      <c r="D159" s="127" t="s">
        <v>120</v>
      </c>
      <c r="E159" s="128" t="s">
        <v>250</v>
      </c>
      <c r="F159" s="129" t="s">
        <v>251</v>
      </c>
      <c r="G159" s="130" t="s">
        <v>123</v>
      </c>
      <c r="H159" s="131">
        <v>974.85</v>
      </c>
      <c r="I159" s="132"/>
      <c r="J159" s="132">
        <f t="shared" si="10"/>
        <v>0</v>
      </c>
      <c r="K159" s="133"/>
      <c r="L159" s="25"/>
      <c r="M159" s="134" t="s">
        <v>1</v>
      </c>
      <c r="N159" s="135" t="s">
        <v>35</v>
      </c>
      <c r="O159" s="136">
        <v>0</v>
      </c>
      <c r="P159" s="136">
        <f t="shared" si="11"/>
        <v>0</v>
      </c>
      <c r="Q159" s="136">
        <v>0</v>
      </c>
      <c r="R159" s="136">
        <f t="shared" si="12"/>
        <v>0</v>
      </c>
      <c r="S159" s="136">
        <v>0</v>
      </c>
      <c r="T159" s="137">
        <f t="shared" si="13"/>
        <v>0</v>
      </c>
      <c r="AR159" s="138" t="s">
        <v>124</v>
      </c>
      <c r="AT159" s="138" t="s">
        <v>120</v>
      </c>
      <c r="AU159" s="138" t="s">
        <v>125</v>
      </c>
      <c r="AY159" s="13" t="s">
        <v>117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3" t="s">
        <v>125</v>
      </c>
      <c r="BK159" s="139">
        <f t="shared" si="19"/>
        <v>0</v>
      </c>
      <c r="BL159" s="13" t="s">
        <v>124</v>
      </c>
      <c r="BM159" s="138" t="s">
        <v>183</v>
      </c>
    </row>
    <row r="160" spans="2:65" s="1" customFormat="1" ht="37.9" customHeight="1">
      <c r="B160" s="126"/>
      <c r="C160" s="127" t="s">
        <v>252</v>
      </c>
      <c r="D160" s="127" t="s">
        <v>120</v>
      </c>
      <c r="E160" s="128" t="s">
        <v>253</v>
      </c>
      <c r="F160" s="129" t="s">
        <v>254</v>
      </c>
      <c r="G160" s="130" t="s">
        <v>123</v>
      </c>
      <c r="H160" s="131">
        <v>974.85</v>
      </c>
      <c r="I160" s="132"/>
      <c r="J160" s="132">
        <f t="shared" si="10"/>
        <v>0</v>
      </c>
      <c r="K160" s="133"/>
      <c r="L160" s="25"/>
      <c r="M160" s="134" t="s">
        <v>1</v>
      </c>
      <c r="N160" s="135" t="s">
        <v>35</v>
      </c>
      <c r="O160" s="136">
        <v>0</v>
      </c>
      <c r="P160" s="136">
        <f t="shared" si="11"/>
        <v>0</v>
      </c>
      <c r="Q160" s="136">
        <v>0</v>
      </c>
      <c r="R160" s="136">
        <f t="shared" si="12"/>
        <v>0</v>
      </c>
      <c r="S160" s="136">
        <v>0</v>
      </c>
      <c r="T160" s="137">
        <f t="shared" si="13"/>
        <v>0</v>
      </c>
      <c r="AR160" s="138" t="s">
        <v>124</v>
      </c>
      <c r="AT160" s="138" t="s">
        <v>120</v>
      </c>
      <c r="AU160" s="138" t="s">
        <v>125</v>
      </c>
      <c r="AY160" s="13" t="s">
        <v>117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3" t="s">
        <v>125</v>
      </c>
      <c r="BK160" s="139">
        <f t="shared" si="19"/>
        <v>0</v>
      </c>
      <c r="BL160" s="13" t="s">
        <v>124</v>
      </c>
      <c r="BM160" s="138" t="s">
        <v>255</v>
      </c>
    </row>
    <row r="161" spans="2:65" s="1" customFormat="1" ht="24.2" customHeight="1">
      <c r="B161" s="126"/>
      <c r="C161" s="127" t="s">
        <v>256</v>
      </c>
      <c r="D161" s="127" t="s">
        <v>120</v>
      </c>
      <c r="E161" s="128" t="s">
        <v>257</v>
      </c>
      <c r="F161" s="129" t="s">
        <v>258</v>
      </c>
      <c r="G161" s="130" t="s">
        <v>123</v>
      </c>
      <c r="H161" s="131">
        <v>175</v>
      </c>
      <c r="I161" s="132"/>
      <c r="J161" s="132">
        <f t="shared" si="10"/>
        <v>0</v>
      </c>
      <c r="K161" s="133"/>
      <c r="L161" s="25"/>
      <c r="M161" s="134" t="s">
        <v>1</v>
      </c>
      <c r="N161" s="135" t="s">
        <v>35</v>
      </c>
      <c r="O161" s="136">
        <v>0</v>
      </c>
      <c r="P161" s="136">
        <f t="shared" si="11"/>
        <v>0</v>
      </c>
      <c r="Q161" s="136">
        <v>0</v>
      </c>
      <c r="R161" s="136">
        <f t="shared" si="12"/>
        <v>0</v>
      </c>
      <c r="S161" s="136">
        <v>0</v>
      </c>
      <c r="T161" s="137">
        <f t="shared" si="13"/>
        <v>0</v>
      </c>
      <c r="AR161" s="138" t="s">
        <v>124</v>
      </c>
      <c r="AT161" s="138" t="s">
        <v>120</v>
      </c>
      <c r="AU161" s="138" t="s">
        <v>125</v>
      </c>
      <c r="AY161" s="13" t="s">
        <v>117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3" t="s">
        <v>125</v>
      </c>
      <c r="BK161" s="139">
        <f t="shared" si="19"/>
        <v>0</v>
      </c>
      <c r="BL161" s="13" t="s">
        <v>124</v>
      </c>
      <c r="BM161" s="138" t="s">
        <v>259</v>
      </c>
    </row>
    <row r="162" spans="2:65" s="1" customFormat="1" ht="33" customHeight="1">
      <c r="B162" s="126"/>
      <c r="C162" s="127" t="s">
        <v>260</v>
      </c>
      <c r="D162" s="127" t="s">
        <v>120</v>
      </c>
      <c r="E162" s="128" t="s">
        <v>261</v>
      </c>
      <c r="F162" s="129" t="s">
        <v>262</v>
      </c>
      <c r="G162" s="130" t="s">
        <v>123</v>
      </c>
      <c r="H162" s="131">
        <v>175</v>
      </c>
      <c r="I162" s="132"/>
      <c r="J162" s="132">
        <f t="shared" si="10"/>
        <v>0</v>
      </c>
      <c r="K162" s="133"/>
      <c r="L162" s="25"/>
      <c r="M162" s="134" t="s">
        <v>1</v>
      </c>
      <c r="N162" s="135" t="s">
        <v>35</v>
      </c>
      <c r="O162" s="136">
        <v>0</v>
      </c>
      <c r="P162" s="136">
        <f t="shared" si="11"/>
        <v>0</v>
      </c>
      <c r="Q162" s="136">
        <v>0</v>
      </c>
      <c r="R162" s="136">
        <f t="shared" si="12"/>
        <v>0</v>
      </c>
      <c r="S162" s="136">
        <v>0</v>
      </c>
      <c r="T162" s="137">
        <f t="shared" si="13"/>
        <v>0</v>
      </c>
      <c r="AR162" s="138" t="s">
        <v>124</v>
      </c>
      <c r="AT162" s="138" t="s">
        <v>120</v>
      </c>
      <c r="AU162" s="138" t="s">
        <v>125</v>
      </c>
      <c r="AY162" s="13" t="s">
        <v>117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3" t="s">
        <v>125</v>
      </c>
      <c r="BK162" s="139">
        <f t="shared" si="19"/>
        <v>0</v>
      </c>
      <c r="BL162" s="13" t="s">
        <v>124</v>
      </c>
      <c r="BM162" s="138" t="s">
        <v>200</v>
      </c>
    </row>
    <row r="163" spans="2:65" s="1" customFormat="1" ht="37.9" customHeight="1">
      <c r="B163" s="126"/>
      <c r="C163" s="127" t="s">
        <v>263</v>
      </c>
      <c r="D163" s="127" t="s">
        <v>120</v>
      </c>
      <c r="E163" s="128" t="s">
        <v>264</v>
      </c>
      <c r="F163" s="129" t="s">
        <v>265</v>
      </c>
      <c r="G163" s="130" t="s">
        <v>123</v>
      </c>
      <c r="H163" s="131">
        <v>9.1</v>
      </c>
      <c r="I163" s="132"/>
      <c r="J163" s="132">
        <f t="shared" si="10"/>
        <v>0</v>
      </c>
      <c r="K163" s="133"/>
      <c r="L163" s="25"/>
      <c r="M163" s="134" t="s">
        <v>1</v>
      </c>
      <c r="N163" s="135" t="s">
        <v>35</v>
      </c>
      <c r="O163" s="136">
        <v>0</v>
      </c>
      <c r="P163" s="136">
        <f t="shared" si="11"/>
        <v>0</v>
      </c>
      <c r="Q163" s="136">
        <v>0</v>
      </c>
      <c r="R163" s="136">
        <f t="shared" si="12"/>
        <v>0</v>
      </c>
      <c r="S163" s="136">
        <v>0</v>
      </c>
      <c r="T163" s="137">
        <f t="shared" si="13"/>
        <v>0</v>
      </c>
      <c r="AR163" s="138" t="s">
        <v>124</v>
      </c>
      <c r="AT163" s="138" t="s">
        <v>120</v>
      </c>
      <c r="AU163" s="138" t="s">
        <v>125</v>
      </c>
      <c r="AY163" s="13" t="s">
        <v>117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3" t="s">
        <v>125</v>
      </c>
      <c r="BK163" s="139">
        <f t="shared" si="19"/>
        <v>0</v>
      </c>
      <c r="BL163" s="13" t="s">
        <v>124</v>
      </c>
      <c r="BM163" s="138" t="s">
        <v>266</v>
      </c>
    </row>
    <row r="164" spans="2:65" s="1" customFormat="1" ht="24.2" customHeight="1">
      <c r="B164" s="126"/>
      <c r="C164" s="140" t="s">
        <v>267</v>
      </c>
      <c r="D164" s="140" t="s">
        <v>195</v>
      </c>
      <c r="E164" s="141" t="s">
        <v>268</v>
      </c>
      <c r="F164" s="142" t="s">
        <v>269</v>
      </c>
      <c r="G164" s="143" t="s">
        <v>123</v>
      </c>
      <c r="H164" s="144">
        <v>10</v>
      </c>
      <c r="I164" s="145"/>
      <c r="J164" s="145">
        <f t="shared" si="10"/>
        <v>0</v>
      </c>
      <c r="K164" s="146"/>
      <c r="L164" s="147"/>
      <c r="M164" s="148" t="s">
        <v>1</v>
      </c>
      <c r="N164" s="149" t="s">
        <v>35</v>
      </c>
      <c r="O164" s="136">
        <v>0</v>
      </c>
      <c r="P164" s="136">
        <f t="shared" si="11"/>
        <v>0</v>
      </c>
      <c r="Q164" s="136">
        <v>0</v>
      </c>
      <c r="R164" s="136">
        <f t="shared" si="12"/>
        <v>0</v>
      </c>
      <c r="S164" s="136">
        <v>0</v>
      </c>
      <c r="T164" s="137">
        <f t="shared" si="13"/>
        <v>0</v>
      </c>
      <c r="AR164" s="138" t="s">
        <v>140</v>
      </c>
      <c r="AT164" s="138" t="s">
        <v>195</v>
      </c>
      <c r="AU164" s="138" t="s">
        <v>125</v>
      </c>
      <c r="AY164" s="13" t="s">
        <v>117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3" t="s">
        <v>125</v>
      </c>
      <c r="BK164" s="139">
        <f t="shared" si="19"/>
        <v>0</v>
      </c>
      <c r="BL164" s="13" t="s">
        <v>124</v>
      </c>
      <c r="BM164" s="138" t="s">
        <v>217</v>
      </c>
    </row>
    <row r="165" spans="2:65" s="1" customFormat="1" ht="37.9" customHeight="1">
      <c r="B165" s="126"/>
      <c r="C165" s="127" t="s">
        <v>270</v>
      </c>
      <c r="D165" s="127" t="s">
        <v>120</v>
      </c>
      <c r="E165" s="128" t="s">
        <v>271</v>
      </c>
      <c r="F165" s="129" t="s">
        <v>272</v>
      </c>
      <c r="G165" s="130" t="s">
        <v>123</v>
      </c>
      <c r="H165" s="131">
        <v>965.85</v>
      </c>
      <c r="I165" s="132"/>
      <c r="J165" s="132">
        <f t="shared" si="10"/>
        <v>0</v>
      </c>
      <c r="K165" s="133"/>
      <c r="L165" s="25"/>
      <c r="M165" s="134" t="s">
        <v>1</v>
      </c>
      <c r="N165" s="135" t="s">
        <v>35</v>
      </c>
      <c r="O165" s="136">
        <v>0</v>
      </c>
      <c r="P165" s="136">
        <f t="shared" si="11"/>
        <v>0</v>
      </c>
      <c r="Q165" s="136">
        <v>0</v>
      </c>
      <c r="R165" s="136">
        <f t="shared" si="12"/>
        <v>0</v>
      </c>
      <c r="S165" s="136">
        <v>0</v>
      </c>
      <c r="T165" s="137">
        <f t="shared" si="13"/>
        <v>0</v>
      </c>
      <c r="AR165" s="138" t="s">
        <v>124</v>
      </c>
      <c r="AT165" s="138" t="s">
        <v>120</v>
      </c>
      <c r="AU165" s="138" t="s">
        <v>125</v>
      </c>
      <c r="AY165" s="13" t="s">
        <v>117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3" t="s">
        <v>125</v>
      </c>
      <c r="BK165" s="139">
        <f t="shared" si="19"/>
        <v>0</v>
      </c>
      <c r="BL165" s="13" t="s">
        <v>124</v>
      </c>
      <c r="BM165" s="138" t="s">
        <v>158</v>
      </c>
    </row>
    <row r="166" spans="2:65" s="1" customFormat="1" ht="24.2" customHeight="1">
      <c r="B166" s="126"/>
      <c r="C166" s="140" t="s">
        <v>216</v>
      </c>
      <c r="D166" s="140" t="s">
        <v>195</v>
      </c>
      <c r="E166" s="141" t="s">
        <v>273</v>
      </c>
      <c r="F166" s="142" t="s">
        <v>274</v>
      </c>
      <c r="G166" s="143" t="s">
        <v>123</v>
      </c>
      <c r="H166" s="144">
        <v>970.6</v>
      </c>
      <c r="I166" s="145"/>
      <c r="J166" s="145">
        <f t="shared" si="10"/>
        <v>0</v>
      </c>
      <c r="K166" s="146"/>
      <c r="L166" s="147"/>
      <c r="M166" s="148" t="s">
        <v>1</v>
      </c>
      <c r="N166" s="149" t="s">
        <v>35</v>
      </c>
      <c r="O166" s="136">
        <v>0</v>
      </c>
      <c r="P166" s="136">
        <f t="shared" si="11"/>
        <v>0</v>
      </c>
      <c r="Q166" s="136">
        <v>0</v>
      </c>
      <c r="R166" s="136">
        <f t="shared" si="12"/>
        <v>0</v>
      </c>
      <c r="S166" s="136">
        <v>0</v>
      </c>
      <c r="T166" s="137">
        <f t="shared" si="13"/>
        <v>0</v>
      </c>
      <c r="AR166" s="138" t="s">
        <v>140</v>
      </c>
      <c r="AT166" s="138" t="s">
        <v>195</v>
      </c>
      <c r="AU166" s="138" t="s">
        <v>125</v>
      </c>
      <c r="AY166" s="13" t="s">
        <v>117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13" t="s">
        <v>125</v>
      </c>
      <c r="BK166" s="139">
        <f t="shared" si="19"/>
        <v>0</v>
      </c>
      <c r="BL166" s="13" t="s">
        <v>124</v>
      </c>
      <c r="BM166" s="138" t="s">
        <v>226</v>
      </c>
    </row>
    <row r="167" spans="2:65" s="1" customFormat="1" ht="24.2" customHeight="1">
      <c r="B167" s="126"/>
      <c r="C167" s="127" t="s">
        <v>259</v>
      </c>
      <c r="D167" s="127" t="s">
        <v>120</v>
      </c>
      <c r="E167" s="128" t="s">
        <v>275</v>
      </c>
      <c r="F167" s="129" t="s">
        <v>276</v>
      </c>
      <c r="G167" s="130" t="s">
        <v>123</v>
      </c>
      <c r="H167" s="131">
        <v>965.85</v>
      </c>
      <c r="I167" s="132"/>
      <c r="J167" s="132">
        <f t="shared" si="10"/>
        <v>0</v>
      </c>
      <c r="K167" s="133"/>
      <c r="L167" s="25"/>
      <c r="M167" s="134" t="s">
        <v>1</v>
      </c>
      <c r="N167" s="135" t="s">
        <v>35</v>
      </c>
      <c r="O167" s="136">
        <v>0</v>
      </c>
      <c r="P167" s="136">
        <f t="shared" si="11"/>
        <v>0</v>
      </c>
      <c r="Q167" s="136">
        <v>0</v>
      </c>
      <c r="R167" s="136">
        <f t="shared" si="12"/>
        <v>0</v>
      </c>
      <c r="S167" s="136">
        <v>0</v>
      </c>
      <c r="T167" s="137">
        <f t="shared" si="13"/>
        <v>0</v>
      </c>
      <c r="AR167" s="138" t="s">
        <v>124</v>
      </c>
      <c r="AT167" s="138" t="s">
        <v>120</v>
      </c>
      <c r="AU167" s="138" t="s">
        <v>125</v>
      </c>
      <c r="AY167" s="13" t="s">
        <v>117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13" t="s">
        <v>125</v>
      </c>
      <c r="BK167" s="139">
        <f t="shared" si="19"/>
        <v>0</v>
      </c>
      <c r="BL167" s="13" t="s">
        <v>124</v>
      </c>
      <c r="BM167" s="138" t="s">
        <v>277</v>
      </c>
    </row>
    <row r="168" spans="2:65" s="11" customFormat="1" ht="22.9" customHeight="1">
      <c r="B168" s="115"/>
      <c r="D168" s="116" t="s">
        <v>68</v>
      </c>
      <c r="E168" s="124" t="s">
        <v>140</v>
      </c>
      <c r="F168" s="124" t="s">
        <v>278</v>
      </c>
      <c r="J168" s="125">
        <f>BK168</f>
        <v>0</v>
      </c>
      <c r="L168" s="115"/>
      <c r="M168" s="119"/>
      <c r="P168" s="120">
        <f>P169</f>
        <v>0</v>
      </c>
      <c r="R168" s="120">
        <f>R169</f>
        <v>0.49590000000000001</v>
      </c>
      <c r="T168" s="121">
        <f>T169</f>
        <v>0</v>
      </c>
      <c r="AR168" s="116" t="s">
        <v>76</v>
      </c>
      <c r="AT168" s="122" t="s">
        <v>68</v>
      </c>
      <c r="AU168" s="122" t="s">
        <v>76</v>
      </c>
      <c r="AY168" s="116" t="s">
        <v>117</v>
      </c>
      <c r="BK168" s="123">
        <f>BK169</f>
        <v>0</v>
      </c>
    </row>
    <row r="169" spans="2:65" s="1" customFormat="1" ht="24.2" customHeight="1">
      <c r="B169" s="126"/>
      <c r="C169" s="140" t="s">
        <v>279</v>
      </c>
      <c r="D169" s="140" t="s">
        <v>195</v>
      </c>
      <c r="E169" s="141" t="s">
        <v>280</v>
      </c>
      <c r="F169" s="142" t="s">
        <v>281</v>
      </c>
      <c r="G169" s="143" t="s">
        <v>203</v>
      </c>
      <c r="H169" s="144">
        <v>9</v>
      </c>
      <c r="I169" s="145"/>
      <c r="J169" s="145">
        <f>ROUND(I169*H169,2)</f>
        <v>0</v>
      </c>
      <c r="K169" s="146"/>
      <c r="L169" s="147"/>
      <c r="M169" s="148" t="s">
        <v>1</v>
      </c>
      <c r="N169" s="149" t="s">
        <v>35</v>
      </c>
      <c r="O169" s="136">
        <v>0</v>
      </c>
      <c r="P169" s="136">
        <f>O169*H169</f>
        <v>0</v>
      </c>
      <c r="Q169" s="136">
        <v>5.5100000000000003E-2</v>
      </c>
      <c r="R169" s="136">
        <f>Q169*H169</f>
        <v>0.49590000000000001</v>
      </c>
      <c r="S169" s="136">
        <v>0</v>
      </c>
      <c r="T169" s="137">
        <f>S169*H169</f>
        <v>0</v>
      </c>
      <c r="AR169" s="138" t="s">
        <v>140</v>
      </c>
      <c r="AT169" s="138" t="s">
        <v>195</v>
      </c>
      <c r="AU169" s="138" t="s">
        <v>125</v>
      </c>
      <c r="AY169" s="13" t="s">
        <v>117</v>
      </c>
      <c r="BE169" s="139">
        <f>IF(N169="základná",J169,0)</f>
        <v>0</v>
      </c>
      <c r="BF169" s="139">
        <f>IF(N169="znížená",J169,0)</f>
        <v>0</v>
      </c>
      <c r="BG169" s="139">
        <f>IF(N169="zákl. prenesená",J169,0)</f>
        <v>0</v>
      </c>
      <c r="BH169" s="139">
        <f>IF(N169="zníž. prenesená",J169,0)</f>
        <v>0</v>
      </c>
      <c r="BI169" s="139">
        <f>IF(N169="nulová",J169,0)</f>
        <v>0</v>
      </c>
      <c r="BJ169" s="13" t="s">
        <v>125</v>
      </c>
      <c r="BK169" s="139">
        <f>ROUND(I169*H169,2)</f>
        <v>0</v>
      </c>
      <c r="BL169" s="13" t="s">
        <v>124</v>
      </c>
      <c r="BM169" s="138" t="s">
        <v>282</v>
      </c>
    </row>
    <row r="170" spans="2:65" s="11" customFormat="1" ht="22.9" customHeight="1">
      <c r="B170" s="115"/>
      <c r="D170" s="116" t="s">
        <v>68</v>
      </c>
      <c r="E170" s="124" t="s">
        <v>283</v>
      </c>
      <c r="F170" s="124" t="s">
        <v>284</v>
      </c>
      <c r="J170" s="125">
        <f>BK170</f>
        <v>0</v>
      </c>
      <c r="L170" s="115"/>
      <c r="M170" s="119"/>
      <c r="P170" s="120">
        <f>SUM(P171:P176)</f>
        <v>0</v>
      </c>
      <c r="R170" s="120">
        <f>SUM(R171:R176)</f>
        <v>0</v>
      </c>
      <c r="T170" s="121">
        <f>SUM(T171:T176)</f>
        <v>0</v>
      </c>
      <c r="AR170" s="116" t="s">
        <v>76</v>
      </c>
      <c r="AT170" s="122" t="s">
        <v>68</v>
      </c>
      <c r="AU170" s="122" t="s">
        <v>76</v>
      </c>
      <c r="AY170" s="116" t="s">
        <v>117</v>
      </c>
      <c r="BK170" s="123">
        <f>SUM(BK171:BK176)</f>
        <v>0</v>
      </c>
    </row>
    <row r="171" spans="2:65" s="1" customFormat="1" ht="33" customHeight="1">
      <c r="B171" s="126"/>
      <c r="C171" s="127" t="s">
        <v>285</v>
      </c>
      <c r="D171" s="127" t="s">
        <v>120</v>
      </c>
      <c r="E171" s="128" t="s">
        <v>286</v>
      </c>
      <c r="F171" s="129" t="s">
        <v>287</v>
      </c>
      <c r="G171" s="130" t="s">
        <v>144</v>
      </c>
      <c r="H171" s="131">
        <v>194</v>
      </c>
      <c r="I171" s="132"/>
      <c r="J171" s="132">
        <f t="shared" ref="J171:J176" si="20">ROUND(I171*H171,2)</f>
        <v>0</v>
      </c>
      <c r="K171" s="133"/>
      <c r="L171" s="25"/>
      <c r="M171" s="134" t="s">
        <v>1</v>
      </c>
      <c r="N171" s="135" t="s">
        <v>35</v>
      </c>
      <c r="O171" s="136">
        <v>0</v>
      </c>
      <c r="P171" s="136">
        <f t="shared" ref="P171:P176" si="21">O171*H171</f>
        <v>0</v>
      </c>
      <c r="Q171" s="136">
        <v>0</v>
      </c>
      <c r="R171" s="136">
        <f t="shared" ref="R171:R176" si="22">Q171*H171</f>
        <v>0</v>
      </c>
      <c r="S171" s="136">
        <v>0</v>
      </c>
      <c r="T171" s="137">
        <f t="shared" ref="T171:T176" si="23">S171*H171</f>
        <v>0</v>
      </c>
      <c r="AR171" s="138" t="s">
        <v>124</v>
      </c>
      <c r="AT171" s="138" t="s">
        <v>120</v>
      </c>
      <c r="AU171" s="138" t="s">
        <v>125</v>
      </c>
      <c r="AY171" s="13" t="s">
        <v>117</v>
      </c>
      <c r="BE171" s="139">
        <f t="shared" ref="BE171:BE176" si="24">IF(N171="základná",J171,0)</f>
        <v>0</v>
      </c>
      <c r="BF171" s="139">
        <f t="shared" ref="BF171:BF176" si="25">IF(N171="znížená",J171,0)</f>
        <v>0</v>
      </c>
      <c r="BG171" s="139">
        <f t="shared" ref="BG171:BG176" si="26">IF(N171="zákl. prenesená",J171,0)</f>
        <v>0</v>
      </c>
      <c r="BH171" s="139">
        <f t="shared" ref="BH171:BH176" si="27">IF(N171="zníž. prenesená",J171,0)</f>
        <v>0</v>
      </c>
      <c r="BI171" s="139">
        <f t="shared" ref="BI171:BI176" si="28">IF(N171="nulová",J171,0)</f>
        <v>0</v>
      </c>
      <c r="BJ171" s="13" t="s">
        <v>125</v>
      </c>
      <c r="BK171" s="139">
        <f t="shared" ref="BK171:BK176" si="29">ROUND(I171*H171,2)</f>
        <v>0</v>
      </c>
      <c r="BL171" s="13" t="s">
        <v>124</v>
      </c>
      <c r="BM171" s="138" t="s">
        <v>209</v>
      </c>
    </row>
    <row r="172" spans="2:65" s="1" customFormat="1" ht="49.15" customHeight="1">
      <c r="B172" s="126"/>
      <c r="C172" s="127" t="s">
        <v>182</v>
      </c>
      <c r="D172" s="127" t="s">
        <v>120</v>
      </c>
      <c r="E172" s="128" t="s">
        <v>288</v>
      </c>
      <c r="F172" s="129" t="s">
        <v>289</v>
      </c>
      <c r="G172" s="130" t="s">
        <v>144</v>
      </c>
      <c r="H172" s="131">
        <v>9</v>
      </c>
      <c r="I172" s="132"/>
      <c r="J172" s="132">
        <f t="shared" si="20"/>
        <v>0</v>
      </c>
      <c r="K172" s="133"/>
      <c r="L172" s="25"/>
      <c r="M172" s="134" t="s">
        <v>1</v>
      </c>
      <c r="N172" s="135" t="s">
        <v>35</v>
      </c>
      <c r="O172" s="136">
        <v>0</v>
      </c>
      <c r="P172" s="136">
        <f t="shared" si="21"/>
        <v>0</v>
      </c>
      <c r="Q172" s="136">
        <v>0</v>
      </c>
      <c r="R172" s="136">
        <f t="shared" si="22"/>
        <v>0</v>
      </c>
      <c r="S172" s="136">
        <v>0</v>
      </c>
      <c r="T172" s="137">
        <f t="shared" si="23"/>
        <v>0</v>
      </c>
      <c r="AR172" s="138" t="s">
        <v>124</v>
      </c>
      <c r="AT172" s="138" t="s">
        <v>120</v>
      </c>
      <c r="AU172" s="138" t="s">
        <v>125</v>
      </c>
      <c r="AY172" s="13" t="s">
        <v>117</v>
      </c>
      <c r="BE172" s="139">
        <f t="shared" si="24"/>
        <v>0</v>
      </c>
      <c r="BF172" s="139">
        <f t="shared" si="25"/>
        <v>0</v>
      </c>
      <c r="BG172" s="139">
        <f t="shared" si="26"/>
        <v>0</v>
      </c>
      <c r="BH172" s="139">
        <f t="shared" si="27"/>
        <v>0</v>
      </c>
      <c r="BI172" s="139">
        <f t="shared" si="28"/>
        <v>0</v>
      </c>
      <c r="BJ172" s="13" t="s">
        <v>125</v>
      </c>
      <c r="BK172" s="139">
        <f t="shared" si="29"/>
        <v>0</v>
      </c>
      <c r="BL172" s="13" t="s">
        <v>124</v>
      </c>
      <c r="BM172" s="138" t="s">
        <v>290</v>
      </c>
    </row>
    <row r="173" spans="2:65" s="1" customFormat="1" ht="24.2" customHeight="1">
      <c r="B173" s="126"/>
      <c r="C173" s="140" t="s">
        <v>291</v>
      </c>
      <c r="D173" s="140" t="s">
        <v>195</v>
      </c>
      <c r="E173" s="141" t="s">
        <v>292</v>
      </c>
      <c r="F173" s="142" t="s">
        <v>293</v>
      </c>
      <c r="G173" s="143" t="s">
        <v>203</v>
      </c>
      <c r="H173" s="144">
        <v>194</v>
      </c>
      <c r="I173" s="145"/>
      <c r="J173" s="145">
        <f t="shared" si="20"/>
        <v>0</v>
      </c>
      <c r="K173" s="146"/>
      <c r="L173" s="147"/>
      <c r="M173" s="148" t="s">
        <v>1</v>
      </c>
      <c r="N173" s="149" t="s">
        <v>35</v>
      </c>
      <c r="O173" s="136">
        <v>0</v>
      </c>
      <c r="P173" s="136">
        <f t="shared" si="21"/>
        <v>0</v>
      </c>
      <c r="Q173" s="136">
        <v>0</v>
      </c>
      <c r="R173" s="136">
        <f t="shared" si="22"/>
        <v>0</v>
      </c>
      <c r="S173" s="136">
        <v>0</v>
      </c>
      <c r="T173" s="137">
        <f t="shared" si="23"/>
        <v>0</v>
      </c>
      <c r="AR173" s="138" t="s">
        <v>140</v>
      </c>
      <c r="AT173" s="138" t="s">
        <v>195</v>
      </c>
      <c r="AU173" s="138" t="s">
        <v>125</v>
      </c>
      <c r="AY173" s="13" t="s">
        <v>117</v>
      </c>
      <c r="BE173" s="139">
        <f t="shared" si="24"/>
        <v>0</v>
      </c>
      <c r="BF173" s="139">
        <f t="shared" si="25"/>
        <v>0</v>
      </c>
      <c r="BG173" s="139">
        <f t="shared" si="26"/>
        <v>0</v>
      </c>
      <c r="BH173" s="139">
        <f t="shared" si="27"/>
        <v>0</v>
      </c>
      <c r="BI173" s="139">
        <f t="shared" si="28"/>
        <v>0</v>
      </c>
      <c r="BJ173" s="13" t="s">
        <v>125</v>
      </c>
      <c r="BK173" s="139">
        <f t="shared" si="29"/>
        <v>0</v>
      </c>
      <c r="BL173" s="13" t="s">
        <v>124</v>
      </c>
      <c r="BM173" s="138" t="s">
        <v>294</v>
      </c>
    </row>
    <row r="174" spans="2:65" s="1" customFormat="1" ht="33" customHeight="1">
      <c r="B174" s="126"/>
      <c r="C174" s="127" t="s">
        <v>193</v>
      </c>
      <c r="D174" s="127" t="s">
        <v>120</v>
      </c>
      <c r="E174" s="128" t="s">
        <v>295</v>
      </c>
      <c r="F174" s="129" t="s">
        <v>296</v>
      </c>
      <c r="G174" s="130" t="s">
        <v>148</v>
      </c>
      <c r="H174" s="131">
        <v>24.364999999999998</v>
      </c>
      <c r="I174" s="132"/>
      <c r="J174" s="132">
        <f t="shared" si="20"/>
        <v>0</v>
      </c>
      <c r="K174" s="133"/>
      <c r="L174" s="25"/>
      <c r="M174" s="134" t="s">
        <v>1</v>
      </c>
      <c r="N174" s="135" t="s">
        <v>35</v>
      </c>
      <c r="O174" s="136">
        <v>0</v>
      </c>
      <c r="P174" s="136">
        <f t="shared" si="21"/>
        <v>0</v>
      </c>
      <c r="Q174" s="136">
        <v>0</v>
      </c>
      <c r="R174" s="136">
        <f t="shared" si="22"/>
        <v>0</v>
      </c>
      <c r="S174" s="136">
        <v>0</v>
      </c>
      <c r="T174" s="137">
        <f t="shared" si="23"/>
        <v>0</v>
      </c>
      <c r="AR174" s="138" t="s">
        <v>124</v>
      </c>
      <c r="AT174" s="138" t="s">
        <v>120</v>
      </c>
      <c r="AU174" s="138" t="s">
        <v>125</v>
      </c>
      <c r="AY174" s="13" t="s">
        <v>117</v>
      </c>
      <c r="BE174" s="139">
        <f t="shared" si="24"/>
        <v>0</v>
      </c>
      <c r="BF174" s="139">
        <f t="shared" si="25"/>
        <v>0</v>
      </c>
      <c r="BG174" s="139">
        <f t="shared" si="26"/>
        <v>0</v>
      </c>
      <c r="BH174" s="139">
        <f t="shared" si="27"/>
        <v>0</v>
      </c>
      <c r="BI174" s="139">
        <f t="shared" si="28"/>
        <v>0</v>
      </c>
      <c r="BJ174" s="13" t="s">
        <v>125</v>
      </c>
      <c r="BK174" s="139">
        <f t="shared" si="29"/>
        <v>0</v>
      </c>
      <c r="BL174" s="13" t="s">
        <v>124</v>
      </c>
      <c r="BM174" s="138" t="s">
        <v>245</v>
      </c>
    </row>
    <row r="175" spans="2:65" s="1" customFormat="1" ht="24.2" customHeight="1">
      <c r="B175" s="126"/>
      <c r="C175" s="127" t="s">
        <v>283</v>
      </c>
      <c r="D175" s="127" t="s">
        <v>120</v>
      </c>
      <c r="E175" s="128" t="s">
        <v>297</v>
      </c>
      <c r="F175" s="129" t="s">
        <v>298</v>
      </c>
      <c r="G175" s="130" t="s">
        <v>181</v>
      </c>
      <c r="H175" s="131">
        <v>800.21</v>
      </c>
      <c r="I175" s="132"/>
      <c r="J175" s="132">
        <f t="shared" si="20"/>
        <v>0</v>
      </c>
      <c r="K175" s="133"/>
      <c r="L175" s="25"/>
      <c r="M175" s="134" t="s">
        <v>1</v>
      </c>
      <c r="N175" s="135" t="s">
        <v>35</v>
      </c>
      <c r="O175" s="136">
        <v>0</v>
      </c>
      <c r="P175" s="136">
        <f t="shared" si="21"/>
        <v>0</v>
      </c>
      <c r="Q175" s="136">
        <v>0</v>
      </c>
      <c r="R175" s="136">
        <f t="shared" si="22"/>
        <v>0</v>
      </c>
      <c r="S175" s="136">
        <v>0</v>
      </c>
      <c r="T175" s="137">
        <f t="shared" si="23"/>
        <v>0</v>
      </c>
      <c r="AR175" s="138" t="s">
        <v>124</v>
      </c>
      <c r="AT175" s="138" t="s">
        <v>120</v>
      </c>
      <c r="AU175" s="138" t="s">
        <v>125</v>
      </c>
      <c r="AY175" s="13" t="s">
        <v>117</v>
      </c>
      <c r="BE175" s="139">
        <f t="shared" si="24"/>
        <v>0</v>
      </c>
      <c r="BF175" s="139">
        <f t="shared" si="25"/>
        <v>0</v>
      </c>
      <c r="BG175" s="139">
        <f t="shared" si="26"/>
        <v>0</v>
      </c>
      <c r="BH175" s="139">
        <f t="shared" si="27"/>
        <v>0</v>
      </c>
      <c r="BI175" s="139">
        <f t="shared" si="28"/>
        <v>0</v>
      </c>
      <c r="BJ175" s="13" t="s">
        <v>125</v>
      </c>
      <c r="BK175" s="139">
        <f t="shared" si="29"/>
        <v>0</v>
      </c>
      <c r="BL175" s="13" t="s">
        <v>124</v>
      </c>
      <c r="BM175" s="138" t="s">
        <v>249</v>
      </c>
    </row>
    <row r="176" spans="2:65" s="1" customFormat="1" ht="24.2" customHeight="1">
      <c r="B176" s="126"/>
      <c r="C176" s="127" t="s">
        <v>145</v>
      </c>
      <c r="D176" s="127" t="s">
        <v>120</v>
      </c>
      <c r="E176" s="128" t="s">
        <v>299</v>
      </c>
      <c r="F176" s="129" t="s">
        <v>300</v>
      </c>
      <c r="G176" s="130" t="s">
        <v>181</v>
      </c>
      <c r="H176" s="131">
        <v>800.21</v>
      </c>
      <c r="I176" s="132"/>
      <c r="J176" s="132">
        <f t="shared" si="20"/>
        <v>0</v>
      </c>
      <c r="K176" s="133"/>
      <c r="L176" s="25"/>
      <c r="M176" s="134" t="s">
        <v>1</v>
      </c>
      <c r="N176" s="135" t="s">
        <v>35</v>
      </c>
      <c r="O176" s="136">
        <v>0</v>
      </c>
      <c r="P176" s="136">
        <f t="shared" si="21"/>
        <v>0</v>
      </c>
      <c r="Q176" s="136">
        <v>0</v>
      </c>
      <c r="R176" s="136">
        <f t="shared" si="22"/>
        <v>0</v>
      </c>
      <c r="S176" s="136">
        <v>0</v>
      </c>
      <c r="T176" s="137">
        <f t="shared" si="23"/>
        <v>0</v>
      </c>
      <c r="AR176" s="138" t="s">
        <v>124</v>
      </c>
      <c r="AT176" s="138" t="s">
        <v>120</v>
      </c>
      <c r="AU176" s="138" t="s">
        <v>125</v>
      </c>
      <c r="AY176" s="13" t="s">
        <v>117</v>
      </c>
      <c r="BE176" s="139">
        <f t="shared" si="24"/>
        <v>0</v>
      </c>
      <c r="BF176" s="139">
        <f t="shared" si="25"/>
        <v>0</v>
      </c>
      <c r="BG176" s="139">
        <f t="shared" si="26"/>
        <v>0</v>
      </c>
      <c r="BH176" s="139">
        <f t="shared" si="27"/>
        <v>0</v>
      </c>
      <c r="BI176" s="139">
        <f t="shared" si="28"/>
        <v>0</v>
      </c>
      <c r="BJ176" s="13" t="s">
        <v>125</v>
      </c>
      <c r="BK176" s="139">
        <f t="shared" si="29"/>
        <v>0</v>
      </c>
      <c r="BL176" s="13" t="s">
        <v>124</v>
      </c>
      <c r="BM176" s="138" t="s">
        <v>301</v>
      </c>
    </row>
    <row r="177" spans="2:65" s="11" customFormat="1" ht="22.9" customHeight="1">
      <c r="B177" s="115"/>
      <c r="D177" s="116" t="s">
        <v>68</v>
      </c>
      <c r="E177" s="124" t="s">
        <v>194</v>
      </c>
      <c r="F177" s="124" t="s">
        <v>302</v>
      </c>
      <c r="J177" s="125">
        <f>BK177</f>
        <v>0</v>
      </c>
      <c r="L177" s="115"/>
      <c r="M177" s="119"/>
      <c r="P177" s="120">
        <f>P178</f>
        <v>0</v>
      </c>
      <c r="R177" s="120">
        <f>R178</f>
        <v>0</v>
      </c>
      <c r="T177" s="121">
        <f>T178</f>
        <v>0</v>
      </c>
      <c r="AR177" s="116" t="s">
        <v>76</v>
      </c>
      <c r="AT177" s="122" t="s">
        <v>68</v>
      </c>
      <c r="AU177" s="122" t="s">
        <v>76</v>
      </c>
      <c r="AY177" s="116" t="s">
        <v>117</v>
      </c>
      <c r="BK177" s="123">
        <f>BK178</f>
        <v>0</v>
      </c>
    </row>
    <row r="178" spans="2:65" s="1" customFormat="1" ht="33" customHeight="1">
      <c r="B178" s="126"/>
      <c r="C178" s="127" t="s">
        <v>303</v>
      </c>
      <c r="D178" s="127" t="s">
        <v>120</v>
      </c>
      <c r="E178" s="128" t="s">
        <v>304</v>
      </c>
      <c r="F178" s="129" t="s">
        <v>305</v>
      </c>
      <c r="G178" s="130" t="s">
        <v>181</v>
      </c>
      <c r="H178" s="131">
        <v>1337.287</v>
      </c>
      <c r="I178" s="132"/>
      <c r="J178" s="132">
        <f>ROUND(I178*H178,2)</f>
        <v>0</v>
      </c>
      <c r="K178" s="133"/>
      <c r="L178" s="25"/>
      <c r="M178" s="134" t="s">
        <v>1</v>
      </c>
      <c r="N178" s="135" t="s">
        <v>35</v>
      </c>
      <c r="O178" s="136">
        <v>0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124</v>
      </c>
      <c r="AT178" s="138" t="s">
        <v>120</v>
      </c>
      <c r="AU178" s="138" t="s">
        <v>125</v>
      </c>
      <c r="AY178" s="13" t="s">
        <v>117</v>
      </c>
      <c r="BE178" s="139">
        <f>IF(N178="základná",J178,0)</f>
        <v>0</v>
      </c>
      <c r="BF178" s="139">
        <f>IF(N178="znížená",J178,0)</f>
        <v>0</v>
      </c>
      <c r="BG178" s="139">
        <f>IF(N178="zákl. prenesená",J178,0)</f>
        <v>0</v>
      </c>
      <c r="BH178" s="139">
        <f>IF(N178="zníž. prenesená",J178,0)</f>
        <v>0</v>
      </c>
      <c r="BI178" s="139">
        <f>IF(N178="nulová",J178,0)</f>
        <v>0</v>
      </c>
      <c r="BJ178" s="13" t="s">
        <v>125</v>
      </c>
      <c r="BK178" s="139">
        <f>ROUND(I178*H178,2)</f>
        <v>0</v>
      </c>
      <c r="BL178" s="13" t="s">
        <v>124</v>
      </c>
      <c r="BM178" s="138" t="s">
        <v>306</v>
      </c>
    </row>
    <row r="179" spans="2:65" s="11" customFormat="1" ht="25.9" customHeight="1">
      <c r="B179" s="115"/>
      <c r="D179" s="116" t="s">
        <v>68</v>
      </c>
      <c r="E179" s="117" t="s">
        <v>307</v>
      </c>
      <c r="F179" s="117" t="s">
        <v>308</v>
      </c>
      <c r="J179" s="118">
        <f>BK179</f>
        <v>0</v>
      </c>
      <c r="L179" s="115"/>
      <c r="M179" s="119"/>
      <c r="P179" s="120">
        <f>P180</f>
        <v>0</v>
      </c>
      <c r="R179" s="120">
        <f>R180</f>
        <v>0</v>
      </c>
      <c r="T179" s="121">
        <f>T180</f>
        <v>0</v>
      </c>
      <c r="AR179" s="116" t="s">
        <v>243</v>
      </c>
      <c r="AT179" s="122" t="s">
        <v>68</v>
      </c>
      <c r="AU179" s="122" t="s">
        <v>69</v>
      </c>
      <c r="AY179" s="116" t="s">
        <v>117</v>
      </c>
      <c r="BK179" s="123">
        <f>BK180</f>
        <v>0</v>
      </c>
    </row>
    <row r="180" spans="2:65" s="1" customFormat="1" ht="16.5" customHeight="1">
      <c r="B180" s="126"/>
      <c r="C180" s="127" t="s">
        <v>309</v>
      </c>
      <c r="D180" s="127" t="s">
        <v>120</v>
      </c>
      <c r="E180" s="128" t="s">
        <v>310</v>
      </c>
      <c r="F180" s="129" t="s">
        <v>311</v>
      </c>
      <c r="G180" s="130" t="s">
        <v>312</v>
      </c>
      <c r="H180" s="131">
        <v>185481.28</v>
      </c>
      <c r="I180" s="132"/>
      <c r="J180" s="132">
        <f>ROUND(I180*H180,2)</f>
        <v>0</v>
      </c>
      <c r="K180" s="133"/>
      <c r="L180" s="25"/>
      <c r="M180" s="150" t="s">
        <v>1</v>
      </c>
      <c r="N180" s="151" t="s">
        <v>35</v>
      </c>
      <c r="O180" s="152">
        <v>0</v>
      </c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AR180" s="138" t="s">
        <v>313</v>
      </c>
      <c r="AT180" s="138" t="s">
        <v>120</v>
      </c>
      <c r="AU180" s="138" t="s">
        <v>76</v>
      </c>
      <c r="AY180" s="13" t="s">
        <v>117</v>
      </c>
      <c r="BE180" s="139">
        <f>IF(N180="základná",J180,0)</f>
        <v>0</v>
      </c>
      <c r="BF180" s="139">
        <f>IF(N180="znížená",J180,0)</f>
        <v>0</v>
      </c>
      <c r="BG180" s="139">
        <f>IF(N180="zákl. prenesená",J180,0)</f>
        <v>0</v>
      </c>
      <c r="BH180" s="139">
        <f>IF(N180="zníž. prenesená",J180,0)</f>
        <v>0</v>
      </c>
      <c r="BI180" s="139">
        <f>IF(N180="nulová",J180,0)</f>
        <v>0</v>
      </c>
      <c r="BJ180" s="13" t="s">
        <v>125</v>
      </c>
      <c r="BK180" s="139">
        <f>ROUND(I180*H180,2)</f>
        <v>0</v>
      </c>
      <c r="BL180" s="13" t="s">
        <v>313</v>
      </c>
      <c r="BM180" s="138" t="s">
        <v>314</v>
      </c>
    </row>
    <row r="181" spans="2:65" s="1" customFormat="1" ht="6.95" customHeight="1">
      <c r="B181" s="38"/>
      <c r="C181" s="39"/>
      <c r="D181" s="39"/>
      <c r="E181" s="39"/>
      <c r="F181" s="39"/>
      <c r="G181" s="39"/>
      <c r="H181" s="39"/>
      <c r="I181" s="39"/>
      <c r="J181" s="39"/>
      <c r="K181" s="39"/>
      <c r="L181" s="25"/>
    </row>
  </sheetData>
  <autoFilter ref="C123:K18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31.08.2022-PL - Spevnená ...</vt:lpstr>
      <vt:lpstr>'31.08.2022-PL - Spevnená ...'!Názvy_tlače</vt:lpstr>
      <vt:lpstr>'Rekapitulácia stavby'!Názvy_tlače</vt:lpstr>
      <vt:lpstr>'31.08.2022-PL - Spevnená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OFFICE-06\holic</dc:creator>
  <cp:lastModifiedBy>polak_lubomir</cp:lastModifiedBy>
  <dcterms:created xsi:type="dcterms:W3CDTF">2022-08-31T09:43:43Z</dcterms:created>
  <dcterms:modified xsi:type="dcterms:W3CDTF">2022-10-24T12:06:12Z</dcterms:modified>
</cp:coreProperties>
</file>