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01 - SO 01 Zateplenie fasady" sheetId="2" r:id="rId2"/>
    <sheet name="02 - SO 01 Zateplenie  st..." sheetId="3" r:id="rId3"/>
    <sheet name="03 - SO 03 Ustredné vykur..." sheetId="4" r:id="rId4"/>
  </sheets>
  <definedNames>
    <definedName name="_xlnm.Print_Area" localSheetId="0">'Rekapitulácia stavby'!$C$4:$AP$70,'Rekapitulácia stavby'!$C$76:$AP$107</definedName>
    <definedName name="_xlnm.Print_Titles" localSheetId="0">'Rekapitulácia stavby'!$85:$85</definedName>
    <definedName name="_xlnm.Print_Area" localSheetId="1">'01 - SO 01 Zateplenie fasady'!$C$4:$Q$70,'01 - SO 01 Zateplenie fasady'!$C$76:$Q$110,'01 - SO 01 Zateplenie fasady'!$C$116:$Q$192</definedName>
    <definedName name="_xlnm.Print_Titles" localSheetId="1">'01 - SO 01 Zateplenie fasady'!$126:$126</definedName>
    <definedName name="_xlnm.Print_Area" localSheetId="2">'02 - SO 01 Zateplenie  st...'!$C$4:$Q$70,'02 - SO 01 Zateplenie  st...'!$C$76:$Q$110,'02 - SO 01 Zateplenie  st...'!$C$116:$Q$214</definedName>
    <definedName name="_xlnm.Print_Titles" localSheetId="2">'02 - SO 01 Zateplenie  st...'!$126:$126</definedName>
    <definedName name="_xlnm.Print_Area" localSheetId="3">'03 - SO 03 Ustredné vykur...'!$C$4:$Q$70,'03 - SO 03 Ustredné vykur...'!$C$76:$Q$117,'03 - SO 03 Ustredné vykur...'!$C$123:$Q$379</definedName>
    <definedName name="_xlnm.Print_Titles" localSheetId="3">'03 - SO 03 Ustredné vykur...'!$133:$133</definedName>
  </definedNames>
  <calcPr/>
</workbook>
</file>

<file path=xl/calcChain.xml><?xml version="1.0" encoding="utf-8"?>
<calcChain xmlns="http://schemas.openxmlformats.org/spreadsheetml/2006/main">
  <c i="1" r="AY90"/>
  <c r="AX90"/>
  <c i="4" r="BI379"/>
  <c r="BH379"/>
  <c r="BG379"/>
  <c r="BE379"/>
  <c r="BK379"/>
  <c r="N379"/>
  <c r="BF379"/>
  <c r="BI378"/>
  <c r="BH378"/>
  <c r="BG378"/>
  <c r="BE378"/>
  <c r="BK378"/>
  <c r="N378"/>
  <c r="BF378"/>
  <c r="BI377"/>
  <c r="BH377"/>
  <c r="BG377"/>
  <c r="BE377"/>
  <c r="BK377"/>
  <c r="N377"/>
  <c r="BF377"/>
  <c r="BI376"/>
  <c r="BH376"/>
  <c r="BG376"/>
  <c r="BE376"/>
  <c r="BK376"/>
  <c r="N376"/>
  <c r="BF376"/>
  <c r="BI375"/>
  <c r="BH375"/>
  <c r="BG375"/>
  <c r="BE375"/>
  <c r="BK375"/>
  <c r="BK374"/>
  <c r="N374"/>
  <c r="N375"/>
  <c r="BF375"/>
  <c r="N107"/>
  <c r="BI373"/>
  <c r="BH373"/>
  <c r="BG373"/>
  <c r="BE373"/>
  <c r="AA373"/>
  <c r="AA372"/>
  <c r="Y373"/>
  <c r="Y372"/>
  <c r="W373"/>
  <c r="W372"/>
  <c r="BK373"/>
  <c r="BK372"/>
  <c r="N372"/>
  <c r="N373"/>
  <c r="BF373"/>
  <c r="N106"/>
  <c r="BI371"/>
  <c r="BH371"/>
  <c r="BG371"/>
  <c r="BE371"/>
  <c r="AA371"/>
  <c r="AA370"/>
  <c r="Y371"/>
  <c r="Y370"/>
  <c r="W371"/>
  <c r="W370"/>
  <c r="BK371"/>
  <c r="BK370"/>
  <c r="N370"/>
  <c r="N371"/>
  <c r="BF371"/>
  <c r="N105"/>
  <c r="BI369"/>
  <c r="BH369"/>
  <c r="BG369"/>
  <c r="BE369"/>
  <c r="AA369"/>
  <c r="Y369"/>
  <c r="W369"/>
  <c r="BK369"/>
  <c r="N369"/>
  <c r="BF369"/>
  <c r="BI368"/>
  <c r="BH368"/>
  <c r="BG368"/>
  <c r="BE368"/>
  <c r="AA368"/>
  <c r="Y368"/>
  <c r="W368"/>
  <c r="BK368"/>
  <c r="N368"/>
  <c r="BF368"/>
  <c r="BI367"/>
  <c r="BH367"/>
  <c r="BG367"/>
  <c r="BE367"/>
  <c r="AA367"/>
  <c r="Y367"/>
  <c r="W367"/>
  <c r="BK367"/>
  <c r="N367"/>
  <c r="BF367"/>
  <c r="BI366"/>
  <c r="BH366"/>
  <c r="BG366"/>
  <c r="BE366"/>
  <c r="AA366"/>
  <c r="Y366"/>
  <c r="W366"/>
  <c r="BK366"/>
  <c r="N366"/>
  <c r="BF366"/>
  <c r="BI365"/>
  <c r="BH365"/>
  <c r="BG365"/>
  <c r="BE365"/>
  <c r="AA365"/>
  <c r="Y365"/>
  <c r="W365"/>
  <c r="BK365"/>
  <c r="N365"/>
  <c r="BF365"/>
  <c r="BI364"/>
  <c r="BH364"/>
  <c r="BG364"/>
  <c r="BE364"/>
  <c r="AA364"/>
  <c r="Y364"/>
  <c r="W364"/>
  <c r="BK364"/>
  <c r="N364"/>
  <c r="BF364"/>
  <c r="BI363"/>
  <c r="BH363"/>
  <c r="BG363"/>
  <c r="BE363"/>
  <c r="AA363"/>
  <c r="Y363"/>
  <c r="W363"/>
  <c r="BK363"/>
  <c r="N363"/>
  <c r="BF363"/>
  <c r="BI362"/>
  <c r="BH362"/>
  <c r="BG362"/>
  <c r="BE362"/>
  <c r="AA362"/>
  <c r="Y362"/>
  <c r="W362"/>
  <c r="BK362"/>
  <c r="N362"/>
  <c r="BF362"/>
  <c r="BI361"/>
  <c r="BH361"/>
  <c r="BG361"/>
  <c r="BE361"/>
  <c r="AA361"/>
  <c r="Y361"/>
  <c r="W361"/>
  <c r="BK361"/>
  <c r="N361"/>
  <c r="BF361"/>
  <c r="BI360"/>
  <c r="BH360"/>
  <c r="BG360"/>
  <c r="BE360"/>
  <c r="AA360"/>
  <c r="Y360"/>
  <c r="W360"/>
  <c r="BK360"/>
  <c r="N360"/>
  <c r="BF360"/>
  <c r="BI359"/>
  <c r="BH359"/>
  <c r="BG359"/>
  <c r="BE359"/>
  <c r="AA359"/>
  <c r="Y359"/>
  <c r="W359"/>
  <c r="BK359"/>
  <c r="N359"/>
  <c r="BF359"/>
  <c r="BI358"/>
  <c r="BH358"/>
  <c r="BG358"/>
  <c r="BE358"/>
  <c r="AA358"/>
  <c r="Y358"/>
  <c r="W358"/>
  <c r="BK358"/>
  <c r="N358"/>
  <c r="BF358"/>
  <c r="BI357"/>
  <c r="BH357"/>
  <c r="BG357"/>
  <c r="BE357"/>
  <c r="AA357"/>
  <c r="Y357"/>
  <c r="W357"/>
  <c r="BK357"/>
  <c r="N357"/>
  <c r="BF357"/>
  <c r="BI356"/>
  <c r="BH356"/>
  <c r="BG356"/>
  <c r="BE356"/>
  <c r="AA356"/>
  <c r="Y356"/>
  <c r="W356"/>
  <c r="BK356"/>
  <c r="N356"/>
  <c r="BF356"/>
  <c r="BI355"/>
  <c r="BH355"/>
  <c r="BG355"/>
  <c r="BE355"/>
  <c r="AA355"/>
  <c r="Y355"/>
  <c r="W355"/>
  <c r="BK355"/>
  <c r="N355"/>
  <c r="BF355"/>
  <c r="BI354"/>
  <c r="BH354"/>
  <c r="BG354"/>
  <c r="BE354"/>
  <c r="AA354"/>
  <c r="Y354"/>
  <c r="W354"/>
  <c r="BK354"/>
  <c r="N354"/>
  <c r="BF354"/>
  <c r="BI353"/>
  <c r="BH353"/>
  <c r="BG353"/>
  <c r="BE353"/>
  <c r="AA353"/>
  <c r="Y353"/>
  <c r="W353"/>
  <c r="BK353"/>
  <c r="N353"/>
  <c r="BF353"/>
  <c r="BI352"/>
  <c r="BH352"/>
  <c r="BG352"/>
  <c r="BE352"/>
  <c r="AA352"/>
  <c r="Y352"/>
  <c r="W352"/>
  <c r="BK352"/>
  <c r="N352"/>
  <c r="BF352"/>
  <c r="BI351"/>
  <c r="BH351"/>
  <c r="BG351"/>
  <c r="BE351"/>
  <c r="AA351"/>
  <c r="Y351"/>
  <c r="W351"/>
  <c r="BK351"/>
  <c r="N351"/>
  <c r="BF351"/>
  <c r="BI350"/>
  <c r="BH350"/>
  <c r="BG350"/>
  <c r="BE350"/>
  <c r="AA350"/>
  <c r="Y350"/>
  <c r="W350"/>
  <c r="BK350"/>
  <c r="N350"/>
  <c r="BF350"/>
  <c r="BI349"/>
  <c r="BH349"/>
  <c r="BG349"/>
  <c r="BE349"/>
  <c r="AA349"/>
  <c r="Y349"/>
  <c r="W349"/>
  <c r="BK349"/>
  <c r="N349"/>
  <c r="BF349"/>
  <c r="BI348"/>
  <c r="BH348"/>
  <c r="BG348"/>
  <c r="BE348"/>
  <c r="AA348"/>
  <c r="Y348"/>
  <c r="W348"/>
  <c r="BK348"/>
  <c r="N348"/>
  <c r="BF348"/>
  <c r="BI347"/>
  <c r="BH347"/>
  <c r="BG347"/>
  <c r="BE347"/>
  <c r="AA347"/>
  <c r="Y347"/>
  <c r="W347"/>
  <c r="BK347"/>
  <c r="N347"/>
  <c r="BF347"/>
  <c r="BI346"/>
  <c r="BH346"/>
  <c r="BG346"/>
  <c r="BE346"/>
  <c r="AA346"/>
  <c r="Y346"/>
  <c r="W346"/>
  <c r="BK346"/>
  <c r="N346"/>
  <c r="BF346"/>
  <c r="BI345"/>
  <c r="BH345"/>
  <c r="BG345"/>
  <c r="BE345"/>
  <c r="AA345"/>
  <c r="Y345"/>
  <c r="W345"/>
  <c r="BK345"/>
  <c r="N345"/>
  <c r="BF345"/>
  <c r="BI344"/>
  <c r="BH344"/>
  <c r="BG344"/>
  <c r="BE344"/>
  <c r="AA344"/>
  <c r="Y344"/>
  <c r="W344"/>
  <c r="BK344"/>
  <c r="N344"/>
  <c r="BF344"/>
  <c r="BI343"/>
  <c r="BH343"/>
  <c r="BG343"/>
  <c r="BE343"/>
  <c r="AA343"/>
  <c r="Y343"/>
  <c r="W343"/>
  <c r="BK343"/>
  <c r="N343"/>
  <c r="BF343"/>
  <c r="BI342"/>
  <c r="BH342"/>
  <c r="BG342"/>
  <c r="BE342"/>
  <c r="AA342"/>
  <c r="Y342"/>
  <c r="W342"/>
  <c r="BK342"/>
  <c r="N342"/>
  <c r="BF342"/>
  <c r="BI341"/>
  <c r="BH341"/>
  <c r="BG341"/>
  <c r="BE341"/>
  <c r="AA341"/>
  <c r="Y341"/>
  <c r="W341"/>
  <c r="BK341"/>
  <c r="N341"/>
  <c r="BF341"/>
  <c r="BI340"/>
  <c r="BH340"/>
  <c r="BG340"/>
  <c r="BE340"/>
  <c r="AA340"/>
  <c r="Y340"/>
  <c r="W340"/>
  <c r="BK340"/>
  <c r="N340"/>
  <c r="BF340"/>
  <c r="BI339"/>
  <c r="BH339"/>
  <c r="BG339"/>
  <c r="BE339"/>
  <c r="AA339"/>
  <c r="Y339"/>
  <c r="W339"/>
  <c r="BK339"/>
  <c r="N339"/>
  <c r="BF339"/>
  <c r="BI338"/>
  <c r="BH338"/>
  <c r="BG338"/>
  <c r="BE338"/>
  <c r="AA338"/>
  <c r="Y338"/>
  <c r="W338"/>
  <c r="BK338"/>
  <c r="N338"/>
  <c r="BF338"/>
  <c r="BI337"/>
  <c r="BH337"/>
  <c r="BG337"/>
  <c r="BE337"/>
  <c r="AA337"/>
  <c r="Y337"/>
  <c r="W337"/>
  <c r="BK337"/>
  <c r="N337"/>
  <c r="BF337"/>
  <c r="BI336"/>
  <c r="BH336"/>
  <c r="BG336"/>
  <c r="BE336"/>
  <c r="AA336"/>
  <c r="Y336"/>
  <c r="W336"/>
  <c r="BK336"/>
  <c r="N336"/>
  <c r="BF336"/>
  <c r="BI335"/>
  <c r="BH335"/>
  <c r="BG335"/>
  <c r="BE335"/>
  <c r="AA335"/>
  <c r="Y335"/>
  <c r="W335"/>
  <c r="BK335"/>
  <c r="N335"/>
  <c r="BF335"/>
  <c r="BI334"/>
  <c r="BH334"/>
  <c r="BG334"/>
  <c r="BE334"/>
  <c r="AA334"/>
  <c r="Y334"/>
  <c r="W334"/>
  <c r="BK334"/>
  <c r="N334"/>
  <c r="BF334"/>
  <c r="BI333"/>
  <c r="BH333"/>
  <c r="BG333"/>
  <c r="BE333"/>
  <c r="AA333"/>
  <c r="Y333"/>
  <c r="W333"/>
  <c r="BK333"/>
  <c r="N333"/>
  <c r="BF333"/>
  <c r="BI332"/>
  <c r="BH332"/>
  <c r="BG332"/>
  <c r="BE332"/>
  <c r="AA332"/>
  <c r="Y332"/>
  <c r="W332"/>
  <c r="BK332"/>
  <c r="N332"/>
  <c r="BF332"/>
  <c r="BI331"/>
  <c r="BH331"/>
  <c r="BG331"/>
  <c r="BE331"/>
  <c r="AA331"/>
  <c r="Y331"/>
  <c r="W331"/>
  <c r="BK331"/>
  <c r="N331"/>
  <c r="BF331"/>
  <c r="BI330"/>
  <c r="BH330"/>
  <c r="BG330"/>
  <c r="BE330"/>
  <c r="AA330"/>
  <c r="Y330"/>
  <c r="W330"/>
  <c r="BK330"/>
  <c r="N330"/>
  <c r="BF330"/>
  <c r="BI329"/>
  <c r="BH329"/>
  <c r="BG329"/>
  <c r="BE329"/>
  <c r="AA329"/>
  <c r="Y329"/>
  <c r="W329"/>
  <c r="BK329"/>
  <c r="N329"/>
  <c r="BF329"/>
  <c r="BI328"/>
  <c r="BH328"/>
  <c r="BG328"/>
  <c r="BE328"/>
  <c r="AA328"/>
  <c r="Y328"/>
  <c r="W328"/>
  <c r="BK328"/>
  <c r="N328"/>
  <c r="BF328"/>
  <c r="BI327"/>
  <c r="BH327"/>
  <c r="BG327"/>
  <c r="BE327"/>
  <c r="AA327"/>
  <c r="Y327"/>
  <c r="W327"/>
  <c r="BK327"/>
  <c r="N327"/>
  <c r="BF327"/>
  <c r="BI326"/>
  <c r="BH326"/>
  <c r="BG326"/>
  <c r="BE326"/>
  <c r="AA326"/>
  <c r="Y326"/>
  <c r="W326"/>
  <c r="BK326"/>
  <c r="N326"/>
  <c r="BF326"/>
  <c r="BI325"/>
  <c r="BH325"/>
  <c r="BG325"/>
  <c r="BE325"/>
  <c r="AA325"/>
  <c r="Y325"/>
  <c r="W325"/>
  <c r="BK325"/>
  <c r="N325"/>
  <c r="BF325"/>
  <c r="BI324"/>
  <c r="BH324"/>
  <c r="BG324"/>
  <c r="BE324"/>
  <c r="AA324"/>
  <c r="Y324"/>
  <c r="W324"/>
  <c r="BK324"/>
  <c r="N324"/>
  <c r="BF324"/>
  <c r="BI323"/>
  <c r="BH323"/>
  <c r="BG323"/>
  <c r="BE323"/>
  <c r="AA323"/>
  <c r="Y323"/>
  <c r="W323"/>
  <c r="BK323"/>
  <c r="N323"/>
  <c r="BF323"/>
  <c r="BI322"/>
  <c r="BH322"/>
  <c r="BG322"/>
  <c r="BE322"/>
  <c r="AA322"/>
  <c r="Y322"/>
  <c r="W322"/>
  <c r="BK322"/>
  <c r="N322"/>
  <c r="BF322"/>
  <c r="BI321"/>
  <c r="BH321"/>
  <c r="BG321"/>
  <c r="BE321"/>
  <c r="AA321"/>
  <c r="Y321"/>
  <c r="W321"/>
  <c r="BK321"/>
  <c r="N321"/>
  <c r="BF321"/>
  <c r="BI320"/>
  <c r="BH320"/>
  <c r="BG320"/>
  <c r="BE320"/>
  <c r="AA320"/>
  <c r="Y320"/>
  <c r="W320"/>
  <c r="BK320"/>
  <c r="N320"/>
  <c r="BF320"/>
  <c r="BI319"/>
  <c r="BH319"/>
  <c r="BG319"/>
  <c r="BE319"/>
  <c r="AA319"/>
  <c r="Y319"/>
  <c r="W319"/>
  <c r="BK319"/>
  <c r="N319"/>
  <c r="BF319"/>
  <c r="BI318"/>
  <c r="BH318"/>
  <c r="BG318"/>
  <c r="BE318"/>
  <c r="AA318"/>
  <c r="Y318"/>
  <c r="W318"/>
  <c r="BK318"/>
  <c r="N318"/>
  <c r="BF318"/>
  <c r="BI317"/>
  <c r="BH317"/>
  <c r="BG317"/>
  <c r="BE317"/>
  <c r="AA317"/>
  <c r="AA316"/>
  <c r="AA315"/>
  <c r="Y317"/>
  <c r="Y316"/>
  <c r="Y315"/>
  <c r="W317"/>
  <c r="W316"/>
  <c r="W315"/>
  <c r="BK317"/>
  <c r="BK316"/>
  <c r="N316"/>
  <c r="BK315"/>
  <c r="N315"/>
  <c r="N317"/>
  <c r="BF317"/>
  <c r="N104"/>
  <c r="N103"/>
  <c r="BI314"/>
  <c r="BH314"/>
  <c r="BG314"/>
  <c r="BE314"/>
  <c r="AA314"/>
  <c r="AA313"/>
  <c r="Y314"/>
  <c r="Y313"/>
  <c r="W314"/>
  <c r="W313"/>
  <c r="BK314"/>
  <c r="BK313"/>
  <c r="N313"/>
  <c r="N314"/>
  <c r="BF314"/>
  <c r="N102"/>
  <c r="BI312"/>
  <c r="BH312"/>
  <c r="BG312"/>
  <c r="BE312"/>
  <c r="AA312"/>
  <c r="Y312"/>
  <c r="W312"/>
  <c r="BK312"/>
  <c r="N312"/>
  <c r="BF312"/>
  <c r="BI311"/>
  <c r="BH311"/>
  <c r="BG311"/>
  <c r="BE311"/>
  <c r="AA311"/>
  <c r="AA310"/>
  <c r="Y311"/>
  <c r="Y310"/>
  <c r="W311"/>
  <c r="W310"/>
  <c r="BK311"/>
  <c r="BK310"/>
  <c r="N310"/>
  <c r="N311"/>
  <c r="BF311"/>
  <c r="N101"/>
  <c r="BI309"/>
  <c r="BH309"/>
  <c r="BG309"/>
  <c r="BE309"/>
  <c r="AA309"/>
  <c r="Y309"/>
  <c r="W309"/>
  <c r="BK309"/>
  <c r="N309"/>
  <c r="BF309"/>
  <c r="BI308"/>
  <c r="BH308"/>
  <c r="BG308"/>
  <c r="BE308"/>
  <c r="AA308"/>
  <c r="Y308"/>
  <c r="W308"/>
  <c r="BK308"/>
  <c r="N308"/>
  <c r="BF308"/>
  <c r="BI307"/>
  <c r="BH307"/>
  <c r="BG307"/>
  <c r="BE307"/>
  <c r="AA307"/>
  <c r="Y307"/>
  <c r="W307"/>
  <c r="BK307"/>
  <c r="N307"/>
  <c r="BF307"/>
  <c r="BI306"/>
  <c r="BH306"/>
  <c r="BG306"/>
  <c r="BE306"/>
  <c r="AA306"/>
  <c r="Y306"/>
  <c r="W306"/>
  <c r="BK306"/>
  <c r="N306"/>
  <c r="BF306"/>
  <c r="BI305"/>
  <c r="BH305"/>
  <c r="BG305"/>
  <c r="BE305"/>
  <c r="AA305"/>
  <c r="Y305"/>
  <c r="W305"/>
  <c r="BK305"/>
  <c r="N305"/>
  <c r="BF305"/>
  <c r="BI304"/>
  <c r="BH304"/>
  <c r="BG304"/>
  <c r="BE304"/>
  <c r="AA304"/>
  <c r="Y304"/>
  <c r="W304"/>
  <c r="BK304"/>
  <c r="N304"/>
  <c r="BF304"/>
  <c r="BI303"/>
  <c r="BH303"/>
  <c r="BG303"/>
  <c r="BE303"/>
  <c r="AA303"/>
  <c r="Y303"/>
  <c r="W303"/>
  <c r="BK303"/>
  <c r="N303"/>
  <c r="BF303"/>
  <c r="BI302"/>
  <c r="BH302"/>
  <c r="BG302"/>
  <c r="BE302"/>
  <c r="AA302"/>
  <c r="Y302"/>
  <c r="W302"/>
  <c r="BK302"/>
  <c r="N302"/>
  <c r="BF302"/>
  <c r="BI301"/>
  <c r="BH301"/>
  <c r="BG301"/>
  <c r="BE301"/>
  <c r="AA301"/>
  <c r="Y301"/>
  <c r="W301"/>
  <c r="BK301"/>
  <c r="N301"/>
  <c r="BF301"/>
  <c r="BI300"/>
  <c r="BH300"/>
  <c r="BG300"/>
  <c r="BE300"/>
  <c r="AA300"/>
  <c r="Y300"/>
  <c r="W300"/>
  <c r="BK300"/>
  <c r="N300"/>
  <c r="BF300"/>
  <c r="BI299"/>
  <c r="BH299"/>
  <c r="BG299"/>
  <c r="BE299"/>
  <c r="AA299"/>
  <c r="Y299"/>
  <c r="W299"/>
  <c r="BK299"/>
  <c r="N299"/>
  <c r="BF299"/>
  <c r="BI298"/>
  <c r="BH298"/>
  <c r="BG298"/>
  <c r="BE298"/>
  <c r="AA298"/>
  <c r="Y298"/>
  <c r="W298"/>
  <c r="BK298"/>
  <c r="N298"/>
  <c r="BF298"/>
  <c r="BI297"/>
  <c r="BH297"/>
  <c r="BG297"/>
  <c r="BE297"/>
  <c r="AA297"/>
  <c r="Y297"/>
  <c r="W297"/>
  <c r="BK297"/>
  <c r="N297"/>
  <c r="BF297"/>
  <c r="BI296"/>
  <c r="BH296"/>
  <c r="BG296"/>
  <c r="BE296"/>
  <c r="AA296"/>
  <c r="Y296"/>
  <c r="W296"/>
  <c r="BK296"/>
  <c r="N296"/>
  <c r="BF296"/>
  <c r="BI295"/>
  <c r="BH295"/>
  <c r="BG295"/>
  <c r="BE295"/>
  <c r="AA295"/>
  <c r="Y295"/>
  <c r="W295"/>
  <c r="BK295"/>
  <c r="N295"/>
  <c r="BF295"/>
  <c r="BI294"/>
  <c r="BH294"/>
  <c r="BG294"/>
  <c r="BE294"/>
  <c r="AA294"/>
  <c r="Y294"/>
  <c r="W294"/>
  <c r="BK294"/>
  <c r="N294"/>
  <c r="BF294"/>
  <c r="BI293"/>
  <c r="BH293"/>
  <c r="BG293"/>
  <c r="BE293"/>
  <c r="AA293"/>
  <c r="Y293"/>
  <c r="W293"/>
  <c r="BK293"/>
  <c r="N293"/>
  <c r="BF293"/>
  <c r="BI292"/>
  <c r="BH292"/>
  <c r="BG292"/>
  <c r="BE292"/>
  <c r="AA292"/>
  <c r="Y292"/>
  <c r="W292"/>
  <c r="BK292"/>
  <c r="N292"/>
  <c r="BF292"/>
  <c r="BI291"/>
  <c r="BH291"/>
  <c r="BG291"/>
  <c r="BE291"/>
  <c r="AA291"/>
  <c r="Y291"/>
  <c r="W291"/>
  <c r="BK291"/>
  <c r="N291"/>
  <c r="BF291"/>
  <c r="BI290"/>
  <c r="BH290"/>
  <c r="BG290"/>
  <c r="BE290"/>
  <c r="AA290"/>
  <c r="Y290"/>
  <c r="W290"/>
  <c r="BK290"/>
  <c r="N290"/>
  <c r="BF290"/>
  <c r="BI289"/>
  <c r="BH289"/>
  <c r="BG289"/>
  <c r="BE289"/>
  <c r="AA289"/>
  <c r="Y289"/>
  <c r="W289"/>
  <c r="BK289"/>
  <c r="N289"/>
  <c r="BF289"/>
  <c r="BI288"/>
  <c r="BH288"/>
  <c r="BG288"/>
  <c r="BE288"/>
  <c r="AA288"/>
  <c r="Y288"/>
  <c r="W288"/>
  <c r="BK288"/>
  <c r="N288"/>
  <c r="BF288"/>
  <c r="BI287"/>
  <c r="BH287"/>
  <c r="BG287"/>
  <c r="BE287"/>
  <c r="AA287"/>
  <c r="Y287"/>
  <c r="W287"/>
  <c r="BK287"/>
  <c r="N287"/>
  <c r="BF287"/>
  <c r="BI286"/>
  <c r="BH286"/>
  <c r="BG286"/>
  <c r="BE286"/>
  <c r="AA286"/>
  <c r="Y286"/>
  <c r="W286"/>
  <c r="BK286"/>
  <c r="N286"/>
  <c r="BF286"/>
  <c r="BI285"/>
  <c r="BH285"/>
  <c r="BG285"/>
  <c r="BE285"/>
  <c r="AA285"/>
  <c r="Y285"/>
  <c r="W285"/>
  <c r="BK285"/>
  <c r="N285"/>
  <c r="BF285"/>
  <c r="BI284"/>
  <c r="BH284"/>
  <c r="BG284"/>
  <c r="BE284"/>
  <c r="AA284"/>
  <c r="AA283"/>
  <c r="Y284"/>
  <c r="Y283"/>
  <c r="W284"/>
  <c r="W283"/>
  <c r="BK284"/>
  <c r="BK283"/>
  <c r="N283"/>
  <c r="N284"/>
  <c r="BF284"/>
  <c r="N100"/>
  <c r="BI282"/>
  <c r="BH282"/>
  <c r="BG282"/>
  <c r="BE282"/>
  <c r="AA282"/>
  <c r="Y282"/>
  <c r="W282"/>
  <c r="BK282"/>
  <c r="N282"/>
  <c r="BF282"/>
  <c r="BI281"/>
  <c r="BH281"/>
  <c r="BG281"/>
  <c r="BE281"/>
  <c r="AA281"/>
  <c r="Y281"/>
  <c r="W281"/>
  <c r="BK281"/>
  <c r="N281"/>
  <c r="BF281"/>
  <c r="BI280"/>
  <c r="BH280"/>
  <c r="BG280"/>
  <c r="BE280"/>
  <c r="AA280"/>
  <c r="Y280"/>
  <c r="W280"/>
  <c r="BK280"/>
  <c r="N280"/>
  <c r="BF280"/>
  <c r="BI279"/>
  <c r="BH279"/>
  <c r="BG279"/>
  <c r="BE279"/>
  <c r="AA279"/>
  <c r="Y279"/>
  <c r="W279"/>
  <c r="BK279"/>
  <c r="N279"/>
  <c r="BF279"/>
  <c r="BI278"/>
  <c r="BH278"/>
  <c r="BG278"/>
  <c r="BE278"/>
  <c r="AA278"/>
  <c r="Y278"/>
  <c r="W278"/>
  <c r="BK278"/>
  <c r="N278"/>
  <c r="BF278"/>
  <c r="BI277"/>
  <c r="BH277"/>
  <c r="BG277"/>
  <c r="BE277"/>
  <c r="AA277"/>
  <c r="Y277"/>
  <c r="W277"/>
  <c r="BK277"/>
  <c r="N277"/>
  <c r="BF277"/>
  <c r="BI276"/>
  <c r="BH276"/>
  <c r="BG276"/>
  <c r="BE276"/>
  <c r="AA276"/>
  <c r="Y276"/>
  <c r="W276"/>
  <c r="BK276"/>
  <c r="N276"/>
  <c r="BF276"/>
  <c r="BI275"/>
  <c r="BH275"/>
  <c r="BG275"/>
  <c r="BE275"/>
  <c r="AA275"/>
  <c r="Y275"/>
  <c r="W275"/>
  <c r="BK275"/>
  <c r="N275"/>
  <c r="BF275"/>
  <c r="BI274"/>
  <c r="BH274"/>
  <c r="BG274"/>
  <c r="BE274"/>
  <c r="AA274"/>
  <c r="Y274"/>
  <c r="W274"/>
  <c r="BK274"/>
  <c r="N274"/>
  <c r="BF274"/>
  <c r="BI273"/>
  <c r="BH273"/>
  <c r="BG273"/>
  <c r="BE273"/>
  <c r="AA273"/>
  <c r="Y273"/>
  <c r="W273"/>
  <c r="BK273"/>
  <c r="N273"/>
  <c r="BF273"/>
  <c r="BI272"/>
  <c r="BH272"/>
  <c r="BG272"/>
  <c r="BE272"/>
  <c r="AA272"/>
  <c r="Y272"/>
  <c r="W272"/>
  <c r="BK272"/>
  <c r="N272"/>
  <c r="BF272"/>
  <c r="BI271"/>
  <c r="BH271"/>
  <c r="BG271"/>
  <c r="BE271"/>
  <c r="AA271"/>
  <c r="Y271"/>
  <c r="W271"/>
  <c r="BK271"/>
  <c r="N271"/>
  <c r="BF271"/>
  <c r="BI270"/>
  <c r="BH270"/>
  <c r="BG270"/>
  <c r="BE270"/>
  <c r="AA270"/>
  <c r="Y270"/>
  <c r="W270"/>
  <c r="BK270"/>
  <c r="N270"/>
  <c r="BF270"/>
  <c r="BI269"/>
  <c r="BH269"/>
  <c r="BG269"/>
  <c r="BE269"/>
  <c r="AA269"/>
  <c r="Y269"/>
  <c r="W269"/>
  <c r="BK269"/>
  <c r="N269"/>
  <c r="BF269"/>
  <c r="BI268"/>
  <c r="BH268"/>
  <c r="BG268"/>
  <c r="BE268"/>
  <c r="AA268"/>
  <c r="Y268"/>
  <c r="W268"/>
  <c r="BK268"/>
  <c r="N268"/>
  <c r="BF268"/>
  <c r="BI267"/>
  <c r="BH267"/>
  <c r="BG267"/>
  <c r="BE267"/>
  <c r="AA267"/>
  <c r="Y267"/>
  <c r="W267"/>
  <c r="BK267"/>
  <c r="N267"/>
  <c r="BF267"/>
  <c r="BI266"/>
  <c r="BH266"/>
  <c r="BG266"/>
  <c r="BE266"/>
  <c r="AA266"/>
  <c r="Y266"/>
  <c r="W266"/>
  <c r="BK266"/>
  <c r="N266"/>
  <c r="BF266"/>
  <c r="BI265"/>
  <c r="BH265"/>
  <c r="BG265"/>
  <c r="BE265"/>
  <c r="AA265"/>
  <c r="Y265"/>
  <c r="W265"/>
  <c r="BK265"/>
  <c r="N265"/>
  <c r="BF265"/>
  <c r="BI264"/>
  <c r="BH264"/>
  <c r="BG264"/>
  <c r="BE264"/>
  <c r="AA264"/>
  <c r="Y264"/>
  <c r="W264"/>
  <c r="BK264"/>
  <c r="N264"/>
  <c r="BF264"/>
  <c r="BI263"/>
  <c r="BH263"/>
  <c r="BG263"/>
  <c r="BE263"/>
  <c r="AA263"/>
  <c r="Y263"/>
  <c r="W263"/>
  <c r="BK263"/>
  <c r="N263"/>
  <c r="BF263"/>
  <c r="BI262"/>
  <c r="BH262"/>
  <c r="BG262"/>
  <c r="BE262"/>
  <c r="AA262"/>
  <c r="Y262"/>
  <c r="W262"/>
  <c r="BK262"/>
  <c r="N262"/>
  <c r="BF262"/>
  <c r="BI261"/>
  <c r="BH261"/>
  <c r="BG261"/>
  <c r="BE261"/>
  <c r="AA261"/>
  <c r="Y261"/>
  <c r="W261"/>
  <c r="BK261"/>
  <c r="N261"/>
  <c r="BF261"/>
  <c r="BI260"/>
  <c r="BH260"/>
  <c r="BG260"/>
  <c r="BE260"/>
  <c r="AA260"/>
  <c r="Y260"/>
  <c r="W260"/>
  <c r="BK260"/>
  <c r="N260"/>
  <c r="BF260"/>
  <c r="BI259"/>
  <c r="BH259"/>
  <c r="BG259"/>
  <c r="BE259"/>
  <c r="AA259"/>
  <c r="Y259"/>
  <c r="W259"/>
  <c r="BK259"/>
  <c r="N259"/>
  <c r="BF259"/>
  <c r="BI258"/>
  <c r="BH258"/>
  <c r="BG258"/>
  <c r="BE258"/>
  <c r="AA258"/>
  <c r="Y258"/>
  <c r="W258"/>
  <c r="BK258"/>
  <c r="N258"/>
  <c r="BF258"/>
  <c r="BI257"/>
  <c r="BH257"/>
  <c r="BG257"/>
  <c r="BE257"/>
  <c r="AA257"/>
  <c r="Y257"/>
  <c r="W257"/>
  <c r="BK257"/>
  <c r="N257"/>
  <c r="BF257"/>
  <c r="BI256"/>
  <c r="BH256"/>
  <c r="BG256"/>
  <c r="BE256"/>
  <c r="AA256"/>
  <c r="Y256"/>
  <c r="W256"/>
  <c r="BK256"/>
  <c r="N256"/>
  <c r="BF256"/>
  <c r="BI255"/>
  <c r="BH255"/>
  <c r="BG255"/>
  <c r="BE255"/>
  <c r="AA255"/>
  <c r="Y255"/>
  <c r="W255"/>
  <c r="BK255"/>
  <c r="N255"/>
  <c r="BF255"/>
  <c r="BI254"/>
  <c r="BH254"/>
  <c r="BG254"/>
  <c r="BE254"/>
  <c r="AA254"/>
  <c r="Y254"/>
  <c r="W254"/>
  <c r="BK254"/>
  <c r="N254"/>
  <c r="BF254"/>
  <c r="BI253"/>
  <c r="BH253"/>
  <c r="BG253"/>
  <c r="BE253"/>
  <c r="AA253"/>
  <c r="Y253"/>
  <c r="W253"/>
  <c r="BK253"/>
  <c r="N253"/>
  <c r="BF253"/>
  <c r="BI252"/>
  <c r="BH252"/>
  <c r="BG252"/>
  <c r="BE252"/>
  <c r="AA252"/>
  <c r="Y252"/>
  <c r="W252"/>
  <c r="BK252"/>
  <c r="N252"/>
  <c r="BF252"/>
  <c r="BI251"/>
  <c r="BH251"/>
  <c r="BG251"/>
  <c r="BE251"/>
  <c r="AA251"/>
  <c r="Y251"/>
  <c r="W251"/>
  <c r="BK251"/>
  <c r="N251"/>
  <c r="BF251"/>
  <c r="BI250"/>
  <c r="BH250"/>
  <c r="BG250"/>
  <c r="BE250"/>
  <c r="AA250"/>
  <c r="Y250"/>
  <c r="W250"/>
  <c r="BK250"/>
  <c r="N250"/>
  <c r="BF250"/>
  <c r="BI249"/>
  <c r="BH249"/>
  <c r="BG249"/>
  <c r="BE249"/>
  <c r="AA249"/>
  <c r="Y249"/>
  <c r="W249"/>
  <c r="BK249"/>
  <c r="N249"/>
  <c r="BF249"/>
  <c r="BI248"/>
  <c r="BH248"/>
  <c r="BG248"/>
  <c r="BE248"/>
  <c r="AA248"/>
  <c r="Y248"/>
  <c r="W248"/>
  <c r="BK248"/>
  <c r="N248"/>
  <c r="BF248"/>
  <c r="BI247"/>
  <c r="BH247"/>
  <c r="BG247"/>
  <c r="BE247"/>
  <c r="AA247"/>
  <c r="Y247"/>
  <c r="W247"/>
  <c r="BK247"/>
  <c r="N247"/>
  <c r="BF247"/>
  <c r="BI246"/>
  <c r="BH246"/>
  <c r="BG246"/>
  <c r="BE246"/>
  <c r="AA246"/>
  <c r="Y246"/>
  <c r="W246"/>
  <c r="BK246"/>
  <c r="N246"/>
  <c r="BF246"/>
  <c r="BI245"/>
  <c r="BH245"/>
  <c r="BG245"/>
  <c r="BE245"/>
  <c r="AA245"/>
  <c r="Y245"/>
  <c r="W245"/>
  <c r="BK245"/>
  <c r="N245"/>
  <c r="BF245"/>
  <c r="BI244"/>
  <c r="BH244"/>
  <c r="BG244"/>
  <c r="BE244"/>
  <c r="AA244"/>
  <c r="Y244"/>
  <c r="W244"/>
  <c r="BK244"/>
  <c r="N244"/>
  <c r="BF244"/>
  <c r="BI243"/>
  <c r="BH243"/>
  <c r="BG243"/>
  <c r="BE243"/>
  <c r="AA243"/>
  <c r="Y243"/>
  <c r="W243"/>
  <c r="BK243"/>
  <c r="N243"/>
  <c r="BF243"/>
  <c r="BI242"/>
  <c r="BH242"/>
  <c r="BG242"/>
  <c r="BE242"/>
  <c r="AA242"/>
  <c r="Y242"/>
  <c r="W242"/>
  <c r="BK242"/>
  <c r="N242"/>
  <c r="BF242"/>
  <c r="BI241"/>
  <c r="BH241"/>
  <c r="BG241"/>
  <c r="BE241"/>
  <c r="AA241"/>
  <c r="Y241"/>
  <c r="W241"/>
  <c r="BK241"/>
  <c r="N241"/>
  <c r="BF241"/>
  <c r="BI240"/>
  <c r="BH240"/>
  <c r="BG240"/>
  <c r="BE240"/>
  <c r="AA240"/>
  <c r="Y240"/>
  <c r="W240"/>
  <c r="BK240"/>
  <c r="N240"/>
  <c r="BF240"/>
  <c r="BI239"/>
  <c r="BH239"/>
  <c r="BG239"/>
  <c r="BE239"/>
  <c r="AA239"/>
  <c r="Y239"/>
  <c r="W239"/>
  <c r="BK239"/>
  <c r="N239"/>
  <c r="BF239"/>
  <c r="BI238"/>
  <c r="BH238"/>
  <c r="BG238"/>
  <c r="BE238"/>
  <c r="AA238"/>
  <c r="Y238"/>
  <c r="W238"/>
  <c r="BK238"/>
  <c r="N238"/>
  <c r="BF238"/>
  <c r="BI237"/>
  <c r="BH237"/>
  <c r="BG237"/>
  <c r="BE237"/>
  <c r="AA237"/>
  <c r="Y237"/>
  <c r="W237"/>
  <c r="BK237"/>
  <c r="N237"/>
  <c r="BF237"/>
  <c r="BI236"/>
  <c r="BH236"/>
  <c r="BG236"/>
  <c r="BE236"/>
  <c r="AA236"/>
  <c r="Y236"/>
  <c r="W236"/>
  <c r="BK236"/>
  <c r="N236"/>
  <c r="BF236"/>
  <c r="BI235"/>
  <c r="BH235"/>
  <c r="BG235"/>
  <c r="BE235"/>
  <c r="AA235"/>
  <c r="Y235"/>
  <c r="W235"/>
  <c r="BK235"/>
  <c r="N235"/>
  <c r="BF235"/>
  <c r="BI234"/>
  <c r="BH234"/>
  <c r="BG234"/>
  <c r="BE234"/>
  <c r="AA234"/>
  <c r="AA233"/>
  <c r="Y234"/>
  <c r="Y233"/>
  <c r="W234"/>
  <c r="W233"/>
  <c r="BK234"/>
  <c r="BK233"/>
  <c r="N233"/>
  <c r="N234"/>
  <c r="BF234"/>
  <c r="N99"/>
  <c r="BI232"/>
  <c r="BH232"/>
  <c r="BG232"/>
  <c r="BE232"/>
  <c r="AA232"/>
  <c r="Y232"/>
  <c r="W232"/>
  <c r="BK232"/>
  <c r="N232"/>
  <c r="BF232"/>
  <c r="BI231"/>
  <c r="BH231"/>
  <c r="BG231"/>
  <c r="BE231"/>
  <c r="AA231"/>
  <c r="Y231"/>
  <c r="W231"/>
  <c r="BK231"/>
  <c r="N231"/>
  <c r="BF231"/>
  <c r="BI230"/>
  <c r="BH230"/>
  <c r="BG230"/>
  <c r="BE230"/>
  <c r="AA230"/>
  <c r="Y230"/>
  <c r="W230"/>
  <c r="BK230"/>
  <c r="N230"/>
  <c r="BF230"/>
  <c r="BI229"/>
  <c r="BH229"/>
  <c r="BG229"/>
  <c r="BE229"/>
  <c r="AA229"/>
  <c r="Y229"/>
  <c r="W229"/>
  <c r="BK229"/>
  <c r="N229"/>
  <c r="BF229"/>
  <c r="BI228"/>
  <c r="BH228"/>
  <c r="BG228"/>
  <c r="BE228"/>
  <c r="AA228"/>
  <c r="Y228"/>
  <c r="W228"/>
  <c r="BK228"/>
  <c r="N228"/>
  <c r="BF228"/>
  <c r="BI227"/>
  <c r="BH227"/>
  <c r="BG227"/>
  <c r="BE227"/>
  <c r="AA227"/>
  <c r="Y227"/>
  <c r="W227"/>
  <c r="BK227"/>
  <c r="N227"/>
  <c r="BF227"/>
  <c r="BI226"/>
  <c r="BH226"/>
  <c r="BG226"/>
  <c r="BE226"/>
  <c r="AA226"/>
  <c r="Y226"/>
  <c r="W226"/>
  <c r="BK226"/>
  <c r="N226"/>
  <c r="BF226"/>
  <c r="BI225"/>
  <c r="BH225"/>
  <c r="BG225"/>
  <c r="BE225"/>
  <c r="AA225"/>
  <c r="Y225"/>
  <c r="W225"/>
  <c r="BK225"/>
  <c r="N225"/>
  <c r="BF225"/>
  <c r="BI224"/>
  <c r="BH224"/>
  <c r="BG224"/>
  <c r="BE224"/>
  <c r="AA224"/>
  <c r="Y224"/>
  <c r="W224"/>
  <c r="BK224"/>
  <c r="N224"/>
  <c r="BF224"/>
  <c r="BI223"/>
  <c r="BH223"/>
  <c r="BG223"/>
  <c r="BE223"/>
  <c r="AA223"/>
  <c r="Y223"/>
  <c r="W223"/>
  <c r="BK223"/>
  <c r="N223"/>
  <c r="BF223"/>
  <c r="BI222"/>
  <c r="BH222"/>
  <c r="BG222"/>
  <c r="BE222"/>
  <c r="AA222"/>
  <c r="Y222"/>
  <c r="W222"/>
  <c r="BK222"/>
  <c r="N222"/>
  <c r="BF222"/>
  <c r="BI221"/>
  <c r="BH221"/>
  <c r="BG221"/>
  <c r="BE221"/>
  <c r="AA221"/>
  <c r="Y221"/>
  <c r="W221"/>
  <c r="BK221"/>
  <c r="N221"/>
  <c r="BF221"/>
  <c r="BI220"/>
  <c r="BH220"/>
  <c r="BG220"/>
  <c r="BE220"/>
  <c r="AA220"/>
  <c r="Y220"/>
  <c r="W220"/>
  <c r="BK220"/>
  <c r="N220"/>
  <c r="BF220"/>
  <c r="BI219"/>
  <c r="BH219"/>
  <c r="BG219"/>
  <c r="BE219"/>
  <c r="AA219"/>
  <c r="AA218"/>
  <c r="Y219"/>
  <c r="Y218"/>
  <c r="W219"/>
  <c r="W218"/>
  <c r="BK219"/>
  <c r="BK218"/>
  <c r="N218"/>
  <c r="N219"/>
  <c r="BF219"/>
  <c r="N98"/>
  <c r="BI217"/>
  <c r="BH217"/>
  <c r="BG217"/>
  <c r="BE217"/>
  <c r="AA217"/>
  <c r="Y217"/>
  <c r="W217"/>
  <c r="BK217"/>
  <c r="N217"/>
  <c r="BF217"/>
  <c r="BI216"/>
  <c r="BH216"/>
  <c r="BG216"/>
  <c r="BE216"/>
  <c r="AA216"/>
  <c r="Y216"/>
  <c r="W216"/>
  <c r="BK216"/>
  <c r="N216"/>
  <c r="BF216"/>
  <c r="BI215"/>
  <c r="BH215"/>
  <c r="BG215"/>
  <c r="BE215"/>
  <c r="AA215"/>
  <c r="Y215"/>
  <c r="W215"/>
  <c r="BK215"/>
  <c r="N215"/>
  <c r="BF215"/>
  <c r="BI214"/>
  <c r="BH214"/>
  <c r="BG214"/>
  <c r="BE214"/>
  <c r="AA214"/>
  <c r="Y214"/>
  <c r="W214"/>
  <c r="BK214"/>
  <c r="N214"/>
  <c r="BF214"/>
  <c r="BI213"/>
  <c r="BH213"/>
  <c r="BG213"/>
  <c r="BE213"/>
  <c r="AA213"/>
  <c r="Y213"/>
  <c r="W213"/>
  <c r="BK213"/>
  <c r="N213"/>
  <c r="BF213"/>
  <c r="BI212"/>
  <c r="BH212"/>
  <c r="BG212"/>
  <c r="BE212"/>
  <c r="AA212"/>
  <c r="Y212"/>
  <c r="W212"/>
  <c r="BK212"/>
  <c r="N212"/>
  <c r="BF212"/>
  <c r="BI211"/>
  <c r="BH211"/>
  <c r="BG211"/>
  <c r="BE211"/>
  <c r="AA211"/>
  <c r="Y211"/>
  <c r="W211"/>
  <c r="BK211"/>
  <c r="N211"/>
  <c r="BF211"/>
  <c r="BI210"/>
  <c r="BH210"/>
  <c r="BG210"/>
  <c r="BE210"/>
  <c r="AA210"/>
  <c r="Y210"/>
  <c r="W210"/>
  <c r="BK210"/>
  <c r="N210"/>
  <c r="BF210"/>
  <c r="BI209"/>
  <c r="BH209"/>
  <c r="BG209"/>
  <c r="BE209"/>
  <c r="AA209"/>
  <c r="Y209"/>
  <c r="W209"/>
  <c r="BK209"/>
  <c r="N209"/>
  <c r="BF209"/>
  <c r="BI208"/>
  <c r="BH208"/>
  <c r="BG208"/>
  <c r="BE208"/>
  <c r="AA208"/>
  <c r="Y208"/>
  <c r="W208"/>
  <c r="BK208"/>
  <c r="N208"/>
  <c r="BF208"/>
  <c r="BI207"/>
  <c r="BH207"/>
  <c r="BG207"/>
  <c r="BE207"/>
  <c r="AA207"/>
  <c r="Y207"/>
  <c r="W207"/>
  <c r="BK207"/>
  <c r="N207"/>
  <c r="BF207"/>
  <c r="BI206"/>
  <c r="BH206"/>
  <c r="BG206"/>
  <c r="BE206"/>
  <c r="AA206"/>
  <c r="Y206"/>
  <c r="W206"/>
  <c r="BK206"/>
  <c r="N206"/>
  <c r="BF206"/>
  <c r="BI205"/>
  <c r="BH205"/>
  <c r="BG205"/>
  <c r="BE205"/>
  <c r="AA205"/>
  <c r="Y205"/>
  <c r="W205"/>
  <c r="BK205"/>
  <c r="N205"/>
  <c r="BF205"/>
  <c r="BI204"/>
  <c r="BH204"/>
  <c r="BG204"/>
  <c r="BE204"/>
  <c r="AA204"/>
  <c r="Y204"/>
  <c r="W204"/>
  <c r="BK204"/>
  <c r="N204"/>
  <c r="BF204"/>
  <c r="BI203"/>
  <c r="BH203"/>
  <c r="BG203"/>
  <c r="BE203"/>
  <c r="AA203"/>
  <c r="AA202"/>
  <c r="Y203"/>
  <c r="Y202"/>
  <c r="W203"/>
  <c r="W202"/>
  <c r="BK203"/>
  <c r="BK202"/>
  <c r="N202"/>
  <c r="N203"/>
  <c r="BF203"/>
  <c r="N97"/>
  <c r="BI201"/>
  <c r="BH201"/>
  <c r="BG201"/>
  <c r="BE201"/>
  <c r="AA201"/>
  <c r="Y201"/>
  <c r="W201"/>
  <c r="BK201"/>
  <c r="N201"/>
  <c r="BF201"/>
  <c r="BI200"/>
  <c r="BH200"/>
  <c r="BG200"/>
  <c r="BE200"/>
  <c r="AA200"/>
  <c r="Y200"/>
  <c r="W200"/>
  <c r="BK200"/>
  <c r="N200"/>
  <c r="BF200"/>
  <c r="BI199"/>
  <c r="BH199"/>
  <c r="BG199"/>
  <c r="BE199"/>
  <c r="AA199"/>
  <c r="Y199"/>
  <c r="W199"/>
  <c r="BK199"/>
  <c r="N199"/>
  <c r="BF199"/>
  <c r="BI198"/>
  <c r="BH198"/>
  <c r="BG198"/>
  <c r="BE198"/>
  <c r="AA198"/>
  <c r="Y198"/>
  <c r="W198"/>
  <c r="BK198"/>
  <c r="N198"/>
  <c r="BF198"/>
  <c r="BI197"/>
  <c r="BH197"/>
  <c r="BG197"/>
  <c r="BE197"/>
  <c r="AA197"/>
  <c r="Y197"/>
  <c r="W197"/>
  <c r="BK197"/>
  <c r="N197"/>
  <c r="BF197"/>
  <c r="BI196"/>
  <c r="BH196"/>
  <c r="BG196"/>
  <c r="BE196"/>
  <c r="AA196"/>
  <c r="Y196"/>
  <c r="W196"/>
  <c r="BK196"/>
  <c r="N196"/>
  <c r="BF196"/>
  <c r="BI195"/>
  <c r="BH195"/>
  <c r="BG195"/>
  <c r="BE195"/>
  <c r="AA195"/>
  <c r="Y195"/>
  <c r="W195"/>
  <c r="BK195"/>
  <c r="N195"/>
  <c r="BF195"/>
  <c r="BI194"/>
  <c r="BH194"/>
  <c r="BG194"/>
  <c r="BE194"/>
  <c r="AA194"/>
  <c r="Y194"/>
  <c r="W194"/>
  <c r="BK194"/>
  <c r="N194"/>
  <c r="BF194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N192"/>
  <c r="BF192"/>
  <c r="BI191"/>
  <c r="BH191"/>
  <c r="BG191"/>
  <c r="BE191"/>
  <c r="AA191"/>
  <c r="Y191"/>
  <c r="W191"/>
  <c r="BK191"/>
  <c r="N191"/>
  <c r="BF191"/>
  <c r="BI190"/>
  <c r="BH190"/>
  <c r="BG190"/>
  <c r="BE190"/>
  <c r="AA190"/>
  <c r="Y190"/>
  <c r="W190"/>
  <c r="BK190"/>
  <c r="N190"/>
  <c r="BF190"/>
  <c r="BI189"/>
  <c r="BH189"/>
  <c r="BG189"/>
  <c r="BE189"/>
  <c r="AA189"/>
  <c r="Y189"/>
  <c r="W189"/>
  <c r="BK189"/>
  <c r="N189"/>
  <c r="BF189"/>
  <c r="BI188"/>
  <c r="BH188"/>
  <c r="BG188"/>
  <c r="BE188"/>
  <c r="AA188"/>
  <c r="Y188"/>
  <c r="W188"/>
  <c r="BK188"/>
  <c r="N188"/>
  <c r="BF188"/>
  <c r="BI187"/>
  <c r="BH187"/>
  <c r="BG187"/>
  <c r="BE187"/>
  <c r="AA187"/>
  <c r="Y187"/>
  <c r="W187"/>
  <c r="BK187"/>
  <c r="N187"/>
  <c r="BF187"/>
  <c r="BI186"/>
  <c r="BH186"/>
  <c r="BG186"/>
  <c r="BE186"/>
  <c r="AA186"/>
  <c r="Y186"/>
  <c r="W186"/>
  <c r="BK186"/>
  <c r="N186"/>
  <c r="BF186"/>
  <c r="BI185"/>
  <c r="BH185"/>
  <c r="BG185"/>
  <c r="BE185"/>
  <c r="AA185"/>
  <c r="Y185"/>
  <c r="W185"/>
  <c r="BK185"/>
  <c r="N185"/>
  <c r="BF185"/>
  <c r="BI184"/>
  <c r="BH184"/>
  <c r="BG184"/>
  <c r="BE184"/>
  <c r="AA184"/>
  <c r="Y184"/>
  <c r="W184"/>
  <c r="BK184"/>
  <c r="N184"/>
  <c r="BF184"/>
  <c r="BI183"/>
  <c r="BH183"/>
  <c r="BG183"/>
  <c r="BE183"/>
  <c r="AA183"/>
  <c r="AA182"/>
  <c r="Y183"/>
  <c r="Y182"/>
  <c r="W183"/>
  <c r="W182"/>
  <c r="BK183"/>
  <c r="BK182"/>
  <c r="N182"/>
  <c r="N183"/>
  <c r="BF183"/>
  <c r="N96"/>
  <c r="BI181"/>
  <c r="BH181"/>
  <c r="BG181"/>
  <c r="BE181"/>
  <c r="AA181"/>
  <c r="Y181"/>
  <c r="W181"/>
  <c r="BK181"/>
  <c r="N181"/>
  <c r="BF181"/>
  <c r="BI180"/>
  <c r="BH180"/>
  <c r="BG180"/>
  <c r="BE180"/>
  <c r="AA180"/>
  <c r="AA179"/>
  <c r="Y180"/>
  <c r="Y179"/>
  <c r="W180"/>
  <c r="W179"/>
  <c r="BK180"/>
  <c r="BK179"/>
  <c r="N179"/>
  <c r="N180"/>
  <c r="BF180"/>
  <c r="N95"/>
  <c r="BI178"/>
  <c r="BH178"/>
  <c r="BG178"/>
  <c r="BE178"/>
  <c r="AA178"/>
  <c r="Y178"/>
  <c r="W178"/>
  <c r="BK178"/>
  <c r="N178"/>
  <c r="BF178"/>
  <c r="BI177"/>
  <c r="BH177"/>
  <c r="BG177"/>
  <c r="BE177"/>
  <c r="AA177"/>
  <c r="Y177"/>
  <c r="W177"/>
  <c r="BK177"/>
  <c r="N177"/>
  <c r="BF177"/>
  <c r="BI176"/>
  <c r="BH176"/>
  <c r="BG176"/>
  <c r="BE176"/>
  <c r="AA176"/>
  <c r="Y176"/>
  <c r="W176"/>
  <c r="BK176"/>
  <c r="N176"/>
  <c r="BF176"/>
  <c r="BI175"/>
  <c r="BH175"/>
  <c r="BG175"/>
  <c r="BE175"/>
  <c r="AA175"/>
  <c r="Y175"/>
  <c r="W175"/>
  <c r="BK175"/>
  <c r="N175"/>
  <c r="BF175"/>
  <c r="BI174"/>
  <c r="BH174"/>
  <c r="BG174"/>
  <c r="BE174"/>
  <c r="AA174"/>
  <c r="Y174"/>
  <c r="W174"/>
  <c r="BK174"/>
  <c r="N174"/>
  <c r="BF174"/>
  <c r="BI173"/>
  <c r="BH173"/>
  <c r="BG173"/>
  <c r="BE173"/>
  <c r="AA173"/>
  <c r="Y173"/>
  <c r="W173"/>
  <c r="BK173"/>
  <c r="N173"/>
  <c r="BF173"/>
  <c r="BI172"/>
  <c r="BH172"/>
  <c r="BG172"/>
  <c r="BE172"/>
  <c r="AA172"/>
  <c r="Y172"/>
  <c r="W172"/>
  <c r="BK172"/>
  <c r="N172"/>
  <c r="BF172"/>
  <c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/>
  <c r="BI169"/>
  <c r="BH169"/>
  <c r="BG169"/>
  <c r="BE169"/>
  <c r="AA169"/>
  <c r="AA168"/>
  <c r="Y169"/>
  <c r="Y168"/>
  <c r="W169"/>
  <c r="W168"/>
  <c r="BK169"/>
  <c r="BK168"/>
  <c r="N168"/>
  <c r="N169"/>
  <c r="BF169"/>
  <c r="N94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/>
  <c r="BI164"/>
  <c r="BH164"/>
  <c r="BG164"/>
  <c r="BE164"/>
  <c r="AA164"/>
  <c r="Y164"/>
  <c r="W164"/>
  <c r="BK164"/>
  <c r="N164"/>
  <c r="BF164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/>
  <c r="BI148"/>
  <c r="BH148"/>
  <c r="BG148"/>
  <c r="BE148"/>
  <c r="AA148"/>
  <c r="AA147"/>
  <c r="Y148"/>
  <c r="Y147"/>
  <c r="W148"/>
  <c r="W147"/>
  <c r="BK148"/>
  <c r="BK147"/>
  <c r="N147"/>
  <c r="N148"/>
  <c r="BF148"/>
  <c r="N93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AA140"/>
  <c r="AA139"/>
  <c r="Y141"/>
  <c r="Y140"/>
  <c r="Y139"/>
  <c r="W141"/>
  <c r="W140"/>
  <c r="W139"/>
  <c r="BK141"/>
  <c r="BK140"/>
  <c r="N140"/>
  <c r="BK139"/>
  <c r="N139"/>
  <c r="N141"/>
  <c r="BF141"/>
  <c r="N92"/>
  <c r="N91"/>
  <c r="BI138"/>
  <c r="BH138"/>
  <c r="BG138"/>
  <c r="BE138"/>
  <c r="AA138"/>
  <c r="Y138"/>
  <c r="W138"/>
  <c r="BK138"/>
  <c r="N138"/>
  <c r="BF138"/>
  <c r="BI137"/>
  <c r="BH137"/>
  <c r="BG137"/>
  <c r="BE137"/>
  <c r="AA137"/>
  <c r="AA136"/>
  <c r="AA135"/>
  <c r="AA134"/>
  <c r="Y137"/>
  <c r="Y136"/>
  <c r="Y135"/>
  <c r="Y134"/>
  <c r="W137"/>
  <c r="W136"/>
  <c r="W135"/>
  <c r="W134"/>
  <c i="1" r="AU90"/>
  <c i="4" r="BK137"/>
  <c r="BK136"/>
  <c r="N136"/>
  <c r="BK135"/>
  <c r="N135"/>
  <c r="BK134"/>
  <c r="N134"/>
  <c r="N88"/>
  <c r="N137"/>
  <c r="BF137"/>
  <c r="N90"/>
  <c r="N89"/>
  <c r="F130"/>
  <c r="F128"/>
  <c r="F126"/>
  <c r="BI115"/>
  <c r="BH115"/>
  <c r="BG115"/>
  <c r="BE115"/>
  <c r="N115"/>
  <c r="BF115"/>
  <c r="BI114"/>
  <c r="BH114"/>
  <c r="BG114"/>
  <c r="BE114"/>
  <c r="N114"/>
  <c r="BF114"/>
  <c r="BI113"/>
  <c r="BH113"/>
  <c r="BG113"/>
  <c r="BE113"/>
  <c r="N113"/>
  <c r="BF113"/>
  <c r="BI112"/>
  <c r="BH112"/>
  <c r="BG112"/>
  <c r="BE112"/>
  <c r="N112"/>
  <c r="BF112"/>
  <c r="BI111"/>
  <c r="BH111"/>
  <c r="BG111"/>
  <c r="BE111"/>
  <c r="N111"/>
  <c r="BF111"/>
  <c r="BI110"/>
  <c r="H36"/>
  <c i="1" r="BD90"/>
  <c i="4" r="BH110"/>
  <c r="H35"/>
  <c i="1" r="BC90"/>
  <c i="4" r="BG110"/>
  <c r="H34"/>
  <c i="1" r="BB90"/>
  <c i="4" r="BE110"/>
  <c r="M32"/>
  <c i="1" r="AV90"/>
  <c i="4" r="H32"/>
  <c i="1" r="AZ90"/>
  <c i="4" r="N110"/>
  <c r="N109"/>
  <c r="L117"/>
  <c r="BF110"/>
  <c r="M33"/>
  <c i="1" r="AW90"/>
  <c i="4" r="H33"/>
  <c i="1" r="BA90"/>
  <c i="4" r="M28"/>
  <c i="1" r="AS90"/>
  <c i="4" r="M27"/>
  <c r="F83"/>
  <c r="F81"/>
  <c r="F79"/>
  <c r="M30"/>
  <c i="1" r="AG90"/>
  <c i="4" r="L38"/>
  <c r="O21"/>
  <c r="E21"/>
  <c r="M131"/>
  <c r="M84"/>
  <c r="O20"/>
  <c r="O18"/>
  <c r="E18"/>
  <c r="M130"/>
  <c r="M83"/>
  <c r="O17"/>
  <c r="O15"/>
  <c r="E15"/>
  <c r="F131"/>
  <c r="F84"/>
  <c r="O14"/>
  <c r="O9"/>
  <c r="M128"/>
  <c r="M81"/>
  <c r="F6"/>
  <c r="F125"/>
  <c r="F78"/>
  <c i="1" r="AY89"/>
  <c r="AX89"/>
  <c i="3" r="BI214"/>
  <c r="BH214"/>
  <c r="BG214"/>
  <c r="BE214"/>
  <c r="BK214"/>
  <c r="N214"/>
  <c r="BF214"/>
  <c r="BI213"/>
  <c r="BH213"/>
  <c r="BG213"/>
  <c r="BE213"/>
  <c r="BK213"/>
  <c r="N213"/>
  <c r="BF213"/>
  <c r="BI212"/>
  <c r="BH212"/>
  <c r="BG212"/>
  <c r="BE212"/>
  <c r="BK212"/>
  <c r="N212"/>
  <c r="BF212"/>
  <c r="BI211"/>
  <c r="BH211"/>
  <c r="BG211"/>
  <c r="BE211"/>
  <c r="BK211"/>
  <c r="N211"/>
  <c r="BF211"/>
  <c r="BI210"/>
  <c r="BH210"/>
  <c r="BG210"/>
  <c r="BE210"/>
  <c r="BK210"/>
  <c r="BK209"/>
  <c r="N209"/>
  <c r="N210"/>
  <c r="BF210"/>
  <c r="N100"/>
  <c r="BI208"/>
  <c r="BH208"/>
  <c r="BG208"/>
  <c r="BE208"/>
  <c r="AA208"/>
  <c r="Y208"/>
  <c r="W208"/>
  <c r="BK208"/>
  <c r="N208"/>
  <c r="BF208"/>
  <c r="BI207"/>
  <c r="BH207"/>
  <c r="BG207"/>
  <c r="BE207"/>
  <c r="AA207"/>
  <c r="AA206"/>
  <c r="Y207"/>
  <c r="Y206"/>
  <c r="W207"/>
  <c r="W206"/>
  <c r="BK207"/>
  <c r="BK206"/>
  <c r="N206"/>
  <c r="N207"/>
  <c r="BF207"/>
  <c r="N99"/>
  <c r="BI205"/>
  <c r="BH205"/>
  <c r="BG205"/>
  <c r="BE205"/>
  <c r="AA205"/>
  <c r="Y205"/>
  <c r="W205"/>
  <c r="BK205"/>
  <c r="N205"/>
  <c r="BF205"/>
  <c r="BI204"/>
  <c r="BH204"/>
  <c r="BG204"/>
  <c r="BE204"/>
  <c r="AA204"/>
  <c r="Y204"/>
  <c r="W204"/>
  <c r="BK204"/>
  <c r="N204"/>
  <c r="BF204"/>
  <c r="BI203"/>
  <c r="BH203"/>
  <c r="BG203"/>
  <c r="BE203"/>
  <c r="AA203"/>
  <c r="Y203"/>
  <c r="W203"/>
  <c r="BK203"/>
  <c r="N203"/>
  <c r="BF203"/>
  <c r="BI202"/>
  <c r="BH202"/>
  <c r="BG202"/>
  <c r="BE202"/>
  <c r="AA202"/>
  <c r="Y202"/>
  <c r="W202"/>
  <c r="BK202"/>
  <c r="N202"/>
  <c r="BF202"/>
  <c r="BI201"/>
  <c r="BH201"/>
  <c r="BG201"/>
  <c r="BE201"/>
  <c r="AA201"/>
  <c r="Y201"/>
  <c r="W201"/>
  <c r="BK201"/>
  <c r="N201"/>
  <c r="BF201"/>
  <c r="BI200"/>
  <c r="BH200"/>
  <c r="BG200"/>
  <c r="BE200"/>
  <c r="AA200"/>
  <c r="Y200"/>
  <c r="W200"/>
  <c r="BK200"/>
  <c r="N200"/>
  <c r="BF200"/>
  <c r="BI199"/>
  <c r="BH199"/>
  <c r="BG199"/>
  <c r="BE199"/>
  <c r="AA199"/>
  <c r="Y199"/>
  <c r="W199"/>
  <c r="BK199"/>
  <c r="N199"/>
  <c r="BF199"/>
  <c r="BI198"/>
  <c r="BH198"/>
  <c r="BG198"/>
  <c r="BE198"/>
  <c r="AA198"/>
  <c r="Y198"/>
  <c r="W198"/>
  <c r="BK198"/>
  <c r="N198"/>
  <c r="BF198"/>
  <c r="BI197"/>
  <c r="BH197"/>
  <c r="BG197"/>
  <c r="BE197"/>
  <c r="AA197"/>
  <c r="Y197"/>
  <c r="W197"/>
  <c r="BK197"/>
  <c r="N197"/>
  <c r="BF197"/>
  <c r="BI196"/>
  <c r="BH196"/>
  <c r="BG196"/>
  <c r="BE196"/>
  <c r="AA196"/>
  <c r="Y196"/>
  <c r="W196"/>
  <c r="BK196"/>
  <c r="N196"/>
  <c r="BF196"/>
  <c r="BI195"/>
  <c r="BH195"/>
  <c r="BG195"/>
  <c r="BE195"/>
  <c r="AA195"/>
  <c r="Y195"/>
  <c r="W195"/>
  <c r="BK195"/>
  <c r="N195"/>
  <c r="BF195"/>
  <c r="BI194"/>
  <c r="BH194"/>
  <c r="BG194"/>
  <c r="BE194"/>
  <c r="AA194"/>
  <c r="Y194"/>
  <c r="W194"/>
  <c r="BK194"/>
  <c r="N194"/>
  <c r="BF194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N192"/>
  <c r="BF192"/>
  <c r="BI191"/>
  <c r="BH191"/>
  <c r="BG191"/>
  <c r="BE191"/>
  <c r="AA191"/>
  <c r="Y191"/>
  <c r="W191"/>
  <c r="BK191"/>
  <c r="N191"/>
  <c r="BF191"/>
  <c r="BI190"/>
  <c r="BH190"/>
  <c r="BG190"/>
  <c r="BE190"/>
  <c r="AA190"/>
  <c r="Y190"/>
  <c r="W190"/>
  <c r="BK190"/>
  <c r="N190"/>
  <c r="BF190"/>
  <c r="BI189"/>
  <c r="BH189"/>
  <c r="BG189"/>
  <c r="BE189"/>
  <c r="AA189"/>
  <c r="Y189"/>
  <c r="W189"/>
  <c r="BK189"/>
  <c r="N189"/>
  <c r="BF189"/>
  <c r="BI188"/>
  <c r="BH188"/>
  <c r="BG188"/>
  <c r="BE188"/>
  <c r="AA188"/>
  <c r="Y188"/>
  <c r="W188"/>
  <c r="BK188"/>
  <c r="N188"/>
  <c r="BF188"/>
  <c r="BI187"/>
  <c r="BH187"/>
  <c r="BG187"/>
  <c r="BE187"/>
  <c r="AA187"/>
  <c r="Y187"/>
  <c r="W187"/>
  <c r="BK187"/>
  <c r="N187"/>
  <c r="BF187"/>
  <c r="BI186"/>
  <c r="BH186"/>
  <c r="BG186"/>
  <c r="BE186"/>
  <c r="AA186"/>
  <c r="Y186"/>
  <c r="W186"/>
  <c r="BK186"/>
  <c r="N186"/>
  <c r="BF186"/>
  <c r="BI185"/>
  <c r="BH185"/>
  <c r="BG185"/>
  <c r="BE185"/>
  <c r="AA185"/>
  <c r="Y185"/>
  <c r="W185"/>
  <c r="BK185"/>
  <c r="N185"/>
  <c r="BF185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81"/>
  <c r="BH181"/>
  <c r="BG181"/>
  <c r="BE181"/>
  <c r="AA181"/>
  <c r="Y181"/>
  <c r="W181"/>
  <c r="BK181"/>
  <c r="N181"/>
  <c r="BF181"/>
  <c r="BI180"/>
  <c r="BH180"/>
  <c r="BG180"/>
  <c r="BE180"/>
  <c r="AA180"/>
  <c r="Y180"/>
  <c r="W180"/>
  <c r="BK180"/>
  <c r="N180"/>
  <c r="BF180"/>
  <c r="BI179"/>
  <c r="BH179"/>
  <c r="BG179"/>
  <c r="BE179"/>
  <c r="AA179"/>
  <c r="AA178"/>
  <c r="AA177"/>
  <c r="Y179"/>
  <c r="Y178"/>
  <c r="Y177"/>
  <c r="W179"/>
  <c r="W178"/>
  <c r="W177"/>
  <c r="BK179"/>
  <c r="BK178"/>
  <c r="N178"/>
  <c r="BK177"/>
  <c r="N177"/>
  <c r="N179"/>
  <c r="BF179"/>
  <c r="N98"/>
  <c r="N97"/>
  <c r="BI176"/>
  <c r="BH176"/>
  <c r="BG176"/>
  <c r="BE176"/>
  <c r="AA176"/>
  <c r="Y176"/>
  <c r="W176"/>
  <c r="BK176"/>
  <c r="N176"/>
  <c r="BF176"/>
  <c r="BI175"/>
  <c r="BH175"/>
  <c r="BG175"/>
  <c r="BE175"/>
  <c r="AA175"/>
  <c r="Y175"/>
  <c r="W175"/>
  <c r="BK175"/>
  <c r="N175"/>
  <c r="BF175"/>
  <c r="BI174"/>
  <c r="BH174"/>
  <c r="BG174"/>
  <c r="BE174"/>
  <c r="AA174"/>
  <c r="Y174"/>
  <c r="W174"/>
  <c r="BK174"/>
  <c r="N174"/>
  <c r="BF174"/>
  <c r="BI173"/>
  <c r="BH173"/>
  <c r="BG173"/>
  <c r="BE173"/>
  <c r="AA173"/>
  <c r="Y173"/>
  <c r="W173"/>
  <c r="BK173"/>
  <c r="N173"/>
  <c r="BF173"/>
  <c r="BI172"/>
  <c r="BH172"/>
  <c r="BG172"/>
  <c r="BE172"/>
  <c r="AA172"/>
  <c r="Y172"/>
  <c r="W172"/>
  <c r="BK172"/>
  <c r="N172"/>
  <c r="BF172"/>
  <c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/>
  <c r="BI169"/>
  <c r="BH169"/>
  <c r="BG169"/>
  <c r="BE169"/>
  <c r="AA169"/>
  <c r="Y169"/>
  <c r="W169"/>
  <c r="BK169"/>
  <c r="N169"/>
  <c r="BF169"/>
  <c r="BI168"/>
  <c r="BH168"/>
  <c r="BG168"/>
  <c r="BE168"/>
  <c r="AA168"/>
  <c r="Y168"/>
  <c r="W168"/>
  <c r="BK168"/>
  <c r="N168"/>
  <c r="BF168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5"/>
  <c r="BH165"/>
  <c r="BG165"/>
  <c r="BE165"/>
  <c r="AA165"/>
  <c r="AA164"/>
  <c r="Y165"/>
  <c r="Y164"/>
  <c r="W165"/>
  <c r="W164"/>
  <c r="BK165"/>
  <c r="BK164"/>
  <c r="N164"/>
  <c r="N165"/>
  <c r="BF165"/>
  <c r="N96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AA160"/>
  <c r="Y161"/>
  <c r="Y160"/>
  <c r="W161"/>
  <c r="W160"/>
  <c r="BK161"/>
  <c r="BK160"/>
  <c r="N160"/>
  <c r="N161"/>
  <c r="BF161"/>
  <c r="N95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/>
  <c r="BI144"/>
  <c r="BH144"/>
  <c r="BG144"/>
  <c r="BE144"/>
  <c r="AA144"/>
  <c r="AA143"/>
  <c r="AA142"/>
  <c r="Y144"/>
  <c r="Y143"/>
  <c r="Y142"/>
  <c r="W144"/>
  <c r="W143"/>
  <c r="W142"/>
  <c r="BK144"/>
  <c r="BK143"/>
  <c r="N143"/>
  <c r="BK142"/>
  <c r="N142"/>
  <c r="N144"/>
  <c r="BF144"/>
  <c r="N94"/>
  <c r="N93"/>
  <c r="BI141"/>
  <c r="BH141"/>
  <c r="BG141"/>
  <c r="BE141"/>
  <c r="AA141"/>
  <c r="AA140"/>
  <c r="Y141"/>
  <c r="Y140"/>
  <c r="W141"/>
  <c r="W140"/>
  <c r="BK141"/>
  <c r="BK140"/>
  <c r="N140"/>
  <c r="N141"/>
  <c r="BF141"/>
  <c r="N92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/>
  <c r="BI136"/>
  <c r="BH136"/>
  <c r="BG136"/>
  <c r="BE136"/>
  <c r="AA136"/>
  <c r="Y136"/>
  <c r="W136"/>
  <c r="BK136"/>
  <c r="N136"/>
  <c r="BF136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AA131"/>
  <c r="Y132"/>
  <c r="Y131"/>
  <c r="W132"/>
  <c r="W131"/>
  <c r="BK132"/>
  <c r="BK131"/>
  <c r="N131"/>
  <c r="N132"/>
  <c r="BF132"/>
  <c r="N91"/>
  <c r="BI130"/>
  <c r="BH130"/>
  <c r="BG130"/>
  <c r="BE130"/>
  <c r="AA130"/>
  <c r="AA129"/>
  <c r="AA128"/>
  <c r="AA127"/>
  <c r="Y130"/>
  <c r="Y129"/>
  <c r="Y128"/>
  <c r="Y127"/>
  <c r="W130"/>
  <c r="W129"/>
  <c r="W128"/>
  <c r="W127"/>
  <c i="1" r="AU89"/>
  <c i="3" r="BK130"/>
  <c r="BK129"/>
  <c r="N129"/>
  <c r="BK128"/>
  <c r="N128"/>
  <c r="BK127"/>
  <c r="N127"/>
  <c r="N88"/>
  <c r="N130"/>
  <c r="BF130"/>
  <c r="N90"/>
  <c r="N89"/>
  <c r="F123"/>
  <c r="F121"/>
  <c r="F119"/>
  <c r="BI108"/>
  <c r="BH108"/>
  <c r="BG108"/>
  <c r="BE108"/>
  <c r="N108"/>
  <c r="BF108"/>
  <c r="BI107"/>
  <c r="BH107"/>
  <c r="BG107"/>
  <c r="BE107"/>
  <c r="N107"/>
  <c r="BF10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H36"/>
  <c i="1" r="BD89"/>
  <c i="3" r="BH103"/>
  <c r="H35"/>
  <c i="1" r="BC89"/>
  <c i="3" r="BG103"/>
  <c r="H34"/>
  <c i="1" r="BB89"/>
  <c i="3" r="BE103"/>
  <c r="M32"/>
  <c i="1" r="AV89"/>
  <c i="3" r="H32"/>
  <c i="1" r="AZ89"/>
  <c i="3" r="N103"/>
  <c r="N102"/>
  <c r="L110"/>
  <c r="BF103"/>
  <c r="M33"/>
  <c i="1" r="AW89"/>
  <c i="3" r="H33"/>
  <c i="1" r="BA89"/>
  <c i="3" r="M28"/>
  <c i="1" r="AS89"/>
  <c i="3" r="M27"/>
  <c r="F83"/>
  <c r="F81"/>
  <c r="F79"/>
  <c r="M30"/>
  <c i="1" r="AG89"/>
  <c i="3" r="L38"/>
  <c r="O21"/>
  <c r="E21"/>
  <c r="M124"/>
  <c r="M84"/>
  <c r="O20"/>
  <c r="O18"/>
  <c r="E18"/>
  <c r="M123"/>
  <c r="M83"/>
  <c r="O17"/>
  <c r="O15"/>
  <c r="E15"/>
  <c r="F124"/>
  <c r="F84"/>
  <c r="O14"/>
  <c r="O9"/>
  <c r="M121"/>
  <c r="M81"/>
  <c r="F6"/>
  <c r="F118"/>
  <c r="F78"/>
  <c i="1" r="AY88"/>
  <c r="AX88"/>
  <c i="2" r="BI192"/>
  <c r="BH192"/>
  <c r="BG192"/>
  <c r="BE192"/>
  <c r="BK192"/>
  <c r="N192"/>
  <c r="BF192"/>
  <c r="BI191"/>
  <c r="BH191"/>
  <c r="BG191"/>
  <c r="BE191"/>
  <c r="BK191"/>
  <c r="N191"/>
  <c r="BF191"/>
  <c r="BI190"/>
  <c r="BH190"/>
  <c r="BG190"/>
  <c r="BE190"/>
  <c r="BK190"/>
  <c r="N190"/>
  <c r="BF190"/>
  <c r="BI189"/>
  <c r="BH189"/>
  <c r="BG189"/>
  <c r="BE189"/>
  <c r="BK189"/>
  <c r="N189"/>
  <c r="BF189"/>
  <c r="BI188"/>
  <c r="BH188"/>
  <c r="BG188"/>
  <c r="BE188"/>
  <c r="BK188"/>
  <c r="BK187"/>
  <c r="N187"/>
  <c r="N188"/>
  <c r="BF188"/>
  <c r="N100"/>
  <c r="BI186"/>
  <c r="BH186"/>
  <c r="BG186"/>
  <c r="BE186"/>
  <c r="AA186"/>
  <c r="Y186"/>
  <c r="W186"/>
  <c r="BK186"/>
  <c r="N186"/>
  <c r="BF186"/>
  <c r="BI185"/>
  <c r="BH185"/>
  <c r="BG185"/>
  <c r="BE185"/>
  <c r="AA185"/>
  <c r="Y185"/>
  <c r="W185"/>
  <c r="BK185"/>
  <c r="N185"/>
  <c r="BF185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81"/>
  <c r="BH181"/>
  <c r="BG181"/>
  <c r="BE181"/>
  <c r="AA181"/>
  <c r="AA180"/>
  <c r="Y181"/>
  <c r="Y180"/>
  <c r="W181"/>
  <c r="W180"/>
  <c r="BK181"/>
  <c r="BK180"/>
  <c r="N180"/>
  <c r="N181"/>
  <c r="BF181"/>
  <c r="N99"/>
  <c r="BI179"/>
  <c r="BH179"/>
  <c r="BG179"/>
  <c r="BE179"/>
  <c r="AA179"/>
  <c r="Y179"/>
  <c r="W179"/>
  <c r="BK179"/>
  <c r="N179"/>
  <c r="BF179"/>
  <c r="BI178"/>
  <c r="BH178"/>
  <c r="BG178"/>
  <c r="BE178"/>
  <c r="AA178"/>
  <c r="Y178"/>
  <c r="W178"/>
  <c r="BK178"/>
  <c r="N178"/>
  <c r="BF178"/>
  <c r="BI177"/>
  <c r="BH177"/>
  <c r="BG177"/>
  <c r="BE177"/>
  <c r="AA177"/>
  <c r="Y177"/>
  <c r="W177"/>
  <c r="BK177"/>
  <c r="N177"/>
  <c r="BF177"/>
  <c r="BI176"/>
  <c r="BH176"/>
  <c r="BG176"/>
  <c r="BE176"/>
  <c r="AA176"/>
  <c r="AA175"/>
  <c r="Y176"/>
  <c r="Y175"/>
  <c r="W176"/>
  <c r="W175"/>
  <c r="BK176"/>
  <c r="BK175"/>
  <c r="N175"/>
  <c r="N176"/>
  <c r="BF176"/>
  <c r="N98"/>
  <c r="BI174"/>
  <c r="BH174"/>
  <c r="BG174"/>
  <c r="BE174"/>
  <c r="AA174"/>
  <c r="Y174"/>
  <c r="W174"/>
  <c r="BK174"/>
  <c r="N174"/>
  <c r="BF174"/>
  <c r="BI173"/>
  <c r="BH173"/>
  <c r="BG173"/>
  <c r="BE173"/>
  <c r="AA173"/>
  <c r="Y173"/>
  <c r="W173"/>
  <c r="BK173"/>
  <c r="N173"/>
  <c r="BF173"/>
  <c r="BI172"/>
  <c r="BH172"/>
  <c r="BG172"/>
  <c r="BE172"/>
  <c r="AA172"/>
  <c r="Y172"/>
  <c r="W172"/>
  <c r="BK172"/>
  <c r="N172"/>
  <c r="BF172"/>
  <c r="BI171"/>
  <c r="BH171"/>
  <c r="BG171"/>
  <c r="BE171"/>
  <c r="AA171"/>
  <c r="AA170"/>
  <c r="AA169"/>
  <c r="Y171"/>
  <c r="Y170"/>
  <c r="Y169"/>
  <c r="W171"/>
  <c r="W170"/>
  <c r="W169"/>
  <c r="BK171"/>
  <c r="BK170"/>
  <c r="N170"/>
  <c r="BK169"/>
  <c r="N169"/>
  <c r="N171"/>
  <c r="BF171"/>
  <c r="N97"/>
  <c r="N96"/>
  <c r="BI168"/>
  <c r="BH168"/>
  <c r="BG168"/>
  <c r="BE168"/>
  <c r="AA168"/>
  <c r="AA167"/>
  <c r="Y168"/>
  <c r="Y167"/>
  <c r="W168"/>
  <c r="W167"/>
  <c r="BK168"/>
  <c r="BK167"/>
  <c r="N167"/>
  <c r="N168"/>
  <c r="BF168"/>
  <c r="N95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/>
  <c r="BI164"/>
  <c r="BH164"/>
  <c r="BG164"/>
  <c r="BE164"/>
  <c r="AA164"/>
  <c r="Y164"/>
  <c r="W164"/>
  <c r="BK164"/>
  <c r="N164"/>
  <c r="BF164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/>
  <c r="BI149"/>
  <c r="BH149"/>
  <c r="BG149"/>
  <c r="BE149"/>
  <c r="AA149"/>
  <c r="AA148"/>
  <c r="Y149"/>
  <c r="Y148"/>
  <c r="W149"/>
  <c r="W148"/>
  <c r="BK149"/>
  <c r="BK148"/>
  <c r="N148"/>
  <c r="N149"/>
  <c r="BF149"/>
  <c r="N94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AA141"/>
  <c r="Y142"/>
  <c r="Y141"/>
  <c r="W142"/>
  <c r="W141"/>
  <c r="BK142"/>
  <c r="BK141"/>
  <c r="N141"/>
  <c r="N142"/>
  <c r="BF142"/>
  <c r="N93"/>
  <c r="BI140"/>
  <c r="BH140"/>
  <c r="BG140"/>
  <c r="BE140"/>
  <c r="AA140"/>
  <c r="Y140"/>
  <c r="W140"/>
  <c r="BK140"/>
  <c r="N140"/>
  <c r="BF140"/>
  <c r="BI139"/>
  <c r="BH139"/>
  <c r="BG139"/>
  <c r="BE139"/>
  <c r="AA139"/>
  <c r="AA138"/>
  <c r="Y139"/>
  <c r="Y138"/>
  <c r="W139"/>
  <c r="W138"/>
  <c r="BK139"/>
  <c r="BK138"/>
  <c r="N138"/>
  <c r="N139"/>
  <c r="BF139"/>
  <c r="N92"/>
  <c r="BI137"/>
  <c r="BH137"/>
  <c r="BG137"/>
  <c r="BE137"/>
  <c r="AA137"/>
  <c r="AA136"/>
  <c r="Y137"/>
  <c r="Y136"/>
  <c r="W137"/>
  <c r="W136"/>
  <c r="BK137"/>
  <c r="BK136"/>
  <c r="N136"/>
  <c r="N137"/>
  <c r="BF137"/>
  <c r="N91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30"/>
  <c r="BH130"/>
  <c r="BG130"/>
  <c r="BE130"/>
  <c r="AA130"/>
  <c r="AA129"/>
  <c r="AA128"/>
  <c r="AA127"/>
  <c r="Y130"/>
  <c r="Y129"/>
  <c r="Y128"/>
  <c r="Y127"/>
  <c r="W130"/>
  <c r="W129"/>
  <c r="W128"/>
  <c r="W127"/>
  <c i="1" r="AU88"/>
  <c i="2" r="BK130"/>
  <c r="BK129"/>
  <c r="N129"/>
  <c r="BK128"/>
  <c r="N128"/>
  <c r="BK127"/>
  <c r="N127"/>
  <c r="N88"/>
  <c r="N130"/>
  <c r="BF130"/>
  <c r="N90"/>
  <c r="N89"/>
  <c r="F123"/>
  <c r="F121"/>
  <c r="F119"/>
  <c r="BI108"/>
  <c r="BH108"/>
  <c r="BG108"/>
  <c r="BE108"/>
  <c r="N108"/>
  <c r="BF108"/>
  <c r="BI107"/>
  <c r="BH107"/>
  <c r="BG107"/>
  <c r="BE107"/>
  <c r="N107"/>
  <c r="BF10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H36"/>
  <c i="1" r="BD88"/>
  <c i="2" r="BH103"/>
  <c r="H35"/>
  <c i="1" r="BC88"/>
  <c i="2" r="BG103"/>
  <c r="H34"/>
  <c i="1" r="BB88"/>
  <c i="2" r="BE103"/>
  <c r="M32"/>
  <c i="1" r="AV88"/>
  <c i="2" r="H32"/>
  <c i="1" r="AZ88"/>
  <c i="2" r="N103"/>
  <c r="N102"/>
  <c r="L110"/>
  <c r="BF103"/>
  <c r="M33"/>
  <c i="1" r="AW88"/>
  <c i="2" r="H33"/>
  <c i="1" r="BA88"/>
  <c i="2" r="M28"/>
  <c i="1" r="AS88"/>
  <c i="2" r="M27"/>
  <c r="F83"/>
  <c r="F81"/>
  <c r="F79"/>
  <c r="M30"/>
  <c i="1" r="AG88"/>
  <c i="2" r="L38"/>
  <c r="O21"/>
  <c r="E21"/>
  <c r="M124"/>
  <c r="M84"/>
  <c r="O20"/>
  <c r="O18"/>
  <c r="E18"/>
  <c r="M123"/>
  <c r="M83"/>
  <c r="O17"/>
  <c r="O15"/>
  <c r="E15"/>
  <c r="F124"/>
  <c r="F84"/>
  <c r="O14"/>
  <c r="O9"/>
  <c r="M121"/>
  <c r="M81"/>
  <c r="F6"/>
  <c r="F118"/>
  <c r="F78"/>
  <c i="1" r="CK105"/>
  <c r="CJ105"/>
  <c r="CI105"/>
  <c r="CC105"/>
  <c r="CH105"/>
  <c r="CB105"/>
  <c r="CG105"/>
  <c r="CA105"/>
  <c r="CF105"/>
  <c r="BZ105"/>
  <c r="CE105"/>
  <c r="CK104"/>
  <c r="CJ104"/>
  <c r="CI104"/>
  <c r="CC104"/>
  <c r="CH104"/>
  <c r="CB104"/>
  <c r="CG104"/>
  <c r="CA104"/>
  <c r="CF104"/>
  <c r="BZ104"/>
  <c r="CE104"/>
  <c r="CK103"/>
  <c r="CJ103"/>
  <c r="CI103"/>
  <c r="CC103"/>
  <c r="CH103"/>
  <c r="CB103"/>
  <c r="CG103"/>
  <c r="CA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CK97"/>
  <c r="CJ97"/>
  <c r="CI97"/>
  <c r="CH97"/>
  <c r="CG97"/>
  <c r="CF97"/>
  <c r="BZ97"/>
  <c r="CE97"/>
  <c r="CK96"/>
  <c r="CJ96"/>
  <c r="CI96"/>
  <c r="CH96"/>
  <c r="CG96"/>
  <c r="CF96"/>
  <c r="BZ96"/>
  <c r="CE96"/>
  <c r="CK95"/>
  <c r="CJ95"/>
  <c r="CI95"/>
  <c r="CH95"/>
  <c r="CG95"/>
  <c r="CF95"/>
  <c r="BZ95"/>
  <c r="CE95"/>
  <c r="CK94"/>
  <c r="CJ94"/>
  <c r="CI94"/>
  <c r="CH94"/>
  <c r="CG94"/>
  <c r="CF94"/>
  <c r="BZ94"/>
  <c r="CE94"/>
  <c r="CK93"/>
  <c r="CJ93"/>
  <c r="CI93"/>
  <c r="CH93"/>
  <c r="CG93"/>
  <c r="CF93"/>
  <c r="BZ93"/>
  <c r="CE93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105"/>
  <c r="CD105"/>
  <c r="AV105"/>
  <c r="BY105"/>
  <c r="AN105"/>
  <c r="AG104"/>
  <c r="CD104"/>
  <c r="AV104"/>
  <c r="BY104"/>
  <c r="AN104"/>
  <c r="AG103"/>
  <c r="CD103"/>
  <c r="AV103"/>
  <c r="BY103"/>
  <c r="AN103"/>
  <c r="AG102"/>
  <c r="CD102"/>
  <c r="AV102"/>
  <c r="BY102"/>
  <c r="AN102"/>
  <c r="AG101"/>
  <c r="CD101"/>
  <c r="AV101"/>
  <c r="BY101"/>
  <c r="AN101"/>
  <c r="AG100"/>
  <c r="CD100"/>
  <c r="AV100"/>
  <c r="BY100"/>
  <c r="AN100"/>
  <c r="AG99"/>
  <c r="CD99"/>
  <c r="AV99"/>
  <c r="BY99"/>
  <c r="AN99"/>
  <c r="AG98"/>
  <c r="CD98"/>
  <c r="AV98"/>
  <c r="BY98"/>
  <c r="AN98"/>
  <c r="AG97"/>
  <c r="CD97"/>
  <c r="AV97"/>
  <c r="BY97"/>
  <c r="AN97"/>
  <c r="AG96"/>
  <c r="CD96"/>
  <c r="AV96"/>
  <c r="BY96"/>
  <c r="AN96"/>
  <c r="AG95"/>
  <c r="CD95"/>
  <c r="AV95"/>
  <c r="BY95"/>
  <c r="AN95"/>
  <c r="AG94"/>
  <c r="CD94"/>
  <c r="AV94"/>
  <c r="BY94"/>
  <c r="AN94"/>
  <c r="AG93"/>
  <c r="AG92"/>
  <c r="AK27"/>
  <c r="AG107"/>
  <c r="CD93"/>
  <c r="W31"/>
  <c r="AV93"/>
  <c r="BY93"/>
  <c r="AK31"/>
  <c r="AN93"/>
  <c r="AN92"/>
  <c r="AT90"/>
  <c r="AN90"/>
  <c r="AT89"/>
  <c r="AN89"/>
  <c r="AT88"/>
  <c r="AN88"/>
  <c r="AN87"/>
  <c r="AN107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<sst xmlns="http://schemas.openxmlformats.org/spreadsheetml/2006/main">
  <si>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</si>
  <si>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</si>
  <si>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</si>
  <si>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</si>
  <si>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</si>
  <si>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</si>
  <si>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</si>
  <si>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</si>
  <si>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 xml:space="preserve">&gt;&gt;  skryté stĺpce  &lt;&lt;</t>
  </si>
  <si>
    <t>0,001</t>
  </si>
  <si>
    <t>20</t>
  </si>
  <si>
    <t>SÚHRNNÝ LIST STAVBY</t>
  </si>
  <si>
    <t xml:space="preserve">v ---  nižšie sa nachádzajú doplnkové a pomocné údaje k zostavám  --- v</t>
  </si>
  <si>
    <t>Návod na vyplnenie</t>
  </si>
  <si>
    <t>Kód:</t>
  </si>
  <si>
    <t>09390</t>
  </si>
  <si>
    <t xml:space="preserve"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</si>
  <si>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</si>
  <si>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Zvýšenie energetickej efektívnej objektov HARMONIA Stražske</t>
  </si>
  <si>
    <t>JKSO:</t>
  </si>
  <si>
    <t>KS:</t>
  </si>
  <si>
    <t>Miesto:</t>
  </si>
  <si>
    <t>Strážske</t>
  </si>
  <si>
    <t>Dátum:</t>
  </si>
  <si>
    <t>27. 9. 2017</t>
  </si>
  <si>
    <t>Objednávateľ:</t>
  </si>
  <si>
    <t>IČO:</t>
  </si>
  <si>
    <t xml:space="preserve">Harmónia Strážske </t>
  </si>
  <si>
    <t>IČO DPH:</t>
  </si>
  <si>
    <t>Zhotoviteľ:</t>
  </si>
  <si>
    <t>Vyplň údaj</t>
  </si>
  <si>
    <t>Projektant:</t>
  </si>
  <si>
    <t xml:space="preserve"> 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</si>
  <si>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</si>
  <si>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</si>
  <si>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</si>
  <si>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</si>
  <si>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</si>
  <si>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</si>
  <si>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</si>
  <si>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</si>
  <si>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</si>
  <si>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</si>
  <si>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</si>
  <si>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</si>
  <si>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</si>
  <si>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</si>
  <si>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</si>
  <si>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</si>
  <si>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</si>
  <si>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</si>
  <si>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</si>
  <si>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</si>
  <si>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</si>
  <si>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</si>
  <si>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</si>
  <si>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</si>
  <si>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</si>
  <si>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</si>
  <si>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</si>
  <si>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</si>
  <si>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</si>
  <si>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</si>
  <si>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</si>
  <si>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</si>
  <si>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</si>
  <si>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</si>
  <si>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</si>
  <si>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</si>
  <si>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</si>
  <si>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</si>
  <si>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</si>
  <si>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</si>
  <si>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</si>
  <si>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</si>
  <si>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</si>
  <si>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</si>
  <si>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</si>
  <si>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{6088c2fb-ba15-49fe-abdf-ba2d32624b04}</t>
  </si>
  <si>
    <t>{00000000-0000-0000-0000-000000000000}</t>
  </si>
  <si>
    <t>/</t>
  </si>
  <si>
    <t>01</t>
  </si>
  <si>
    <t>SO 01 Zateplenie fasady</t>
  </si>
  <si>
    <t>1</t>
  </si>
  <si>
    <t>{ee50bcf5-5dc0-477e-b99d-dd08186bdc1b}</t>
  </si>
  <si>
    <t>02</t>
  </si>
  <si>
    <t xml:space="preserve">SO 01 Zateplenie  strechy a bleskozvod </t>
  </si>
  <si>
    <t>{5c24d7d6-8482-47b8-9e1d-d1d0613d7f6f}</t>
  </si>
  <si>
    <t>03</t>
  </si>
  <si>
    <t xml:space="preserve">SO 03 Ustredné vykurovanie a kotolňa </t>
  </si>
  <si>
    <t>{25824671-3f1e-4f00-a333-1747b954d32a}</t>
  </si>
  <si>
    <t>2) Ostatné náklady zo súhrnného listu</t>
  </si>
  <si>
    <t>Percent. zadanie_x000d_
[% nákladov rozpočtu]</t>
  </si>
  <si>
    <t>Zaradenie nákladov</t>
  </si>
  <si>
    <t>Projektové práce</t>
  </si>
  <si>
    <t>stavebná časť</t>
  </si>
  <si>
    <t>OSTATNENAKLADY</t>
  </si>
  <si>
    <t>Prieskumné práce</t>
  </si>
  <si>
    <t>Stroje, zariadenie, inventár</t>
  </si>
  <si>
    <t>Umelecké diela</t>
  </si>
  <si>
    <t>Vedľajšie náklady</t>
  </si>
  <si>
    <t>Ostatné náklady</t>
  </si>
  <si>
    <t>VIII. Rezerva</t>
  </si>
  <si>
    <t>IX. Ostatné investície</t>
  </si>
  <si>
    <t>Nehmotný investičný majetok</t>
  </si>
  <si>
    <t>Prevádzkové náklady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</si>
  <si>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</si>
  <si>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</si>
  <si>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</si>
  <si>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</si>
  <si>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</si>
  <si>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</si>
  <si>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</si>
  <si>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</si>
  <si>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</si>
  <si>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</si>
  <si>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01 - SO 01 Zateplenie fasady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</si>
  <si>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</si>
  <si>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</si>
  <si>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</si>
  <si>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</si>
  <si>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</si>
  <si>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</si>
  <si>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</si>
  <si>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</si>
  <si>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</si>
  <si>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</si>
  <si>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</si>
  <si>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</si>
  <si>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</si>
  <si>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</si>
  <si>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</si>
  <si>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</si>
  <si>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764 - Konštrukcie klampiarske</t>
  </si>
  <si>
    <t xml:space="preserve">VP -   Práce naviac</t>
  </si>
  <si>
    <t>2) Ostatné náklady</t>
  </si>
  <si>
    <t>Zariad. staveniska</t>
  </si>
  <si>
    <t>VRN</t>
  </si>
  <si>
    <t>2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</si>
  <si>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</si>
  <si>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</si>
  <si>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</si>
  <si>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</si>
  <si>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</si>
  <si>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</si>
  <si>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</si>
  <si>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</si>
  <si>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</si>
  <si>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</si>
  <si>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</si>
  <si>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</si>
  <si>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</si>
  <si>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</si>
  <si>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</si>
  <si>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</si>
  <si>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</si>
  <si>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</si>
  <si>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</si>
  <si>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</si>
  <si>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</si>
  <si>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</si>
  <si>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132201101</t>
  </si>
  <si>
    <t>Výkop ryhy do šírky 600 mm v horn.3 do 100 m3</t>
  </si>
  <si>
    <t>m3</t>
  </si>
  <si>
    <t>4</t>
  </si>
  <si>
    <t>-615305640</t>
  </si>
  <si>
    <t>132201109</t>
  </si>
  <si>
    <t>Hĺbenie rýh šírky do 600 mm zapažených i nezapažených s urovnaním dna. Príplatok k cene za lepivosť horniny 3</t>
  </si>
  <si>
    <t>1077526733</t>
  </si>
  <si>
    <t>3</t>
  </si>
  <si>
    <t>162701112</t>
  </si>
  <si>
    <t>Vodorovné premiestnenie výkopku po spevnenej ceste, horniny tr.1-4 do 15000 m</t>
  </si>
  <si>
    <t>-1343110808</t>
  </si>
  <si>
    <t>167101101</t>
  </si>
  <si>
    <t>Nakladanie neuľahnutého výkopku z hornín tr.1-4 do 100 m3</t>
  </si>
  <si>
    <t>1841013578</t>
  </si>
  <si>
    <t>5</t>
  </si>
  <si>
    <t>171201201</t>
  </si>
  <si>
    <t>Uloženie sypaniny na skládky do 100 m3</t>
  </si>
  <si>
    <t>-1073804321</t>
  </si>
  <si>
    <t>6</t>
  </si>
  <si>
    <t>171209002</t>
  </si>
  <si>
    <t>Poplatok za skladovanie - zemina a kamenivo (17 05) ostatné</t>
  </si>
  <si>
    <t>t</t>
  </si>
  <si>
    <t>-1630943692</t>
  </si>
  <si>
    <t>7</t>
  </si>
  <si>
    <t>216904111</t>
  </si>
  <si>
    <t>Očistenie plôch tlakovou vodou</t>
  </si>
  <si>
    <t>m2</t>
  </si>
  <si>
    <t>1128760453</t>
  </si>
  <si>
    <t>8</t>
  </si>
  <si>
    <t>564761111</t>
  </si>
  <si>
    <t>Kryt z kameniva riečneho vymývaneho (dunajský štrk) mm s rozprestretím hr.200 mm</t>
  </si>
  <si>
    <t>1064605673</t>
  </si>
  <si>
    <t>9</t>
  </si>
  <si>
    <t>564782111</t>
  </si>
  <si>
    <t>Podklad alebo kryt z kameniva hrubého drveného veľ. 32-63mm(vibr.štrk) po zhut.hr. 300 mm</t>
  </si>
  <si>
    <t>-1511787440</t>
  </si>
  <si>
    <t>10</t>
  </si>
  <si>
    <t>622462573</t>
  </si>
  <si>
    <t xml:space="preserve">Vonkajšia omietka stien tenkovrstvá silikónová so zatieranou štruktúrou  hr.zrna 2,00mm</t>
  </si>
  <si>
    <t>-2097207012</t>
  </si>
  <si>
    <t>11</t>
  </si>
  <si>
    <t>622465112</t>
  </si>
  <si>
    <t>Vonkajšia omietka stien zo zmesi Terranova, Terra-Marmolit mramorové zrná,strednozrnná</t>
  </si>
  <si>
    <t>-892017731</t>
  </si>
  <si>
    <t>12</t>
  </si>
  <si>
    <t>625250064</t>
  </si>
  <si>
    <t xml:space="preserve">Kontaktný zatepľovací systém Mineralny ,  bez povrchovej úpravy, hr. izolantu 150 mm</t>
  </si>
  <si>
    <t>1506998741</t>
  </si>
  <si>
    <t>13</t>
  </si>
  <si>
    <t>625250068</t>
  </si>
  <si>
    <t xml:space="preserve">Kontaktný zatepľovací systém ostenia MultiTherm M-D - BASF ,  bez povrchovej úpravy, hr. izolantu 30 mm</t>
  </si>
  <si>
    <t>609394546</t>
  </si>
  <si>
    <t>14</t>
  </si>
  <si>
    <t>625250157,1</t>
  </si>
  <si>
    <t xml:space="preserve">Doteplenie vonk. konštrukcie, bez povrchovej úpravy, systém XPS STYRODUR 2800 C - BASF,  lepený rámovo s prikotvením, hr. izolantu 150 mm</t>
  </si>
  <si>
    <t>999503429</t>
  </si>
  <si>
    <t>15</t>
  </si>
  <si>
    <t>632451021</t>
  </si>
  <si>
    <t>Vyrovnávací poter muriva MC 15 hr 20 mm</t>
  </si>
  <si>
    <t>-1271525640</t>
  </si>
  <si>
    <t>16</t>
  </si>
  <si>
    <t>917762111</t>
  </si>
  <si>
    <t>Osadenie chodník. obrubníka betónového s oporou z betónu prostého tr. C 10/12, 5 do lôžka</t>
  </si>
  <si>
    <t>m</t>
  </si>
  <si>
    <t>1566513517</t>
  </si>
  <si>
    <t>17</t>
  </si>
  <si>
    <t>M</t>
  </si>
  <si>
    <t>5922924500</t>
  </si>
  <si>
    <t>Premac doplnky obrubník parkový 100x20x5 cm farba sivá</t>
  </si>
  <si>
    <t>ks</t>
  </si>
  <si>
    <t>1362220697</t>
  </si>
  <si>
    <t>18</t>
  </si>
  <si>
    <t>918101111</t>
  </si>
  <si>
    <t>Lôžko pod obrub., krajníky alebo obruby z dlažob. kociek z betónu prostého tr. C 10/12,5</t>
  </si>
  <si>
    <t>-1571963510</t>
  </si>
  <si>
    <t>19</t>
  </si>
  <si>
    <t>941941041</t>
  </si>
  <si>
    <t>Montáž lešenia ľahkého pracovného radového s podlahami šírky nad 1, 00 do 1,20 m a výšky do 10 m</t>
  </si>
  <si>
    <t>-769404058</t>
  </si>
  <si>
    <t>941941291</t>
  </si>
  <si>
    <t>Príplatok za prvý a každý ďalší i začatý mesiac použitia lešenia šírky nad 1,00 do 1,20 m, výšky do 10 m</t>
  </si>
  <si>
    <t>-1190281739</t>
  </si>
  <si>
    <t>21</t>
  </si>
  <si>
    <t>941941841</t>
  </si>
  <si>
    <t>Demontáž lešenia ľahkého pracovného radového a s podlahami, šírky nad 1,00 do 1,20 m výšky do 10 m</t>
  </si>
  <si>
    <t>948692037</t>
  </si>
  <si>
    <t>22</t>
  </si>
  <si>
    <t>953946111</t>
  </si>
  <si>
    <t>Príslušenstvo k zateplovaciemu systému - BASF, rohový AL profil s integrovanou tkaninou - AL 100x100</t>
  </si>
  <si>
    <t>13081902</t>
  </si>
  <si>
    <t>23</t>
  </si>
  <si>
    <t>953946131</t>
  </si>
  <si>
    <t>Príslušenstvo k zateplovaciemu systému - BASF, soklový AL zakladací profil hr. 0,8 mm - hr. izolantu 150 mm</t>
  </si>
  <si>
    <t>-542984402</t>
  </si>
  <si>
    <t>24</t>
  </si>
  <si>
    <t>953996111</t>
  </si>
  <si>
    <t xml:space="preserve">Príslušenstvo k zateplovaciemu systému - BASF, dilatačný profil PVC s integrovanou tkaninou 100x100  Typ E - priebežný</t>
  </si>
  <si>
    <t>1262141659</t>
  </si>
  <si>
    <t>25</t>
  </si>
  <si>
    <t>953996121</t>
  </si>
  <si>
    <t>Príslušenstvo k zateplovaciemu systému - BASF, okenný profil s páskou APU s integrovanou tkaninou - APU 6 / 2,5 m + tkanina</t>
  </si>
  <si>
    <t>2017625601</t>
  </si>
  <si>
    <t>26</t>
  </si>
  <si>
    <t>953996131</t>
  </si>
  <si>
    <t>Príslušenstvo k zateplovaciemu systému - BASF, rohový PVC profil s integrovanou tkaninou - PVC 100x100</t>
  </si>
  <si>
    <t>1609062609</t>
  </si>
  <si>
    <t>27</t>
  </si>
  <si>
    <t>953996142</t>
  </si>
  <si>
    <t xml:space="preserve">Príslušenstvo k zateplovaciemu systému - BASF, rohový PVC profil s odkvapničkou a integrovanou tkaninou - PVC 100x100 nepriznaný vo fasáde </t>
  </si>
  <si>
    <t>-395115675</t>
  </si>
  <si>
    <t>28</t>
  </si>
  <si>
    <t>979011111</t>
  </si>
  <si>
    <t>Zvislá doprava sutiny a vybúraných hmôt za prvé podlažie nad alebo pod základným podlažím</t>
  </si>
  <si>
    <t>2014418811</t>
  </si>
  <si>
    <t>29</t>
  </si>
  <si>
    <t>979011121</t>
  </si>
  <si>
    <t>Zvislá doprava sutiny a vybúraných hmôt za každé ďalšie podlažie</t>
  </si>
  <si>
    <t>285297370</t>
  </si>
  <si>
    <t>30</t>
  </si>
  <si>
    <t>979081111</t>
  </si>
  <si>
    <t>Odvoz sutiny a vybúraných hmôt na skládku do 1 km</t>
  </si>
  <si>
    <t>399203698</t>
  </si>
  <si>
    <t>31</t>
  </si>
  <si>
    <t>979081121</t>
  </si>
  <si>
    <t>Odvoz sutiny a vybúraných hmôt na skládku za každý ďalší 1 km</t>
  </si>
  <si>
    <t>-18429998</t>
  </si>
  <si>
    <t>32</t>
  </si>
  <si>
    <t>979082111</t>
  </si>
  <si>
    <t>Vnútrostavenisková doprava sutiny a vybúraných hmôt do 10 m</t>
  </si>
  <si>
    <t>84889945</t>
  </si>
  <si>
    <t>33</t>
  </si>
  <si>
    <t>979089012</t>
  </si>
  <si>
    <t>Poplatok za skladovanie - betón, tehly, dlaždice (17 01 ), ostatné</t>
  </si>
  <si>
    <t>1855395646</t>
  </si>
  <si>
    <t>34</t>
  </si>
  <si>
    <t>998011002</t>
  </si>
  <si>
    <t>Presun hmôt pre budovy JKSO 801, 803,812,zvislá konštr.z tehál,tvárnic,z kovu výšky do 12 m</t>
  </si>
  <si>
    <t>1527690280</t>
  </si>
  <si>
    <t>35</t>
  </si>
  <si>
    <t>711142101</t>
  </si>
  <si>
    <t>Izolácia proti zemnej vlhkosti s protiradarovou odolnosťou FONDALINE S šírka 2 m zvislá</t>
  </si>
  <si>
    <t>1697898288</t>
  </si>
  <si>
    <t>36</t>
  </si>
  <si>
    <t>6288000640</t>
  </si>
  <si>
    <t xml:space="preserve">Fondaline S  nopová fólia proti vlhkosti s radónovou ochranou</t>
  </si>
  <si>
    <t>1746143521</t>
  </si>
  <si>
    <t>37</t>
  </si>
  <si>
    <t>6288000650</t>
  </si>
  <si>
    <t xml:space="preserve">Fondaline začisťovacia okrajová lišta dĺžka  2 m</t>
  </si>
  <si>
    <t>-924470625</t>
  </si>
  <si>
    <t>38</t>
  </si>
  <si>
    <t>998711201</t>
  </si>
  <si>
    <t>Presun hmôt pre izoláciu proti vode v objektoch výšky do 6 m</t>
  </si>
  <si>
    <t>%</t>
  </si>
  <si>
    <t>585997998</t>
  </si>
  <si>
    <t>39</t>
  </si>
  <si>
    <t>713131111</t>
  </si>
  <si>
    <t xml:space="preserve">Montáž tepelnej izolácie pásmi stien, pribitím </t>
  </si>
  <si>
    <t>964176412</t>
  </si>
  <si>
    <t>40</t>
  </si>
  <si>
    <t>2837642030</t>
  </si>
  <si>
    <t>BASF EPS 70 F 50 mm č. 45072665</t>
  </si>
  <si>
    <t>-912437003</t>
  </si>
  <si>
    <t>41</t>
  </si>
  <si>
    <t>5538320070</t>
  </si>
  <si>
    <t>BASF Rozperná kotva STR U 115 mm č. 45079455</t>
  </si>
  <si>
    <t>-2085210317</t>
  </si>
  <si>
    <t>42</t>
  </si>
  <si>
    <t>998713201</t>
  </si>
  <si>
    <t>Presun hmôt pre izolácie tepelné v objektoch výšky do 6 m</t>
  </si>
  <si>
    <t>-1491024314</t>
  </si>
  <si>
    <t>43</t>
  </si>
  <si>
    <t>764348813.pc</t>
  </si>
  <si>
    <t xml:space="preserve">Demontáž ostatných prvkov kusových, lána ,držiak lana bleskozvodu, sklon do 30st.,  -0,00410t</t>
  </si>
  <si>
    <t>2132895785</t>
  </si>
  <si>
    <t>44</t>
  </si>
  <si>
    <t>764352810</t>
  </si>
  <si>
    <t xml:space="preserve">Demontáž žľabov pododkvapových polkruhových so sklonom do 30st. rš 330 mm,  -0,00330t</t>
  </si>
  <si>
    <t>-2001555657</t>
  </si>
  <si>
    <t>45</t>
  </si>
  <si>
    <t>764410850</t>
  </si>
  <si>
    <t xml:space="preserve">Demontáž oplechovania parapetov rš od 100 do 330 mm,  -0,00135t</t>
  </si>
  <si>
    <t>-534415949</t>
  </si>
  <si>
    <t>46</t>
  </si>
  <si>
    <t>764454803</t>
  </si>
  <si>
    <t xml:space="preserve">Demontáž odpadových rúr kruhových, s priemerom 150 mm,  -0,00356t</t>
  </si>
  <si>
    <t>-1192293604</t>
  </si>
  <si>
    <t>47</t>
  </si>
  <si>
    <t>764711117</t>
  </si>
  <si>
    <t>Oplechovanie parapetov Lindab rš 480 mm</t>
  </si>
  <si>
    <t>1820010715</t>
  </si>
  <si>
    <t>48</t>
  </si>
  <si>
    <t>998764201</t>
  </si>
  <si>
    <t>Presun hmôt pre konštrukcie klampiarske v objektoch výšky do 6 m</t>
  </si>
  <si>
    <t>-1383350211</t>
  </si>
  <si>
    <t>VP - Práce naviac</t>
  </si>
  <si>
    <t>PN</t>
  </si>
  <si>
    <t xml:space="preserve">02 - SO 01 Zateplenie  strechy a bleskozvod </t>
  </si>
  <si>
    <t xml:space="preserve">    712 - Izolácie striech</t>
  </si>
  <si>
    <t>M - Práce a dodávky M</t>
  </si>
  <si>
    <t xml:space="preserve">    21-M - Elektromontáže</t>
  </si>
  <si>
    <t>OST - Ostatné</t>
  </si>
  <si>
    <t>631346221</t>
  </si>
  <si>
    <t xml:space="preserve">Mazanina z betónu ľahkého penobeton LC 0,7  D 0,9  hr.nad 80 do 120 mm</t>
  </si>
  <si>
    <t>-512477083</t>
  </si>
  <si>
    <t>962086121</t>
  </si>
  <si>
    <t xml:space="preserve">Búranie stropných panelov z plynosilikátu a siporexu hr. do 300mm,  -0,15000t</t>
  </si>
  <si>
    <t>-1601461315</t>
  </si>
  <si>
    <t>979089212</t>
  </si>
  <si>
    <t>Poplatok za skladovanie - bitúmenové zmesi, uholný decht, dechtové výrobky (17 03 ), ostatné</t>
  </si>
  <si>
    <t>405526941</t>
  </si>
  <si>
    <t>712300831</t>
  </si>
  <si>
    <t xml:space="preserve">Odstránenie povlakovej krytiny na strechách plochých 10st. jednovrstvovej,  -0,00600t</t>
  </si>
  <si>
    <t>-875582956</t>
  </si>
  <si>
    <t>712300834</t>
  </si>
  <si>
    <t xml:space="preserve">Odstránenie povlakovej krytiny na strechách plochých do 10st. každé ďalšie vrstvy,  -0,00600t</t>
  </si>
  <si>
    <t>695395165</t>
  </si>
  <si>
    <t>712311101</t>
  </si>
  <si>
    <t>Zhotovenie povlakovej krytiny striech plochých do 10st. za studena náterom penetračným</t>
  </si>
  <si>
    <t>-2019389027</t>
  </si>
  <si>
    <t>1116331101</t>
  </si>
  <si>
    <t xml:space="preserve"> Penetračný náter PRIMER 933</t>
  </si>
  <si>
    <t>kg</t>
  </si>
  <si>
    <t>1919848611</t>
  </si>
  <si>
    <t>712341559</t>
  </si>
  <si>
    <t>Zhotovenie povlak. krytiny striech plochých do 10st. pásmi pritav. NAIP na celej ploche</t>
  </si>
  <si>
    <t>1285377474</t>
  </si>
  <si>
    <t>6283321702</t>
  </si>
  <si>
    <t xml:space="preserve">Parozabrana SBS modifikovany asfaltovy pás ALU 3,00 mm </t>
  </si>
  <si>
    <t>-1690751146</t>
  </si>
  <si>
    <t>712361703</t>
  </si>
  <si>
    <t xml:space="preserve">Zhotovenie povlak. krytiny striech plochých do 10st.  prilep. na celej ploche</t>
  </si>
  <si>
    <t>-2099965573</t>
  </si>
  <si>
    <t>6283321712</t>
  </si>
  <si>
    <t xml:space="preserve">Pás hydroizolačný, modifikované natavovacie asfaltové pásy 5,2 mm vrchný </t>
  </si>
  <si>
    <t>-197082730</t>
  </si>
  <si>
    <t>712362701</t>
  </si>
  <si>
    <t xml:space="preserve">Zhotovenie povlakovej krytiny striech plochých do 10st. samolepiaci pas </t>
  </si>
  <si>
    <t>630732174</t>
  </si>
  <si>
    <t>6283321723</t>
  </si>
  <si>
    <t>Pás hydroizolačný, samolepiace modifikované pásy 2,5 mm , podkladný pás,rozm.</t>
  </si>
  <si>
    <t>959609198</t>
  </si>
  <si>
    <t>712911911</t>
  </si>
  <si>
    <t xml:space="preserve">Osadenie turbín Lomanco </t>
  </si>
  <si>
    <t>65858984</t>
  </si>
  <si>
    <t>1116331010</t>
  </si>
  <si>
    <t xml:space="preserve">LOMANCO BIB 14  s úpravou </t>
  </si>
  <si>
    <t>-1499920765</t>
  </si>
  <si>
    <t>712941963</t>
  </si>
  <si>
    <t xml:space="preserve">Osadenie odvetravacách  komínkov</t>
  </si>
  <si>
    <t>-1676733290</t>
  </si>
  <si>
    <t>5535097234</t>
  </si>
  <si>
    <t xml:space="preserve">Krytina strešná odvetrávací komínček </t>
  </si>
  <si>
    <t>-1015299637</t>
  </si>
  <si>
    <t>712961901</t>
  </si>
  <si>
    <t>Údržba prienikov povlakovej krytiny striech gumami a PVC prilep. plnoplošne a bleskozvodových nosičo</t>
  </si>
  <si>
    <t>353253281</t>
  </si>
  <si>
    <t>998712102</t>
  </si>
  <si>
    <t>Presun hmôt pre izoláciu povlakovej krytiny v objektoch výšky nad 6 do 12 m</t>
  </si>
  <si>
    <t>-1640080043</t>
  </si>
  <si>
    <t>713111125</t>
  </si>
  <si>
    <t>Montáž tepelnej izolácie pásmi stropov, lepením</t>
  </si>
  <si>
    <t>1352515299</t>
  </si>
  <si>
    <t>6314151030</t>
  </si>
  <si>
    <t xml:space="preserve">Tepelná izolácia IKO Therm ALU 2x 120 mm </t>
  </si>
  <si>
    <t>98727736</t>
  </si>
  <si>
    <t>764430840</t>
  </si>
  <si>
    <t xml:space="preserve">Demontáž oplechovania múrov a nadmuroviek rš od 330 do 500 mm,  -0,00230t</t>
  </si>
  <si>
    <t>827122895</t>
  </si>
  <si>
    <t>764721111</t>
  </si>
  <si>
    <t>Oplechovanie ríms Lindab rš 100 mm</t>
  </si>
  <si>
    <t>1798858000</t>
  </si>
  <si>
    <t>764721115</t>
  </si>
  <si>
    <t>Oplechovanie ríms Lindab rš 330 mm</t>
  </si>
  <si>
    <t>-1944608882</t>
  </si>
  <si>
    <t>764731116</t>
  </si>
  <si>
    <t>Oplechovanie múrov Lindab rš 600 mm</t>
  </si>
  <si>
    <t>267577401</t>
  </si>
  <si>
    <t>764731117</t>
  </si>
  <si>
    <t>Oplechovanie múrov Lindab rš 750 mm</t>
  </si>
  <si>
    <t>-2099587676</t>
  </si>
  <si>
    <t>764751113</t>
  </si>
  <si>
    <t>Odpadné rúry Lindab kruhové rovné SROR D 120 mm</t>
  </si>
  <si>
    <t>900069379</t>
  </si>
  <si>
    <t>764751142</t>
  </si>
  <si>
    <t>Odpadné rúry Lindab výtokové koleno UTK D 100 mm</t>
  </si>
  <si>
    <t>-388066361</t>
  </si>
  <si>
    <t>764751152</t>
  </si>
  <si>
    <t>Odpadné rúry Lindab odskok SOKN D 100 mm</t>
  </si>
  <si>
    <t>-966302140</t>
  </si>
  <si>
    <t>764761132</t>
  </si>
  <si>
    <t>Žľaby Lindab žľaby podokapné polkruhové R s hákmi KFL 35 veľkosť 150 mm</t>
  </si>
  <si>
    <t>-713983310</t>
  </si>
  <si>
    <t>764761232</t>
  </si>
  <si>
    <t>Žľaby Lindab kotlík SOK k polkruhovým žľabom veľkosť 150 mm</t>
  </si>
  <si>
    <t>63614864</t>
  </si>
  <si>
    <t>210220021</t>
  </si>
  <si>
    <t>Uzemňovacie vedenie v zemi včít. svoriek, prepojenia, izolácie spojov FeZn do 120 mm2</t>
  </si>
  <si>
    <t>64</t>
  </si>
  <si>
    <t>-218045264</t>
  </si>
  <si>
    <t>3540406500</t>
  </si>
  <si>
    <t>HR-Svorka SR 02</t>
  </si>
  <si>
    <t>128</t>
  </si>
  <si>
    <t>-1101356215</t>
  </si>
  <si>
    <t>3544112000</t>
  </si>
  <si>
    <t>Páska uzemňovacia 30x4 mm</t>
  </si>
  <si>
    <t>147162101</t>
  </si>
  <si>
    <t>210220101</t>
  </si>
  <si>
    <t>Zvodový vodič včítane podpery FeZn do D 10 mm, A1 D 10 mm Cu D 8 mm</t>
  </si>
  <si>
    <t>698690970</t>
  </si>
  <si>
    <t>1561522500</t>
  </si>
  <si>
    <t>Drôt pozinkovaný mäkký 11343 D 8.00mm</t>
  </si>
  <si>
    <t>-1505371752</t>
  </si>
  <si>
    <t>210220112</t>
  </si>
  <si>
    <t>Zvodový vodič bez podpier FeZn lano do D 70 mm</t>
  </si>
  <si>
    <t>936574962</t>
  </si>
  <si>
    <t>3145291400</t>
  </si>
  <si>
    <t xml:space="preserve">Lano AlMgsi 50 </t>
  </si>
  <si>
    <t>1052758690</t>
  </si>
  <si>
    <t>49</t>
  </si>
  <si>
    <t>210220211</t>
  </si>
  <si>
    <t>Zachyt.tyč včít.upevnenia do dreva do 2 m dľžky tyče</t>
  </si>
  <si>
    <t>-1694457404</t>
  </si>
  <si>
    <t>50</t>
  </si>
  <si>
    <t>3540300400</t>
  </si>
  <si>
    <t>HR-Zberná tyč JP20</t>
  </si>
  <si>
    <t>1999007678</t>
  </si>
  <si>
    <t>51</t>
  </si>
  <si>
    <t>210220301</t>
  </si>
  <si>
    <t>Bleskozvodová svorka do 2 skrutiek (SS, SR 03)</t>
  </si>
  <si>
    <t>880579769</t>
  </si>
  <si>
    <t>52</t>
  </si>
  <si>
    <t>3540404600</t>
  </si>
  <si>
    <t>HR-Podpera PV 22</t>
  </si>
  <si>
    <t>878237550</t>
  </si>
  <si>
    <t>53</t>
  </si>
  <si>
    <t>3540406100</t>
  </si>
  <si>
    <t>HR-Svorka SK</t>
  </si>
  <si>
    <t>8944636</t>
  </si>
  <si>
    <t>54</t>
  </si>
  <si>
    <t>3540406200</t>
  </si>
  <si>
    <t>HR-Svorka SO</t>
  </si>
  <si>
    <t>1973363609</t>
  </si>
  <si>
    <t>55</t>
  </si>
  <si>
    <t>3540405900</t>
  </si>
  <si>
    <t>HR-Svorka SJ 01</t>
  </si>
  <si>
    <t>1269684135</t>
  </si>
  <si>
    <t>56</t>
  </si>
  <si>
    <t>210220361</t>
  </si>
  <si>
    <t>Tyčový uzemňovač zarazený do zeme a pripoj.vedenie do 2 m</t>
  </si>
  <si>
    <t>652863172</t>
  </si>
  <si>
    <t>57</t>
  </si>
  <si>
    <t>3540501100</t>
  </si>
  <si>
    <t>HR-Zemniaca tyč ZT 4 m</t>
  </si>
  <si>
    <t>291584541</t>
  </si>
  <si>
    <t>58</t>
  </si>
  <si>
    <t>210220362</t>
  </si>
  <si>
    <t>Tyčový uzemňovač zarazený do zeme a pripoj.vedenie 4, 5 m súprava</t>
  </si>
  <si>
    <t>1419198518</t>
  </si>
  <si>
    <t>59</t>
  </si>
  <si>
    <t>3540406000</t>
  </si>
  <si>
    <t>HR-Svorka SJ 02</t>
  </si>
  <si>
    <t>588129065</t>
  </si>
  <si>
    <t>60</t>
  </si>
  <si>
    <t>3544104000</t>
  </si>
  <si>
    <t>Tyč jímacia JP20 2000mm bez os</t>
  </si>
  <si>
    <t>-2072147929</t>
  </si>
  <si>
    <t>61</t>
  </si>
  <si>
    <t>210220372</t>
  </si>
  <si>
    <t>Ochranný uholník alebo rúrka s držiak. do steny</t>
  </si>
  <si>
    <t>1826510534</t>
  </si>
  <si>
    <t>62</t>
  </si>
  <si>
    <t>3540201200</t>
  </si>
  <si>
    <t>HR-Držiak DUZ</t>
  </si>
  <si>
    <t>-1425680644</t>
  </si>
  <si>
    <t>63</t>
  </si>
  <si>
    <t>3540402300</t>
  </si>
  <si>
    <t>HR-Ochranný uholnik OU</t>
  </si>
  <si>
    <t>2033324664</t>
  </si>
  <si>
    <t>210220401</t>
  </si>
  <si>
    <t>Označenie zvodov štítkami smaltované, z umelej hmot</t>
  </si>
  <si>
    <t>448437289</t>
  </si>
  <si>
    <t>65</t>
  </si>
  <si>
    <t>5489511000</t>
  </si>
  <si>
    <t>Štítok smaltovaný do 5 písmen 10x15 mm</t>
  </si>
  <si>
    <t>2004867364</t>
  </si>
  <si>
    <t>66</t>
  </si>
  <si>
    <t>MV</t>
  </si>
  <si>
    <t>Murárske výpomoci</t>
  </si>
  <si>
    <t>476160004</t>
  </si>
  <si>
    <t>67</t>
  </si>
  <si>
    <t>PM</t>
  </si>
  <si>
    <t>Podružný materiál</t>
  </si>
  <si>
    <t>-9702052</t>
  </si>
  <si>
    <t>68</t>
  </si>
  <si>
    <t>PPV</t>
  </si>
  <si>
    <t>Podiel pridružených výkonov</t>
  </si>
  <si>
    <t>871332225</t>
  </si>
  <si>
    <t>69</t>
  </si>
  <si>
    <t>HZS000114</t>
  </si>
  <si>
    <t>Stavebno montážne práce náročné - prehliadky pracoviska a revízie (Tr 4) v rozsahu viac ako 8 hodín</t>
  </si>
  <si>
    <t>hod</t>
  </si>
  <si>
    <t>512</t>
  </si>
  <si>
    <t>-1682406414</t>
  </si>
  <si>
    <t>70</t>
  </si>
  <si>
    <t>HZS000115</t>
  </si>
  <si>
    <t xml:space="preserve">Demontaž bleskozvodu </t>
  </si>
  <si>
    <t>1446564321</t>
  </si>
  <si>
    <t xml:space="preserve">03 - SO 03 Ustredné vykurovanie a kotolňa </t>
  </si>
  <si>
    <t xml:space="preserve">    721 - Zdravotech. vnútorná kanalizácia</t>
  </si>
  <si>
    <t xml:space="preserve">    722 - Zdravotechnika - vnútorný vodovod</t>
  </si>
  <si>
    <t xml:space="preserve">    723 - Zdravotechnika - plynovod</t>
  </si>
  <si>
    <t xml:space="preserve">    724 - Zdravotechnika - strojné vybavenie</t>
  </si>
  <si>
    <t xml:space="preserve">    731 - Ústredné kúrenie, kotolne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</si>
  <si>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</si>
  <si>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</si>
  <si>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</si>
  <si>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</si>
  <si>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766 - Konštrukcie stolárske</t>
  </si>
  <si>
    <t xml:space="preserve">    783 - Dokončovacie práce - nátery</t>
  </si>
  <si>
    <t xml:space="preserve">    23-M - Montáže potrubia</t>
  </si>
  <si>
    <t>965043421</t>
  </si>
  <si>
    <t xml:space="preserve">Búranie podkladov pod dlažby, liatych dlažieb a mazanín,betón s poterom,teracom hr.do 150 mm,  plochy do 1 m2 -2,20000t</t>
  </si>
  <si>
    <t>-1924688433</t>
  </si>
  <si>
    <t>972054411</t>
  </si>
  <si>
    <t xml:space="preserve">Vybúranie otvoru v stropoch a klenbách železob. plochy do 1 m2, hr. do 120 mm,  -2,40000t</t>
  </si>
  <si>
    <t>-1380879429</t>
  </si>
  <si>
    <t>721173203</t>
  </si>
  <si>
    <t>Potrubie z novodurových rúr TPD 5-177-67 pripájacie D 32x1, 8</t>
  </si>
  <si>
    <t>1715685520</t>
  </si>
  <si>
    <t>721173204</t>
  </si>
  <si>
    <t>Potrubie z novodurových rúr TPD 5-177-67 pripájacie D 40x1, 8</t>
  </si>
  <si>
    <t>1815307326</t>
  </si>
  <si>
    <t>721194103</t>
  </si>
  <si>
    <t>Zriadenie prípojky na potrubí vyvedenie a upevnenie odpadových výpustiek D 32x1, 8</t>
  </si>
  <si>
    <t>-1426783770</t>
  </si>
  <si>
    <t>721223412</t>
  </si>
  <si>
    <t>Zápachová uzávierka podlahová T 1020 PH</t>
  </si>
  <si>
    <t>1436675522</t>
  </si>
  <si>
    <t>721290111</t>
  </si>
  <si>
    <t>Ostatné - skúška tesnosti kanalizácie v objektoch vodou do DN 125</t>
  </si>
  <si>
    <t>1158947333</t>
  </si>
  <si>
    <t>998721202</t>
  </si>
  <si>
    <t>Presun hmôt pre vnútornú kanalizáciu v objektoch výšky nad 6 do 12 m</t>
  </si>
  <si>
    <t>-882061680</t>
  </si>
  <si>
    <t>722130211</t>
  </si>
  <si>
    <t>Potrubie z oceľ.rúr pozink.bezšvík.bežných-11 353.0, 10 004.0 zvarov. bežných-11 343.00 DN 15</t>
  </si>
  <si>
    <t>957459149</t>
  </si>
  <si>
    <t>722130213</t>
  </si>
  <si>
    <t>Potrubie z oceľ.rúr pozink.bezšvík.bežných-11 353.0, 10 004.0 zvarov. bežných-11 343.00 DN 25</t>
  </si>
  <si>
    <t>1830020141</t>
  </si>
  <si>
    <t>722130801</t>
  </si>
  <si>
    <t xml:space="preserve">Demontáž potrubia z oceľových rúrok závitových do DN 25,  -0,00213t</t>
  </si>
  <si>
    <t>-371752406</t>
  </si>
  <si>
    <t>722130802</t>
  </si>
  <si>
    <t xml:space="preserve">Demontáž potrubia z oceľových rúrok závitových nad 25 do DN 40,  -0,00497t</t>
  </si>
  <si>
    <t>-656887234</t>
  </si>
  <si>
    <t>722131913</t>
  </si>
  <si>
    <t>Oprava vodovodného potrubia závitového vsadenie odbočky do potrubia DN 25</t>
  </si>
  <si>
    <t>súb</t>
  </si>
  <si>
    <t>-1971302655</t>
  </si>
  <si>
    <t>722131916</t>
  </si>
  <si>
    <t>Oprava vodovodného potrubia závitového vsadenie odbočky do potrubia DN 50</t>
  </si>
  <si>
    <t>1988489410</t>
  </si>
  <si>
    <t>722181116</t>
  </si>
  <si>
    <t>Ochrana potrubia plstenými pásmi DN 50 a DN 65</t>
  </si>
  <si>
    <t>-580410905</t>
  </si>
  <si>
    <t>2837710400</t>
  </si>
  <si>
    <t xml:space="preserve">Mirelon izolácia    22/13"</t>
  </si>
  <si>
    <t>2131094421</t>
  </si>
  <si>
    <t>2837711400</t>
  </si>
  <si>
    <t xml:space="preserve">Mirelon izolácia    52/13"</t>
  </si>
  <si>
    <t>-1829148730</t>
  </si>
  <si>
    <t>722190223</t>
  </si>
  <si>
    <t>Prípojka vodovodná z oceľových rúr pre pevné pripojenie DN 25</t>
  </si>
  <si>
    <t>364642548</t>
  </si>
  <si>
    <t>722220861</t>
  </si>
  <si>
    <t xml:space="preserve">Demontáž armatúry závitovej s dvomi závitmi do G 3/4,  -0,00053t</t>
  </si>
  <si>
    <t>-85254701</t>
  </si>
  <si>
    <t>722229101</t>
  </si>
  <si>
    <t>Montáž ventilu výtok., plavák.,vypúšť.,odvodňov.,kohút.plniaceho,vypúšťacieho PN 0.6, ventilov G 1/2</t>
  </si>
  <si>
    <t>160408766</t>
  </si>
  <si>
    <t>5510124200</t>
  </si>
  <si>
    <t xml:space="preserve">Ventil rohovy RD L 80 1/2"         </t>
  </si>
  <si>
    <t>482218215</t>
  </si>
  <si>
    <t>722229103</t>
  </si>
  <si>
    <t>Montáž ventilu výtok., plavák.,vypúšť.,odvodňov.,kohút.plniaceho,vypúšťacieho PN 0.6, ventilov G 1</t>
  </si>
  <si>
    <t>-509461927</t>
  </si>
  <si>
    <t>5510900447</t>
  </si>
  <si>
    <t xml:space="preserve">Guľový kohút so zeleným pákovým ovládačom,  DN 25 </t>
  </si>
  <si>
    <t>-868201821</t>
  </si>
  <si>
    <t>5518610233</t>
  </si>
  <si>
    <t xml:space="preserve">Armatúry závitové - voda  Spätná klapka Sprint  1"    IVAR   č.CIM30VA025</t>
  </si>
  <si>
    <t>-627071016</t>
  </si>
  <si>
    <t>3885001430</t>
  </si>
  <si>
    <t>Tlakomer 03402 0-1MPa/1</t>
  </si>
  <si>
    <t>-842889971</t>
  </si>
  <si>
    <t>722290226</t>
  </si>
  <si>
    <t>Tlaková skúška vodovodného potrubia závitového do DN 50</t>
  </si>
  <si>
    <t>-879850453</t>
  </si>
  <si>
    <t>722290234</t>
  </si>
  <si>
    <t>Prepláchnutie a dezinfekcia vodovodného potrubia do DN 80</t>
  </si>
  <si>
    <t>-1300223234</t>
  </si>
  <si>
    <t>998722202</t>
  </si>
  <si>
    <t>Presun hmôt pre vnútorný vodovod v objektoch výšky nad 6 do 12 m</t>
  </si>
  <si>
    <t>-205270262</t>
  </si>
  <si>
    <t>723120203</t>
  </si>
  <si>
    <t>Potrubie z oceľových rúrok závitových čiernych spájaných zvarovaním - akosť 11 353.0 DN 20</t>
  </si>
  <si>
    <t>1682421815</t>
  </si>
  <si>
    <t>723120204</t>
  </si>
  <si>
    <t>Potrubie z oceľových rúrok závitových čiernych spájaných zvarovaním - akosť 11 353.0 DN 25</t>
  </si>
  <si>
    <t>2020882076</t>
  </si>
  <si>
    <t>723140801</t>
  </si>
  <si>
    <t xml:space="preserve">Demontáž potrubia z oceľových rúrok presných do DN 8,  -0,00019t</t>
  </si>
  <si>
    <t>740906724</t>
  </si>
  <si>
    <t>723150312</t>
  </si>
  <si>
    <t>Potrubie z oceľových rúrok hladkých čiernych spájaných zvarov. akosť 11 353.0 D 57/2, 9</t>
  </si>
  <si>
    <t>-548343524</t>
  </si>
  <si>
    <t>723190204</t>
  </si>
  <si>
    <t>Prípojka plynovodná z oceľových rúrok závitových čiernych spájaných na závit DN 25</t>
  </si>
  <si>
    <t>1111678164</t>
  </si>
  <si>
    <t>723190207</t>
  </si>
  <si>
    <t>Prípojka plynovodná z oceľových rúrok závitových čiernych spájaných na závit DN 50</t>
  </si>
  <si>
    <t>578070044</t>
  </si>
  <si>
    <t>723190901</t>
  </si>
  <si>
    <t>Oprava plynovodného potrubia uzatvorenie alebo otvorenie plynovodného potrubia pri opravách</t>
  </si>
  <si>
    <t>-1615998141</t>
  </si>
  <si>
    <t>723190907</t>
  </si>
  <si>
    <t>Oprava plynovodného potrubia odvzdušnenie a napustenie potrubia</t>
  </si>
  <si>
    <t>1197594956</t>
  </si>
  <si>
    <t>723190909</t>
  </si>
  <si>
    <t>Oprava plynovodného potrubia neúradná tlaková skúška doterajšieho potrubia</t>
  </si>
  <si>
    <t>-662595248</t>
  </si>
  <si>
    <t>998723202</t>
  </si>
  <si>
    <t>Presun hmôt pre vnútorný plynovod v objektoch výšky nad 6 do 12 m</t>
  </si>
  <si>
    <t>-2135708267</t>
  </si>
  <si>
    <t>724399104</t>
  </si>
  <si>
    <t>Montáž úpavovne TÚV typ 04</t>
  </si>
  <si>
    <t>-1932971671</t>
  </si>
  <si>
    <t>4360023040</t>
  </si>
  <si>
    <t xml:space="preserve">Úprava vody  AQUASET 500 N</t>
  </si>
  <si>
    <t>1649584465</t>
  </si>
  <si>
    <t>731200826</t>
  </si>
  <si>
    <t xml:space="preserve">Demontáž kotla oceľového na kvapalné alebo plynné palivá s výkonom nad 40 do 60 kW,  -0,35600t</t>
  </si>
  <si>
    <t>645434613</t>
  </si>
  <si>
    <t>731202830</t>
  </si>
  <si>
    <t>Rozrezanie demontovaného kotla oceľového s hmotnosťou nad 1000 do 2500 kg</t>
  </si>
  <si>
    <t>-1832466533</t>
  </si>
  <si>
    <t>731241083</t>
  </si>
  <si>
    <t>Montáž kotla oceľ. násten. na plyn JUNKERS kondenzačného vyhotovenie turbo do 42 kW</t>
  </si>
  <si>
    <t>1997924149</t>
  </si>
  <si>
    <t>4847571240</t>
  </si>
  <si>
    <t xml:space="preserve">Vykurovacia technika  VIESSMANN  kotol VITODENS 200WB20 15-60kW vratane Vitotronic 100 HC 1B </t>
  </si>
  <si>
    <t>941896284</t>
  </si>
  <si>
    <t>4847571020pc</t>
  </si>
  <si>
    <t xml:space="preserve">Vykurovacia technika  VIESSMANN  neutralizácia GENO - neutra V N70</t>
  </si>
  <si>
    <t>-495956974</t>
  </si>
  <si>
    <t>4847571030pc</t>
  </si>
  <si>
    <t xml:space="preserve">Vykurovacia technika  VIESSMANN  neutralizačný granulát 8 kg </t>
  </si>
  <si>
    <t>1017411507</t>
  </si>
  <si>
    <t>4847571040pc</t>
  </si>
  <si>
    <t xml:space="preserve">Vykurovacia technika  VIESSMANN  regulácia Vitotronic 300-K </t>
  </si>
  <si>
    <t>-835670770</t>
  </si>
  <si>
    <t>4847571050pc</t>
  </si>
  <si>
    <t xml:space="preserve">Vykurovacia technika  VIESSMANN sada prothlukových nožičiek </t>
  </si>
  <si>
    <t>-1918357389</t>
  </si>
  <si>
    <t>4847571070,0</t>
  </si>
  <si>
    <t xml:space="preserve">Vykurovacia technika  VIESSMANN  hydraulické systemoné prepojenie CM2</t>
  </si>
  <si>
    <t>-1255571375</t>
  </si>
  <si>
    <t>4847571080,0</t>
  </si>
  <si>
    <t xml:space="preserve">Vykurovacia technika  VIESSMANN  obmedzovač hladiny vody </t>
  </si>
  <si>
    <t>-2055490693</t>
  </si>
  <si>
    <t>4849101190</t>
  </si>
  <si>
    <t xml:space="preserve">Vykurovacia technika  spalinova kaskada pre CM 2 200/250</t>
  </si>
  <si>
    <t>1281815274</t>
  </si>
  <si>
    <t>4849101430</t>
  </si>
  <si>
    <t xml:space="preserve">Vykurovacia technika  revizny kus 250</t>
  </si>
  <si>
    <t>38871724</t>
  </si>
  <si>
    <t>4849101620</t>
  </si>
  <si>
    <t xml:space="preserve">Vykurovacia technika   dymovod 1m d250</t>
  </si>
  <si>
    <t>804091121</t>
  </si>
  <si>
    <t>4849101700</t>
  </si>
  <si>
    <t xml:space="preserve">Vykurovacia technika  koleno 87/250</t>
  </si>
  <si>
    <t>-1355312355</t>
  </si>
  <si>
    <t>4849101730</t>
  </si>
  <si>
    <t xml:space="preserve">Vykurovacia technika  vetracia clona 250</t>
  </si>
  <si>
    <t>-1101557345</t>
  </si>
  <si>
    <t>4056101300</t>
  </si>
  <si>
    <t xml:space="preserve">Regulátor teploty priestorový 61103  0 až+40 st.C</t>
  </si>
  <si>
    <t>1319786349</t>
  </si>
  <si>
    <t>3450205970</t>
  </si>
  <si>
    <t xml:space="preserve">Detektor úniku plynov    3921-01310</t>
  </si>
  <si>
    <t>-1080542146</t>
  </si>
  <si>
    <t>731391812</t>
  </si>
  <si>
    <t>Vypúšťanie vody z kotla do kanalizácie samospádom o v. pl.kotla nad 5 do 10 m2</t>
  </si>
  <si>
    <t>645676255</t>
  </si>
  <si>
    <t>998731202</t>
  </si>
  <si>
    <t>Presun hmôt pre kotolne umiestnené vo výške (hĺbke) nad 6 do 12 m</t>
  </si>
  <si>
    <t>-1406384514</t>
  </si>
  <si>
    <t>732110812</t>
  </si>
  <si>
    <t xml:space="preserve">Demontáž telesa rozdeľovača a zberača nad DN 100 do 200,  -0,09300t</t>
  </si>
  <si>
    <t>-615120431</t>
  </si>
  <si>
    <t>732110813</t>
  </si>
  <si>
    <t xml:space="preserve">Demontáž telesa rozdeľovača a zberača nad DN 200 do 300,  -0,20700t</t>
  </si>
  <si>
    <t>-679080195</t>
  </si>
  <si>
    <t>732111132</t>
  </si>
  <si>
    <t>Rozdeľovač a zberač, teleso rozdeľovača a zberača akosť normy 11 353.0 DN 150</t>
  </si>
  <si>
    <t>-1958113311</t>
  </si>
  <si>
    <t>732111312</t>
  </si>
  <si>
    <t>Rozdeľovač a zberač, rúrkové hrdlo rozdeľovača a zberača bez príruby akosť nor. 11 353.0 DN do 25</t>
  </si>
  <si>
    <t>-1085188463</t>
  </si>
  <si>
    <t>732111315</t>
  </si>
  <si>
    <t>Rozdeľovač a zberač, rúrkové hrdlo rozdeľovača a zberača bez príruby akosť nor. 11 353.0 DN do 40</t>
  </si>
  <si>
    <t>1090158162</t>
  </si>
  <si>
    <t>732111318</t>
  </si>
  <si>
    <t>Rozdeľovač a zberač, rúrkové hrdlo rozdeľovača a zberača bez príruby akosť nor. 11 353.0 DN do 65</t>
  </si>
  <si>
    <t>-1534529154</t>
  </si>
  <si>
    <t>732111325</t>
  </si>
  <si>
    <t>Rozdeľovač a zberač, rúrkové hrdlo rozdeľovača a zberača bez príruby akosť normy 11 353.0 DN do 100</t>
  </si>
  <si>
    <t>116651806</t>
  </si>
  <si>
    <t>732320814</t>
  </si>
  <si>
    <t>Demontáž nádrže beztlakovej alebo tlakovej, odpojenie od rozvodov potrubia nádrže objemu do 500 l</t>
  </si>
  <si>
    <t>652372030</t>
  </si>
  <si>
    <t>732420812</t>
  </si>
  <si>
    <t xml:space="preserve">Demontáž čerpadla obehového špirálového (do potrubia) DN 40,  -0,02100t</t>
  </si>
  <si>
    <t>329138605</t>
  </si>
  <si>
    <t>732420815</t>
  </si>
  <si>
    <t xml:space="preserve">Demontáž čerpadla obehového špirálového (do potrubia) DN 80,  -0,02800t</t>
  </si>
  <si>
    <t>-283497430</t>
  </si>
  <si>
    <t>732429112</t>
  </si>
  <si>
    <t>Montáž čerpadla (do potrubia) obehového špirálového DN 40</t>
  </si>
  <si>
    <t>1255243458</t>
  </si>
  <si>
    <t>71</t>
  </si>
  <si>
    <t>4268150083</t>
  </si>
  <si>
    <t xml:space="preserve">Čerpadlo GRUNDFOS  UP 25-80 B   A  obj.č.  52004410</t>
  </si>
  <si>
    <t>1392842915</t>
  </si>
  <si>
    <t>72</t>
  </si>
  <si>
    <t>4268150089</t>
  </si>
  <si>
    <t xml:space="preserve">Čerpadlo GRUNDFOS  UPS 40-80 F 250 PN6/10 1x230V 50Hz  obj.č.  52022110</t>
  </si>
  <si>
    <t>-540149657</t>
  </si>
  <si>
    <t>73</t>
  </si>
  <si>
    <t>732890802</t>
  </si>
  <si>
    <t>Vnútrostav. premiestnenie vybúraných hmôt strojovní vodorovne 100 m z objektov výšky nad 6 do 12 m</t>
  </si>
  <si>
    <t>1036685854</t>
  </si>
  <si>
    <t>74</t>
  </si>
  <si>
    <t>998732101</t>
  </si>
  <si>
    <t>Presun hmôt pre strojovne v objektoch výšky do 6 m</t>
  </si>
  <si>
    <t>-1402758060</t>
  </si>
  <si>
    <t>75</t>
  </si>
  <si>
    <t>733110806</t>
  </si>
  <si>
    <t xml:space="preserve">Demontáž potrubia z oceľových rúrok závitových nad 15 do DN 32,  -0,00300t</t>
  </si>
  <si>
    <t>1600290616</t>
  </si>
  <si>
    <t>76</t>
  </si>
  <si>
    <t>733110808</t>
  </si>
  <si>
    <t xml:space="preserve">Demontáž potrubia z oceľových rúrok závitových nad 32 do DN 50,  -0,00500t</t>
  </si>
  <si>
    <t>-630890169</t>
  </si>
  <si>
    <t>77</t>
  </si>
  <si>
    <t>733110810</t>
  </si>
  <si>
    <t xml:space="preserve">Demontáž potrubia z oceľových rúrok závitových nad 50 do DN 80,  -0,00800t</t>
  </si>
  <si>
    <t>-1758573672</t>
  </si>
  <si>
    <t>78</t>
  </si>
  <si>
    <t>733140811</t>
  </si>
  <si>
    <t xml:space="preserve">Demontáž odvzdušňovacej nádoby a dýzy, odrezanie,  -0,00700t</t>
  </si>
  <si>
    <t>-255369058</t>
  </si>
  <si>
    <t>79</t>
  </si>
  <si>
    <t>733161502</t>
  </si>
  <si>
    <t>Potrubie plasthliníkové PE-RT 18x2 mm z rúrok v kotúčoch</t>
  </si>
  <si>
    <t>2009217127</t>
  </si>
  <si>
    <t>80</t>
  </si>
  <si>
    <t>733161503</t>
  </si>
  <si>
    <t>Potrubie plasthliníkové PE-RT 20x2 mm z rúrok v kotúčoch</t>
  </si>
  <si>
    <t>-166344578</t>
  </si>
  <si>
    <t>81</t>
  </si>
  <si>
    <t>733161504</t>
  </si>
  <si>
    <t>Potrubie plasthliníkové PE-RT 26x3 mm z rúrok v kotúčoch</t>
  </si>
  <si>
    <t>-1210841407</t>
  </si>
  <si>
    <t>82</t>
  </si>
  <si>
    <t>733161505</t>
  </si>
  <si>
    <t>Potrubie plasthliníkové PE-RT 32x3 mm z rúrok v kotúčoch</t>
  </si>
  <si>
    <t>-1487447412</t>
  </si>
  <si>
    <t>83</t>
  </si>
  <si>
    <t>733161514,1</t>
  </si>
  <si>
    <t>Potrubie plasthliníkové PE-RT 42x3 mm z rúrok rovných</t>
  </si>
  <si>
    <t>-1055822469</t>
  </si>
  <si>
    <t>84</t>
  </si>
  <si>
    <t>733161515</t>
  </si>
  <si>
    <t>Potrubie plasthliníkové PE-RT 54x4 mm z rúrok rovných</t>
  </si>
  <si>
    <t>-162934075</t>
  </si>
  <si>
    <t>85</t>
  </si>
  <si>
    <t>733191302</t>
  </si>
  <si>
    <t>Tlaková skúška plastového potrubia nad 32 do 63 mm</t>
  </si>
  <si>
    <t>-616609314</t>
  </si>
  <si>
    <t>86</t>
  </si>
  <si>
    <t>733193820</t>
  </si>
  <si>
    <t xml:space="preserve">Rozrezanie konzoly, podpery a výložníka pre potrubie z uholníkov L nad 50x50x5 do 80x80x8 mm,  -0,00700t</t>
  </si>
  <si>
    <t>1246026166</t>
  </si>
  <si>
    <t>87</t>
  </si>
  <si>
    <t>733890801</t>
  </si>
  <si>
    <t>Vnútrostav. premiestnenie vybúraných hmôt rozvodov potrubia vodorovne do 100 m z obj. výš. do 6 m</t>
  </si>
  <si>
    <t>1343777012</t>
  </si>
  <si>
    <t>88</t>
  </si>
  <si>
    <t>998733203</t>
  </si>
  <si>
    <t>Presun hmôt pre rozvody potrubia v objektoch výšky nad 6 do 24 m</t>
  </si>
  <si>
    <t>1610452942</t>
  </si>
  <si>
    <t>89</t>
  </si>
  <si>
    <t>734100811</t>
  </si>
  <si>
    <t xml:space="preserve">Demontáž armatúry prírubovej s dvomi prírubami do DN 50,  -0,01400t</t>
  </si>
  <si>
    <t>-313408816</t>
  </si>
  <si>
    <t>90</t>
  </si>
  <si>
    <t>734100812</t>
  </si>
  <si>
    <t xml:space="preserve">Demontáž armatúry prírubovej s dvomi prírubami nad 50 do DN 100,  -0,03900t</t>
  </si>
  <si>
    <t>-360165936</t>
  </si>
  <si>
    <t>91</t>
  </si>
  <si>
    <t>734100813</t>
  </si>
  <si>
    <t xml:space="preserve">Demontáž armatúry prírubovej s dvomi prírubami nad 100 do DN 150,  -0,08300t</t>
  </si>
  <si>
    <t>469451815</t>
  </si>
  <si>
    <t>92</t>
  </si>
  <si>
    <t>734109116</t>
  </si>
  <si>
    <t>Montáž armatúry prírubovej s dvomi prírubami PN 0, 6 DN 80</t>
  </si>
  <si>
    <t>349299002</t>
  </si>
  <si>
    <t>93</t>
  </si>
  <si>
    <t>4228461366</t>
  </si>
  <si>
    <t xml:space="preserve">DN 80, medziprírubová klapka     Herz obj.č.1421913</t>
  </si>
  <si>
    <t>1275588780</t>
  </si>
  <si>
    <t>94</t>
  </si>
  <si>
    <t>4228461364</t>
  </si>
  <si>
    <t xml:space="preserve">DN 50, medziprírubová klapka     Herz obj.č.1421911</t>
  </si>
  <si>
    <t>-1079679640</t>
  </si>
  <si>
    <t>95</t>
  </si>
  <si>
    <t>5518220155</t>
  </si>
  <si>
    <t xml:space="preserve">Medziprírubová pružinová spätná klapka  DN 50    IVAR   č.W6010050</t>
  </si>
  <si>
    <t>2045108833</t>
  </si>
  <si>
    <t>96</t>
  </si>
  <si>
    <t>5518220156</t>
  </si>
  <si>
    <t xml:space="preserve">Medziprírubová pružinová spätná klapka  DN 65    IVAR   č.W6010065</t>
  </si>
  <si>
    <t>-1448082202</t>
  </si>
  <si>
    <t>97</t>
  </si>
  <si>
    <t>734173617</t>
  </si>
  <si>
    <t>Prírubový spoj PN 4, 0/I, 200st. C DN 80</t>
  </si>
  <si>
    <t>-207938807</t>
  </si>
  <si>
    <t>98</t>
  </si>
  <si>
    <t>734190822</t>
  </si>
  <si>
    <t>Demontáž príruby rozpojenie prírubového spoja nad 100 do DN 150</t>
  </si>
  <si>
    <t>1595153667</t>
  </si>
  <si>
    <t>99</t>
  </si>
  <si>
    <t>734200811</t>
  </si>
  <si>
    <t>Demontáž armatúry závitovej s jedným závitom do G 1/2</t>
  </si>
  <si>
    <t>973749160</t>
  </si>
  <si>
    <t>100</t>
  </si>
  <si>
    <t>734200822</t>
  </si>
  <si>
    <t xml:space="preserve">Demontáž armatúry závitovej s dvomi závitmi nad 1/2 do G 1,  -0,00100t</t>
  </si>
  <si>
    <t>394204705</t>
  </si>
  <si>
    <t>101</t>
  </si>
  <si>
    <t>734200824</t>
  </si>
  <si>
    <t xml:space="preserve">Demontáž armatúry závitovej s dvomi závitmi nad 6/4 do G 2,  -0,00300t</t>
  </si>
  <si>
    <t>1483058766</t>
  </si>
  <si>
    <t>102</t>
  </si>
  <si>
    <t>734209101,1</t>
  </si>
  <si>
    <t xml:space="preserve">Montáž závitovej armatúry </t>
  </si>
  <si>
    <t>478270801</t>
  </si>
  <si>
    <t>103</t>
  </si>
  <si>
    <t>4849211031</t>
  </si>
  <si>
    <t xml:space="preserve">Termostatická hlavica HERZ-DESIGN na termostatické ventily Vaillant, 6 - 28 °C    Herz obj.č.1926011</t>
  </si>
  <si>
    <t>475468654</t>
  </si>
  <si>
    <t>104</t>
  </si>
  <si>
    <t>4228461087</t>
  </si>
  <si>
    <t xml:space="preserve">1/2" spiatočkový ventil HERZ-RL-5, priamy    Herz obj.č.1392301</t>
  </si>
  <si>
    <t>879205418</t>
  </si>
  <si>
    <t>105</t>
  </si>
  <si>
    <t>4228461060</t>
  </si>
  <si>
    <t xml:space="preserve">1/2" ventil HERZ-TS-90-E, priamy, s malým odporom, kvs = 2,0    Herz obj.č.1772301</t>
  </si>
  <si>
    <t>-2084057032</t>
  </si>
  <si>
    <t>106</t>
  </si>
  <si>
    <t>4228461063</t>
  </si>
  <si>
    <t xml:space="preserve">1/2" ventil HERZ-TS-90-E  "AB", trojosový, ľavost. montáž, s malým odpor., kvs = 2,0 obj.č.1775801</t>
  </si>
  <si>
    <t>-2025404397</t>
  </si>
  <si>
    <t>107</t>
  </si>
  <si>
    <t>4228461218</t>
  </si>
  <si>
    <t xml:space="preserve">1/2 x M 22x1,5 štvorcestný ventil HERZ-VUA-TV, priamy pre 2-rúrkové sústavy  obj.č.1778391</t>
  </si>
  <si>
    <t>-1397687905</t>
  </si>
  <si>
    <t>108</t>
  </si>
  <si>
    <t>4228461373</t>
  </si>
  <si>
    <t xml:space="preserve">1/2" regulátor tlakovej diferencie, 40-1200 l/h    Herz obj.č.1400701</t>
  </si>
  <si>
    <t>1964519580</t>
  </si>
  <si>
    <t>109</t>
  </si>
  <si>
    <t>4228461375</t>
  </si>
  <si>
    <t xml:space="preserve">1" regulátor tlakovej diferencie, 300-4000 l/h    Herz obj.č.1400703</t>
  </si>
  <si>
    <t>-532123572</t>
  </si>
  <si>
    <t>110</t>
  </si>
  <si>
    <t>4228461385</t>
  </si>
  <si>
    <t xml:space="preserve">1/2" ventil STRÖMAX-GM, priamy, regulačný s meracími ventilčekmi    Herz obj.č.1421701</t>
  </si>
  <si>
    <t>704524832</t>
  </si>
  <si>
    <t>111</t>
  </si>
  <si>
    <t>4228461387</t>
  </si>
  <si>
    <t xml:space="preserve">1" ventil STRÖMAX-GM, priamy, regulačný s meracími ventilčekmi    Herz obj.č.1421703</t>
  </si>
  <si>
    <t>-126470285</t>
  </si>
  <si>
    <t>112</t>
  </si>
  <si>
    <t>734209118</t>
  </si>
  <si>
    <t>Montáž závitovej armatúry</t>
  </si>
  <si>
    <t>-1850510682</t>
  </si>
  <si>
    <t>113</t>
  </si>
  <si>
    <t>5510900288</t>
  </si>
  <si>
    <t xml:space="preserve">Guľový kohút s pákovým ovládačom, PN 50, DN 15    Herz obj.č.1210001</t>
  </si>
  <si>
    <t>-1781700109</t>
  </si>
  <si>
    <t>114</t>
  </si>
  <si>
    <t>5510900290</t>
  </si>
  <si>
    <t xml:space="preserve">Guľový kohút s pákovým ovládačom, PN 50, DN 20    Herz obj.č.1210002</t>
  </si>
  <si>
    <t>1070621791</t>
  </si>
  <si>
    <t>115</t>
  </si>
  <si>
    <t>5510900294</t>
  </si>
  <si>
    <t xml:space="preserve">Guľový kohút s pákovým ovládačom, PN 40, DN 32    Herz obj.č.1210004</t>
  </si>
  <si>
    <t>758194148</t>
  </si>
  <si>
    <t>116</t>
  </si>
  <si>
    <t>5510900298</t>
  </si>
  <si>
    <t xml:space="preserve">Guľový kohút s pákovým ovládačom, PN 40, DN 50    Herz obj.č.1210006</t>
  </si>
  <si>
    <t>120941930</t>
  </si>
  <si>
    <t>117</t>
  </si>
  <si>
    <t>5510900300</t>
  </si>
  <si>
    <t xml:space="preserve">Guľový kohút s pákovým ovládačom, PN 16, DN 65    Herz obj.č.1210007</t>
  </si>
  <si>
    <t>-57065930</t>
  </si>
  <si>
    <t>118</t>
  </si>
  <si>
    <t>5510900302</t>
  </si>
  <si>
    <t xml:space="preserve">Guľový kohút s pákovým ovládačom, PN 16, DN 80    Herz obj.č.1210008</t>
  </si>
  <si>
    <t>-608952438</t>
  </si>
  <si>
    <t>119</t>
  </si>
  <si>
    <t>734212113</t>
  </si>
  <si>
    <t>Ventil odvzdušňovací závitový samočinný nízkotlak.parných sústav, PN 0 ON 13 7311 DN 15</t>
  </si>
  <si>
    <t>-1867356132</t>
  </si>
  <si>
    <t>120</t>
  </si>
  <si>
    <t>734251125</t>
  </si>
  <si>
    <t>Ventil poistný závitový nízkozdvižný pružinový P 10-237-606, PN 0,6/120st. C ON 13 7031 G 1</t>
  </si>
  <si>
    <t>-392189593</t>
  </si>
  <si>
    <t>121</t>
  </si>
  <si>
    <t>734290827</t>
  </si>
  <si>
    <t xml:space="preserve">Demontáž armatúry zmiešavacej štvorcestnej "Duomix A" DN 80,  -0,00900t</t>
  </si>
  <si>
    <t>1761395258</t>
  </si>
  <si>
    <t>122</t>
  </si>
  <si>
    <t>734291113</t>
  </si>
  <si>
    <t>Ostané armatúry, kohútik plniaci a vypúšťací normy 13 7061, PN 1,0/100st. C G 1/2</t>
  </si>
  <si>
    <t>-57900150</t>
  </si>
  <si>
    <t>123</t>
  </si>
  <si>
    <t>734291114</t>
  </si>
  <si>
    <t>Ostané armatúry, kohútik plniaci a vypúšťací normy 13 7061, PN 1,0/100st. C G 3/4</t>
  </si>
  <si>
    <t>867419568</t>
  </si>
  <si>
    <t>124</t>
  </si>
  <si>
    <t>734291215</t>
  </si>
  <si>
    <t xml:space="preserve">Ostané armatúry, filter závitový </t>
  </si>
  <si>
    <t>254919</t>
  </si>
  <si>
    <t>125</t>
  </si>
  <si>
    <t>4228461551</t>
  </si>
  <si>
    <t xml:space="preserve">1/2" filter, veľkosť oka sieťoviny 0,4 mm    Herz obj.č.1411101</t>
  </si>
  <si>
    <t>86144534</t>
  </si>
  <si>
    <t>126</t>
  </si>
  <si>
    <t>4228461552</t>
  </si>
  <si>
    <t xml:space="preserve">3/4" filter, veľkosť oka sieťoviny 0,4 mm    Herz obj.č.1411102</t>
  </si>
  <si>
    <t>731561453</t>
  </si>
  <si>
    <t>127</t>
  </si>
  <si>
    <t>4228461554</t>
  </si>
  <si>
    <t xml:space="preserve">1 1/4" filter, veľkosť oka sieťoviny 0,4 mm    Herz obj.č.1411104</t>
  </si>
  <si>
    <t>2089157984</t>
  </si>
  <si>
    <t>4228461556</t>
  </si>
  <si>
    <t xml:space="preserve">2" filter, veľkosť oka sieťoviny 0,4 mm    Herz obj.č.1411106</t>
  </si>
  <si>
    <t>1834493288</t>
  </si>
  <si>
    <t>129</t>
  </si>
  <si>
    <t>4228461557</t>
  </si>
  <si>
    <t xml:space="preserve">2 1/2" filter, veľkosť oka sieťoviny 0,4 mm    Herz obj.č.1411107</t>
  </si>
  <si>
    <t>-1959462978</t>
  </si>
  <si>
    <t>130</t>
  </si>
  <si>
    <t>4228461558</t>
  </si>
  <si>
    <t xml:space="preserve">3" filter, veľkosť oka sieťoviny 0,4 mm    Herz obj.č.1411108</t>
  </si>
  <si>
    <t>962038141</t>
  </si>
  <si>
    <t>131</t>
  </si>
  <si>
    <t>734295113</t>
  </si>
  <si>
    <t>Zmiešavacia armatúra trojcestná "MIX AP" DN 32</t>
  </si>
  <si>
    <t>-1477649054</t>
  </si>
  <si>
    <t>132</t>
  </si>
  <si>
    <t>734295115</t>
  </si>
  <si>
    <t>Zmiešavacia armatúra trojcestná "MIX AP" DN 50</t>
  </si>
  <si>
    <t>-555900828</t>
  </si>
  <si>
    <t>133</t>
  </si>
  <si>
    <t>3885000560</t>
  </si>
  <si>
    <t>Servopohon MK-CS 230V/50HZ</t>
  </si>
  <si>
    <t>-1900592953</t>
  </si>
  <si>
    <t>134</t>
  </si>
  <si>
    <t>734410841</t>
  </si>
  <si>
    <t xml:space="preserve">Demontáž teplomera s ochranným puzdrom, diaľkového s kapilárou,  -0,00400t</t>
  </si>
  <si>
    <t>-628797367</t>
  </si>
  <si>
    <t>135</t>
  </si>
  <si>
    <t>734420822</t>
  </si>
  <si>
    <t xml:space="preserve">Demontáž tlakomera kontaktného,  -0,00700t</t>
  </si>
  <si>
    <t>-1956134480</t>
  </si>
  <si>
    <t>136</t>
  </si>
  <si>
    <t>734890801</t>
  </si>
  <si>
    <t>Vnútrostaveniskové premiestnenie vybúraných hmôt armatúr do 6m</t>
  </si>
  <si>
    <t>-716286011</t>
  </si>
  <si>
    <t>137</t>
  </si>
  <si>
    <t>998734203</t>
  </si>
  <si>
    <t>Presun hmôt pre armatúry v objektoch výšky nad 6 do 24 m</t>
  </si>
  <si>
    <t>-729375238</t>
  </si>
  <si>
    <t>138</t>
  </si>
  <si>
    <t>735000912</t>
  </si>
  <si>
    <t>Vyregulovanie dvojregulačného ventilu s termostatickým ovládaním</t>
  </si>
  <si>
    <t>-888155497</t>
  </si>
  <si>
    <t>139</t>
  </si>
  <si>
    <t>735111810</t>
  </si>
  <si>
    <t xml:space="preserve">Demontáž vykurovacích telies liatinových článkových,  -0,02300t</t>
  </si>
  <si>
    <t>-733388741</t>
  </si>
  <si>
    <t>140</t>
  </si>
  <si>
    <t>735158110</t>
  </si>
  <si>
    <t>Vykurovacie telesá panelové, tlaková skúška telesa vodou VSŽ Košice jednoradového</t>
  </si>
  <si>
    <t>1254831408</t>
  </si>
  <si>
    <t>141</t>
  </si>
  <si>
    <t>735158120</t>
  </si>
  <si>
    <t>Vykurovacie telesá panelové, tlaková skúška telesa vodou VSŽ Košice dvojradového</t>
  </si>
  <si>
    <t>1366671820</t>
  </si>
  <si>
    <t>142</t>
  </si>
  <si>
    <t>735159524</t>
  </si>
  <si>
    <t>Montáž vykurovacieho telesa VSŽ P90 dvojradového s odvzdušnením do 2040mm</t>
  </si>
  <si>
    <t>936587586</t>
  </si>
  <si>
    <t>143</t>
  </si>
  <si>
    <t>4845372500</t>
  </si>
  <si>
    <t>Vykurovacie telesá doskové KORAD 21K 500x0600</t>
  </si>
  <si>
    <t>-1064633732</t>
  </si>
  <si>
    <t>144</t>
  </si>
  <si>
    <t>4845372900</t>
  </si>
  <si>
    <t>Vykurovacie telesá doskové KORAD 21K 500x1000</t>
  </si>
  <si>
    <t>2056519728</t>
  </si>
  <si>
    <t>145</t>
  </si>
  <si>
    <t>4845373100</t>
  </si>
  <si>
    <t>Vykurovacie telesá doskové KORAD 21K 500x1200</t>
  </si>
  <si>
    <t>1846604864</t>
  </si>
  <si>
    <t>146</t>
  </si>
  <si>
    <t>4845373250</t>
  </si>
  <si>
    <t>Vykurovacie telesá doskové KORAD 21K 500x1400</t>
  </si>
  <si>
    <t>818192056</t>
  </si>
  <si>
    <t>147</t>
  </si>
  <si>
    <t>4845381550</t>
  </si>
  <si>
    <t>Vykurovacie telesá doskové KORAD 22K 900x0700</t>
  </si>
  <si>
    <t>1446013176</t>
  </si>
  <si>
    <t>148</t>
  </si>
  <si>
    <t>4845379400</t>
  </si>
  <si>
    <t>Vykurovacie telesá doskové KORAD 22K 500x0800</t>
  </si>
  <si>
    <t>1186501648</t>
  </si>
  <si>
    <t>149</t>
  </si>
  <si>
    <t>4845379500</t>
  </si>
  <si>
    <t>Vykurovacie telesá doskové KORAD 22K 500x1000</t>
  </si>
  <si>
    <t>1209773073</t>
  </si>
  <si>
    <t>150</t>
  </si>
  <si>
    <t>4845379600</t>
  </si>
  <si>
    <t>Vykurovacie telesá doskové KORAD 22K 500x1200</t>
  </si>
  <si>
    <t>-474492797</t>
  </si>
  <si>
    <t>151</t>
  </si>
  <si>
    <t>4845379700</t>
  </si>
  <si>
    <t>Vykurovacie telesá doskové KORAD 22K 500x1400</t>
  </si>
  <si>
    <t>-186032120</t>
  </si>
  <si>
    <t>152</t>
  </si>
  <si>
    <t>4845500060</t>
  </si>
  <si>
    <t xml:space="preserve">Vykurovacie rebríky  ATLANTIK 450/1220</t>
  </si>
  <si>
    <t>-1315191860</t>
  </si>
  <si>
    <t>153</t>
  </si>
  <si>
    <t>4845500090</t>
  </si>
  <si>
    <t xml:space="preserve">Vykurovacie rebríky  ATLANTIK 450/1500</t>
  </si>
  <si>
    <t>1689371276</t>
  </si>
  <si>
    <t>154</t>
  </si>
  <si>
    <t>4845500310</t>
  </si>
  <si>
    <t xml:space="preserve">Vykurovacie rebríky  ATLANTIK 750/1500</t>
  </si>
  <si>
    <t>104752217</t>
  </si>
  <si>
    <t>155</t>
  </si>
  <si>
    <t>4845500330</t>
  </si>
  <si>
    <t xml:space="preserve">Vykurovacie rebríky  ATLANTIK 750/1850</t>
  </si>
  <si>
    <t>-1349649821</t>
  </si>
  <si>
    <t>156</t>
  </si>
  <si>
    <t>735191910</t>
  </si>
  <si>
    <t>Napustenie vody do vykurovacieho systému vrátane potrubia o v. pl. vykurovacích telies</t>
  </si>
  <si>
    <t>-1802352161</t>
  </si>
  <si>
    <t>157</t>
  </si>
  <si>
    <t>735211814</t>
  </si>
  <si>
    <t xml:space="preserve">Demontáž registra z oceľových rúrok rebrového 76/3/156 do 3m s počtom prameňov 4,  -0,10200t</t>
  </si>
  <si>
    <t>34260575</t>
  </si>
  <si>
    <t>158</t>
  </si>
  <si>
    <t>735211830</t>
  </si>
  <si>
    <t xml:space="preserve">Rozrezanie registra z oceľových rúrok rebrového priemeru 76/3/156,  -0,01100t</t>
  </si>
  <si>
    <t>2131892829</t>
  </si>
  <si>
    <t>159</t>
  </si>
  <si>
    <t>735221812</t>
  </si>
  <si>
    <t xml:space="preserve">Demontáž registra z rúrok hladkých DN 50 do 3m s počtom prameňov registra 2,  -0,01700t</t>
  </si>
  <si>
    <t>-1989376263</t>
  </si>
  <si>
    <t>160</t>
  </si>
  <si>
    <t>735221850</t>
  </si>
  <si>
    <t>Rozrezanie demontovaného registra DN 50</t>
  </si>
  <si>
    <t>-417844459</t>
  </si>
  <si>
    <t>161</t>
  </si>
  <si>
    <t>735291800</t>
  </si>
  <si>
    <t>Demontáž konzol alebo držiakov vykurovacieho telesa, registra, konvektora do odpadu</t>
  </si>
  <si>
    <t>-1234308453</t>
  </si>
  <si>
    <t>162</t>
  </si>
  <si>
    <t>735890802</t>
  </si>
  <si>
    <t>Vnútrostaveniskové premiestnenie vybúraných hmôt vykurovacích telies do 12m</t>
  </si>
  <si>
    <t>1099115723</t>
  </si>
  <si>
    <t>163</t>
  </si>
  <si>
    <t>998735202</t>
  </si>
  <si>
    <t>Presun hmôt pre vykurovacie telesá v objektoch výšky nad 6 do 12 m</t>
  </si>
  <si>
    <t>-140579204</t>
  </si>
  <si>
    <t>164</t>
  </si>
  <si>
    <t>766667911</t>
  </si>
  <si>
    <t xml:space="preserve">Oprava dverného krídla - otvor v dverach 250x500 mm opatrený žaluziou a sieťkou proti hmyzu </t>
  </si>
  <si>
    <t>1647560253</t>
  </si>
  <si>
    <t>165</t>
  </si>
  <si>
    <t>766667912</t>
  </si>
  <si>
    <t xml:space="preserve">Oprava okenneho  krídla, otvor 310x310 mm opatriť mriežkou  alebo pletivom </t>
  </si>
  <si>
    <t>-344672364</t>
  </si>
  <si>
    <t>166</t>
  </si>
  <si>
    <t>783414340</t>
  </si>
  <si>
    <t>Nátery kov.potr.a armatúr olejové farby slon.do DN 50 mm dvojnás. 1x email a základným náterom</t>
  </si>
  <si>
    <t>766706049</t>
  </si>
  <si>
    <t>167</t>
  </si>
  <si>
    <t>210010032</t>
  </si>
  <si>
    <t>Rúrka elektroinšt. ohybná kovová "Kopex", uložená voľne alebo pod omietkou typ 2416, 16 mm</t>
  </si>
  <si>
    <t>-2132414601</t>
  </si>
  <si>
    <t>168</t>
  </si>
  <si>
    <t>3450705400</t>
  </si>
  <si>
    <t>I-Rúrka FXP 16</t>
  </si>
  <si>
    <t>1801844412</t>
  </si>
  <si>
    <t>169</t>
  </si>
  <si>
    <t>210010103</t>
  </si>
  <si>
    <t>Lišta elektroinšt. z PH vrátane spojok, ohybov, rohov, bez krabíc, uložená pevne typ L 60 preťahovací</t>
  </si>
  <si>
    <t>826936318</t>
  </si>
  <si>
    <t>170</t>
  </si>
  <si>
    <t>3451206500</t>
  </si>
  <si>
    <t>Lišta L 80x40</t>
  </si>
  <si>
    <t>808067000</t>
  </si>
  <si>
    <t>171</t>
  </si>
  <si>
    <t>210010105</t>
  </si>
  <si>
    <t>Lišta elektroinšt. z PH vrátane spojok, ohybov, rohov, bez krabíc, uložená pevne typ V 43 vkladací</t>
  </si>
  <si>
    <t>1935691918</t>
  </si>
  <si>
    <t>172</t>
  </si>
  <si>
    <t>3451307000</t>
  </si>
  <si>
    <t xml:space="preserve">Žľab  40/40</t>
  </si>
  <si>
    <t>-838170807</t>
  </si>
  <si>
    <t>173</t>
  </si>
  <si>
    <t>210010106</t>
  </si>
  <si>
    <t>Lišta elektroinšt. z PH vrátane spojok, ohybov, rohov, bez krabíc, uložená pevne typ LV 80 - 2780</t>
  </si>
  <si>
    <t>307989839</t>
  </si>
  <si>
    <t>174</t>
  </si>
  <si>
    <t>3451200500</t>
  </si>
  <si>
    <t>Lišta 6035-70/ 50</t>
  </si>
  <si>
    <t>-839032810</t>
  </si>
  <si>
    <t>175</t>
  </si>
  <si>
    <t>210010313</t>
  </si>
  <si>
    <t>Krabica odbočná s viečkom, bez zapojenia (KO 125) štvorcová</t>
  </si>
  <si>
    <t>-1312002108</t>
  </si>
  <si>
    <t>176</t>
  </si>
  <si>
    <t>3450913000</t>
  </si>
  <si>
    <t xml:space="preserve">Krabica  KO-125</t>
  </si>
  <si>
    <t>-1277836990</t>
  </si>
  <si>
    <t>177</t>
  </si>
  <si>
    <t>210020912</t>
  </si>
  <si>
    <t>Protipožiarna upchávka, priechod stropom t 50 cm</t>
  </si>
  <si>
    <t>-1992985300</t>
  </si>
  <si>
    <t>178</t>
  </si>
  <si>
    <t>210040721</t>
  </si>
  <si>
    <t xml:space="preserve">Murárske práce Vysekanie, zamurovanie a začistenie otvor </t>
  </si>
  <si>
    <t>-1127089663</t>
  </si>
  <si>
    <t>179</t>
  </si>
  <si>
    <t>210100001</t>
  </si>
  <si>
    <t>Ukončenie vodičov v rozvádzač. vrátane zapojenia a vodičovej koncovky do 2.5 mm2</t>
  </si>
  <si>
    <t>1942366498</t>
  </si>
  <si>
    <t>180</t>
  </si>
  <si>
    <t>3452104500</t>
  </si>
  <si>
    <t xml:space="preserve">G-Káblové oko CU   1,5x4 KU-L</t>
  </si>
  <si>
    <t>45184215</t>
  </si>
  <si>
    <t>181</t>
  </si>
  <si>
    <t>210100251</t>
  </si>
  <si>
    <t>Ukončenie celoplastových káblov zmrašť. záklopkou alebo páskou do 4 x 10 mm2</t>
  </si>
  <si>
    <t>-1355876788</t>
  </si>
  <si>
    <t>182</t>
  </si>
  <si>
    <t>2830165500</t>
  </si>
  <si>
    <t xml:space="preserve">Zmršťovacia  káblová koncovka 4 x 6 - 4 x 25 mm2  typ:  VE3512</t>
  </si>
  <si>
    <t>-544935731</t>
  </si>
  <si>
    <t>183</t>
  </si>
  <si>
    <t>210120452</t>
  </si>
  <si>
    <t>Istič vzduchový vrátane zapojenia 1pólový do 25 A s krytom</t>
  </si>
  <si>
    <t>1827968761</t>
  </si>
  <si>
    <t>184</t>
  </si>
  <si>
    <t>3453012165</t>
  </si>
  <si>
    <t xml:space="preserve">MULTI9 Istič C120H 1P 25A B   Schneider elektric        obj. č.   18397</t>
  </si>
  <si>
    <t>1741574624</t>
  </si>
  <si>
    <t>185</t>
  </si>
  <si>
    <t>210190001</t>
  </si>
  <si>
    <t>Montáž rozvodnice do váhy 20 kg</t>
  </si>
  <si>
    <t>122639037</t>
  </si>
  <si>
    <t>186</t>
  </si>
  <si>
    <t>3431100003</t>
  </si>
  <si>
    <t xml:space="preserve">Rozvodnica ELMONT 4-istič. /LZ-35/ 5p; 4LZ-35/5p,   </t>
  </si>
  <si>
    <t>751288038</t>
  </si>
  <si>
    <t>187</t>
  </si>
  <si>
    <t>3450366770</t>
  </si>
  <si>
    <t xml:space="preserve">Adapter s prepäťovou ochranou   </t>
  </si>
  <si>
    <t>-1668340703</t>
  </si>
  <si>
    <t>188</t>
  </si>
  <si>
    <t>3580760354</t>
  </si>
  <si>
    <t xml:space="preserve">Prúdový chránič  FI 25-2p/0.3  OFI 20  OEZ</t>
  </si>
  <si>
    <t>-954866493</t>
  </si>
  <si>
    <t>189</t>
  </si>
  <si>
    <t>4053114077</t>
  </si>
  <si>
    <t xml:space="preserve">Telemecanique Univerzálny napájací zdroj 30V 3A   </t>
  </si>
  <si>
    <t>-996020952</t>
  </si>
  <si>
    <t>190</t>
  </si>
  <si>
    <t>3580103100</t>
  </si>
  <si>
    <t>LC1D2510P7 - Stykač 25A</t>
  </si>
  <si>
    <t>-1395334808</t>
  </si>
  <si>
    <t>191</t>
  </si>
  <si>
    <t>3453011766</t>
  </si>
  <si>
    <t xml:space="preserve">MULTI9 Imp relé TLI 1P 16A cievka 230V   </t>
  </si>
  <si>
    <t>-1195501465</t>
  </si>
  <si>
    <t>192</t>
  </si>
  <si>
    <t>3453011761</t>
  </si>
  <si>
    <t xml:space="preserve">MULTI9 Imp relé TL 4P 16A cievka 230V   Schneider elektric        obj. č.   15155</t>
  </si>
  <si>
    <t>-964608225</t>
  </si>
  <si>
    <t>193</t>
  </si>
  <si>
    <t>210192562</t>
  </si>
  <si>
    <t>Ochranná svorkovnica (nulový mostík) vrátane zapoj. typ 6236 - 30 - 63 A</t>
  </si>
  <si>
    <t>658710424</t>
  </si>
  <si>
    <t>194</t>
  </si>
  <si>
    <t>3582104029</t>
  </si>
  <si>
    <t xml:space="preserve">Ekvipotencionalna svorkovnica OBO </t>
  </si>
  <si>
    <t>-1530945377</t>
  </si>
  <si>
    <t>195</t>
  </si>
  <si>
    <t>210201001</t>
  </si>
  <si>
    <t>Svietidlo žiarivkové - typ 231 20 01- 2x40 W, stropné</t>
  </si>
  <si>
    <t>1993355235</t>
  </si>
  <si>
    <t>196</t>
  </si>
  <si>
    <t>3470317100</t>
  </si>
  <si>
    <t>Trubica TUNGSRAM 120cm 40W</t>
  </si>
  <si>
    <t>2107973040</t>
  </si>
  <si>
    <t>197</t>
  </si>
  <si>
    <t>3480110500</t>
  </si>
  <si>
    <t>Svietidlo AMI MCP80 2x36W SV</t>
  </si>
  <si>
    <t>-1027364521</t>
  </si>
  <si>
    <t>198</t>
  </si>
  <si>
    <t>3481200600</t>
  </si>
  <si>
    <t xml:space="preserve">Štartér OSRAM   4-80W</t>
  </si>
  <si>
    <t>1359099113</t>
  </si>
  <si>
    <t>199</t>
  </si>
  <si>
    <t>210220111</t>
  </si>
  <si>
    <t>Zvodový vodič bez podpier FeZn do D 10 mm, A1 D 10 mm Cu D 8 mm</t>
  </si>
  <si>
    <t>-359867460</t>
  </si>
  <si>
    <t>200</t>
  </si>
  <si>
    <t>1941054000</t>
  </si>
  <si>
    <t>Tyč z hliníka kruhová Al 99,5 ťahaná za studena D16mm</t>
  </si>
  <si>
    <t>1561769342</t>
  </si>
  <si>
    <t>201</t>
  </si>
  <si>
    <t>-343553798</t>
  </si>
  <si>
    <t>202</t>
  </si>
  <si>
    <t>3540408300</t>
  </si>
  <si>
    <t>HR-Svorka SZ</t>
  </si>
  <si>
    <t>-847016256</t>
  </si>
  <si>
    <t>203</t>
  </si>
  <si>
    <t>1630009019</t>
  </si>
  <si>
    <t>204</t>
  </si>
  <si>
    <t>3540408000</t>
  </si>
  <si>
    <t xml:space="preserve">HR-Svorka bernard </t>
  </si>
  <si>
    <t>-604778869</t>
  </si>
  <si>
    <t>205</t>
  </si>
  <si>
    <t>3540406800</t>
  </si>
  <si>
    <t>HR-Svorka SS</t>
  </si>
  <si>
    <t>-1860120204</t>
  </si>
  <si>
    <t>206</t>
  </si>
  <si>
    <t>210800105</t>
  </si>
  <si>
    <t>Kábel medený uložený pod omietkou CYKY 3 x 1, 5</t>
  </si>
  <si>
    <t>-646808238</t>
  </si>
  <si>
    <t>207</t>
  </si>
  <si>
    <t>3410105000</t>
  </si>
  <si>
    <t>Kábel silový medený CYKY-J 3x1,5</t>
  </si>
  <si>
    <t>-1202462116</t>
  </si>
  <si>
    <t>208</t>
  </si>
  <si>
    <t>210800107</t>
  </si>
  <si>
    <t>Kábel medený uložený pod omietkou CYKY 3 x 4</t>
  </si>
  <si>
    <t>-101351591</t>
  </si>
  <si>
    <t>209</t>
  </si>
  <si>
    <t>3410105200</t>
  </si>
  <si>
    <t>Kábel silový medený CYKY-J 3x4</t>
  </si>
  <si>
    <t>366684711</t>
  </si>
  <si>
    <t>210</t>
  </si>
  <si>
    <t>210800507</t>
  </si>
  <si>
    <t xml:space="preserve">Vodič  medený  a lano nn a vn (v mm2) v rúrkach CY 6</t>
  </si>
  <si>
    <t>-1635586056</t>
  </si>
  <si>
    <t>211</t>
  </si>
  <si>
    <t>3410403400</t>
  </si>
  <si>
    <t xml:space="preserve">Vodič medený CY 06   žltozelený</t>
  </si>
  <si>
    <t>-1108876126</t>
  </si>
  <si>
    <t>212</t>
  </si>
  <si>
    <t>210802307</t>
  </si>
  <si>
    <t>Šnúra a banský kábel medený /v mm2/ voľne uložené CYSY 3x1</t>
  </si>
  <si>
    <t>-347458715</t>
  </si>
  <si>
    <t>213</t>
  </si>
  <si>
    <t>3410561000</t>
  </si>
  <si>
    <t>Šnúra medená H05VV-F-O 3x1</t>
  </si>
  <si>
    <t>-1263468434</t>
  </si>
  <si>
    <t>214</t>
  </si>
  <si>
    <t>3410563300</t>
  </si>
  <si>
    <t>Šnúra medená H05VV-F-J 5x1</t>
  </si>
  <si>
    <t>1690964945</t>
  </si>
  <si>
    <t>215</t>
  </si>
  <si>
    <t>3410312000</t>
  </si>
  <si>
    <t>Kábel oznamovací medený J-Y (ST)Y 2x2x0,8</t>
  </si>
  <si>
    <t>-306238424</t>
  </si>
  <si>
    <t>216</t>
  </si>
  <si>
    <t>34103120001</t>
  </si>
  <si>
    <t>Kábel oznamovací medený J-Y (ST)Y 1x2x0,8</t>
  </si>
  <si>
    <t>1824422070</t>
  </si>
  <si>
    <t>217</t>
  </si>
  <si>
    <t>373672481</t>
  </si>
  <si>
    <t>218</t>
  </si>
  <si>
    <t>1227741878</t>
  </si>
  <si>
    <t>219</t>
  </si>
  <si>
    <t>1919475060</t>
  </si>
  <si>
    <t>220</t>
  </si>
  <si>
    <t>230050033</t>
  </si>
  <si>
    <t>Montáž doplnkových konštrukcií - z rúrkových materiálov</t>
  </si>
  <si>
    <t>84001158</t>
  </si>
  <si>
    <t>221</t>
  </si>
  <si>
    <t xml:space="preserve">Topna skuška UK </t>
  </si>
  <si>
    <t>1804890358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</si>
</sst>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167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7" fontId="23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167" fontId="5" fillId="0" borderId="0" xfId="0" applyNumberFormat="1" applyFont="1" applyBorder="1" applyAlignment="1">
      <alignment vertical="center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167" fontId="33" fillId="4" borderId="25" xfId="0" applyNumberFormat="1" applyFont="1" applyFill="1" applyBorder="1" applyAlignment="1" applyProtection="1">
      <alignment vertical="center"/>
      <protection locked="0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ht="36.96" customHeight="1">
      <c r="B4" s="24"/>
      <c r="C4" s="25" t="s">
        <v>11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12</v>
      </c>
      <c r="BE4" s="28" t="s">
        <v>13</v>
      </c>
      <c r="BS4" s="20" t="s">
        <v>9</v>
      </c>
    </row>
    <row r="5" ht="14.4" customHeight="1">
      <c r="B5" s="24"/>
      <c r="C5" s="29"/>
      <c r="D5" s="30" t="s">
        <v>14</v>
      </c>
      <c r="E5" s="29"/>
      <c r="F5" s="29"/>
      <c r="G5" s="29"/>
      <c r="H5" s="29"/>
      <c r="I5" s="29"/>
      <c r="J5" s="29"/>
      <c r="K5" s="31" t="s">
        <v>15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16</v>
      </c>
      <c r="BS5" s="20" t="s">
        <v>9</v>
      </c>
    </row>
    <row r="6" ht="36.96" customHeight="1">
      <c r="B6" s="24"/>
      <c r="C6" s="29"/>
      <c r="D6" s="33" t="s">
        <v>17</v>
      </c>
      <c r="E6" s="29"/>
      <c r="F6" s="29"/>
      <c r="G6" s="29"/>
      <c r="H6" s="29"/>
      <c r="I6" s="29"/>
      <c r="J6" s="29"/>
      <c r="K6" s="34" t="s">
        <v>18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19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20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21</v>
      </c>
      <c r="E8" s="29"/>
      <c r="F8" s="29"/>
      <c r="G8" s="29"/>
      <c r="H8" s="29"/>
      <c r="I8" s="29"/>
      <c r="J8" s="29"/>
      <c r="K8" s="31" t="s">
        <v>22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23</v>
      </c>
      <c r="AL8" s="29"/>
      <c r="AM8" s="29"/>
      <c r="AN8" s="37" t="s">
        <v>24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25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26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27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28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29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26</v>
      </c>
      <c r="AL13" s="29"/>
      <c r="AM13" s="29"/>
      <c r="AN13" s="38" t="s">
        <v>30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30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28</v>
      </c>
      <c r="AL14" s="29"/>
      <c r="AM14" s="29"/>
      <c r="AN14" s="38" t="s">
        <v>30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26</v>
      </c>
      <c r="AL16" s="29"/>
      <c r="AM16" s="29"/>
      <c r="AN16" s="31" t="s">
        <v>5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28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6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33</v>
      </c>
    </row>
    <row r="19" ht="14.4" customHeight="1">
      <c r="B19" s="24"/>
      <c r="C19" s="29"/>
      <c r="D19" s="36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26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33</v>
      </c>
    </row>
    <row r="20" ht="18.48" customHeight="1">
      <c r="B20" s="24"/>
      <c r="C20" s="29"/>
      <c r="D20" s="29"/>
      <c r="E20" s="31" t="s">
        <v>32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28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35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37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ROUND(AG92,2)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38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39</v>
      </c>
      <c r="E31" s="51"/>
      <c r="F31" s="52" t="s">
        <v>40</v>
      </c>
      <c r="G31" s="51"/>
      <c r="H31" s="51"/>
      <c r="I31" s="51"/>
      <c r="J31" s="51"/>
      <c r="K31" s="51"/>
      <c r="L31" s="53">
        <v>0.20000000000000001</v>
      </c>
      <c r="M31" s="51"/>
      <c r="N31" s="51"/>
      <c r="O31" s="51"/>
      <c r="P31" s="51"/>
      <c r="Q31" s="51"/>
      <c r="R31" s="51"/>
      <c r="S31" s="51"/>
      <c r="T31" s="54" t="s">
        <v>41</v>
      </c>
      <c r="U31" s="51"/>
      <c r="V31" s="51"/>
      <c r="W31" s="55">
        <f>ROUND(AZ87+SUM(CD93:CD106),2)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ROUND(AV87+SUM(BY93:BY106),2)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42</v>
      </c>
      <c r="G32" s="51"/>
      <c r="H32" s="51"/>
      <c r="I32" s="51"/>
      <c r="J32" s="51"/>
      <c r="K32" s="51"/>
      <c r="L32" s="53">
        <v>0.20000000000000001</v>
      </c>
      <c r="M32" s="51"/>
      <c r="N32" s="51"/>
      <c r="O32" s="51"/>
      <c r="P32" s="51"/>
      <c r="Q32" s="51"/>
      <c r="R32" s="51"/>
      <c r="S32" s="51"/>
      <c r="T32" s="54" t="s">
        <v>41</v>
      </c>
      <c r="U32" s="51"/>
      <c r="V32" s="51"/>
      <c r="W32" s="55">
        <f>ROUND(BA87+SUM(CE93:CE106),2)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ROUND(AW87+SUM(BZ93:BZ106),2)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43</v>
      </c>
      <c r="G33" s="51"/>
      <c r="H33" s="51"/>
      <c r="I33" s="51"/>
      <c r="J33" s="51"/>
      <c r="K33" s="51"/>
      <c r="L33" s="53">
        <v>0.20000000000000001</v>
      </c>
      <c r="M33" s="51"/>
      <c r="N33" s="51"/>
      <c r="O33" s="51"/>
      <c r="P33" s="51"/>
      <c r="Q33" s="51"/>
      <c r="R33" s="51"/>
      <c r="S33" s="51"/>
      <c r="T33" s="54" t="s">
        <v>41</v>
      </c>
      <c r="U33" s="51"/>
      <c r="V33" s="51"/>
      <c r="W33" s="55">
        <f>ROUND(BB87+SUM(CF93:CF106),2)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44</v>
      </c>
      <c r="G34" s="51"/>
      <c r="H34" s="51"/>
      <c r="I34" s="51"/>
      <c r="J34" s="51"/>
      <c r="K34" s="51"/>
      <c r="L34" s="53">
        <v>0.20000000000000001</v>
      </c>
      <c r="M34" s="51"/>
      <c r="N34" s="51"/>
      <c r="O34" s="51"/>
      <c r="P34" s="51"/>
      <c r="Q34" s="51"/>
      <c r="R34" s="51"/>
      <c r="S34" s="51"/>
      <c r="T34" s="54" t="s">
        <v>41</v>
      </c>
      <c r="U34" s="51"/>
      <c r="V34" s="51"/>
      <c r="W34" s="55">
        <f>ROUND(BC87+SUM(CG93:CG106),2)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45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41</v>
      </c>
      <c r="U35" s="51"/>
      <c r="V35" s="51"/>
      <c r="W35" s="55">
        <f>ROUND(BD87+SUM(CH93:CH106),2)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46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47</v>
      </c>
      <c r="U37" s="59"/>
      <c r="V37" s="59"/>
      <c r="W37" s="59"/>
      <c r="X37" s="61" t="s">
        <v>48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49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50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51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52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51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52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53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54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51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52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51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52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55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14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09390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17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Zvýšenie energetickej efektívnej objektov HARMONIA Stražske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21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Strážske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23</v>
      </c>
      <c r="AJ80" s="45"/>
      <c r="AK80" s="45"/>
      <c r="AL80" s="45"/>
      <c r="AM80" s="88" t="str">
        <f> IF(AN8= "","",AN8)</f>
        <v>27. 9. 2017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25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 xml:space="preserve">Harmónia Strážske 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31</v>
      </c>
      <c r="AJ82" s="45"/>
      <c r="AK82" s="45"/>
      <c r="AL82" s="45"/>
      <c r="AM82" s="80" t="str">
        <f>IF(E17="","",E17)</f>
        <v xml:space="preserve"> </v>
      </c>
      <c r="AN82" s="80"/>
      <c r="AO82" s="80"/>
      <c r="AP82" s="80"/>
      <c r="AQ82" s="46"/>
      <c r="AS82" s="89" t="s">
        <v>56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29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34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57</v>
      </c>
      <c r="D85" s="94"/>
      <c r="E85" s="94"/>
      <c r="F85" s="94"/>
      <c r="G85" s="94"/>
      <c r="H85" s="95"/>
      <c r="I85" s="96" t="s">
        <v>58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59</v>
      </c>
      <c r="AH85" s="94"/>
      <c r="AI85" s="94"/>
      <c r="AJ85" s="94"/>
      <c r="AK85" s="94"/>
      <c r="AL85" s="94"/>
      <c r="AM85" s="94"/>
      <c r="AN85" s="96" t="s">
        <v>60</v>
      </c>
      <c r="AO85" s="94"/>
      <c r="AP85" s="97"/>
      <c r="AQ85" s="46"/>
      <c r="AS85" s="98" t="s">
        <v>61</v>
      </c>
      <c r="AT85" s="99" t="s">
        <v>62</v>
      </c>
      <c r="AU85" s="99" t="s">
        <v>63</v>
      </c>
      <c r="AV85" s="99" t="s">
        <v>64</v>
      </c>
      <c r="AW85" s="99" t="s">
        <v>65</v>
      </c>
      <c r="AX85" s="99" t="s">
        <v>66</v>
      </c>
      <c r="AY85" s="99" t="s">
        <v>67</v>
      </c>
      <c r="AZ85" s="99" t="s">
        <v>68</v>
      </c>
      <c r="BA85" s="99" t="s">
        <v>69</v>
      </c>
      <c r="BB85" s="99" t="s">
        <v>70</v>
      </c>
      <c r="BC85" s="99" t="s">
        <v>71</v>
      </c>
      <c r="BD85" s="100" t="s">
        <v>72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73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ROUND(SUM(AG88:AG90),2)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ROUND(SUM(AS88:AS90),2)</f>
        <v>0</v>
      </c>
      <c r="AT87" s="107">
        <f>ROUND(SUM(AV87:AW87),2)</f>
        <v>0</v>
      </c>
      <c r="AU87" s="108">
        <f>ROUND(SUM(AU88:AU90),5)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ROUND(SUM(AZ88:AZ90),2)</f>
        <v>0</v>
      </c>
      <c r="BA87" s="107">
        <f>ROUND(SUM(BA88:BA90),2)</f>
        <v>0</v>
      </c>
      <c r="BB87" s="107">
        <f>ROUND(SUM(BB88:BB90),2)</f>
        <v>0</v>
      </c>
      <c r="BC87" s="107">
        <f>ROUND(SUM(BC88:BC90),2)</f>
        <v>0</v>
      </c>
      <c r="BD87" s="109">
        <f>ROUND(SUM(BD88:BD90),2)</f>
        <v>0</v>
      </c>
      <c r="BS87" s="110" t="s">
        <v>74</v>
      </c>
      <c r="BT87" s="110" t="s">
        <v>75</v>
      </c>
      <c r="BU87" s="111" t="s">
        <v>76</v>
      </c>
      <c r="BV87" s="110" t="s">
        <v>77</v>
      </c>
      <c r="BW87" s="110" t="s">
        <v>78</v>
      </c>
      <c r="BX87" s="110" t="s">
        <v>79</v>
      </c>
    </row>
    <row r="88" s="5" customFormat="1" ht="16.5" customHeight="1">
      <c r="A88" s="112" t="s">
        <v>80</v>
      </c>
      <c r="B88" s="113"/>
      <c r="C88" s="114"/>
      <c r="D88" s="115" t="s">
        <v>81</v>
      </c>
      <c r="E88" s="115"/>
      <c r="F88" s="115"/>
      <c r="G88" s="115"/>
      <c r="H88" s="115"/>
      <c r="I88" s="116"/>
      <c r="J88" s="115" t="s">
        <v>82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'01 - SO 01 Zateplenie fasady'!M30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'01 - SO 01 Zateplenie fasady'!M28</f>
        <v>0</v>
      </c>
      <c r="AT88" s="120">
        <f>ROUND(SUM(AV88:AW88),2)</f>
        <v>0</v>
      </c>
      <c r="AU88" s="121">
        <f>'01 - SO 01 Zateplenie fasady'!W127</f>
        <v>0</v>
      </c>
      <c r="AV88" s="120">
        <f>'01 - SO 01 Zateplenie fasady'!M32</f>
        <v>0</v>
      </c>
      <c r="AW88" s="120">
        <f>'01 - SO 01 Zateplenie fasady'!M33</f>
        <v>0</v>
      </c>
      <c r="AX88" s="120">
        <f>'01 - SO 01 Zateplenie fasady'!M34</f>
        <v>0</v>
      </c>
      <c r="AY88" s="120">
        <f>'01 - SO 01 Zateplenie fasady'!M35</f>
        <v>0</v>
      </c>
      <c r="AZ88" s="120">
        <f>'01 - SO 01 Zateplenie fasady'!H32</f>
        <v>0</v>
      </c>
      <c r="BA88" s="120">
        <f>'01 - SO 01 Zateplenie fasady'!H33</f>
        <v>0</v>
      </c>
      <c r="BB88" s="120">
        <f>'01 - SO 01 Zateplenie fasady'!H34</f>
        <v>0</v>
      </c>
      <c r="BC88" s="120">
        <f>'01 - SO 01 Zateplenie fasady'!H35</f>
        <v>0</v>
      </c>
      <c r="BD88" s="122">
        <f>'01 - SO 01 Zateplenie fasady'!H36</f>
        <v>0</v>
      </c>
      <c r="BT88" s="123" t="s">
        <v>83</v>
      </c>
      <c r="BV88" s="123" t="s">
        <v>77</v>
      </c>
      <c r="BW88" s="123" t="s">
        <v>84</v>
      </c>
      <c r="BX88" s="123" t="s">
        <v>78</v>
      </c>
    </row>
    <row r="89" s="5" customFormat="1" ht="31.5" customHeight="1">
      <c r="A89" s="112" t="s">
        <v>80</v>
      </c>
      <c r="B89" s="113"/>
      <c r="C89" s="114"/>
      <c r="D89" s="115" t="s">
        <v>85</v>
      </c>
      <c r="E89" s="115"/>
      <c r="F89" s="115"/>
      <c r="G89" s="115"/>
      <c r="H89" s="115"/>
      <c r="I89" s="116"/>
      <c r="J89" s="115" t="s">
        <v>86</v>
      </c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7">
        <f>'02 - SO 01 Zateplenie  st...'!M30</f>
        <v>0</v>
      </c>
      <c r="AH89" s="116"/>
      <c r="AI89" s="116"/>
      <c r="AJ89" s="116"/>
      <c r="AK89" s="116"/>
      <c r="AL89" s="116"/>
      <c r="AM89" s="116"/>
      <c r="AN89" s="117">
        <f>SUM(AG89,AT89)</f>
        <v>0</v>
      </c>
      <c r="AO89" s="116"/>
      <c r="AP89" s="116"/>
      <c r="AQ89" s="118"/>
      <c r="AS89" s="119">
        <f>'02 - SO 01 Zateplenie  st...'!M28</f>
        <v>0</v>
      </c>
      <c r="AT89" s="120">
        <f>ROUND(SUM(AV89:AW89),2)</f>
        <v>0</v>
      </c>
      <c r="AU89" s="121">
        <f>'02 - SO 01 Zateplenie  st...'!W127</f>
        <v>0</v>
      </c>
      <c r="AV89" s="120">
        <f>'02 - SO 01 Zateplenie  st...'!M32</f>
        <v>0</v>
      </c>
      <c r="AW89" s="120">
        <f>'02 - SO 01 Zateplenie  st...'!M33</f>
        <v>0</v>
      </c>
      <c r="AX89" s="120">
        <f>'02 - SO 01 Zateplenie  st...'!M34</f>
        <v>0</v>
      </c>
      <c r="AY89" s="120">
        <f>'02 - SO 01 Zateplenie  st...'!M35</f>
        <v>0</v>
      </c>
      <c r="AZ89" s="120">
        <f>'02 - SO 01 Zateplenie  st...'!H32</f>
        <v>0</v>
      </c>
      <c r="BA89" s="120">
        <f>'02 - SO 01 Zateplenie  st...'!H33</f>
        <v>0</v>
      </c>
      <c r="BB89" s="120">
        <f>'02 - SO 01 Zateplenie  st...'!H34</f>
        <v>0</v>
      </c>
      <c r="BC89" s="120">
        <f>'02 - SO 01 Zateplenie  st...'!H35</f>
        <v>0</v>
      </c>
      <c r="BD89" s="122">
        <f>'02 - SO 01 Zateplenie  st...'!H36</f>
        <v>0</v>
      </c>
      <c r="BT89" s="123" t="s">
        <v>83</v>
      </c>
      <c r="BV89" s="123" t="s">
        <v>77</v>
      </c>
      <c r="BW89" s="123" t="s">
        <v>87</v>
      </c>
      <c r="BX89" s="123" t="s">
        <v>78</v>
      </c>
    </row>
    <row r="90" s="5" customFormat="1" ht="31.5" customHeight="1">
      <c r="A90" s="112" t="s">
        <v>80</v>
      </c>
      <c r="B90" s="113"/>
      <c r="C90" s="114"/>
      <c r="D90" s="115" t="s">
        <v>88</v>
      </c>
      <c r="E90" s="115"/>
      <c r="F90" s="115"/>
      <c r="G90" s="115"/>
      <c r="H90" s="115"/>
      <c r="I90" s="116"/>
      <c r="J90" s="115" t="s">
        <v>89</v>
      </c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7">
        <f>'03 - SO 03 Ustredné vykur...'!M30</f>
        <v>0</v>
      </c>
      <c r="AH90" s="116"/>
      <c r="AI90" s="116"/>
      <c r="AJ90" s="116"/>
      <c r="AK90" s="116"/>
      <c r="AL90" s="116"/>
      <c r="AM90" s="116"/>
      <c r="AN90" s="117">
        <f>SUM(AG90,AT90)</f>
        <v>0</v>
      </c>
      <c r="AO90" s="116"/>
      <c r="AP90" s="116"/>
      <c r="AQ90" s="118"/>
      <c r="AS90" s="124">
        <f>'03 - SO 03 Ustredné vykur...'!M28</f>
        <v>0</v>
      </c>
      <c r="AT90" s="125">
        <f>ROUND(SUM(AV90:AW90),2)</f>
        <v>0</v>
      </c>
      <c r="AU90" s="126">
        <f>'03 - SO 03 Ustredné vykur...'!W134</f>
        <v>0</v>
      </c>
      <c r="AV90" s="125">
        <f>'03 - SO 03 Ustredné vykur...'!M32</f>
        <v>0</v>
      </c>
      <c r="AW90" s="125">
        <f>'03 - SO 03 Ustredné vykur...'!M33</f>
        <v>0</v>
      </c>
      <c r="AX90" s="125">
        <f>'03 - SO 03 Ustredné vykur...'!M34</f>
        <v>0</v>
      </c>
      <c r="AY90" s="125">
        <f>'03 - SO 03 Ustredné vykur...'!M35</f>
        <v>0</v>
      </c>
      <c r="AZ90" s="125">
        <f>'03 - SO 03 Ustredné vykur...'!H32</f>
        <v>0</v>
      </c>
      <c r="BA90" s="125">
        <f>'03 - SO 03 Ustredné vykur...'!H33</f>
        <v>0</v>
      </c>
      <c r="BB90" s="125">
        <f>'03 - SO 03 Ustredné vykur...'!H34</f>
        <v>0</v>
      </c>
      <c r="BC90" s="125">
        <f>'03 - SO 03 Ustredné vykur...'!H35</f>
        <v>0</v>
      </c>
      <c r="BD90" s="127">
        <f>'03 - SO 03 Ustredné vykur...'!H36</f>
        <v>0</v>
      </c>
      <c r="BT90" s="123" t="s">
        <v>83</v>
      </c>
      <c r="BV90" s="123" t="s">
        <v>77</v>
      </c>
      <c r="BW90" s="123" t="s">
        <v>90</v>
      </c>
      <c r="BX90" s="123" t="s">
        <v>78</v>
      </c>
    </row>
    <row r="91">
      <c r="B91" s="24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7"/>
    </row>
    <row r="92" s="1" customFormat="1" ht="30" customHeight="1">
      <c r="B92" s="44"/>
      <c r="C92" s="102" t="s">
        <v>91</v>
      </c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105">
        <f>ROUND(SUM(AG93:AG105),2)</f>
        <v>0</v>
      </c>
      <c r="AH92" s="105"/>
      <c r="AI92" s="105"/>
      <c r="AJ92" s="105"/>
      <c r="AK92" s="105"/>
      <c r="AL92" s="105"/>
      <c r="AM92" s="105"/>
      <c r="AN92" s="105">
        <f>ROUND(SUM(AN93:AN105),2)</f>
        <v>0</v>
      </c>
      <c r="AO92" s="105"/>
      <c r="AP92" s="105"/>
      <c r="AQ92" s="46"/>
      <c r="AS92" s="98" t="s">
        <v>92</v>
      </c>
      <c r="AT92" s="99" t="s">
        <v>93</v>
      </c>
      <c r="AU92" s="99" t="s">
        <v>39</v>
      </c>
      <c r="AV92" s="100" t="s">
        <v>62</v>
      </c>
    </row>
    <row r="93" s="1" customFormat="1" ht="19.92" customHeight="1">
      <c r="B93" s="44"/>
      <c r="C93" s="45"/>
      <c r="D93" s="128" t="s">
        <v>94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129">
        <f>ROUND(AG87*AS93,2)</f>
        <v>0</v>
      </c>
      <c r="AH93" s="130"/>
      <c r="AI93" s="130"/>
      <c r="AJ93" s="130"/>
      <c r="AK93" s="130"/>
      <c r="AL93" s="130"/>
      <c r="AM93" s="130"/>
      <c r="AN93" s="130">
        <f>ROUND(AG93+AV93,2)</f>
        <v>0</v>
      </c>
      <c r="AO93" s="130"/>
      <c r="AP93" s="130"/>
      <c r="AQ93" s="46"/>
      <c r="AS93" s="131">
        <v>0</v>
      </c>
      <c r="AT93" s="132" t="s">
        <v>95</v>
      </c>
      <c r="AU93" s="132" t="s">
        <v>40</v>
      </c>
      <c r="AV93" s="133">
        <f>ROUND(IF(AU93="základná",AG93*L31,IF(AU93="znížená",AG93*L32,0)),2)</f>
        <v>0</v>
      </c>
      <c r="BV93" s="20" t="s">
        <v>96</v>
      </c>
      <c r="BY93" s="134">
        <f>IF(AU93="základná",AV93,0)</f>
        <v>0</v>
      </c>
      <c r="BZ93" s="134">
        <f>IF(AU93="znížená",AV93,0)</f>
        <v>0</v>
      </c>
      <c r="CA93" s="134">
        <v>0</v>
      </c>
      <c r="CB93" s="134">
        <v>0</v>
      </c>
      <c r="CC93" s="134">
        <v>0</v>
      </c>
      <c r="CD93" s="134">
        <f>IF(AU93="základná",AG93,0)</f>
        <v>0</v>
      </c>
      <c r="CE93" s="134">
        <f>IF(AU93="znížená",AG93,0)</f>
        <v>0</v>
      </c>
      <c r="CF93" s="134">
        <f>IF(AU93="zákl. prenesená",AG93,0)</f>
        <v>0</v>
      </c>
      <c r="CG93" s="134">
        <f>IF(AU93="zníž. prenesená",AG93,0)</f>
        <v>0</v>
      </c>
      <c r="CH93" s="134">
        <f>IF(AU93="nulová",AG93,0)</f>
        <v>0</v>
      </c>
      <c r="CI93" s="20">
        <f>IF(AU93="základná",1,IF(AU93="znížená",2,IF(AU93="zákl. prenesená",4,IF(AU93="zníž. prenesená",5,3))))</f>
        <v>1</v>
      </c>
      <c r="CJ93" s="20">
        <f>IF(AT93="stavebná časť",1,IF(8893="investičná časť",2,3))</f>
        <v>1</v>
      </c>
      <c r="CK93" s="20" t="str">
        <f>IF(D93="Vyplň vlastné","","x")</f>
        <v>x</v>
      </c>
    </row>
    <row r="94" s="1" customFormat="1" ht="19.92" customHeight="1">
      <c r="B94" s="44"/>
      <c r="C94" s="45"/>
      <c r="D94" s="128" t="s">
        <v>97</v>
      </c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129">
        <f>ROUND(AG87*AS94,2)</f>
        <v>0</v>
      </c>
      <c r="AH94" s="130"/>
      <c r="AI94" s="130"/>
      <c r="AJ94" s="130"/>
      <c r="AK94" s="130"/>
      <c r="AL94" s="130"/>
      <c r="AM94" s="130"/>
      <c r="AN94" s="130">
        <f>ROUND(AG94+AV94,2)</f>
        <v>0</v>
      </c>
      <c r="AO94" s="130"/>
      <c r="AP94" s="130"/>
      <c r="AQ94" s="46"/>
      <c r="AS94" s="135">
        <v>0</v>
      </c>
      <c r="AT94" s="136" t="s">
        <v>95</v>
      </c>
      <c r="AU94" s="136" t="s">
        <v>40</v>
      </c>
      <c r="AV94" s="137">
        <f>ROUND(IF(AU94="základná",AG94*L31,IF(AU94="znížená",AG94*L32,0)),2)</f>
        <v>0</v>
      </c>
      <c r="BV94" s="20" t="s">
        <v>96</v>
      </c>
      <c r="BY94" s="134">
        <f>IF(AU94="základná",AV94,0)</f>
        <v>0</v>
      </c>
      <c r="BZ94" s="134">
        <f>IF(AU94="znížená",AV94,0)</f>
        <v>0</v>
      </c>
      <c r="CA94" s="134">
        <v>0</v>
      </c>
      <c r="CB94" s="134">
        <v>0</v>
      </c>
      <c r="CC94" s="134">
        <v>0</v>
      </c>
      <c r="CD94" s="134">
        <f>IF(AU94="základná",AG94,0)</f>
        <v>0</v>
      </c>
      <c r="CE94" s="134">
        <f>IF(AU94="znížená",AG94,0)</f>
        <v>0</v>
      </c>
      <c r="CF94" s="134">
        <f>IF(AU94="zákl. prenesená",AG94,0)</f>
        <v>0</v>
      </c>
      <c r="CG94" s="134">
        <f>IF(AU94="zníž. prenesená",AG94,0)</f>
        <v>0</v>
      </c>
      <c r="CH94" s="134">
        <f>IF(AU94="nulová",AG94,0)</f>
        <v>0</v>
      </c>
      <c r="CI94" s="20">
        <f>IF(AU94="základná",1,IF(AU94="znížená",2,IF(AU94="zákl. prenesená",4,IF(AU94="zníž. prenesená",5,3))))</f>
        <v>1</v>
      </c>
      <c r="CJ94" s="20">
        <f>IF(AT94="stavebná časť",1,IF(8894="investičná časť",2,3))</f>
        <v>1</v>
      </c>
      <c r="CK94" s="20" t="str">
        <f>IF(D94="Vyplň vlastné","","x")</f>
        <v>x</v>
      </c>
    </row>
    <row r="95" s="1" customFormat="1" ht="19.92" customHeight="1">
      <c r="B95" s="44"/>
      <c r="C95" s="45"/>
      <c r="D95" s="128" t="s">
        <v>98</v>
      </c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129">
        <f>ROUND(AG87*AS95,2)</f>
        <v>0</v>
      </c>
      <c r="AH95" s="130"/>
      <c r="AI95" s="130"/>
      <c r="AJ95" s="130"/>
      <c r="AK95" s="130"/>
      <c r="AL95" s="130"/>
      <c r="AM95" s="130"/>
      <c r="AN95" s="130">
        <f>ROUND(AG95+AV95,2)</f>
        <v>0</v>
      </c>
      <c r="AO95" s="130"/>
      <c r="AP95" s="130"/>
      <c r="AQ95" s="46"/>
      <c r="AS95" s="135">
        <v>0</v>
      </c>
      <c r="AT95" s="136" t="s">
        <v>95</v>
      </c>
      <c r="AU95" s="136" t="s">
        <v>40</v>
      </c>
      <c r="AV95" s="137">
        <f>ROUND(IF(AU95="základná",AG95*L31,IF(AU95="znížená",AG95*L32,0)),2)</f>
        <v>0</v>
      </c>
      <c r="BV95" s="20" t="s">
        <v>96</v>
      </c>
      <c r="BY95" s="134">
        <f>IF(AU95="základná",AV95,0)</f>
        <v>0</v>
      </c>
      <c r="BZ95" s="134">
        <f>IF(AU95="znížená",AV95,0)</f>
        <v>0</v>
      </c>
      <c r="CA95" s="134">
        <v>0</v>
      </c>
      <c r="CB95" s="134">
        <v>0</v>
      </c>
      <c r="CC95" s="134">
        <v>0</v>
      </c>
      <c r="CD95" s="134">
        <f>IF(AU95="základná",AG95,0)</f>
        <v>0</v>
      </c>
      <c r="CE95" s="134">
        <f>IF(AU95="znížená",AG95,0)</f>
        <v>0</v>
      </c>
      <c r="CF95" s="134">
        <f>IF(AU95="zákl. prenesená",AG95,0)</f>
        <v>0</v>
      </c>
      <c r="CG95" s="134">
        <f>IF(AU95="zníž. prenesená",AG95,0)</f>
        <v>0</v>
      </c>
      <c r="CH95" s="134">
        <f>IF(AU95="nulová",AG95,0)</f>
        <v>0</v>
      </c>
      <c r="CI95" s="20">
        <f>IF(AU95="základná",1,IF(AU95="znížená",2,IF(AU95="zákl. prenesená",4,IF(AU95="zníž. prenesená",5,3))))</f>
        <v>1</v>
      </c>
      <c r="CJ95" s="20">
        <f>IF(AT95="stavebná časť",1,IF(8895="investičná časť",2,3))</f>
        <v>1</v>
      </c>
      <c r="CK95" s="20" t="str">
        <f>IF(D95="Vyplň vlastné","","x")</f>
        <v>x</v>
      </c>
    </row>
    <row r="96" s="1" customFormat="1" ht="19.92" customHeight="1">
      <c r="B96" s="44"/>
      <c r="C96" s="45"/>
      <c r="D96" s="128" t="s">
        <v>99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129">
        <f>ROUND(AG87*AS96,2)</f>
        <v>0</v>
      </c>
      <c r="AH96" s="130"/>
      <c r="AI96" s="130"/>
      <c r="AJ96" s="130"/>
      <c r="AK96" s="130"/>
      <c r="AL96" s="130"/>
      <c r="AM96" s="130"/>
      <c r="AN96" s="130">
        <f>ROUND(AG96+AV96,2)</f>
        <v>0</v>
      </c>
      <c r="AO96" s="130"/>
      <c r="AP96" s="130"/>
      <c r="AQ96" s="46"/>
      <c r="AS96" s="135">
        <v>0</v>
      </c>
      <c r="AT96" s="136" t="s">
        <v>95</v>
      </c>
      <c r="AU96" s="136" t="s">
        <v>40</v>
      </c>
      <c r="AV96" s="137">
        <f>ROUND(IF(AU96="základná",AG96*L31,IF(AU96="znížená",AG96*L32,0)),2)</f>
        <v>0</v>
      </c>
      <c r="BV96" s="20" t="s">
        <v>96</v>
      </c>
      <c r="BY96" s="134">
        <f>IF(AU96="základná",AV96,0)</f>
        <v>0</v>
      </c>
      <c r="BZ96" s="134">
        <f>IF(AU96="znížená",AV96,0)</f>
        <v>0</v>
      </c>
      <c r="CA96" s="134">
        <v>0</v>
      </c>
      <c r="CB96" s="134">
        <v>0</v>
      </c>
      <c r="CC96" s="134">
        <v>0</v>
      </c>
      <c r="CD96" s="134">
        <f>IF(AU96="základná",AG96,0)</f>
        <v>0</v>
      </c>
      <c r="CE96" s="134">
        <f>IF(AU96="znížená",AG96,0)</f>
        <v>0</v>
      </c>
      <c r="CF96" s="134">
        <f>IF(AU96="zákl. prenesená",AG96,0)</f>
        <v>0</v>
      </c>
      <c r="CG96" s="134">
        <f>IF(AU96="zníž. prenesená",AG96,0)</f>
        <v>0</v>
      </c>
      <c r="CH96" s="134">
        <f>IF(AU96="nulová",AG96,0)</f>
        <v>0</v>
      </c>
      <c r="CI96" s="20">
        <f>IF(AU96="základná",1,IF(AU96="znížená",2,IF(AU96="zákl. prenesená",4,IF(AU96="zníž. prenesená",5,3))))</f>
        <v>1</v>
      </c>
      <c r="CJ96" s="20">
        <f>IF(AT96="stavebná časť",1,IF(8896="investičná časť",2,3))</f>
        <v>1</v>
      </c>
      <c r="CK96" s="20" t="str">
        <f>IF(D96="Vyplň vlastné","","x")</f>
        <v>x</v>
      </c>
    </row>
    <row r="97" s="1" customFormat="1" ht="19.92" customHeight="1">
      <c r="B97" s="44"/>
      <c r="C97" s="45"/>
      <c r="D97" s="128" t="s">
        <v>100</v>
      </c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129">
        <f>ROUND(AG87*AS97,2)</f>
        <v>0</v>
      </c>
      <c r="AH97" s="130"/>
      <c r="AI97" s="130"/>
      <c r="AJ97" s="130"/>
      <c r="AK97" s="130"/>
      <c r="AL97" s="130"/>
      <c r="AM97" s="130"/>
      <c r="AN97" s="130">
        <f>ROUND(AG97+AV97,2)</f>
        <v>0</v>
      </c>
      <c r="AO97" s="130"/>
      <c r="AP97" s="130"/>
      <c r="AQ97" s="46"/>
      <c r="AS97" s="135">
        <v>0</v>
      </c>
      <c r="AT97" s="136" t="s">
        <v>95</v>
      </c>
      <c r="AU97" s="136" t="s">
        <v>40</v>
      </c>
      <c r="AV97" s="137">
        <f>ROUND(IF(AU97="základná",AG97*L31,IF(AU97="znížená",AG97*L32,0)),2)</f>
        <v>0</v>
      </c>
      <c r="BV97" s="20" t="s">
        <v>96</v>
      </c>
      <c r="BY97" s="134">
        <f>IF(AU97="základná",AV97,0)</f>
        <v>0</v>
      </c>
      <c r="BZ97" s="134">
        <f>IF(AU97="znížená",AV97,0)</f>
        <v>0</v>
      </c>
      <c r="CA97" s="134">
        <v>0</v>
      </c>
      <c r="CB97" s="134">
        <v>0</v>
      </c>
      <c r="CC97" s="134">
        <v>0</v>
      </c>
      <c r="CD97" s="134">
        <f>IF(AU97="základná",AG97,0)</f>
        <v>0</v>
      </c>
      <c r="CE97" s="134">
        <f>IF(AU97="znížená",AG97,0)</f>
        <v>0</v>
      </c>
      <c r="CF97" s="134">
        <f>IF(AU97="zákl. prenesená",AG97,0)</f>
        <v>0</v>
      </c>
      <c r="CG97" s="134">
        <f>IF(AU97="zníž. prenesená",AG97,0)</f>
        <v>0</v>
      </c>
      <c r="CH97" s="134">
        <f>IF(AU97="nulová",AG97,0)</f>
        <v>0</v>
      </c>
      <c r="CI97" s="20">
        <f>IF(AU97="základná",1,IF(AU97="znížená",2,IF(AU97="zákl. prenesená",4,IF(AU97="zníž. prenesená",5,3))))</f>
        <v>1</v>
      </c>
      <c r="CJ97" s="20">
        <f>IF(AT97="stavebná časť",1,IF(8897="investičná časť",2,3))</f>
        <v>1</v>
      </c>
      <c r="CK97" s="20" t="str">
        <f>IF(D97="Vyplň vlastné","","x")</f>
        <v>x</v>
      </c>
    </row>
    <row r="98" s="1" customFormat="1" ht="19.92" customHeight="1">
      <c r="B98" s="44"/>
      <c r="C98" s="45"/>
      <c r="D98" s="128" t="s">
        <v>101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129">
        <f>ROUND(AG87*AS98,2)</f>
        <v>0</v>
      </c>
      <c r="AH98" s="130"/>
      <c r="AI98" s="130"/>
      <c r="AJ98" s="130"/>
      <c r="AK98" s="130"/>
      <c r="AL98" s="130"/>
      <c r="AM98" s="130"/>
      <c r="AN98" s="130">
        <f>ROUND(AG98+AV98,2)</f>
        <v>0</v>
      </c>
      <c r="AO98" s="130"/>
      <c r="AP98" s="130"/>
      <c r="AQ98" s="46"/>
      <c r="AS98" s="135">
        <v>0</v>
      </c>
      <c r="AT98" s="136" t="s">
        <v>95</v>
      </c>
      <c r="AU98" s="136" t="s">
        <v>40</v>
      </c>
      <c r="AV98" s="137">
        <f>ROUND(IF(AU98="základná",AG98*L31,IF(AU98="znížená",AG98*L32,0)),2)</f>
        <v>0</v>
      </c>
      <c r="BV98" s="20" t="s">
        <v>96</v>
      </c>
      <c r="BY98" s="134">
        <f>IF(AU98="základná",AV98,0)</f>
        <v>0</v>
      </c>
      <c r="BZ98" s="134">
        <f>IF(AU98="znížená",AV98,0)</f>
        <v>0</v>
      </c>
      <c r="CA98" s="134">
        <v>0</v>
      </c>
      <c r="CB98" s="134">
        <v>0</v>
      </c>
      <c r="CC98" s="134">
        <v>0</v>
      </c>
      <c r="CD98" s="134">
        <f>IF(AU98="základná",AG98,0)</f>
        <v>0</v>
      </c>
      <c r="CE98" s="134">
        <f>IF(AU98="znížená",AG98,0)</f>
        <v>0</v>
      </c>
      <c r="CF98" s="134">
        <f>IF(AU98="zákl. prenesená",AG98,0)</f>
        <v>0</v>
      </c>
      <c r="CG98" s="134">
        <f>IF(AU98="zníž. prenesená",AG98,0)</f>
        <v>0</v>
      </c>
      <c r="CH98" s="134">
        <f>IF(AU98="nulová",AG98,0)</f>
        <v>0</v>
      </c>
      <c r="CI98" s="20">
        <f>IF(AU98="základná",1,IF(AU98="znížená",2,IF(AU98="zákl. prenesená",4,IF(AU98="zníž. prenesená",5,3))))</f>
        <v>1</v>
      </c>
      <c r="CJ98" s="20">
        <f>IF(AT98="stavebná časť",1,IF(8898="investičná časť",2,3))</f>
        <v>1</v>
      </c>
      <c r="CK98" s="20" t="str">
        <f>IF(D98="Vyplň vlastné","","x")</f>
        <v>x</v>
      </c>
    </row>
    <row r="99" s="1" customFormat="1" ht="19.92" customHeight="1">
      <c r="B99" s="44"/>
      <c r="C99" s="45"/>
      <c r="D99" s="128" t="s">
        <v>102</v>
      </c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129">
        <f>ROUND(AG87*AS99,2)</f>
        <v>0</v>
      </c>
      <c r="AH99" s="130"/>
      <c r="AI99" s="130"/>
      <c r="AJ99" s="130"/>
      <c r="AK99" s="130"/>
      <c r="AL99" s="130"/>
      <c r="AM99" s="130"/>
      <c r="AN99" s="130">
        <f>ROUND(AG99+AV99,2)</f>
        <v>0</v>
      </c>
      <c r="AO99" s="130"/>
      <c r="AP99" s="130"/>
      <c r="AQ99" s="46"/>
      <c r="AS99" s="135">
        <v>0</v>
      </c>
      <c r="AT99" s="136" t="s">
        <v>95</v>
      </c>
      <c r="AU99" s="136" t="s">
        <v>40</v>
      </c>
      <c r="AV99" s="137">
        <f>ROUND(IF(AU99="základná",AG99*L31,IF(AU99="znížená",AG99*L32,0)),2)</f>
        <v>0</v>
      </c>
      <c r="BV99" s="20" t="s">
        <v>96</v>
      </c>
      <c r="BY99" s="134">
        <f>IF(AU99="základná",AV99,0)</f>
        <v>0</v>
      </c>
      <c r="BZ99" s="134">
        <f>IF(AU99="znížená",AV99,0)</f>
        <v>0</v>
      </c>
      <c r="CA99" s="134">
        <v>0</v>
      </c>
      <c r="CB99" s="134">
        <v>0</v>
      </c>
      <c r="CC99" s="134">
        <v>0</v>
      </c>
      <c r="CD99" s="134">
        <f>IF(AU99="základná",AG99,0)</f>
        <v>0</v>
      </c>
      <c r="CE99" s="134">
        <f>IF(AU99="znížená",AG99,0)</f>
        <v>0</v>
      </c>
      <c r="CF99" s="134">
        <f>IF(AU99="zákl. prenesená",AG99,0)</f>
        <v>0</v>
      </c>
      <c r="CG99" s="134">
        <f>IF(AU99="zníž. prenesená",AG99,0)</f>
        <v>0</v>
      </c>
      <c r="CH99" s="134">
        <f>IF(AU99="nulová",AG99,0)</f>
        <v>0</v>
      </c>
      <c r="CI99" s="20">
        <f>IF(AU99="základná",1,IF(AU99="znížená",2,IF(AU99="zákl. prenesená",4,IF(AU99="zníž. prenesená",5,3))))</f>
        <v>1</v>
      </c>
      <c r="CJ99" s="20">
        <f>IF(AT99="stavebná časť",1,IF(8899="investičná časť",2,3))</f>
        <v>1</v>
      </c>
      <c r="CK99" s="20" t="str">
        <f>IF(D99="Vyplň vlastné","","x")</f>
        <v>x</v>
      </c>
    </row>
    <row r="100" s="1" customFormat="1" ht="19.92" customHeight="1">
      <c r="B100" s="44"/>
      <c r="C100" s="45"/>
      <c r="D100" s="128" t="s">
        <v>103</v>
      </c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129">
        <f>ROUND(AG87*AS100,2)</f>
        <v>0</v>
      </c>
      <c r="AH100" s="130"/>
      <c r="AI100" s="130"/>
      <c r="AJ100" s="130"/>
      <c r="AK100" s="130"/>
      <c r="AL100" s="130"/>
      <c r="AM100" s="130"/>
      <c r="AN100" s="130">
        <f>ROUND(AG100+AV100,2)</f>
        <v>0</v>
      </c>
      <c r="AO100" s="130"/>
      <c r="AP100" s="130"/>
      <c r="AQ100" s="46"/>
      <c r="AS100" s="135">
        <v>0</v>
      </c>
      <c r="AT100" s="136" t="s">
        <v>95</v>
      </c>
      <c r="AU100" s="136" t="s">
        <v>40</v>
      </c>
      <c r="AV100" s="137">
        <f>ROUND(IF(AU100="základná",AG100*L31,IF(AU100="znížená",AG100*L32,0)),2)</f>
        <v>0</v>
      </c>
      <c r="BV100" s="20" t="s">
        <v>96</v>
      </c>
      <c r="BY100" s="134">
        <f>IF(AU100="základná",AV100,0)</f>
        <v>0</v>
      </c>
      <c r="BZ100" s="134">
        <f>IF(AU100="znížená",AV100,0)</f>
        <v>0</v>
      </c>
      <c r="CA100" s="134">
        <v>0</v>
      </c>
      <c r="CB100" s="134">
        <v>0</v>
      </c>
      <c r="CC100" s="134">
        <v>0</v>
      </c>
      <c r="CD100" s="134">
        <f>IF(AU100="základná",AG100,0)</f>
        <v>0</v>
      </c>
      <c r="CE100" s="134">
        <f>IF(AU100="znížená",AG100,0)</f>
        <v>0</v>
      </c>
      <c r="CF100" s="134">
        <f>IF(AU100="zákl. prenesená",AG100,0)</f>
        <v>0</v>
      </c>
      <c r="CG100" s="134">
        <f>IF(AU100="zníž. prenesená",AG100,0)</f>
        <v>0</v>
      </c>
      <c r="CH100" s="134">
        <f>IF(AU100="nulová",AG100,0)</f>
        <v>0</v>
      </c>
      <c r="CI100" s="20">
        <f>IF(AU100="základná",1,IF(AU100="znížená",2,IF(AU100="zákl. prenesená",4,IF(AU100="zníž. prenesená",5,3))))</f>
        <v>1</v>
      </c>
      <c r="CJ100" s="20">
        <f>IF(AT100="stavebná časť",1,IF(88100="investičná časť",2,3))</f>
        <v>1</v>
      </c>
      <c r="CK100" s="20" t="str">
        <f>IF(D100="Vyplň vlastné","","x")</f>
        <v>x</v>
      </c>
    </row>
    <row r="101" s="1" customFormat="1" ht="19.92" customHeight="1">
      <c r="B101" s="44"/>
      <c r="C101" s="45"/>
      <c r="D101" s="128" t="s">
        <v>104</v>
      </c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129">
        <f>ROUND(AG87*AS101,2)</f>
        <v>0</v>
      </c>
      <c r="AH101" s="130"/>
      <c r="AI101" s="130"/>
      <c r="AJ101" s="130"/>
      <c r="AK101" s="130"/>
      <c r="AL101" s="130"/>
      <c r="AM101" s="130"/>
      <c r="AN101" s="130">
        <f>ROUND(AG101+AV101,2)</f>
        <v>0</v>
      </c>
      <c r="AO101" s="130"/>
      <c r="AP101" s="130"/>
      <c r="AQ101" s="46"/>
      <c r="AS101" s="135">
        <v>0</v>
      </c>
      <c r="AT101" s="136" t="s">
        <v>95</v>
      </c>
      <c r="AU101" s="136" t="s">
        <v>40</v>
      </c>
      <c r="AV101" s="137">
        <f>ROUND(IF(AU101="základná",AG101*L31,IF(AU101="znížená",AG101*L32,0)),2)</f>
        <v>0</v>
      </c>
      <c r="BV101" s="20" t="s">
        <v>96</v>
      </c>
      <c r="BY101" s="134">
        <f>IF(AU101="základná",AV101,0)</f>
        <v>0</v>
      </c>
      <c r="BZ101" s="134">
        <f>IF(AU101="znížená",AV101,0)</f>
        <v>0</v>
      </c>
      <c r="CA101" s="134">
        <v>0</v>
      </c>
      <c r="CB101" s="134">
        <v>0</v>
      </c>
      <c r="CC101" s="134">
        <v>0</v>
      </c>
      <c r="CD101" s="134">
        <f>IF(AU101="základná",AG101,0)</f>
        <v>0</v>
      </c>
      <c r="CE101" s="134">
        <f>IF(AU101="znížená",AG101,0)</f>
        <v>0</v>
      </c>
      <c r="CF101" s="134">
        <f>IF(AU101="zákl. prenesená",AG101,0)</f>
        <v>0</v>
      </c>
      <c r="CG101" s="134">
        <f>IF(AU101="zníž. prenesená",AG101,0)</f>
        <v>0</v>
      </c>
      <c r="CH101" s="134">
        <f>IF(AU101="nulová",AG101,0)</f>
        <v>0</v>
      </c>
      <c r="CI101" s="20">
        <f>IF(AU101="základná",1,IF(AU101="znížená",2,IF(AU101="zákl. prenesená",4,IF(AU101="zníž. prenesená",5,3))))</f>
        <v>1</v>
      </c>
      <c r="CJ101" s="20">
        <f>IF(AT101="stavebná časť",1,IF(88101="investičná časť",2,3))</f>
        <v>1</v>
      </c>
      <c r="CK101" s="20" t="str">
        <f>IF(D101="Vyplň vlastné","","x")</f>
        <v>x</v>
      </c>
    </row>
    <row r="102" s="1" customFormat="1" ht="19.92" customHeight="1">
      <c r="B102" s="44"/>
      <c r="C102" s="45"/>
      <c r="D102" s="128" t="s">
        <v>105</v>
      </c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129">
        <f>ROUND(AG87*AS102,2)</f>
        <v>0</v>
      </c>
      <c r="AH102" s="130"/>
      <c r="AI102" s="130"/>
      <c r="AJ102" s="130"/>
      <c r="AK102" s="130"/>
      <c r="AL102" s="130"/>
      <c r="AM102" s="130"/>
      <c r="AN102" s="130">
        <f>ROUND(AG102+AV102,2)</f>
        <v>0</v>
      </c>
      <c r="AO102" s="130"/>
      <c r="AP102" s="130"/>
      <c r="AQ102" s="46"/>
      <c r="AS102" s="135">
        <v>0</v>
      </c>
      <c r="AT102" s="136" t="s">
        <v>95</v>
      </c>
      <c r="AU102" s="136" t="s">
        <v>40</v>
      </c>
      <c r="AV102" s="137">
        <f>ROUND(IF(AU102="základná",AG102*L31,IF(AU102="znížená",AG102*L32,0)),2)</f>
        <v>0</v>
      </c>
      <c r="BV102" s="20" t="s">
        <v>96</v>
      </c>
      <c r="BY102" s="134">
        <f>IF(AU102="základná",AV102,0)</f>
        <v>0</v>
      </c>
      <c r="BZ102" s="134">
        <f>IF(AU102="znížená",AV102,0)</f>
        <v>0</v>
      </c>
      <c r="CA102" s="134">
        <v>0</v>
      </c>
      <c r="CB102" s="134">
        <v>0</v>
      </c>
      <c r="CC102" s="134">
        <v>0</v>
      </c>
      <c r="CD102" s="134">
        <f>IF(AU102="základná",AG102,0)</f>
        <v>0</v>
      </c>
      <c r="CE102" s="134">
        <f>IF(AU102="znížená",AG102,0)</f>
        <v>0</v>
      </c>
      <c r="CF102" s="134">
        <f>IF(AU102="zákl. prenesená",AG102,0)</f>
        <v>0</v>
      </c>
      <c r="CG102" s="134">
        <f>IF(AU102="zníž. prenesená",AG102,0)</f>
        <v>0</v>
      </c>
      <c r="CH102" s="134">
        <f>IF(AU102="nulová",AG102,0)</f>
        <v>0</v>
      </c>
      <c r="CI102" s="20">
        <f>IF(AU102="základná",1,IF(AU102="znížená",2,IF(AU102="zákl. prenesená",4,IF(AU102="zníž. prenesená",5,3))))</f>
        <v>1</v>
      </c>
      <c r="CJ102" s="20">
        <f>IF(AT102="stavebná časť",1,IF(88102="investičná časť",2,3))</f>
        <v>1</v>
      </c>
      <c r="CK102" s="20" t="str">
        <f>IF(D102="Vyplň vlastné","","x")</f>
        <v>x</v>
      </c>
    </row>
    <row r="103" s="1" customFormat="1" ht="19.92" customHeight="1">
      <c r="B103" s="44"/>
      <c r="C103" s="45"/>
      <c r="D103" s="138" t="s">
        <v>106</v>
      </c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45"/>
      <c r="AD103" s="45"/>
      <c r="AE103" s="45"/>
      <c r="AF103" s="45"/>
      <c r="AG103" s="129">
        <f>AG87*AS103</f>
        <v>0</v>
      </c>
      <c r="AH103" s="130"/>
      <c r="AI103" s="130"/>
      <c r="AJ103" s="130"/>
      <c r="AK103" s="130"/>
      <c r="AL103" s="130"/>
      <c r="AM103" s="130"/>
      <c r="AN103" s="130">
        <f>AG103+AV103</f>
        <v>0</v>
      </c>
      <c r="AO103" s="130"/>
      <c r="AP103" s="130"/>
      <c r="AQ103" s="46"/>
      <c r="AS103" s="135">
        <v>0</v>
      </c>
      <c r="AT103" s="136" t="s">
        <v>95</v>
      </c>
      <c r="AU103" s="136" t="s">
        <v>40</v>
      </c>
      <c r="AV103" s="137">
        <f>ROUND(IF(AU103="nulová",0,IF(OR(AU103="základná",AU103="zákl. prenesená"),AG103*L31,AG103*L32)),2)</f>
        <v>0</v>
      </c>
      <c r="BV103" s="20" t="s">
        <v>107</v>
      </c>
      <c r="BY103" s="134">
        <f>IF(AU103="základná",AV103,0)</f>
        <v>0</v>
      </c>
      <c r="BZ103" s="134">
        <f>IF(AU103="znížená",AV103,0)</f>
        <v>0</v>
      </c>
      <c r="CA103" s="134">
        <f>IF(AU103="zákl. prenesená",AV103,0)</f>
        <v>0</v>
      </c>
      <c r="CB103" s="134">
        <f>IF(AU103="zníž. prenesená",AV103,0)</f>
        <v>0</v>
      </c>
      <c r="CC103" s="134">
        <f>IF(AU103="nulová",AV103,0)</f>
        <v>0</v>
      </c>
      <c r="CD103" s="134">
        <f>IF(AU103="základná",AG103,0)</f>
        <v>0</v>
      </c>
      <c r="CE103" s="134">
        <f>IF(AU103="znížená",AG103,0)</f>
        <v>0</v>
      </c>
      <c r="CF103" s="134">
        <f>IF(AU103="zákl. prenesená",AG103,0)</f>
        <v>0</v>
      </c>
      <c r="CG103" s="134">
        <f>IF(AU103="zníž. prenesená",AG103,0)</f>
        <v>0</v>
      </c>
      <c r="CH103" s="134">
        <f>IF(AU103="nulová",AG103,0)</f>
        <v>0</v>
      </c>
      <c r="CI103" s="20">
        <f>IF(AU103="základná",1,IF(AU103="znížená",2,IF(AU103="zákl. prenesená",4,IF(AU103="zníž. prenesená",5,3))))</f>
        <v>1</v>
      </c>
      <c r="CJ103" s="20">
        <f>IF(AT103="stavebná časť",1,IF(88103="investičná časť",2,3))</f>
        <v>1</v>
      </c>
      <c r="CK103" s="20" t="str">
        <f>IF(D103="Vyplň vlastné","","x")</f>
        <v/>
      </c>
    </row>
    <row r="104" s="1" customFormat="1" ht="19.92" customHeight="1">
      <c r="B104" s="44"/>
      <c r="C104" s="45"/>
      <c r="D104" s="138" t="s">
        <v>106</v>
      </c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45"/>
      <c r="AD104" s="45"/>
      <c r="AE104" s="45"/>
      <c r="AF104" s="45"/>
      <c r="AG104" s="129">
        <f>AG87*AS104</f>
        <v>0</v>
      </c>
      <c r="AH104" s="130"/>
      <c r="AI104" s="130"/>
      <c r="AJ104" s="130"/>
      <c r="AK104" s="130"/>
      <c r="AL104" s="130"/>
      <c r="AM104" s="130"/>
      <c r="AN104" s="130">
        <f>AG104+AV104</f>
        <v>0</v>
      </c>
      <c r="AO104" s="130"/>
      <c r="AP104" s="130"/>
      <c r="AQ104" s="46"/>
      <c r="AS104" s="135">
        <v>0</v>
      </c>
      <c r="AT104" s="136" t="s">
        <v>95</v>
      </c>
      <c r="AU104" s="136" t="s">
        <v>40</v>
      </c>
      <c r="AV104" s="137">
        <f>ROUND(IF(AU104="nulová",0,IF(OR(AU104="základná",AU104="zákl. prenesená"),AG104*L31,AG104*L32)),2)</f>
        <v>0</v>
      </c>
      <c r="BV104" s="20" t="s">
        <v>107</v>
      </c>
      <c r="BY104" s="134">
        <f>IF(AU104="základná",AV104,0)</f>
        <v>0</v>
      </c>
      <c r="BZ104" s="134">
        <f>IF(AU104="znížená",AV104,0)</f>
        <v>0</v>
      </c>
      <c r="CA104" s="134">
        <f>IF(AU104="zákl. prenesená",AV104,0)</f>
        <v>0</v>
      </c>
      <c r="CB104" s="134">
        <f>IF(AU104="zníž. prenesená",AV104,0)</f>
        <v>0</v>
      </c>
      <c r="CC104" s="134">
        <f>IF(AU104="nulová",AV104,0)</f>
        <v>0</v>
      </c>
      <c r="CD104" s="134">
        <f>IF(AU104="základná",AG104,0)</f>
        <v>0</v>
      </c>
      <c r="CE104" s="134">
        <f>IF(AU104="znížená",AG104,0)</f>
        <v>0</v>
      </c>
      <c r="CF104" s="134">
        <f>IF(AU104="zákl. prenesená",AG104,0)</f>
        <v>0</v>
      </c>
      <c r="CG104" s="134">
        <f>IF(AU104="zníž. prenesená",AG104,0)</f>
        <v>0</v>
      </c>
      <c r="CH104" s="134">
        <f>IF(AU104="nulová",AG104,0)</f>
        <v>0</v>
      </c>
      <c r="CI104" s="20">
        <f>IF(AU104="základná",1,IF(AU104="znížená",2,IF(AU104="zákl. prenesená",4,IF(AU104="zníž. prenesená",5,3))))</f>
        <v>1</v>
      </c>
      <c r="CJ104" s="20">
        <f>IF(AT104="stavebná časť",1,IF(88104="investičná časť",2,3))</f>
        <v>1</v>
      </c>
      <c r="CK104" s="20" t="str">
        <f>IF(D104="Vyplň vlastné","","x")</f>
        <v/>
      </c>
    </row>
    <row r="105" s="1" customFormat="1" ht="19.92" customHeight="1">
      <c r="B105" s="44"/>
      <c r="C105" s="45"/>
      <c r="D105" s="138" t="s">
        <v>106</v>
      </c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45"/>
      <c r="AD105" s="45"/>
      <c r="AE105" s="45"/>
      <c r="AF105" s="45"/>
      <c r="AG105" s="129">
        <f>AG87*AS105</f>
        <v>0</v>
      </c>
      <c r="AH105" s="130"/>
      <c r="AI105" s="130"/>
      <c r="AJ105" s="130"/>
      <c r="AK105" s="130"/>
      <c r="AL105" s="130"/>
      <c r="AM105" s="130"/>
      <c r="AN105" s="130">
        <f>AG105+AV105</f>
        <v>0</v>
      </c>
      <c r="AO105" s="130"/>
      <c r="AP105" s="130"/>
      <c r="AQ105" s="46"/>
      <c r="AS105" s="139">
        <v>0</v>
      </c>
      <c r="AT105" s="140" t="s">
        <v>95</v>
      </c>
      <c r="AU105" s="140" t="s">
        <v>40</v>
      </c>
      <c r="AV105" s="141">
        <f>ROUND(IF(AU105="nulová",0,IF(OR(AU105="základná",AU105="zákl. prenesená"),AG105*L31,AG105*L32)),2)</f>
        <v>0</v>
      </c>
      <c r="BV105" s="20" t="s">
        <v>107</v>
      </c>
      <c r="BY105" s="134">
        <f>IF(AU105="základná",AV105,0)</f>
        <v>0</v>
      </c>
      <c r="BZ105" s="134">
        <f>IF(AU105="znížená",AV105,0)</f>
        <v>0</v>
      </c>
      <c r="CA105" s="134">
        <f>IF(AU105="zákl. prenesená",AV105,0)</f>
        <v>0</v>
      </c>
      <c r="CB105" s="134">
        <f>IF(AU105="zníž. prenesená",AV105,0)</f>
        <v>0</v>
      </c>
      <c r="CC105" s="134">
        <f>IF(AU105="nulová",AV105,0)</f>
        <v>0</v>
      </c>
      <c r="CD105" s="134">
        <f>IF(AU105="základná",AG105,0)</f>
        <v>0</v>
      </c>
      <c r="CE105" s="134">
        <f>IF(AU105="znížená",AG105,0)</f>
        <v>0</v>
      </c>
      <c r="CF105" s="134">
        <f>IF(AU105="zákl. prenesená",AG105,0)</f>
        <v>0</v>
      </c>
      <c r="CG105" s="134">
        <f>IF(AU105="zníž. prenesená",AG105,0)</f>
        <v>0</v>
      </c>
      <c r="CH105" s="134">
        <f>IF(AU105="nulová",AG105,0)</f>
        <v>0</v>
      </c>
      <c r="CI105" s="20">
        <f>IF(AU105="základná",1,IF(AU105="znížená",2,IF(AU105="zákl. prenesená",4,IF(AU105="zníž. prenesená",5,3))))</f>
        <v>1</v>
      </c>
      <c r="CJ105" s="20">
        <f>IF(AT105="stavebná časť",1,IF(88105="investičná časť",2,3))</f>
        <v>1</v>
      </c>
      <c r="CK105" s="20" t="str">
        <f>IF(D105="Vyplň vlastné","","x")</f>
        <v/>
      </c>
    </row>
    <row r="106" s="1" customFormat="1" ht="10.8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6"/>
    </row>
    <row r="107" s="1" customFormat="1" ht="30" customHeight="1">
      <c r="B107" s="44"/>
      <c r="C107" s="142" t="s">
        <v>108</v>
      </c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4">
        <f>ROUND(AG87+AG92,2)</f>
        <v>0</v>
      </c>
      <c r="AH107" s="144"/>
      <c r="AI107" s="144"/>
      <c r="AJ107" s="144"/>
      <c r="AK107" s="144"/>
      <c r="AL107" s="144"/>
      <c r="AM107" s="144"/>
      <c r="AN107" s="144">
        <f>AN87+AN92</f>
        <v>0</v>
      </c>
      <c r="AO107" s="144"/>
      <c r="AP107" s="144"/>
      <c r="AQ107" s="46"/>
    </row>
    <row r="108" s="1" customFormat="1" ht="6.96" customHeight="1">
      <c r="B108" s="73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  <c r="AM108" s="74"/>
      <c r="AN108" s="74"/>
      <c r="AO108" s="74"/>
      <c r="AP108" s="74"/>
      <c r="AQ108" s="75"/>
    </row>
  </sheetData>
  <mergeCells count="84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G93:AM93"/>
    <mergeCell ref="AN93:AP93"/>
    <mergeCell ref="AG94:AM94"/>
    <mergeCell ref="AN94:AP94"/>
    <mergeCell ref="AG95:AM95"/>
    <mergeCell ref="AN95:AP95"/>
    <mergeCell ref="AG96:AM96"/>
    <mergeCell ref="AN96:AP96"/>
    <mergeCell ref="AG97:AM97"/>
    <mergeCell ref="AN97:AP97"/>
    <mergeCell ref="AG98:AM98"/>
    <mergeCell ref="AN98:AP98"/>
    <mergeCell ref="AG99:AM99"/>
    <mergeCell ref="AN99:AP99"/>
    <mergeCell ref="AG100:AM100"/>
    <mergeCell ref="AN100:AP100"/>
    <mergeCell ref="AG101:AM101"/>
    <mergeCell ref="AN101:AP101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D105:AB105"/>
    <mergeCell ref="AG105:AM105"/>
    <mergeCell ref="AN105:AP105"/>
    <mergeCell ref="AG87:AM87"/>
    <mergeCell ref="AN87:AP87"/>
    <mergeCell ref="AG92:AM92"/>
    <mergeCell ref="AN92:AP92"/>
    <mergeCell ref="AG107:AM107"/>
    <mergeCell ref="AN107:AP107"/>
    <mergeCell ref="AR2:BE2"/>
  </mergeCells>
  <dataValidations count="2">
    <dataValidation type="list" allowBlank="1" showInputMessage="1" showErrorMessage="1" error="Povolené sú hodnoty základná, znížená, nulová." sqref="AU93:AU106">
      <formula1>"základná, znížená, nulová"</formula1>
    </dataValidation>
    <dataValidation type="list" allowBlank="1" showInputMessage="1" showErrorMessage="1" error="Povolené sú hodnoty stavebná časť, technologická časť, investičná časť." sqref="AT93:AT106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01 - SO 01 Zateplenie fasady'!C2" display="/"/>
    <hyperlink ref="A89" location="'02 - SO 01 Zateplenie  st...'!C2" display="/"/>
    <hyperlink ref="A90" location="'03 - SO 03 Ustredné vykur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109</v>
      </c>
      <c r="G1" s="13"/>
      <c r="H1" s="146" t="s">
        <v>110</v>
      </c>
      <c r="I1" s="146"/>
      <c r="J1" s="146"/>
      <c r="K1" s="146"/>
      <c r="L1" s="13" t="s">
        <v>111</v>
      </c>
      <c r="M1" s="11"/>
      <c r="N1" s="11"/>
      <c r="O1" s="12" t="s">
        <v>112</v>
      </c>
      <c r="P1" s="11"/>
      <c r="Q1" s="11"/>
      <c r="R1" s="11"/>
      <c r="S1" s="13" t="s">
        <v>113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84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75</v>
      </c>
    </row>
    <row r="4" ht="36.96" customHeight="1">
      <c r="B4" s="24"/>
      <c r="C4" s="25" t="s">
        <v>114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12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17</v>
      </c>
      <c r="E6" s="29"/>
      <c r="F6" s="147" t="str">
        <f>'Rekapitulácia stavby'!K6</f>
        <v>Zvýšenie energetickej efektívnej objektov HARMONIA Stražske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115</v>
      </c>
      <c r="E7" s="45"/>
      <c r="F7" s="34" t="s">
        <v>116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19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20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21</v>
      </c>
      <c r="E9" s="45"/>
      <c r="F9" s="31" t="s">
        <v>22</v>
      </c>
      <c r="G9" s="45"/>
      <c r="H9" s="45"/>
      <c r="I9" s="45"/>
      <c r="J9" s="45"/>
      <c r="K9" s="45"/>
      <c r="L9" s="45"/>
      <c r="M9" s="36" t="s">
        <v>23</v>
      </c>
      <c r="N9" s="45"/>
      <c r="O9" s="148" t="str">
        <f>'Rekapitulácia stavby'!AN8</f>
        <v>27. 9. 2017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25</v>
      </c>
      <c r="E11" s="45"/>
      <c r="F11" s="45"/>
      <c r="G11" s="45"/>
      <c r="H11" s="45"/>
      <c r="I11" s="45"/>
      <c r="J11" s="45"/>
      <c r="K11" s="45"/>
      <c r="L11" s="45"/>
      <c r="M11" s="36" t="s">
        <v>26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27</v>
      </c>
      <c r="F12" s="45"/>
      <c r="G12" s="45"/>
      <c r="H12" s="45"/>
      <c r="I12" s="45"/>
      <c r="J12" s="45"/>
      <c r="K12" s="45"/>
      <c r="L12" s="45"/>
      <c r="M12" s="36" t="s">
        <v>28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29</v>
      </c>
      <c r="E14" s="45"/>
      <c r="F14" s="45"/>
      <c r="G14" s="45"/>
      <c r="H14" s="45"/>
      <c r="I14" s="45"/>
      <c r="J14" s="45"/>
      <c r="K14" s="45"/>
      <c r="L14" s="45"/>
      <c r="M14" s="36" t="s">
        <v>26</v>
      </c>
      <c r="N14" s="45"/>
      <c r="O14" s="37" t="str">
        <f>IF('Rekapitulácia stavby'!AN13="","",'Rekapitulácia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IF('Rekapitulácia stavby'!E14="","",'Rekapitulácia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28</v>
      </c>
      <c r="N15" s="45"/>
      <c r="O15" s="37" t="str">
        <f>IF('Rekapitulácia stavby'!AN14="","",'Rekapitulácia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31</v>
      </c>
      <c r="E17" s="45"/>
      <c r="F17" s="45"/>
      <c r="G17" s="45"/>
      <c r="H17" s="45"/>
      <c r="I17" s="45"/>
      <c r="J17" s="45"/>
      <c r="K17" s="45"/>
      <c r="L17" s="45"/>
      <c r="M17" s="36" t="s">
        <v>26</v>
      </c>
      <c r="N17" s="45"/>
      <c r="O17" s="31" t="str">
        <f>IF('Rekapitulácia stavby'!AN16="","",'Rekapitulácia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IF('Rekapitulácia stavby'!E17="","",'Rekapitulácia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28</v>
      </c>
      <c r="N18" s="45"/>
      <c r="O18" s="31" t="str">
        <f>IF('Rekapitulácia stavby'!AN17="","",'Rekapitulácia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34</v>
      </c>
      <c r="E20" s="45"/>
      <c r="F20" s="45"/>
      <c r="G20" s="45"/>
      <c r="H20" s="45"/>
      <c r="I20" s="45"/>
      <c r="J20" s="45"/>
      <c r="K20" s="45"/>
      <c r="L20" s="45"/>
      <c r="M20" s="36" t="s">
        <v>26</v>
      </c>
      <c r="N20" s="45"/>
      <c r="O20" s="31" t="str">
        <f>IF('Rekapitulácia stavby'!AN19="","",'Rekapitulácia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IF('Rekapitulácia stavby'!E20="","",'Rekapitulácia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28</v>
      </c>
      <c r="N21" s="45"/>
      <c r="O21" s="31" t="str">
        <f>IF('Rekapitulácia stavby'!AN20="","",'Rekapitulácia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35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117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101</v>
      </c>
      <c r="E28" s="45"/>
      <c r="F28" s="45"/>
      <c r="G28" s="45"/>
      <c r="H28" s="45"/>
      <c r="I28" s="45"/>
      <c r="J28" s="45"/>
      <c r="K28" s="45"/>
      <c r="L28" s="45"/>
      <c r="M28" s="43">
        <f>N102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38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39</v>
      </c>
      <c r="E32" s="52" t="s">
        <v>40</v>
      </c>
      <c r="F32" s="53">
        <v>0.20000000000000001</v>
      </c>
      <c r="G32" s="153" t="s">
        <v>41</v>
      </c>
      <c r="H32" s="154">
        <f>ROUND((((SUM(BE102:BE109)+SUM(BE127:BE186))+SUM(BE188:BE192))),2)</f>
        <v>0</v>
      </c>
      <c r="I32" s="45"/>
      <c r="J32" s="45"/>
      <c r="K32" s="45"/>
      <c r="L32" s="45"/>
      <c r="M32" s="154">
        <f>ROUND(((ROUND((SUM(BE102:BE109)+SUM(BE127:BE186)), 2)*F32)+SUM(BE188:BE192)*F32),2)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42</v>
      </c>
      <c r="F33" s="53">
        <v>0.20000000000000001</v>
      </c>
      <c r="G33" s="153" t="s">
        <v>41</v>
      </c>
      <c r="H33" s="154">
        <f>ROUND((((SUM(BF102:BF109)+SUM(BF127:BF186))+SUM(BF188:BF192))),2)</f>
        <v>0</v>
      </c>
      <c r="I33" s="45"/>
      <c r="J33" s="45"/>
      <c r="K33" s="45"/>
      <c r="L33" s="45"/>
      <c r="M33" s="154">
        <f>ROUND(((ROUND((SUM(BF102:BF109)+SUM(BF127:BF186)), 2)*F33)+SUM(BF188:BF192)*F33),2)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43</v>
      </c>
      <c r="F34" s="53">
        <v>0.20000000000000001</v>
      </c>
      <c r="G34" s="153" t="s">
        <v>41</v>
      </c>
      <c r="H34" s="154">
        <f>ROUND((((SUM(BG102:BG109)+SUM(BG127:BG186))+SUM(BG188:BG192))),2)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44</v>
      </c>
      <c r="F35" s="53">
        <v>0.20000000000000001</v>
      </c>
      <c r="G35" s="153" t="s">
        <v>41</v>
      </c>
      <c r="H35" s="154">
        <f>ROUND((((SUM(BH102:BH109)+SUM(BH127:BH186))+SUM(BH188:BH192))),2)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45</v>
      </c>
      <c r="F36" s="53">
        <v>0</v>
      </c>
      <c r="G36" s="153" t="s">
        <v>41</v>
      </c>
      <c r="H36" s="154">
        <f>ROUND((((SUM(BI102:BI109)+SUM(BI127:BI186))+SUM(BI188:BI192))),2)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46</v>
      </c>
      <c r="E38" s="95"/>
      <c r="F38" s="95"/>
      <c r="G38" s="156" t="s">
        <v>47</v>
      </c>
      <c r="H38" s="157" t="s">
        <v>48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49</v>
      </c>
      <c r="E50" s="65"/>
      <c r="F50" s="65"/>
      <c r="G50" s="65"/>
      <c r="H50" s="66"/>
      <c r="I50" s="45"/>
      <c r="J50" s="64" t="s">
        <v>50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51</v>
      </c>
      <c r="E59" s="70"/>
      <c r="F59" s="70"/>
      <c r="G59" s="71" t="s">
        <v>52</v>
      </c>
      <c r="H59" s="72"/>
      <c r="I59" s="45"/>
      <c r="J59" s="69" t="s">
        <v>51</v>
      </c>
      <c r="K59" s="70"/>
      <c r="L59" s="70"/>
      <c r="M59" s="70"/>
      <c r="N59" s="71" t="s">
        <v>52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53</v>
      </c>
      <c r="E61" s="65"/>
      <c r="F61" s="65"/>
      <c r="G61" s="65"/>
      <c r="H61" s="66"/>
      <c r="I61" s="45"/>
      <c r="J61" s="64" t="s">
        <v>54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51</v>
      </c>
      <c r="E70" s="70"/>
      <c r="F70" s="70"/>
      <c r="G70" s="71" t="s">
        <v>52</v>
      </c>
      <c r="H70" s="72"/>
      <c r="I70" s="45"/>
      <c r="J70" s="69" t="s">
        <v>51</v>
      </c>
      <c r="K70" s="70"/>
      <c r="L70" s="70"/>
      <c r="M70" s="70"/>
      <c r="N70" s="71" t="s">
        <v>52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17</v>
      </c>
      <c r="D78" s="45"/>
      <c r="E78" s="45"/>
      <c r="F78" s="147" t="str">
        <f>F6</f>
        <v>Zvýšenie energetickej efektívnej objektov HARMONIA Stražske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115</v>
      </c>
      <c r="D79" s="45"/>
      <c r="E79" s="45"/>
      <c r="F79" s="85" t="str">
        <f>F7</f>
        <v>01 - SO 01 Zateplenie fasady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21</v>
      </c>
      <c r="D81" s="45"/>
      <c r="E81" s="45"/>
      <c r="F81" s="31" t="str">
        <f>F9</f>
        <v>Strážske</v>
      </c>
      <c r="G81" s="45"/>
      <c r="H81" s="45"/>
      <c r="I81" s="45"/>
      <c r="J81" s="45"/>
      <c r="K81" s="36" t="s">
        <v>23</v>
      </c>
      <c r="L81" s="45"/>
      <c r="M81" s="88" t="str">
        <f>IF(O9="","",O9)</f>
        <v>27. 9. 2017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25</v>
      </c>
      <c r="D83" s="45"/>
      <c r="E83" s="45"/>
      <c r="F83" s="31" t="str">
        <f>E12</f>
        <v xml:space="preserve">Harmónia Strážske </v>
      </c>
      <c r="G83" s="45"/>
      <c r="H83" s="45"/>
      <c r="I83" s="45"/>
      <c r="J83" s="45"/>
      <c r="K83" s="36" t="s">
        <v>31</v>
      </c>
      <c r="L83" s="45"/>
      <c r="M83" s="31" t="str">
        <f>E18</f>
        <v xml:space="preserve"> 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29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34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119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120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121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N127</f>
        <v>0</v>
      </c>
      <c r="O88" s="162"/>
      <c r="P88" s="162"/>
      <c r="Q88" s="162"/>
      <c r="R88" s="46"/>
      <c r="AU88" s="20" t="s">
        <v>122</v>
      </c>
    </row>
    <row r="89" s="6" customFormat="1" ht="24.96" customHeight="1">
      <c r="B89" s="163"/>
      <c r="C89" s="164"/>
      <c r="D89" s="165" t="s">
        <v>123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6">
        <f>N128</f>
        <v>0</v>
      </c>
      <c r="O89" s="164"/>
      <c r="P89" s="164"/>
      <c r="Q89" s="164"/>
      <c r="R89" s="167"/>
    </row>
    <row r="90" s="7" customFormat="1" ht="19.92" customHeight="1">
      <c r="B90" s="168"/>
      <c r="C90" s="169"/>
      <c r="D90" s="128" t="s">
        <v>124</v>
      </c>
      <c r="E90" s="169"/>
      <c r="F90" s="169"/>
      <c r="G90" s="169"/>
      <c r="H90" s="169"/>
      <c r="I90" s="169"/>
      <c r="J90" s="169"/>
      <c r="K90" s="169"/>
      <c r="L90" s="169"/>
      <c r="M90" s="169"/>
      <c r="N90" s="130">
        <f>N129</f>
        <v>0</v>
      </c>
      <c r="O90" s="169"/>
      <c r="P90" s="169"/>
      <c r="Q90" s="169"/>
      <c r="R90" s="170"/>
    </row>
    <row r="91" s="7" customFormat="1" ht="19.92" customHeight="1">
      <c r="B91" s="168"/>
      <c r="C91" s="169"/>
      <c r="D91" s="128" t="s">
        <v>125</v>
      </c>
      <c r="E91" s="169"/>
      <c r="F91" s="169"/>
      <c r="G91" s="169"/>
      <c r="H91" s="169"/>
      <c r="I91" s="169"/>
      <c r="J91" s="169"/>
      <c r="K91" s="169"/>
      <c r="L91" s="169"/>
      <c r="M91" s="169"/>
      <c r="N91" s="130">
        <f>N136</f>
        <v>0</v>
      </c>
      <c r="O91" s="169"/>
      <c r="P91" s="169"/>
      <c r="Q91" s="169"/>
      <c r="R91" s="170"/>
    </row>
    <row r="92" s="7" customFormat="1" ht="19.92" customHeight="1">
      <c r="B92" s="168"/>
      <c r="C92" s="169"/>
      <c r="D92" s="128" t="s">
        <v>126</v>
      </c>
      <c r="E92" s="169"/>
      <c r="F92" s="169"/>
      <c r="G92" s="169"/>
      <c r="H92" s="169"/>
      <c r="I92" s="169"/>
      <c r="J92" s="169"/>
      <c r="K92" s="169"/>
      <c r="L92" s="169"/>
      <c r="M92" s="169"/>
      <c r="N92" s="130">
        <f>N138</f>
        <v>0</v>
      </c>
      <c r="O92" s="169"/>
      <c r="P92" s="169"/>
      <c r="Q92" s="169"/>
      <c r="R92" s="170"/>
    </row>
    <row r="93" s="7" customFormat="1" ht="19.92" customHeight="1">
      <c r="B93" s="168"/>
      <c r="C93" s="169"/>
      <c r="D93" s="128" t="s">
        <v>127</v>
      </c>
      <c r="E93" s="169"/>
      <c r="F93" s="169"/>
      <c r="G93" s="169"/>
      <c r="H93" s="169"/>
      <c r="I93" s="169"/>
      <c r="J93" s="169"/>
      <c r="K93" s="169"/>
      <c r="L93" s="169"/>
      <c r="M93" s="169"/>
      <c r="N93" s="130">
        <f>N141</f>
        <v>0</v>
      </c>
      <c r="O93" s="169"/>
      <c r="P93" s="169"/>
      <c r="Q93" s="169"/>
      <c r="R93" s="170"/>
    </row>
    <row r="94" s="7" customFormat="1" ht="19.92" customHeight="1">
      <c r="B94" s="168"/>
      <c r="C94" s="169"/>
      <c r="D94" s="128" t="s">
        <v>128</v>
      </c>
      <c r="E94" s="169"/>
      <c r="F94" s="169"/>
      <c r="G94" s="169"/>
      <c r="H94" s="169"/>
      <c r="I94" s="169"/>
      <c r="J94" s="169"/>
      <c r="K94" s="169"/>
      <c r="L94" s="169"/>
      <c r="M94" s="169"/>
      <c r="N94" s="130">
        <f>N148</f>
        <v>0</v>
      </c>
      <c r="O94" s="169"/>
      <c r="P94" s="169"/>
      <c r="Q94" s="169"/>
      <c r="R94" s="170"/>
    </row>
    <row r="95" s="7" customFormat="1" ht="19.92" customHeight="1">
      <c r="B95" s="168"/>
      <c r="C95" s="169"/>
      <c r="D95" s="128" t="s">
        <v>129</v>
      </c>
      <c r="E95" s="169"/>
      <c r="F95" s="169"/>
      <c r="G95" s="169"/>
      <c r="H95" s="169"/>
      <c r="I95" s="169"/>
      <c r="J95" s="169"/>
      <c r="K95" s="169"/>
      <c r="L95" s="169"/>
      <c r="M95" s="169"/>
      <c r="N95" s="130">
        <f>N167</f>
        <v>0</v>
      </c>
      <c r="O95" s="169"/>
      <c r="P95" s="169"/>
      <c r="Q95" s="169"/>
      <c r="R95" s="170"/>
    </row>
    <row r="96" s="6" customFormat="1" ht="24.96" customHeight="1">
      <c r="B96" s="163"/>
      <c r="C96" s="164"/>
      <c r="D96" s="165" t="s">
        <v>130</v>
      </c>
      <c r="E96" s="164"/>
      <c r="F96" s="164"/>
      <c r="G96" s="164"/>
      <c r="H96" s="164"/>
      <c r="I96" s="164"/>
      <c r="J96" s="164"/>
      <c r="K96" s="164"/>
      <c r="L96" s="164"/>
      <c r="M96" s="164"/>
      <c r="N96" s="166">
        <f>N169</f>
        <v>0</v>
      </c>
      <c r="O96" s="164"/>
      <c r="P96" s="164"/>
      <c r="Q96" s="164"/>
      <c r="R96" s="167"/>
    </row>
    <row r="97" s="7" customFormat="1" ht="19.92" customHeight="1">
      <c r="B97" s="168"/>
      <c r="C97" s="169"/>
      <c r="D97" s="128" t="s">
        <v>131</v>
      </c>
      <c r="E97" s="169"/>
      <c r="F97" s="169"/>
      <c r="G97" s="169"/>
      <c r="H97" s="169"/>
      <c r="I97" s="169"/>
      <c r="J97" s="169"/>
      <c r="K97" s="169"/>
      <c r="L97" s="169"/>
      <c r="M97" s="169"/>
      <c r="N97" s="130">
        <f>N170</f>
        <v>0</v>
      </c>
      <c r="O97" s="169"/>
      <c r="P97" s="169"/>
      <c r="Q97" s="169"/>
      <c r="R97" s="170"/>
    </row>
    <row r="98" s="7" customFormat="1" ht="19.92" customHeight="1">
      <c r="B98" s="168"/>
      <c r="C98" s="169"/>
      <c r="D98" s="128" t="s">
        <v>132</v>
      </c>
      <c r="E98" s="169"/>
      <c r="F98" s="169"/>
      <c r="G98" s="169"/>
      <c r="H98" s="169"/>
      <c r="I98" s="169"/>
      <c r="J98" s="169"/>
      <c r="K98" s="169"/>
      <c r="L98" s="169"/>
      <c r="M98" s="169"/>
      <c r="N98" s="130">
        <f>N175</f>
        <v>0</v>
      </c>
      <c r="O98" s="169"/>
      <c r="P98" s="169"/>
      <c r="Q98" s="169"/>
      <c r="R98" s="170"/>
    </row>
    <row r="99" s="7" customFormat="1" ht="19.92" customHeight="1">
      <c r="B99" s="168"/>
      <c r="C99" s="169"/>
      <c r="D99" s="128" t="s">
        <v>133</v>
      </c>
      <c r="E99" s="169"/>
      <c r="F99" s="169"/>
      <c r="G99" s="169"/>
      <c r="H99" s="169"/>
      <c r="I99" s="169"/>
      <c r="J99" s="169"/>
      <c r="K99" s="169"/>
      <c r="L99" s="169"/>
      <c r="M99" s="169"/>
      <c r="N99" s="130">
        <f>N180</f>
        <v>0</v>
      </c>
      <c r="O99" s="169"/>
      <c r="P99" s="169"/>
      <c r="Q99" s="169"/>
      <c r="R99" s="170"/>
    </row>
    <row r="100" s="6" customFormat="1" ht="21.84" customHeight="1">
      <c r="B100" s="163"/>
      <c r="C100" s="164"/>
      <c r="D100" s="165" t="s">
        <v>134</v>
      </c>
      <c r="E100" s="164"/>
      <c r="F100" s="164"/>
      <c r="G100" s="164"/>
      <c r="H100" s="164"/>
      <c r="I100" s="164"/>
      <c r="J100" s="164"/>
      <c r="K100" s="164"/>
      <c r="L100" s="164"/>
      <c r="M100" s="164"/>
      <c r="N100" s="171">
        <f>N187</f>
        <v>0</v>
      </c>
      <c r="O100" s="164"/>
      <c r="P100" s="164"/>
      <c r="Q100" s="164"/>
      <c r="R100" s="167"/>
    </row>
    <row r="101" s="1" customFormat="1" ht="21.84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6"/>
    </row>
    <row r="102" s="1" customFormat="1" ht="29.28" customHeight="1">
      <c r="B102" s="44"/>
      <c r="C102" s="161" t="s">
        <v>135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162">
        <f>ROUND(N103+N104+N105+N106+N107+N108,2)</f>
        <v>0</v>
      </c>
      <c r="O102" s="172"/>
      <c r="P102" s="172"/>
      <c r="Q102" s="172"/>
      <c r="R102" s="46"/>
      <c r="T102" s="173"/>
      <c r="U102" s="174" t="s">
        <v>39</v>
      </c>
    </row>
    <row r="103" s="1" customFormat="1" ht="18" customHeight="1">
      <c r="B103" s="175"/>
      <c r="C103" s="176"/>
      <c r="D103" s="138" t="s">
        <v>136</v>
      </c>
      <c r="E103" s="177"/>
      <c r="F103" s="177"/>
      <c r="G103" s="177"/>
      <c r="H103" s="177"/>
      <c r="I103" s="176"/>
      <c r="J103" s="176"/>
      <c r="K103" s="176"/>
      <c r="L103" s="176"/>
      <c r="M103" s="176"/>
      <c r="N103" s="129">
        <f>ROUND(N88*T103,2)</f>
        <v>0</v>
      </c>
      <c r="O103" s="178"/>
      <c r="P103" s="178"/>
      <c r="Q103" s="178"/>
      <c r="R103" s="179"/>
      <c r="S103" s="180"/>
      <c r="T103" s="181"/>
      <c r="U103" s="182" t="s">
        <v>42</v>
      </c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180"/>
      <c r="AH103" s="180"/>
      <c r="AI103" s="180"/>
      <c r="AJ103" s="180"/>
      <c r="AK103" s="180"/>
      <c r="AL103" s="180"/>
      <c r="AM103" s="180"/>
      <c r="AN103" s="180"/>
      <c r="AO103" s="180"/>
      <c r="AP103" s="180"/>
      <c r="AQ103" s="180"/>
      <c r="AR103" s="180"/>
      <c r="AS103" s="180"/>
      <c r="AT103" s="180"/>
      <c r="AU103" s="180"/>
      <c r="AV103" s="180"/>
      <c r="AW103" s="180"/>
      <c r="AX103" s="180"/>
      <c r="AY103" s="183" t="s">
        <v>137</v>
      </c>
      <c r="AZ103" s="180"/>
      <c r="BA103" s="180"/>
      <c r="BB103" s="180"/>
      <c r="BC103" s="180"/>
      <c r="BD103" s="180"/>
      <c r="BE103" s="184">
        <f>IF(U103="základná",N103,0)</f>
        <v>0</v>
      </c>
      <c r="BF103" s="184">
        <f>IF(U103="znížená",N103,0)</f>
        <v>0</v>
      </c>
      <c r="BG103" s="184">
        <f>IF(U103="zákl. prenesená",N103,0)</f>
        <v>0</v>
      </c>
      <c r="BH103" s="184">
        <f>IF(U103="zníž. prenesená",N103,0)</f>
        <v>0</v>
      </c>
      <c r="BI103" s="184">
        <f>IF(U103="nulová",N103,0)</f>
        <v>0</v>
      </c>
      <c r="BJ103" s="183" t="s">
        <v>138</v>
      </c>
      <c r="BK103" s="180"/>
      <c r="BL103" s="180"/>
      <c r="BM103" s="180"/>
    </row>
    <row r="104" s="1" customFormat="1" ht="18" customHeight="1">
      <c r="B104" s="175"/>
      <c r="C104" s="176"/>
      <c r="D104" s="138" t="s">
        <v>139</v>
      </c>
      <c r="E104" s="177"/>
      <c r="F104" s="177"/>
      <c r="G104" s="177"/>
      <c r="H104" s="177"/>
      <c r="I104" s="176"/>
      <c r="J104" s="176"/>
      <c r="K104" s="176"/>
      <c r="L104" s="176"/>
      <c r="M104" s="176"/>
      <c r="N104" s="129">
        <f>ROUND(N88*T104,2)</f>
        <v>0</v>
      </c>
      <c r="O104" s="178"/>
      <c r="P104" s="178"/>
      <c r="Q104" s="178"/>
      <c r="R104" s="179"/>
      <c r="S104" s="180"/>
      <c r="T104" s="181"/>
      <c r="U104" s="182" t="s">
        <v>42</v>
      </c>
      <c r="V104" s="180"/>
      <c r="W104" s="180"/>
      <c r="X104" s="180"/>
      <c r="Y104" s="180"/>
      <c r="Z104" s="180"/>
      <c r="AA104" s="180"/>
      <c r="AB104" s="180"/>
      <c r="AC104" s="180"/>
      <c r="AD104" s="180"/>
      <c r="AE104" s="180"/>
      <c r="AF104" s="180"/>
      <c r="AG104" s="180"/>
      <c r="AH104" s="180"/>
      <c r="AI104" s="180"/>
      <c r="AJ104" s="180"/>
      <c r="AK104" s="180"/>
      <c r="AL104" s="180"/>
      <c r="AM104" s="180"/>
      <c r="AN104" s="180"/>
      <c r="AO104" s="180"/>
      <c r="AP104" s="180"/>
      <c r="AQ104" s="180"/>
      <c r="AR104" s="180"/>
      <c r="AS104" s="180"/>
      <c r="AT104" s="180"/>
      <c r="AU104" s="180"/>
      <c r="AV104" s="180"/>
      <c r="AW104" s="180"/>
      <c r="AX104" s="180"/>
      <c r="AY104" s="183" t="s">
        <v>137</v>
      </c>
      <c r="AZ104" s="180"/>
      <c r="BA104" s="180"/>
      <c r="BB104" s="180"/>
      <c r="BC104" s="180"/>
      <c r="BD104" s="180"/>
      <c r="BE104" s="184">
        <f>IF(U104="základná",N104,0)</f>
        <v>0</v>
      </c>
      <c r="BF104" s="184">
        <f>IF(U104="znížená",N104,0)</f>
        <v>0</v>
      </c>
      <c r="BG104" s="184">
        <f>IF(U104="zákl. prenesená",N104,0)</f>
        <v>0</v>
      </c>
      <c r="BH104" s="184">
        <f>IF(U104="zníž. prenesená",N104,0)</f>
        <v>0</v>
      </c>
      <c r="BI104" s="184">
        <f>IF(U104="nulová",N104,0)</f>
        <v>0</v>
      </c>
      <c r="BJ104" s="183" t="s">
        <v>138</v>
      </c>
      <c r="BK104" s="180"/>
      <c r="BL104" s="180"/>
      <c r="BM104" s="180"/>
    </row>
    <row r="105" s="1" customFormat="1" ht="18" customHeight="1">
      <c r="B105" s="175"/>
      <c r="C105" s="176"/>
      <c r="D105" s="138" t="s">
        <v>140</v>
      </c>
      <c r="E105" s="177"/>
      <c r="F105" s="177"/>
      <c r="G105" s="177"/>
      <c r="H105" s="177"/>
      <c r="I105" s="176"/>
      <c r="J105" s="176"/>
      <c r="K105" s="176"/>
      <c r="L105" s="176"/>
      <c r="M105" s="176"/>
      <c r="N105" s="129">
        <f>ROUND(N88*T105,2)</f>
        <v>0</v>
      </c>
      <c r="O105" s="178"/>
      <c r="P105" s="178"/>
      <c r="Q105" s="178"/>
      <c r="R105" s="179"/>
      <c r="S105" s="180"/>
      <c r="T105" s="181"/>
      <c r="U105" s="182" t="s">
        <v>42</v>
      </c>
      <c r="V105" s="180"/>
      <c r="W105" s="180"/>
      <c r="X105" s="180"/>
      <c r="Y105" s="180"/>
      <c r="Z105" s="180"/>
      <c r="AA105" s="180"/>
      <c r="AB105" s="180"/>
      <c r="AC105" s="180"/>
      <c r="AD105" s="180"/>
      <c r="AE105" s="180"/>
      <c r="AF105" s="180"/>
      <c r="AG105" s="180"/>
      <c r="AH105" s="180"/>
      <c r="AI105" s="180"/>
      <c r="AJ105" s="180"/>
      <c r="AK105" s="180"/>
      <c r="AL105" s="180"/>
      <c r="AM105" s="180"/>
      <c r="AN105" s="180"/>
      <c r="AO105" s="180"/>
      <c r="AP105" s="180"/>
      <c r="AQ105" s="180"/>
      <c r="AR105" s="180"/>
      <c r="AS105" s="180"/>
      <c r="AT105" s="180"/>
      <c r="AU105" s="180"/>
      <c r="AV105" s="180"/>
      <c r="AW105" s="180"/>
      <c r="AX105" s="180"/>
      <c r="AY105" s="183" t="s">
        <v>137</v>
      </c>
      <c r="AZ105" s="180"/>
      <c r="BA105" s="180"/>
      <c r="BB105" s="180"/>
      <c r="BC105" s="180"/>
      <c r="BD105" s="180"/>
      <c r="BE105" s="184">
        <f>IF(U105="základná",N105,0)</f>
        <v>0</v>
      </c>
      <c r="BF105" s="184">
        <f>IF(U105="znížená",N105,0)</f>
        <v>0</v>
      </c>
      <c r="BG105" s="184">
        <f>IF(U105="zákl. prenesená",N105,0)</f>
        <v>0</v>
      </c>
      <c r="BH105" s="184">
        <f>IF(U105="zníž. prenesená",N105,0)</f>
        <v>0</v>
      </c>
      <c r="BI105" s="184">
        <f>IF(U105="nulová",N105,0)</f>
        <v>0</v>
      </c>
      <c r="BJ105" s="183" t="s">
        <v>138</v>
      </c>
      <c r="BK105" s="180"/>
      <c r="BL105" s="180"/>
      <c r="BM105" s="180"/>
    </row>
    <row r="106" s="1" customFormat="1" ht="18" customHeight="1">
      <c r="B106" s="175"/>
      <c r="C106" s="176"/>
      <c r="D106" s="138" t="s">
        <v>141</v>
      </c>
      <c r="E106" s="177"/>
      <c r="F106" s="177"/>
      <c r="G106" s="177"/>
      <c r="H106" s="177"/>
      <c r="I106" s="176"/>
      <c r="J106" s="176"/>
      <c r="K106" s="176"/>
      <c r="L106" s="176"/>
      <c r="M106" s="176"/>
      <c r="N106" s="129">
        <f>ROUND(N88*T106,2)</f>
        <v>0</v>
      </c>
      <c r="O106" s="178"/>
      <c r="P106" s="178"/>
      <c r="Q106" s="178"/>
      <c r="R106" s="179"/>
      <c r="S106" s="180"/>
      <c r="T106" s="181"/>
      <c r="U106" s="182" t="s">
        <v>42</v>
      </c>
      <c r="V106" s="180"/>
      <c r="W106" s="180"/>
      <c r="X106" s="180"/>
      <c r="Y106" s="180"/>
      <c r="Z106" s="180"/>
      <c r="AA106" s="180"/>
      <c r="AB106" s="180"/>
      <c r="AC106" s="180"/>
      <c r="AD106" s="180"/>
      <c r="AE106" s="180"/>
      <c r="AF106" s="180"/>
      <c r="AG106" s="180"/>
      <c r="AH106" s="180"/>
      <c r="AI106" s="180"/>
      <c r="AJ106" s="180"/>
      <c r="AK106" s="180"/>
      <c r="AL106" s="180"/>
      <c r="AM106" s="180"/>
      <c r="AN106" s="180"/>
      <c r="AO106" s="180"/>
      <c r="AP106" s="180"/>
      <c r="AQ106" s="180"/>
      <c r="AR106" s="180"/>
      <c r="AS106" s="180"/>
      <c r="AT106" s="180"/>
      <c r="AU106" s="180"/>
      <c r="AV106" s="180"/>
      <c r="AW106" s="180"/>
      <c r="AX106" s="180"/>
      <c r="AY106" s="183" t="s">
        <v>137</v>
      </c>
      <c r="AZ106" s="180"/>
      <c r="BA106" s="180"/>
      <c r="BB106" s="180"/>
      <c r="BC106" s="180"/>
      <c r="BD106" s="180"/>
      <c r="BE106" s="184">
        <f>IF(U106="základná",N106,0)</f>
        <v>0</v>
      </c>
      <c r="BF106" s="184">
        <f>IF(U106="znížená",N106,0)</f>
        <v>0</v>
      </c>
      <c r="BG106" s="184">
        <f>IF(U106="zákl. prenesená",N106,0)</f>
        <v>0</v>
      </c>
      <c r="BH106" s="184">
        <f>IF(U106="zníž. prenesená",N106,0)</f>
        <v>0</v>
      </c>
      <c r="BI106" s="184">
        <f>IF(U106="nulová",N106,0)</f>
        <v>0</v>
      </c>
      <c r="BJ106" s="183" t="s">
        <v>138</v>
      </c>
      <c r="BK106" s="180"/>
      <c r="BL106" s="180"/>
      <c r="BM106" s="180"/>
    </row>
    <row r="107" s="1" customFormat="1" ht="18" customHeight="1">
      <c r="B107" s="175"/>
      <c r="C107" s="176"/>
      <c r="D107" s="138" t="s">
        <v>142</v>
      </c>
      <c r="E107" s="177"/>
      <c r="F107" s="177"/>
      <c r="G107" s="177"/>
      <c r="H107" s="177"/>
      <c r="I107" s="176"/>
      <c r="J107" s="176"/>
      <c r="K107" s="176"/>
      <c r="L107" s="176"/>
      <c r="M107" s="176"/>
      <c r="N107" s="129">
        <f>ROUND(N88*T107,2)</f>
        <v>0</v>
      </c>
      <c r="O107" s="178"/>
      <c r="P107" s="178"/>
      <c r="Q107" s="178"/>
      <c r="R107" s="179"/>
      <c r="S107" s="180"/>
      <c r="T107" s="181"/>
      <c r="U107" s="182" t="s">
        <v>42</v>
      </c>
      <c r="V107" s="180"/>
      <c r="W107" s="180"/>
      <c r="X107" s="180"/>
      <c r="Y107" s="180"/>
      <c r="Z107" s="180"/>
      <c r="AA107" s="180"/>
      <c r="AB107" s="180"/>
      <c r="AC107" s="180"/>
      <c r="AD107" s="180"/>
      <c r="AE107" s="180"/>
      <c r="AF107" s="180"/>
      <c r="AG107" s="180"/>
      <c r="AH107" s="180"/>
      <c r="AI107" s="180"/>
      <c r="AJ107" s="180"/>
      <c r="AK107" s="180"/>
      <c r="AL107" s="180"/>
      <c r="AM107" s="180"/>
      <c r="AN107" s="180"/>
      <c r="AO107" s="180"/>
      <c r="AP107" s="180"/>
      <c r="AQ107" s="180"/>
      <c r="AR107" s="180"/>
      <c r="AS107" s="180"/>
      <c r="AT107" s="180"/>
      <c r="AU107" s="180"/>
      <c r="AV107" s="180"/>
      <c r="AW107" s="180"/>
      <c r="AX107" s="180"/>
      <c r="AY107" s="183" t="s">
        <v>137</v>
      </c>
      <c r="AZ107" s="180"/>
      <c r="BA107" s="180"/>
      <c r="BB107" s="180"/>
      <c r="BC107" s="180"/>
      <c r="BD107" s="180"/>
      <c r="BE107" s="184">
        <f>IF(U107="základná",N107,0)</f>
        <v>0</v>
      </c>
      <c r="BF107" s="184">
        <f>IF(U107="znížená",N107,0)</f>
        <v>0</v>
      </c>
      <c r="BG107" s="184">
        <f>IF(U107="zákl. prenesená",N107,0)</f>
        <v>0</v>
      </c>
      <c r="BH107" s="184">
        <f>IF(U107="zníž. prenesená",N107,0)</f>
        <v>0</v>
      </c>
      <c r="BI107" s="184">
        <f>IF(U107="nulová",N107,0)</f>
        <v>0</v>
      </c>
      <c r="BJ107" s="183" t="s">
        <v>138</v>
      </c>
      <c r="BK107" s="180"/>
      <c r="BL107" s="180"/>
      <c r="BM107" s="180"/>
    </row>
    <row r="108" s="1" customFormat="1" ht="18" customHeight="1">
      <c r="B108" s="175"/>
      <c r="C108" s="176"/>
      <c r="D108" s="177" t="s">
        <v>143</v>
      </c>
      <c r="E108" s="176"/>
      <c r="F108" s="176"/>
      <c r="G108" s="176"/>
      <c r="H108" s="176"/>
      <c r="I108" s="176"/>
      <c r="J108" s="176"/>
      <c r="K108" s="176"/>
      <c r="L108" s="176"/>
      <c r="M108" s="176"/>
      <c r="N108" s="129">
        <f>ROUND(N88*T108,2)</f>
        <v>0</v>
      </c>
      <c r="O108" s="178"/>
      <c r="P108" s="178"/>
      <c r="Q108" s="178"/>
      <c r="R108" s="179"/>
      <c r="S108" s="180"/>
      <c r="T108" s="185"/>
      <c r="U108" s="186" t="s">
        <v>42</v>
      </c>
      <c r="V108" s="180"/>
      <c r="W108" s="180"/>
      <c r="X108" s="180"/>
      <c r="Y108" s="180"/>
      <c r="Z108" s="180"/>
      <c r="AA108" s="180"/>
      <c r="AB108" s="180"/>
      <c r="AC108" s="180"/>
      <c r="AD108" s="180"/>
      <c r="AE108" s="180"/>
      <c r="AF108" s="180"/>
      <c r="AG108" s="180"/>
      <c r="AH108" s="180"/>
      <c r="AI108" s="180"/>
      <c r="AJ108" s="180"/>
      <c r="AK108" s="180"/>
      <c r="AL108" s="180"/>
      <c r="AM108" s="180"/>
      <c r="AN108" s="180"/>
      <c r="AO108" s="180"/>
      <c r="AP108" s="180"/>
      <c r="AQ108" s="180"/>
      <c r="AR108" s="180"/>
      <c r="AS108" s="180"/>
      <c r="AT108" s="180"/>
      <c r="AU108" s="180"/>
      <c r="AV108" s="180"/>
      <c r="AW108" s="180"/>
      <c r="AX108" s="180"/>
      <c r="AY108" s="183" t="s">
        <v>144</v>
      </c>
      <c r="AZ108" s="180"/>
      <c r="BA108" s="180"/>
      <c r="BB108" s="180"/>
      <c r="BC108" s="180"/>
      <c r="BD108" s="180"/>
      <c r="BE108" s="184">
        <f>IF(U108="základná",N108,0)</f>
        <v>0</v>
      </c>
      <c r="BF108" s="184">
        <f>IF(U108="znížená",N108,0)</f>
        <v>0</v>
      </c>
      <c r="BG108" s="184">
        <f>IF(U108="zákl. prenesená",N108,0)</f>
        <v>0</v>
      </c>
      <c r="BH108" s="184">
        <f>IF(U108="zníž. prenesená",N108,0)</f>
        <v>0</v>
      </c>
      <c r="BI108" s="184">
        <f>IF(U108="nulová",N108,0)</f>
        <v>0</v>
      </c>
      <c r="BJ108" s="183" t="s">
        <v>138</v>
      </c>
      <c r="BK108" s="180"/>
      <c r="BL108" s="180"/>
      <c r="BM108" s="180"/>
    </row>
    <row r="109" s="1" customForma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6"/>
    </row>
    <row r="110" s="1" customFormat="1" ht="29.28" customHeight="1">
      <c r="B110" s="44"/>
      <c r="C110" s="142" t="s">
        <v>108</v>
      </c>
      <c r="D110" s="143"/>
      <c r="E110" s="143"/>
      <c r="F110" s="143"/>
      <c r="G110" s="143"/>
      <c r="H110" s="143"/>
      <c r="I110" s="143"/>
      <c r="J110" s="143"/>
      <c r="K110" s="143"/>
      <c r="L110" s="144">
        <f>ROUND(SUM(N88+N102),2)</f>
        <v>0</v>
      </c>
      <c r="M110" s="144"/>
      <c r="N110" s="144"/>
      <c r="O110" s="144"/>
      <c r="P110" s="144"/>
      <c r="Q110" s="144"/>
      <c r="R110" s="46"/>
    </row>
    <row r="111" s="1" customFormat="1" ht="6.96" customHeight="1"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5"/>
    </row>
    <row r="115" s="1" customFormat="1" ht="6.96" customHeight="1">
      <c r="B115" s="76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8"/>
    </row>
    <row r="116" s="1" customFormat="1" ht="36.96" customHeight="1">
      <c r="B116" s="44"/>
      <c r="C116" s="25" t="s">
        <v>145</v>
      </c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 ht="30" customHeight="1">
      <c r="B118" s="44"/>
      <c r="C118" s="36" t="s">
        <v>17</v>
      </c>
      <c r="D118" s="45"/>
      <c r="E118" s="45"/>
      <c r="F118" s="147" t="str">
        <f>F6</f>
        <v>Zvýšenie energetickej efektívnej objektov HARMONIA Stražske</v>
      </c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45"/>
      <c r="R118" s="46"/>
    </row>
    <row r="119" s="1" customFormat="1" ht="36.96" customHeight="1">
      <c r="B119" s="44"/>
      <c r="C119" s="83" t="s">
        <v>115</v>
      </c>
      <c r="D119" s="45"/>
      <c r="E119" s="45"/>
      <c r="F119" s="85" t="str">
        <f>F7</f>
        <v>01 - SO 01 Zateplenie fasady</v>
      </c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="1" customFormat="1" ht="6.96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1" customFormat="1" ht="18" customHeight="1">
      <c r="B121" s="44"/>
      <c r="C121" s="36" t="s">
        <v>21</v>
      </c>
      <c r="D121" s="45"/>
      <c r="E121" s="45"/>
      <c r="F121" s="31" t="str">
        <f>F9</f>
        <v>Strážske</v>
      </c>
      <c r="G121" s="45"/>
      <c r="H121" s="45"/>
      <c r="I121" s="45"/>
      <c r="J121" s="45"/>
      <c r="K121" s="36" t="s">
        <v>23</v>
      </c>
      <c r="L121" s="45"/>
      <c r="M121" s="88" t="str">
        <f>IF(O9="","",O9)</f>
        <v>27. 9. 2017</v>
      </c>
      <c r="N121" s="88"/>
      <c r="O121" s="88"/>
      <c r="P121" s="88"/>
      <c r="Q121" s="45"/>
      <c r="R121" s="46"/>
    </row>
    <row r="122" s="1" customFormat="1" ht="6.96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6"/>
    </row>
    <row r="123" s="1" customFormat="1">
      <c r="B123" s="44"/>
      <c r="C123" s="36" t="s">
        <v>25</v>
      </c>
      <c r="D123" s="45"/>
      <c r="E123" s="45"/>
      <c r="F123" s="31" t="str">
        <f>E12</f>
        <v xml:space="preserve">Harmónia Strážske </v>
      </c>
      <c r="G123" s="45"/>
      <c r="H123" s="45"/>
      <c r="I123" s="45"/>
      <c r="J123" s="45"/>
      <c r="K123" s="36" t="s">
        <v>31</v>
      </c>
      <c r="L123" s="45"/>
      <c r="M123" s="31" t="str">
        <f>E18</f>
        <v xml:space="preserve"> </v>
      </c>
      <c r="N123" s="31"/>
      <c r="O123" s="31"/>
      <c r="P123" s="31"/>
      <c r="Q123" s="31"/>
      <c r="R123" s="46"/>
    </row>
    <row r="124" s="1" customFormat="1" ht="14.4" customHeight="1">
      <c r="B124" s="44"/>
      <c r="C124" s="36" t="s">
        <v>29</v>
      </c>
      <c r="D124" s="45"/>
      <c r="E124" s="45"/>
      <c r="F124" s="31" t="str">
        <f>IF(E15="","",E15)</f>
        <v>Vyplň údaj</v>
      </c>
      <c r="G124" s="45"/>
      <c r="H124" s="45"/>
      <c r="I124" s="45"/>
      <c r="J124" s="45"/>
      <c r="K124" s="36" t="s">
        <v>34</v>
      </c>
      <c r="L124" s="45"/>
      <c r="M124" s="31" t="str">
        <f>E21</f>
        <v xml:space="preserve"> </v>
      </c>
      <c r="N124" s="31"/>
      <c r="O124" s="31"/>
      <c r="P124" s="31"/>
      <c r="Q124" s="31"/>
      <c r="R124" s="46"/>
    </row>
    <row r="125" s="1" customFormat="1" ht="10.32" customHeight="1"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6"/>
    </row>
    <row r="126" s="8" customFormat="1" ht="29.28" customHeight="1">
      <c r="B126" s="187"/>
      <c r="C126" s="188" t="s">
        <v>146</v>
      </c>
      <c r="D126" s="189" t="s">
        <v>147</v>
      </c>
      <c r="E126" s="189" t="s">
        <v>57</v>
      </c>
      <c r="F126" s="189" t="s">
        <v>148</v>
      </c>
      <c r="G126" s="189"/>
      <c r="H126" s="189"/>
      <c r="I126" s="189"/>
      <c r="J126" s="189" t="s">
        <v>149</v>
      </c>
      <c r="K126" s="189" t="s">
        <v>150</v>
      </c>
      <c r="L126" s="189" t="s">
        <v>151</v>
      </c>
      <c r="M126" s="189"/>
      <c r="N126" s="189" t="s">
        <v>120</v>
      </c>
      <c r="O126" s="189"/>
      <c r="P126" s="189"/>
      <c r="Q126" s="190"/>
      <c r="R126" s="191"/>
      <c r="T126" s="98" t="s">
        <v>152</v>
      </c>
      <c r="U126" s="99" t="s">
        <v>39</v>
      </c>
      <c r="V126" s="99" t="s">
        <v>153</v>
      </c>
      <c r="W126" s="99" t="s">
        <v>154</v>
      </c>
      <c r="X126" s="99" t="s">
        <v>155</v>
      </c>
      <c r="Y126" s="99" t="s">
        <v>156</v>
      </c>
      <c r="Z126" s="99" t="s">
        <v>157</v>
      </c>
      <c r="AA126" s="100" t="s">
        <v>158</v>
      </c>
    </row>
    <row r="127" s="1" customFormat="1" ht="29.28" customHeight="1">
      <c r="B127" s="44"/>
      <c r="C127" s="102" t="s">
        <v>117</v>
      </c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192">
        <f>BK127</f>
        <v>0</v>
      </c>
      <c r="O127" s="193"/>
      <c r="P127" s="193"/>
      <c r="Q127" s="193"/>
      <c r="R127" s="46"/>
      <c r="T127" s="101"/>
      <c r="U127" s="65"/>
      <c r="V127" s="65"/>
      <c r="W127" s="194">
        <f>W128+W169+W187</f>
        <v>0</v>
      </c>
      <c r="X127" s="65"/>
      <c r="Y127" s="194">
        <f>Y128+Y169+Y187</f>
        <v>395.67800543301001</v>
      </c>
      <c r="Z127" s="65"/>
      <c r="AA127" s="195">
        <f>AA128+AA169+AA187</f>
        <v>2.9152645000000001</v>
      </c>
      <c r="AT127" s="20" t="s">
        <v>74</v>
      </c>
      <c r="AU127" s="20" t="s">
        <v>122</v>
      </c>
      <c r="BK127" s="196">
        <f>BK128+BK169+BK187</f>
        <v>0</v>
      </c>
    </row>
    <row r="128" s="9" customFormat="1" ht="37.44" customHeight="1">
      <c r="B128" s="197"/>
      <c r="C128" s="198"/>
      <c r="D128" s="199" t="s">
        <v>123</v>
      </c>
      <c r="E128" s="199"/>
      <c r="F128" s="199"/>
      <c r="G128" s="199"/>
      <c r="H128" s="199"/>
      <c r="I128" s="199"/>
      <c r="J128" s="199"/>
      <c r="K128" s="199"/>
      <c r="L128" s="199"/>
      <c r="M128" s="199"/>
      <c r="N128" s="171">
        <f>BK128</f>
        <v>0</v>
      </c>
      <c r="O128" s="200"/>
      <c r="P128" s="200"/>
      <c r="Q128" s="200"/>
      <c r="R128" s="201"/>
      <c r="T128" s="202"/>
      <c r="U128" s="198"/>
      <c r="V128" s="198"/>
      <c r="W128" s="203">
        <f>W129+W136+W138+W141+W148+W167</f>
        <v>0</v>
      </c>
      <c r="X128" s="198"/>
      <c r="Y128" s="203">
        <f>Y129+Y136+Y138+Y141+Y148+Y167</f>
        <v>393.59947167217803</v>
      </c>
      <c r="Z128" s="198"/>
      <c r="AA128" s="204">
        <f>AA129+AA136+AA138+AA141+AA148+AA167</f>
        <v>0</v>
      </c>
      <c r="AR128" s="205" t="s">
        <v>83</v>
      </c>
      <c r="AT128" s="206" t="s">
        <v>74</v>
      </c>
      <c r="AU128" s="206" t="s">
        <v>75</v>
      </c>
      <c r="AY128" s="205" t="s">
        <v>159</v>
      </c>
      <c r="BK128" s="207">
        <f>BK129+BK136+BK138+BK141+BK148+BK167</f>
        <v>0</v>
      </c>
    </row>
    <row r="129" s="9" customFormat="1" ht="19.92" customHeight="1">
      <c r="B129" s="197"/>
      <c r="C129" s="198"/>
      <c r="D129" s="208" t="s">
        <v>124</v>
      </c>
      <c r="E129" s="208"/>
      <c r="F129" s="208"/>
      <c r="G129" s="208"/>
      <c r="H129" s="208"/>
      <c r="I129" s="208"/>
      <c r="J129" s="208"/>
      <c r="K129" s="208"/>
      <c r="L129" s="208"/>
      <c r="M129" s="208"/>
      <c r="N129" s="209">
        <f>BK129</f>
        <v>0</v>
      </c>
      <c r="O129" s="210"/>
      <c r="P129" s="210"/>
      <c r="Q129" s="210"/>
      <c r="R129" s="201"/>
      <c r="T129" s="202"/>
      <c r="U129" s="198"/>
      <c r="V129" s="198"/>
      <c r="W129" s="203">
        <f>SUM(W130:W135)</f>
        <v>0</v>
      </c>
      <c r="X129" s="198"/>
      <c r="Y129" s="203">
        <f>SUM(Y130:Y135)</f>
        <v>0</v>
      </c>
      <c r="Z129" s="198"/>
      <c r="AA129" s="204">
        <f>SUM(AA130:AA135)</f>
        <v>0</v>
      </c>
      <c r="AR129" s="205" t="s">
        <v>83</v>
      </c>
      <c r="AT129" s="206" t="s">
        <v>74</v>
      </c>
      <c r="AU129" s="206" t="s">
        <v>83</v>
      </c>
      <c r="AY129" s="205" t="s">
        <v>159</v>
      </c>
      <c r="BK129" s="207">
        <f>SUM(BK130:BK135)</f>
        <v>0</v>
      </c>
    </row>
    <row r="130" s="1" customFormat="1" ht="25.5" customHeight="1">
      <c r="B130" s="175"/>
      <c r="C130" s="211" t="s">
        <v>83</v>
      </c>
      <c r="D130" s="211" t="s">
        <v>160</v>
      </c>
      <c r="E130" s="212" t="s">
        <v>161</v>
      </c>
      <c r="F130" s="213" t="s">
        <v>162</v>
      </c>
      <c r="G130" s="213"/>
      <c r="H130" s="213"/>
      <c r="I130" s="213"/>
      <c r="J130" s="214" t="s">
        <v>163</v>
      </c>
      <c r="K130" s="215">
        <v>31.187999999999999</v>
      </c>
      <c r="L130" s="216">
        <v>0</v>
      </c>
      <c r="M130" s="216"/>
      <c r="N130" s="215">
        <f>ROUND(L130*K130,3)</f>
        <v>0</v>
      </c>
      <c r="O130" s="215"/>
      <c r="P130" s="215"/>
      <c r="Q130" s="215"/>
      <c r="R130" s="179"/>
      <c r="T130" s="217" t="s">
        <v>5</v>
      </c>
      <c r="U130" s="54" t="s">
        <v>42</v>
      </c>
      <c r="V130" s="45"/>
      <c r="W130" s="218">
        <f>V130*K130</f>
        <v>0</v>
      </c>
      <c r="X130" s="218">
        <v>0</v>
      </c>
      <c r="Y130" s="218">
        <f>X130*K130</f>
        <v>0</v>
      </c>
      <c r="Z130" s="218">
        <v>0</v>
      </c>
      <c r="AA130" s="219">
        <f>Z130*K130</f>
        <v>0</v>
      </c>
      <c r="AR130" s="20" t="s">
        <v>164</v>
      </c>
      <c r="AT130" s="20" t="s">
        <v>160</v>
      </c>
      <c r="AU130" s="20" t="s">
        <v>138</v>
      </c>
      <c r="AY130" s="20" t="s">
        <v>159</v>
      </c>
      <c r="BE130" s="134">
        <f>IF(U130="základná",N130,0)</f>
        <v>0</v>
      </c>
      <c r="BF130" s="134">
        <f>IF(U130="znížená",N130,0)</f>
        <v>0</v>
      </c>
      <c r="BG130" s="134">
        <f>IF(U130="zákl. prenesená",N130,0)</f>
        <v>0</v>
      </c>
      <c r="BH130" s="134">
        <f>IF(U130="zníž. prenesená",N130,0)</f>
        <v>0</v>
      </c>
      <c r="BI130" s="134">
        <f>IF(U130="nulová",N130,0)</f>
        <v>0</v>
      </c>
      <c r="BJ130" s="20" t="s">
        <v>138</v>
      </c>
      <c r="BK130" s="220">
        <f>ROUND(L130*K130,3)</f>
        <v>0</v>
      </c>
      <c r="BL130" s="20" t="s">
        <v>164</v>
      </c>
      <c r="BM130" s="20" t="s">
        <v>165</v>
      </c>
    </row>
    <row r="131" s="1" customFormat="1" ht="38.25" customHeight="1">
      <c r="B131" s="175"/>
      <c r="C131" s="211" t="s">
        <v>138</v>
      </c>
      <c r="D131" s="211" t="s">
        <v>160</v>
      </c>
      <c r="E131" s="212" t="s">
        <v>166</v>
      </c>
      <c r="F131" s="213" t="s">
        <v>167</v>
      </c>
      <c r="G131" s="213"/>
      <c r="H131" s="213"/>
      <c r="I131" s="213"/>
      <c r="J131" s="214" t="s">
        <v>163</v>
      </c>
      <c r="K131" s="215">
        <v>31.187999999999999</v>
      </c>
      <c r="L131" s="216">
        <v>0</v>
      </c>
      <c r="M131" s="216"/>
      <c r="N131" s="215">
        <f>ROUND(L131*K131,3)</f>
        <v>0</v>
      </c>
      <c r="O131" s="215"/>
      <c r="P131" s="215"/>
      <c r="Q131" s="215"/>
      <c r="R131" s="179"/>
      <c r="T131" s="217" t="s">
        <v>5</v>
      </c>
      <c r="U131" s="54" t="s">
        <v>42</v>
      </c>
      <c r="V131" s="45"/>
      <c r="W131" s="218">
        <f>V131*K131</f>
        <v>0</v>
      </c>
      <c r="X131" s="218">
        <v>0</v>
      </c>
      <c r="Y131" s="218">
        <f>X131*K131</f>
        <v>0</v>
      </c>
      <c r="Z131" s="218">
        <v>0</v>
      </c>
      <c r="AA131" s="219">
        <f>Z131*K131</f>
        <v>0</v>
      </c>
      <c r="AR131" s="20" t="s">
        <v>164</v>
      </c>
      <c r="AT131" s="20" t="s">
        <v>160</v>
      </c>
      <c r="AU131" s="20" t="s">
        <v>138</v>
      </c>
      <c r="AY131" s="20" t="s">
        <v>159</v>
      </c>
      <c r="BE131" s="134">
        <f>IF(U131="základná",N131,0)</f>
        <v>0</v>
      </c>
      <c r="BF131" s="134">
        <f>IF(U131="znížená",N131,0)</f>
        <v>0</v>
      </c>
      <c r="BG131" s="134">
        <f>IF(U131="zákl. prenesená",N131,0)</f>
        <v>0</v>
      </c>
      <c r="BH131" s="134">
        <f>IF(U131="zníž. prenesená",N131,0)</f>
        <v>0</v>
      </c>
      <c r="BI131" s="134">
        <f>IF(U131="nulová",N131,0)</f>
        <v>0</v>
      </c>
      <c r="BJ131" s="20" t="s">
        <v>138</v>
      </c>
      <c r="BK131" s="220">
        <f>ROUND(L131*K131,3)</f>
        <v>0</v>
      </c>
      <c r="BL131" s="20" t="s">
        <v>164</v>
      </c>
      <c r="BM131" s="20" t="s">
        <v>168</v>
      </c>
    </row>
    <row r="132" s="1" customFormat="1" ht="38.25" customHeight="1">
      <c r="B132" s="175"/>
      <c r="C132" s="211" t="s">
        <v>169</v>
      </c>
      <c r="D132" s="211" t="s">
        <v>160</v>
      </c>
      <c r="E132" s="212" t="s">
        <v>170</v>
      </c>
      <c r="F132" s="213" t="s">
        <v>171</v>
      </c>
      <c r="G132" s="213"/>
      <c r="H132" s="213"/>
      <c r="I132" s="213"/>
      <c r="J132" s="214" t="s">
        <v>163</v>
      </c>
      <c r="K132" s="215">
        <v>31.187999999999999</v>
      </c>
      <c r="L132" s="216">
        <v>0</v>
      </c>
      <c r="M132" s="216"/>
      <c r="N132" s="215">
        <f>ROUND(L132*K132,3)</f>
        <v>0</v>
      </c>
      <c r="O132" s="215"/>
      <c r="P132" s="215"/>
      <c r="Q132" s="215"/>
      <c r="R132" s="179"/>
      <c r="T132" s="217" t="s">
        <v>5</v>
      </c>
      <c r="U132" s="54" t="s">
        <v>42</v>
      </c>
      <c r="V132" s="45"/>
      <c r="W132" s="218">
        <f>V132*K132</f>
        <v>0</v>
      </c>
      <c r="X132" s="218">
        <v>0</v>
      </c>
      <c r="Y132" s="218">
        <f>X132*K132</f>
        <v>0</v>
      </c>
      <c r="Z132" s="218">
        <v>0</v>
      </c>
      <c r="AA132" s="219">
        <f>Z132*K132</f>
        <v>0</v>
      </c>
      <c r="AR132" s="20" t="s">
        <v>164</v>
      </c>
      <c r="AT132" s="20" t="s">
        <v>160</v>
      </c>
      <c r="AU132" s="20" t="s">
        <v>138</v>
      </c>
      <c r="AY132" s="20" t="s">
        <v>159</v>
      </c>
      <c r="BE132" s="134">
        <f>IF(U132="základná",N132,0)</f>
        <v>0</v>
      </c>
      <c r="BF132" s="134">
        <f>IF(U132="znížená",N132,0)</f>
        <v>0</v>
      </c>
      <c r="BG132" s="134">
        <f>IF(U132="zákl. prenesená",N132,0)</f>
        <v>0</v>
      </c>
      <c r="BH132" s="134">
        <f>IF(U132="zníž. prenesená",N132,0)</f>
        <v>0</v>
      </c>
      <c r="BI132" s="134">
        <f>IF(U132="nulová",N132,0)</f>
        <v>0</v>
      </c>
      <c r="BJ132" s="20" t="s">
        <v>138</v>
      </c>
      <c r="BK132" s="220">
        <f>ROUND(L132*K132,3)</f>
        <v>0</v>
      </c>
      <c r="BL132" s="20" t="s">
        <v>164</v>
      </c>
      <c r="BM132" s="20" t="s">
        <v>172</v>
      </c>
    </row>
    <row r="133" s="1" customFormat="1" ht="25.5" customHeight="1">
      <c r="B133" s="175"/>
      <c r="C133" s="211" t="s">
        <v>164</v>
      </c>
      <c r="D133" s="211" t="s">
        <v>160</v>
      </c>
      <c r="E133" s="212" t="s">
        <v>173</v>
      </c>
      <c r="F133" s="213" t="s">
        <v>174</v>
      </c>
      <c r="G133" s="213"/>
      <c r="H133" s="213"/>
      <c r="I133" s="213"/>
      <c r="J133" s="214" t="s">
        <v>163</v>
      </c>
      <c r="K133" s="215">
        <v>31.187999999999999</v>
      </c>
      <c r="L133" s="216">
        <v>0</v>
      </c>
      <c r="M133" s="216"/>
      <c r="N133" s="215">
        <f>ROUND(L133*K133,3)</f>
        <v>0</v>
      </c>
      <c r="O133" s="215"/>
      <c r="P133" s="215"/>
      <c r="Q133" s="215"/>
      <c r="R133" s="179"/>
      <c r="T133" s="217" t="s">
        <v>5</v>
      </c>
      <c r="U133" s="54" t="s">
        <v>42</v>
      </c>
      <c r="V133" s="45"/>
      <c r="W133" s="218">
        <f>V133*K133</f>
        <v>0</v>
      </c>
      <c r="X133" s="218">
        <v>0</v>
      </c>
      <c r="Y133" s="218">
        <f>X133*K133</f>
        <v>0</v>
      </c>
      <c r="Z133" s="218">
        <v>0</v>
      </c>
      <c r="AA133" s="219">
        <f>Z133*K133</f>
        <v>0</v>
      </c>
      <c r="AR133" s="20" t="s">
        <v>164</v>
      </c>
      <c r="AT133" s="20" t="s">
        <v>160</v>
      </c>
      <c r="AU133" s="20" t="s">
        <v>138</v>
      </c>
      <c r="AY133" s="20" t="s">
        <v>159</v>
      </c>
      <c r="BE133" s="134">
        <f>IF(U133="základná",N133,0)</f>
        <v>0</v>
      </c>
      <c r="BF133" s="134">
        <f>IF(U133="znížená",N133,0)</f>
        <v>0</v>
      </c>
      <c r="BG133" s="134">
        <f>IF(U133="zákl. prenesená",N133,0)</f>
        <v>0</v>
      </c>
      <c r="BH133" s="134">
        <f>IF(U133="zníž. prenesená",N133,0)</f>
        <v>0</v>
      </c>
      <c r="BI133" s="134">
        <f>IF(U133="nulová",N133,0)</f>
        <v>0</v>
      </c>
      <c r="BJ133" s="20" t="s">
        <v>138</v>
      </c>
      <c r="BK133" s="220">
        <f>ROUND(L133*K133,3)</f>
        <v>0</v>
      </c>
      <c r="BL133" s="20" t="s">
        <v>164</v>
      </c>
      <c r="BM133" s="20" t="s">
        <v>175</v>
      </c>
    </row>
    <row r="134" s="1" customFormat="1" ht="16.5" customHeight="1">
      <c r="B134" s="175"/>
      <c r="C134" s="211" t="s">
        <v>176</v>
      </c>
      <c r="D134" s="211" t="s">
        <v>160</v>
      </c>
      <c r="E134" s="212" t="s">
        <v>177</v>
      </c>
      <c r="F134" s="213" t="s">
        <v>178</v>
      </c>
      <c r="G134" s="213"/>
      <c r="H134" s="213"/>
      <c r="I134" s="213"/>
      <c r="J134" s="214" t="s">
        <v>163</v>
      </c>
      <c r="K134" s="215">
        <v>31.187999999999999</v>
      </c>
      <c r="L134" s="216">
        <v>0</v>
      </c>
      <c r="M134" s="216"/>
      <c r="N134" s="215">
        <f>ROUND(L134*K134,3)</f>
        <v>0</v>
      </c>
      <c r="O134" s="215"/>
      <c r="P134" s="215"/>
      <c r="Q134" s="215"/>
      <c r="R134" s="179"/>
      <c r="T134" s="217" t="s">
        <v>5</v>
      </c>
      <c r="U134" s="54" t="s">
        <v>42</v>
      </c>
      <c r="V134" s="45"/>
      <c r="W134" s="218">
        <f>V134*K134</f>
        <v>0</v>
      </c>
      <c r="X134" s="218">
        <v>0</v>
      </c>
      <c r="Y134" s="218">
        <f>X134*K134</f>
        <v>0</v>
      </c>
      <c r="Z134" s="218">
        <v>0</v>
      </c>
      <c r="AA134" s="219">
        <f>Z134*K134</f>
        <v>0</v>
      </c>
      <c r="AR134" s="20" t="s">
        <v>164</v>
      </c>
      <c r="AT134" s="20" t="s">
        <v>160</v>
      </c>
      <c r="AU134" s="20" t="s">
        <v>138</v>
      </c>
      <c r="AY134" s="20" t="s">
        <v>159</v>
      </c>
      <c r="BE134" s="134">
        <f>IF(U134="základná",N134,0)</f>
        <v>0</v>
      </c>
      <c r="BF134" s="134">
        <f>IF(U134="znížená",N134,0)</f>
        <v>0</v>
      </c>
      <c r="BG134" s="134">
        <f>IF(U134="zákl. prenesená",N134,0)</f>
        <v>0</v>
      </c>
      <c r="BH134" s="134">
        <f>IF(U134="zníž. prenesená",N134,0)</f>
        <v>0</v>
      </c>
      <c r="BI134" s="134">
        <f>IF(U134="nulová",N134,0)</f>
        <v>0</v>
      </c>
      <c r="BJ134" s="20" t="s">
        <v>138</v>
      </c>
      <c r="BK134" s="220">
        <f>ROUND(L134*K134,3)</f>
        <v>0</v>
      </c>
      <c r="BL134" s="20" t="s">
        <v>164</v>
      </c>
      <c r="BM134" s="20" t="s">
        <v>179</v>
      </c>
    </row>
    <row r="135" s="1" customFormat="1" ht="25.5" customHeight="1">
      <c r="B135" s="175"/>
      <c r="C135" s="211" t="s">
        <v>180</v>
      </c>
      <c r="D135" s="211" t="s">
        <v>160</v>
      </c>
      <c r="E135" s="212" t="s">
        <v>181</v>
      </c>
      <c r="F135" s="213" t="s">
        <v>182</v>
      </c>
      <c r="G135" s="213"/>
      <c r="H135" s="213"/>
      <c r="I135" s="213"/>
      <c r="J135" s="214" t="s">
        <v>183</v>
      </c>
      <c r="K135" s="215">
        <v>31.187999999999999</v>
      </c>
      <c r="L135" s="216">
        <v>0</v>
      </c>
      <c r="M135" s="216"/>
      <c r="N135" s="215">
        <f>ROUND(L135*K135,3)</f>
        <v>0</v>
      </c>
      <c r="O135" s="215"/>
      <c r="P135" s="215"/>
      <c r="Q135" s="215"/>
      <c r="R135" s="179"/>
      <c r="T135" s="217" t="s">
        <v>5</v>
      </c>
      <c r="U135" s="54" t="s">
        <v>42</v>
      </c>
      <c r="V135" s="45"/>
      <c r="W135" s="218">
        <f>V135*K135</f>
        <v>0</v>
      </c>
      <c r="X135" s="218">
        <v>0</v>
      </c>
      <c r="Y135" s="218">
        <f>X135*K135</f>
        <v>0</v>
      </c>
      <c r="Z135" s="218">
        <v>0</v>
      </c>
      <c r="AA135" s="219">
        <f>Z135*K135</f>
        <v>0</v>
      </c>
      <c r="AR135" s="20" t="s">
        <v>164</v>
      </c>
      <c r="AT135" s="20" t="s">
        <v>160</v>
      </c>
      <c r="AU135" s="20" t="s">
        <v>138</v>
      </c>
      <c r="AY135" s="20" t="s">
        <v>159</v>
      </c>
      <c r="BE135" s="134">
        <f>IF(U135="základná",N135,0)</f>
        <v>0</v>
      </c>
      <c r="BF135" s="134">
        <f>IF(U135="znížená",N135,0)</f>
        <v>0</v>
      </c>
      <c r="BG135" s="134">
        <f>IF(U135="zákl. prenesená",N135,0)</f>
        <v>0</v>
      </c>
      <c r="BH135" s="134">
        <f>IF(U135="zníž. prenesená",N135,0)</f>
        <v>0</v>
      </c>
      <c r="BI135" s="134">
        <f>IF(U135="nulová",N135,0)</f>
        <v>0</v>
      </c>
      <c r="BJ135" s="20" t="s">
        <v>138</v>
      </c>
      <c r="BK135" s="220">
        <f>ROUND(L135*K135,3)</f>
        <v>0</v>
      </c>
      <c r="BL135" s="20" t="s">
        <v>164</v>
      </c>
      <c r="BM135" s="20" t="s">
        <v>184</v>
      </c>
    </row>
    <row r="136" s="9" customFormat="1" ht="29.88" customHeight="1">
      <c r="B136" s="197"/>
      <c r="C136" s="198"/>
      <c r="D136" s="208" t="s">
        <v>125</v>
      </c>
      <c r="E136" s="208"/>
      <c r="F136" s="208"/>
      <c r="G136" s="208"/>
      <c r="H136" s="208"/>
      <c r="I136" s="208"/>
      <c r="J136" s="208"/>
      <c r="K136" s="208"/>
      <c r="L136" s="208"/>
      <c r="M136" s="208"/>
      <c r="N136" s="221">
        <f>BK136</f>
        <v>0</v>
      </c>
      <c r="O136" s="222"/>
      <c r="P136" s="222"/>
      <c r="Q136" s="222"/>
      <c r="R136" s="201"/>
      <c r="T136" s="202"/>
      <c r="U136" s="198"/>
      <c r="V136" s="198"/>
      <c r="W136" s="203">
        <f>W137</f>
        <v>0</v>
      </c>
      <c r="X136" s="198"/>
      <c r="Y136" s="203">
        <f>Y137</f>
        <v>42.606390530207996</v>
      </c>
      <c r="Z136" s="198"/>
      <c r="AA136" s="204">
        <f>AA137</f>
        <v>0</v>
      </c>
      <c r="AR136" s="205" t="s">
        <v>83</v>
      </c>
      <c r="AT136" s="206" t="s">
        <v>74</v>
      </c>
      <c r="AU136" s="206" t="s">
        <v>83</v>
      </c>
      <c r="AY136" s="205" t="s">
        <v>159</v>
      </c>
      <c r="BK136" s="207">
        <f>BK137</f>
        <v>0</v>
      </c>
    </row>
    <row r="137" s="1" customFormat="1" ht="16.5" customHeight="1">
      <c r="B137" s="175"/>
      <c r="C137" s="211" t="s">
        <v>185</v>
      </c>
      <c r="D137" s="211" t="s">
        <v>160</v>
      </c>
      <c r="E137" s="212" t="s">
        <v>186</v>
      </c>
      <c r="F137" s="213" t="s">
        <v>187</v>
      </c>
      <c r="G137" s="213"/>
      <c r="H137" s="213"/>
      <c r="I137" s="213"/>
      <c r="J137" s="214" t="s">
        <v>188</v>
      </c>
      <c r="K137" s="215">
        <v>2059.058</v>
      </c>
      <c r="L137" s="216">
        <v>0</v>
      </c>
      <c r="M137" s="216"/>
      <c r="N137" s="215">
        <f>ROUND(L137*K137,3)</f>
        <v>0</v>
      </c>
      <c r="O137" s="215"/>
      <c r="P137" s="215"/>
      <c r="Q137" s="215"/>
      <c r="R137" s="179"/>
      <c r="T137" s="217" t="s">
        <v>5</v>
      </c>
      <c r="U137" s="54" t="s">
        <v>42</v>
      </c>
      <c r="V137" s="45"/>
      <c r="W137" s="218">
        <f>V137*K137</f>
        <v>0</v>
      </c>
      <c r="X137" s="218">
        <v>0.020692176</v>
      </c>
      <c r="Y137" s="218">
        <f>X137*K137</f>
        <v>42.606390530207996</v>
      </c>
      <c r="Z137" s="218">
        <v>0</v>
      </c>
      <c r="AA137" s="219">
        <f>Z137*K137</f>
        <v>0</v>
      </c>
      <c r="AR137" s="20" t="s">
        <v>164</v>
      </c>
      <c r="AT137" s="20" t="s">
        <v>160</v>
      </c>
      <c r="AU137" s="20" t="s">
        <v>138</v>
      </c>
      <c r="AY137" s="20" t="s">
        <v>159</v>
      </c>
      <c r="BE137" s="134">
        <f>IF(U137="základná",N137,0)</f>
        <v>0</v>
      </c>
      <c r="BF137" s="134">
        <f>IF(U137="znížená",N137,0)</f>
        <v>0</v>
      </c>
      <c r="BG137" s="134">
        <f>IF(U137="zákl. prenesená",N137,0)</f>
        <v>0</v>
      </c>
      <c r="BH137" s="134">
        <f>IF(U137="zníž. prenesená",N137,0)</f>
        <v>0</v>
      </c>
      <c r="BI137" s="134">
        <f>IF(U137="nulová",N137,0)</f>
        <v>0</v>
      </c>
      <c r="BJ137" s="20" t="s">
        <v>138</v>
      </c>
      <c r="BK137" s="220">
        <f>ROUND(L137*K137,3)</f>
        <v>0</v>
      </c>
      <c r="BL137" s="20" t="s">
        <v>164</v>
      </c>
      <c r="BM137" s="20" t="s">
        <v>189</v>
      </c>
    </row>
    <row r="138" s="9" customFormat="1" ht="29.88" customHeight="1">
      <c r="B138" s="197"/>
      <c r="C138" s="198"/>
      <c r="D138" s="208" t="s">
        <v>126</v>
      </c>
      <c r="E138" s="208"/>
      <c r="F138" s="208"/>
      <c r="G138" s="208"/>
      <c r="H138" s="208"/>
      <c r="I138" s="208"/>
      <c r="J138" s="208"/>
      <c r="K138" s="208"/>
      <c r="L138" s="208"/>
      <c r="M138" s="208"/>
      <c r="N138" s="221">
        <f>BK138</f>
        <v>0</v>
      </c>
      <c r="O138" s="222"/>
      <c r="P138" s="222"/>
      <c r="Q138" s="222"/>
      <c r="R138" s="201"/>
      <c r="T138" s="202"/>
      <c r="U138" s="198"/>
      <c r="V138" s="198"/>
      <c r="W138" s="203">
        <f>SUM(W139:W140)</f>
        <v>0</v>
      </c>
      <c r="X138" s="198"/>
      <c r="Y138" s="203">
        <f>SUM(Y139:Y140)</f>
        <v>34.390695719999997</v>
      </c>
      <c r="Z138" s="198"/>
      <c r="AA138" s="204">
        <f>SUM(AA139:AA140)</f>
        <v>0</v>
      </c>
      <c r="AR138" s="205" t="s">
        <v>83</v>
      </c>
      <c r="AT138" s="206" t="s">
        <v>74</v>
      </c>
      <c r="AU138" s="206" t="s">
        <v>83</v>
      </c>
      <c r="AY138" s="205" t="s">
        <v>159</v>
      </c>
      <c r="BK138" s="207">
        <f>SUM(BK139:BK140)</f>
        <v>0</v>
      </c>
    </row>
    <row r="139" s="1" customFormat="1" ht="38.25" customHeight="1">
      <c r="B139" s="175"/>
      <c r="C139" s="211" t="s">
        <v>190</v>
      </c>
      <c r="D139" s="211" t="s">
        <v>160</v>
      </c>
      <c r="E139" s="212" t="s">
        <v>191</v>
      </c>
      <c r="F139" s="213" t="s">
        <v>192</v>
      </c>
      <c r="G139" s="213"/>
      <c r="H139" s="213"/>
      <c r="I139" s="213"/>
      <c r="J139" s="214" t="s">
        <v>188</v>
      </c>
      <c r="K139" s="215">
        <v>31.187999999999999</v>
      </c>
      <c r="L139" s="216">
        <v>0</v>
      </c>
      <c r="M139" s="216"/>
      <c r="N139" s="215">
        <f>ROUND(L139*K139,3)</f>
        <v>0</v>
      </c>
      <c r="O139" s="215"/>
      <c r="P139" s="215"/>
      <c r="Q139" s="215"/>
      <c r="R139" s="179"/>
      <c r="T139" s="217" t="s">
        <v>5</v>
      </c>
      <c r="U139" s="54" t="s">
        <v>42</v>
      </c>
      <c r="V139" s="45"/>
      <c r="W139" s="218">
        <f>V139*K139</f>
        <v>0</v>
      </c>
      <c r="X139" s="218">
        <v>0.38624999999999998</v>
      </c>
      <c r="Y139" s="218">
        <f>X139*K139</f>
        <v>12.046365</v>
      </c>
      <c r="Z139" s="218">
        <v>0</v>
      </c>
      <c r="AA139" s="219">
        <f>Z139*K139</f>
        <v>0</v>
      </c>
      <c r="AR139" s="20" t="s">
        <v>164</v>
      </c>
      <c r="AT139" s="20" t="s">
        <v>160</v>
      </c>
      <c r="AU139" s="20" t="s">
        <v>138</v>
      </c>
      <c r="AY139" s="20" t="s">
        <v>159</v>
      </c>
      <c r="BE139" s="134">
        <f>IF(U139="základná",N139,0)</f>
        <v>0</v>
      </c>
      <c r="BF139" s="134">
        <f>IF(U139="znížená",N139,0)</f>
        <v>0</v>
      </c>
      <c r="BG139" s="134">
        <f>IF(U139="zákl. prenesená",N139,0)</f>
        <v>0</v>
      </c>
      <c r="BH139" s="134">
        <f>IF(U139="zníž. prenesená",N139,0)</f>
        <v>0</v>
      </c>
      <c r="BI139" s="134">
        <f>IF(U139="nulová",N139,0)</f>
        <v>0</v>
      </c>
      <c r="BJ139" s="20" t="s">
        <v>138</v>
      </c>
      <c r="BK139" s="220">
        <f>ROUND(L139*K139,3)</f>
        <v>0</v>
      </c>
      <c r="BL139" s="20" t="s">
        <v>164</v>
      </c>
      <c r="BM139" s="20" t="s">
        <v>193</v>
      </c>
    </row>
    <row r="140" s="1" customFormat="1" ht="38.25" customHeight="1">
      <c r="B140" s="175"/>
      <c r="C140" s="211" t="s">
        <v>194</v>
      </c>
      <c r="D140" s="211" t="s">
        <v>160</v>
      </c>
      <c r="E140" s="212" t="s">
        <v>195</v>
      </c>
      <c r="F140" s="213" t="s">
        <v>196</v>
      </c>
      <c r="G140" s="213"/>
      <c r="H140" s="213"/>
      <c r="I140" s="213"/>
      <c r="J140" s="214" t="s">
        <v>188</v>
      </c>
      <c r="K140" s="215">
        <v>31.187999999999999</v>
      </c>
      <c r="L140" s="216">
        <v>0</v>
      </c>
      <c r="M140" s="216"/>
      <c r="N140" s="215">
        <f>ROUND(L140*K140,3)</f>
        <v>0</v>
      </c>
      <c r="O140" s="215"/>
      <c r="P140" s="215"/>
      <c r="Q140" s="215"/>
      <c r="R140" s="179"/>
      <c r="T140" s="217" t="s">
        <v>5</v>
      </c>
      <c r="U140" s="54" t="s">
        <v>42</v>
      </c>
      <c r="V140" s="45"/>
      <c r="W140" s="218">
        <f>V140*K140</f>
        <v>0</v>
      </c>
      <c r="X140" s="218">
        <v>0.71643999999999997</v>
      </c>
      <c r="Y140" s="218">
        <f>X140*K140</f>
        <v>22.344330719999999</v>
      </c>
      <c r="Z140" s="218">
        <v>0</v>
      </c>
      <c r="AA140" s="219">
        <f>Z140*K140</f>
        <v>0</v>
      </c>
      <c r="AR140" s="20" t="s">
        <v>164</v>
      </c>
      <c r="AT140" s="20" t="s">
        <v>160</v>
      </c>
      <c r="AU140" s="20" t="s">
        <v>138</v>
      </c>
      <c r="AY140" s="20" t="s">
        <v>159</v>
      </c>
      <c r="BE140" s="134">
        <f>IF(U140="základná",N140,0)</f>
        <v>0</v>
      </c>
      <c r="BF140" s="134">
        <f>IF(U140="znížená",N140,0)</f>
        <v>0</v>
      </c>
      <c r="BG140" s="134">
        <f>IF(U140="zákl. prenesená",N140,0)</f>
        <v>0</v>
      </c>
      <c r="BH140" s="134">
        <f>IF(U140="zníž. prenesená",N140,0)</f>
        <v>0</v>
      </c>
      <c r="BI140" s="134">
        <f>IF(U140="nulová",N140,0)</f>
        <v>0</v>
      </c>
      <c r="BJ140" s="20" t="s">
        <v>138</v>
      </c>
      <c r="BK140" s="220">
        <f>ROUND(L140*K140,3)</f>
        <v>0</v>
      </c>
      <c r="BL140" s="20" t="s">
        <v>164</v>
      </c>
      <c r="BM140" s="20" t="s">
        <v>197</v>
      </c>
    </row>
    <row r="141" s="9" customFormat="1" ht="29.88" customHeight="1">
      <c r="B141" s="197"/>
      <c r="C141" s="198"/>
      <c r="D141" s="208" t="s">
        <v>127</v>
      </c>
      <c r="E141" s="208"/>
      <c r="F141" s="208"/>
      <c r="G141" s="208"/>
      <c r="H141" s="208"/>
      <c r="I141" s="208"/>
      <c r="J141" s="208"/>
      <c r="K141" s="208"/>
      <c r="L141" s="208"/>
      <c r="M141" s="208"/>
      <c r="N141" s="221">
        <f>BK141</f>
        <v>0</v>
      </c>
      <c r="O141" s="222"/>
      <c r="P141" s="222"/>
      <c r="Q141" s="222"/>
      <c r="R141" s="201"/>
      <c r="T141" s="202"/>
      <c r="U141" s="198"/>
      <c r="V141" s="198"/>
      <c r="W141" s="203">
        <f>SUM(W142:W147)</f>
        <v>0</v>
      </c>
      <c r="X141" s="198"/>
      <c r="Y141" s="203">
        <f>SUM(Y142:Y147)</f>
        <v>74.684945955000003</v>
      </c>
      <c r="Z141" s="198"/>
      <c r="AA141" s="204">
        <f>SUM(AA142:AA147)</f>
        <v>0</v>
      </c>
      <c r="AR141" s="205" t="s">
        <v>83</v>
      </c>
      <c r="AT141" s="206" t="s">
        <v>74</v>
      </c>
      <c r="AU141" s="206" t="s">
        <v>83</v>
      </c>
      <c r="AY141" s="205" t="s">
        <v>159</v>
      </c>
      <c r="BK141" s="207">
        <f>SUM(BK142:BK147)</f>
        <v>0</v>
      </c>
    </row>
    <row r="142" s="1" customFormat="1" ht="38.25" customHeight="1">
      <c r="B142" s="175"/>
      <c r="C142" s="211" t="s">
        <v>198</v>
      </c>
      <c r="D142" s="211" t="s">
        <v>160</v>
      </c>
      <c r="E142" s="212" t="s">
        <v>199</v>
      </c>
      <c r="F142" s="213" t="s">
        <v>200</v>
      </c>
      <c r="G142" s="213"/>
      <c r="H142" s="213"/>
      <c r="I142" s="213"/>
      <c r="J142" s="214" t="s">
        <v>188</v>
      </c>
      <c r="K142" s="215">
        <v>2318.4679999999998</v>
      </c>
      <c r="L142" s="216">
        <v>0</v>
      </c>
      <c r="M142" s="216"/>
      <c r="N142" s="215">
        <f>ROUND(L142*K142,3)</f>
        <v>0</v>
      </c>
      <c r="O142" s="215"/>
      <c r="P142" s="215"/>
      <c r="Q142" s="215"/>
      <c r="R142" s="179"/>
      <c r="T142" s="217" t="s">
        <v>5</v>
      </c>
      <c r="U142" s="54" t="s">
        <v>42</v>
      </c>
      <c r="V142" s="45"/>
      <c r="W142" s="218">
        <f>V142*K142</f>
        <v>0</v>
      </c>
      <c r="X142" s="218">
        <v>0.0033500000000000001</v>
      </c>
      <c r="Y142" s="218">
        <f>X142*K142</f>
        <v>7.7668678</v>
      </c>
      <c r="Z142" s="218">
        <v>0</v>
      </c>
      <c r="AA142" s="219">
        <f>Z142*K142</f>
        <v>0</v>
      </c>
      <c r="AR142" s="20" t="s">
        <v>164</v>
      </c>
      <c r="AT142" s="20" t="s">
        <v>160</v>
      </c>
      <c r="AU142" s="20" t="s">
        <v>138</v>
      </c>
      <c r="AY142" s="20" t="s">
        <v>159</v>
      </c>
      <c r="BE142" s="134">
        <f>IF(U142="základná",N142,0)</f>
        <v>0</v>
      </c>
      <c r="BF142" s="134">
        <f>IF(U142="znížená",N142,0)</f>
        <v>0</v>
      </c>
      <c r="BG142" s="134">
        <f>IF(U142="zákl. prenesená",N142,0)</f>
        <v>0</v>
      </c>
      <c r="BH142" s="134">
        <f>IF(U142="zníž. prenesená",N142,0)</f>
        <v>0</v>
      </c>
      <c r="BI142" s="134">
        <f>IF(U142="nulová",N142,0)</f>
        <v>0</v>
      </c>
      <c r="BJ142" s="20" t="s">
        <v>138</v>
      </c>
      <c r="BK142" s="220">
        <f>ROUND(L142*K142,3)</f>
        <v>0</v>
      </c>
      <c r="BL142" s="20" t="s">
        <v>164</v>
      </c>
      <c r="BM142" s="20" t="s">
        <v>201</v>
      </c>
    </row>
    <row r="143" s="1" customFormat="1" ht="38.25" customHeight="1">
      <c r="B143" s="175"/>
      <c r="C143" s="211" t="s">
        <v>202</v>
      </c>
      <c r="D143" s="211" t="s">
        <v>160</v>
      </c>
      <c r="E143" s="212" t="s">
        <v>203</v>
      </c>
      <c r="F143" s="213" t="s">
        <v>204</v>
      </c>
      <c r="G143" s="213"/>
      <c r="H143" s="213"/>
      <c r="I143" s="213"/>
      <c r="J143" s="214" t="s">
        <v>188</v>
      </c>
      <c r="K143" s="215">
        <v>329.16000000000003</v>
      </c>
      <c r="L143" s="216">
        <v>0</v>
      </c>
      <c r="M143" s="216"/>
      <c r="N143" s="215">
        <f>ROUND(L143*K143,3)</f>
        <v>0</v>
      </c>
      <c r="O143" s="215"/>
      <c r="P143" s="215"/>
      <c r="Q143" s="215"/>
      <c r="R143" s="179"/>
      <c r="T143" s="217" t="s">
        <v>5</v>
      </c>
      <c r="U143" s="54" t="s">
        <v>42</v>
      </c>
      <c r="V143" s="45"/>
      <c r="W143" s="218">
        <f>V143*K143</f>
        <v>0</v>
      </c>
      <c r="X143" s="218">
        <v>0.0061999999999999998</v>
      </c>
      <c r="Y143" s="218">
        <f>X143*K143</f>
        <v>2.0407920000000002</v>
      </c>
      <c r="Z143" s="218">
        <v>0</v>
      </c>
      <c r="AA143" s="219">
        <f>Z143*K143</f>
        <v>0</v>
      </c>
      <c r="AR143" s="20" t="s">
        <v>164</v>
      </c>
      <c r="AT143" s="20" t="s">
        <v>160</v>
      </c>
      <c r="AU143" s="20" t="s">
        <v>138</v>
      </c>
      <c r="AY143" s="20" t="s">
        <v>159</v>
      </c>
      <c r="BE143" s="134">
        <f>IF(U143="základná",N143,0)</f>
        <v>0</v>
      </c>
      <c r="BF143" s="134">
        <f>IF(U143="znížená",N143,0)</f>
        <v>0</v>
      </c>
      <c r="BG143" s="134">
        <f>IF(U143="zákl. prenesená",N143,0)</f>
        <v>0</v>
      </c>
      <c r="BH143" s="134">
        <f>IF(U143="zníž. prenesená",N143,0)</f>
        <v>0</v>
      </c>
      <c r="BI143" s="134">
        <f>IF(U143="nulová",N143,0)</f>
        <v>0</v>
      </c>
      <c r="BJ143" s="20" t="s">
        <v>138</v>
      </c>
      <c r="BK143" s="220">
        <f>ROUND(L143*K143,3)</f>
        <v>0</v>
      </c>
      <c r="BL143" s="20" t="s">
        <v>164</v>
      </c>
      <c r="BM143" s="20" t="s">
        <v>205</v>
      </c>
    </row>
    <row r="144" s="1" customFormat="1" ht="38.25" customHeight="1">
      <c r="B144" s="175"/>
      <c r="C144" s="211" t="s">
        <v>206</v>
      </c>
      <c r="D144" s="211" t="s">
        <v>160</v>
      </c>
      <c r="E144" s="212" t="s">
        <v>207</v>
      </c>
      <c r="F144" s="213" t="s">
        <v>208</v>
      </c>
      <c r="G144" s="213"/>
      <c r="H144" s="213"/>
      <c r="I144" s="213"/>
      <c r="J144" s="214" t="s">
        <v>188</v>
      </c>
      <c r="K144" s="215">
        <v>2059.058</v>
      </c>
      <c r="L144" s="216">
        <v>0</v>
      </c>
      <c r="M144" s="216"/>
      <c r="N144" s="215">
        <f>ROUND(L144*K144,3)</f>
        <v>0</v>
      </c>
      <c r="O144" s="215"/>
      <c r="P144" s="215"/>
      <c r="Q144" s="215"/>
      <c r="R144" s="179"/>
      <c r="T144" s="217" t="s">
        <v>5</v>
      </c>
      <c r="U144" s="54" t="s">
        <v>42</v>
      </c>
      <c r="V144" s="45"/>
      <c r="W144" s="218">
        <f>V144*K144</f>
        <v>0</v>
      </c>
      <c r="X144" s="218">
        <v>0.025479999999999999</v>
      </c>
      <c r="Y144" s="218">
        <f>X144*K144</f>
        <v>52.464797839999996</v>
      </c>
      <c r="Z144" s="218">
        <v>0</v>
      </c>
      <c r="AA144" s="219">
        <f>Z144*K144</f>
        <v>0</v>
      </c>
      <c r="AR144" s="20" t="s">
        <v>164</v>
      </c>
      <c r="AT144" s="20" t="s">
        <v>160</v>
      </c>
      <c r="AU144" s="20" t="s">
        <v>138</v>
      </c>
      <c r="AY144" s="20" t="s">
        <v>159</v>
      </c>
      <c r="BE144" s="134">
        <f>IF(U144="základná",N144,0)</f>
        <v>0</v>
      </c>
      <c r="BF144" s="134">
        <f>IF(U144="znížená",N144,0)</f>
        <v>0</v>
      </c>
      <c r="BG144" s="134">
        <f>IF(U144="zákl. prenesená",N144,0)</f>
        <v>0</v>
      </c>
      <c r="BH144" s="134">
        <f>IF(U144="zníž. prenesená",N144,0)</f>
        <v>0</v>
      </c>
      <c r="BI144" s="134">
        <f>IF(U144="nulová",N144,0)</f>
        <v>0</v>
      </c>
      <c r="BJ144" s="20" t="s">
        <v>138</v>
      </c>
      <c r="BK144" s="220">
        <f>ROUND(L144*K144,3)</f>
        <v>0</v>
      </c>
      <c r="BL144" s="20" t="s">
        <v>164</v>
      </c>
      <c r="BM144" s="20" t="s">
        <v>209</v>
      </c>
    </row>
    <row r="145" s="1" customFormat="1" ht="38.25" customHeight="1">
      <c r="B145" s="175"/>
      <c r="C145" s="211" t="s">
        <v>210</v>
      </c>
      <c r="D145" s="211" t="s">
        <v>160</v>
      </c>
      <c r="E145" s="212" t="s">
        <v>211</v>
      </c>
      <c r="F145" s="213" t="s">
        <v>212</v>
      </c>
      <c r="G145" s="213"/>
      <c r="H145" s="213"/>
      <c r="I145" s="213"/>
      <c r="J145" s="214" t="s">
        <v>188</v>
      </c>
      <c r="K145" s="215">
        <v>259.41000000000003</v>
      </c>
      <c r="L145" s="216">
        <v>0</v>
      </c>
      <c r="M145" s="216"/>
      <c r="N145" s="215">
        <f>ROUND(L145*K145,3)</f>
        <v>0</v>
      </c>
      <c r="O145" s="215"/>
      <c r="P145" s="215"/>
      <c r="Q145" s="215"/>
      <c r="R145" s="179"/>
      <c r="T145" s="217" t="s">
        <v>5</v>
      </c>
      <c r="U145" s="54" t="s">
        <v>42</v>
      </c>
      <c r="V145" s="45"/>
      <c r="W145" s="218">
        <f>V145*K145</f>
        <v>0</v>
      </c>
      <c r="X145" s="218">
        <v>0.014007500000000001</v>
      </c>
      <c r="Y145" s="218">
        <f>X145*K145</f>
        <v>3.6336855750000008</v>
      </c>
      <c r="Z145" s="218">
        <v>0</v>
      </c>
      <c r="AA145" s="219">
        <f>Z145*K145</f>
        <v>0</v>
      </c>
      <c r="AR145" s="20" t="s">
        <v>164</v>
      </c>
      <c r="AT145" s="20" t="s">
        <v>160</v>
      </c>
      <c r="AU145" s="20" t="s">
        <v>138</v>
      </c>
      <c r="AY145" s="20" t="s">
        <v>159</v>
      </c>
      <c r="BE145" s="134">
        <f>IF(U145="základná",N145,0)</f>
        <v>0</v>
      </c>
      <c r="BF145" s="134">
        <f>IF(U145="znížená",N145,0)</f>
        <v>0</v>
      </c>
      <c r="BG145" s="134">
        <f>IF(U145="zákl. prenesená",N145,0)</f>
        <v>0</v>
      </c>
      <c r="BH145" s="134">
        <f>IF(U145="zníž. prenesená",N145,0)</f>
        <v>0</v>
      </c>
      <c r="BI145" s="134">
        <f>IF(U145="nulová",N145,0)</f>
        <v>0</v>
      </c>
      <c r="BJ145" s="20" t="s">
        <v>138</v>
      </c>
      <c r="BK145" s="220">
        <f>ROUND(L145*K145,3)</f>
        <v>0</v>
      </c>
      <c r="BL145" s="20" t="s">
        <v>164</v>
      </c>
      <c r="BM145" s="20" t="s">
        <v>213</v>
      </c>
    </row>
    <row r="146" s="1" customFormat="1" ht="51" customHeight="1">
      <c r="B146" s="175"/>
      <c r="C146" s="211" t="s">
        <v>214</v>
      </c>
      <c r="D146" s="211" t="s">
        <v>160</v>
      </c>
      <c r="E146" s="212" t="s">
        <v>215</v>
      </c>
      <c r="F146" s="213" t="s">
        <v>216</v>
      </c>
      <c r="G146" s="213"/>
      <c r="H146" s="213"/>
      <c r="I146" s="213"/>
      <c r="J146" s="214" t="s">
        <v>188</v>
      </c>
      <c r="K146" s="215">
        <v>329.16000000000003</v>
      </c>
      <c r="L146" s="216">
        <v>0</v>
      </c>
      <c r="M146" s="216"/>
      <c r="N146" s="215">
        <f>ROUND(L146*K146,3)</f>
        <v>0</v>
      </c>
      <c r="O146" s="215"/>
      <c r="P146" s="215"/>
      <c r="Q146" s="215"/>
      <c r="R146" s="179"/>
      <c r="T146" s="217" t="s">
        <v>5</v>
      </c>
      <c r="U146" s="54" t="s">
        <v>42</v>
      </c>
      <c r="V146" s="45"/>
      <c r="W146" s="218">
        <f>V146*K146</f>
        <v>0</v>
      </c>
      <c r="X146" s="218">
        <v>0.0121415</v>
      </c>
      <c r="Y146" s="218">
        <f>X146*K146</f>
        <v>3.9964961400000001</v>
      </c>
      <c r="Z146" s="218">
        <v>0</v>
      </c>
      <c r="AA146" s="219">
        <f>Z146*K146</f>
        <v>0</v>
      </c>
      <c r="AR146" s="20" t="s">
        <v>164</v>
      </c>
      <c r="AT146" s="20" t="s">
        <v>160</v>
      </c>
      <c r="AU146" s="20" t="s">
        <v>138</v>
      </c>
      <c r="AY146" s="20" t="s">
        <v>159</v>
      </c>
      <c r="BE146" s="134">
        <f>IF(U146="základná",N146,0)</f>
        <v>0</v>
      </c>
      <c r="BF146" s="134">
        <f>IF(U146="znížená",N146,0)</f>
        <v>0</v>
      </c>
      <c r="BG146" s="134">
        <f>IF(U146="zákl. prenesená",N146,0)</f>
        <v>0</v>
      </c>
      <c r="BH146" s="134">
        <f>IF(U146="zníž. prenesená",N146,0)</f>
        <v>0</v>
      </c>
      <c r="BI146" s="134">
        <f>IF(U146="nulová",N146,0)</f>
        <v>0</v>
      </c>
      <c r="BJ146" s="20" t="s">
        <v>138</v>
      </c>
      <c r="BK146" s="220">
        <f>ROUND(L146*K146,3)</f>
        <v>0</v>
      </c>
      <c r="BL146" s="20" t="s">
        <v>164</v>
      </c>
      <c r="BM146" s="20" t="s">
        <v>217</v>
      </c>
    </row>
    <row r="147" s="1" customFormat="1" ht="25.5" customHeight="1">
      <c r="B147" s="175"/>
      <c r="C147" s="211" t="s">
        <v>218</v>
      </c>
      <c r="D147" s="211" t="s">
        <v>160</v>
      </c>
      <c r="E147" s="212" t="s">
        <v>219</v>
      </c>
      <c r="F147" s="213" t="s">
        <v>220</v>
      </c>
      <c r="G147" s="213"/>
      <c r="H147" s="213"/>
      <c r="I147" s="213"/>
      <c r="J147" s="214" t="s">
        <v>188</v>
      </c>
      <c r="K147" s="215">
        <v>95.400000000000006</v>
      </c>
      <c r="L147" s="216">
        <v>0</v>
      </c>
      <c r="M147" s="216"/>
      <c r="N147" s="215">
        <f>ROUND(L147*K147,3)</f>
        <v>0</v>
      </c>
      <c r="O147" s="215"/>
      <c r="P147" s="215"/>
      <c r="Q147" s="215"/>
      <c r="R147" s="179"/>
      <c r="T147" s="217" t="s">
        <v>5</v>
      </c>
      <c r="U147" s="54" t="s">
        <v>42</v>
      </c>
      <c r="V147" s="45"/>
      <c r="W147" s="218">
        <f>V147*K147</f>
        <v>0</v>
      </c>
      <c r="X147" s="218">
        <v>0.050129</v>
      </c>
      <c r="Y147" s="218">
        <f>X147*K147</f>
        <v>4.7823066000000001</v>
      </c>
      <c r="Z147" s="218">
        <v>0</v>
      </c>
      <c r="AA147" s="219">
        <f>Z147*K147</f>
        <v>0</v>
      </c>
      <c r="AR147" s="20" t="s">
        <v>164</v>
      </c>
      <c r="AT147" s="20" t="s">
        <v>160</v>
      </c>
      <c r="AU147" s="20" t="s">
        <v>138</v>
      </c>
      <c r="AY147" s="20" t="s">
        <v>159</v>
      </c>
      <c r="BE147" s="134">
        <f>IF(U147="základná",N147,0)</f>
        <v>0</v>
      </c>
      <c r="BF147" s="134">
        <f>IF(U147="znížená",N147,0)</f>
        <v>0</v>
      </c>
      <c r="BG147" s="134">
        <f>IF(U147="zákl. prenesená",N147,0)</f>
        <v>0</v>
      </c>
      <c r="BH147" s="134">
        <f>IF(U147="zníž. prenesená",N147,0)</f>
        <v>0</v>
      </c>
      <c r="BI147" s="134">
        <f>IF(U147="nulová",N147,0)</f>
        <v>0</v>
      </c>
      <c r="BJ147" s="20" t="s">
        <v>138</v>
      </c>
      <c r="BK147" s="220">
        <f>ROUND(L147*K147,3)</f>
        <v>0</v>
      </c>
      <c r="BL147" s="20" t="s">
        <v>164</v>
      </c>
      <c r="BM147" s="20" t="s">
        <v>221</v>
      </c>
    </row>
    <row r="148" s="9" customFormat="1" ht="29.88" customHeight="1">
      <c r="B148" s="197"/>
      <c r="C148" s="198"/>
      <c r="D148" s="208" t="s">
        <v>128</v>
      </c>
      <c r="E148" s="208"/>
      <c r="F148" s="208"/>
      <c r="G148" s="208"/>
      <c r="H148" s="208"/>
      <c r="I148" s="208"/>
      <c r="J148" s="208"/>
      <c r="K148" s="208"/>
      <c r="L148" s="208"/>
      <c r="M148" s="208"/>
      <c r="N148" s="221">
        <f>BK148</f>
        <v>0</v>
      </c>
      <c r="O148" s="222"/>
      <c r="P148" s="222"/>
      <c r="Q148" s="222"/>
      <c r="R148" s="201"/>
      <c r="T148" s="202"/>
      <c r="U148" s="198"/>
      <c r="V148" s="198"/>
      <c r="W148" s="203">
        <f>SUM(W149:W166)</f>
        <v>0</v>
      </c>
      <c r="X148" s="198"/>
      <c r="Y148" s="203">
        <f>SUM(Y149:Y166)</f>
        <v>241.91743946697005</v>
      </c>
      <c r="Z148" s="198"/>
      <c r="AA148" s="204">
        <f>SUM(AA149:AA166)</f>
        <v>0</v>
      </c>
      <c r="AR148" s="205" t="s">
        <v>83</v>
      </c>
      <c r="AT148" s="206" t="s">
        <v>74</v>
      </c>
      <c r="AU148" s="206" t="s">
        <v>83</v>
      </c>
      <c r="AY148" s="205" t="s">
        <v>159</v>
      </c>
      <c r="BK148" s="207">
        <f>SUM(BK149:BK166)</f>
        <v>0</v>
      </c>
    </row>
    <row r="149" s="1" customFormat="1" ht="38.25" customHeight="1">
      <c r="B149" s="175"/>
      <c r="C149" s="211" t="s">
        <v>222</v>
      </c>
      <c r="D149" s="211" t="s">
        <v>160</v>
      </c>
      <c r="E149" s="212" t="s">
        <v>223</v>
      </c>
      <c r="F149" s="213" t="s">
        <v>224</v>
      </c>
      <c r="G149" s="213"/>
      <c r="H149" s="213"/>
      <c r="I149" s="213"/>
      <c r="J149" s="214" t="s">
        <v>225</v>
      </c>
      <c r="K149" s="215">
        <v>207.91999999999999</v>
      </c>
      <c r="L149" s="216">
        <v>0</v>
      </c>
      <c r="M149" s="216"/>
      <c r="N149" s="215">
        <f>ROUND(L149*K149,3)</f>
        <v>0</v>
      </c>
      <c r="O149" s="215"/>
      <c r="P149" s="215"/>
      <c r="Q149" s="215"/>
      <c r="R149" s="179"/>
      <c r="T149" s="217" t="s">
        <v>5</v>
      </c>
      <c r="U149" s="54" t="s">
        <v>42</v>
      </c>
      <c r="V149" s="45"/>
      <c r="W149" s="218">
        <f>V149*K149</f>
        <v>0</v>
      </c>
      <c r="X149" s="218">
        <v>0.17666000000000001</v>
      </c>
      <c r="Y149" s="218">
        <f>X149*K149</f>
        <v>36.731147200000002</v>
      </c>
      <c r="Z149" s="218">
        <v>0</v>
      </c>
      <c r="AA149" s="219">
        <f>Z149*K149</f>
        <v>0</v>
      </c>
      <c r="AR149" s="20" t="s">
        <v>164</v>
      </c>
      <c r="AT149" s="20" t="s">
        <v>160</v>
      </c>
      <c r="AU149" s="20" t="s">
        <v>138</v>
      </c>
      <c r="AY149" s="20" t="s">
        <v>159</v>
      </c>
      <c r="BE149" s="134">
        <f>IF(U149="základná",N149,0)</f>
        <v>0</v>
      </c>
      <c r="BF149" s="134">
        <f>IF(U149="znížená",N149,0)</f>
        <v>0</v>
      </c>
      <c r="BG149" s="134">
        <f>IF(U149="zákl. prenesená",N149,0)</f>
        <v>0</v>
      </c>
      <c r="BH149" s="134">
        <f>IF(U149="zníž. prenesená",N149,0)</f>
        <v>0</v>
      </c>
      <c r="BI149" s="134">
        <f>IF(U149="nulová",N149,0)</f>
        <v>0</v>
      </c>
      <c r="BJ149" s="20" t="s">
        <v>138</v>
      </c>
      <c r="BK149" s="220">
        <f>ROUND(L149*K149,3)</f>
        <v>0</v>
      </c>
      <c r="BL149" s="20" t="s">
        <v>164</v>
      </c>
      <c r="BM149" s="20" t="s">
        <v>226</v>
      </c>
    </row>
    <row r="150" s="1" customFormat="1" ht="25.5" customHeight="1">
      <c r="B150" s="175"/>
      <c r="C150" s="223" t="s">
        <v>227</v>
      </c>
      <c r="D150" s="223" t="s">
        <v>228</v>
      </c>
      <c r="E150" s="224" t="s">
        <v>229</v>
      </c>
      <c r="F150" s="225" t="s">
        <v>230</v>
      </c>
      <c r="G150" s="225"/>
      <c r="H150" s="225"/>
      <c r="I150" s="225"/>
      <c r="J150" s="226" t="s">
        <v>231</v>
      </c>
      <c r="K150" s="227">
        <v>210</v>
      </c>
      <c r="L150" s="228">
        <v>0</v>
      </c>
      <c r="M150" s="228"/>
      <c r="N150" s="227">
        <f>ROUND(L150*K150,3)</f>
        <v>0</v>
      </c>
      <c r="O150" s="215"/>
      <c r="P150" s="215"/>
      <c r="Q150" s="215"/>
      <c r="R150" s="179"/>
      <c r="T150" s="217" t="s">
        <v>5</v>
      </c>
      <c r="U150" s="54" t="s">
        <v>42</v>
      </c>
      <c r="V150" s="45"/>
      <c r="W150" s="218">
        <f>V150*K150</f>
        <v>0</v>
      </c>
      <c r="X150" s="218">
        <v>0.023</v>
      </c>
      <c r="Y150" s="218">
        <f>X150*K150</f>
        <v>4.8300000000000001</v>
      </c>
      <c r="Z150" s="218">
        <v>0</v>
      </c>
      <c r="AA150" s="219">
        <f>Z150*K150</f>
        <v>0</v>
      </c>
      <c r="AR150" s="20" t="s">
        <v>190</v>
      </c>
      <c r="AT150" s="20" t="s">
        <v>228</v>
      </c>
      <c r="AU150" s="20" t="s">
        <v>138</v>
      </c>
      <c r="AY150" s="20" t="s">
        <v>159</v>
      </c>
      <c r="BE150" s="134">
        <f>IF(U150="základná",N150,0)</f>
        <v>0</v>
      </c>
      <c r="BF150" s="134">
        <f>IF(U150="znížená",N150,0)</f>
        <v>0</v>
      </c>
      <c r="BG150" s="134">
        <f>IF(U150="zákl. prenesená",N150,0)</f>
        <v>0</v>
      </c>
      <c r="BH150" s="134">
        <f>IF(U150="zníž. prenesená",N150,0)</f>
        <v>0</v>
      </c>
      <c r="BI150" s="134">
        <f>IF(U150="nulová",N150,0)</f>
        <v>0</v>
      </c>
      <c r="BJ150" s="20" t="s">
        <v>138</v>
      </c>
      <c r="BK150" s="220">
        <f>ROUND(L150*K150,3)</f>
        <v>0</v>
      </c>
      <c r="BL150" s="20" t="s">
        <v>164</v>
      </c>
      <c r="BM150" s="20" t="s">
        <v>232</v>
      </c>
    </row>
    <row r="151" s="1" customFormat="1" ht="38.25" customHeight="1">
      <c r="B151" s="175"/>
      <c r="C151" s="211" t="s">
        <v>233</v>
      </c>
      <c r="D151" s="211" t="s">
        <v>160</v>
      </c>
      <c r="E151" s="212" t="s">
        <v>234</v>
      </c>
      <c r="F151" s="213" t="s">
        <v>235</v>
      </c>
      <c r="G151" s="213"/>
      <c r="H151" s="213"/>
      <c r="I151" s="213"/>
      <c r="J151" s="214" t="s">
        <v>163</v>
      </c>
      <c r="K151" s="215">
        <v>10.395</v>
      </c>
      <c r="L151" s="216">
        <v>0</v>
      </c>
      <c r="M151" s="216"/>
      <c r="N151" s="215">
        <f>ROUND(L151*K151,3)</f>
        <v>0</v>
      </c>
      <c r="O151" s="215"/>
      <c r="P151" s="215"/>
      <c r="Q151" s="215"/>
      <c r="R151" s="179"/>
      <c r="T151" s="217" t="s">
        <v>5</v>
      </c>
      <c r="U151" s="54" t="s">
        <v>42</v>
      </c>
      <c r="V151" s="45"/>
      <c r="W151" s="218">
        <f>V151*K151</f>
        <v>0</v>
      </c>
      <c r="X151" s="218">
        <v>2.3664000000000001</v>
      </c>
      <c r="Y151" s="218">
        <f>X151*K151</f>
        <v>24.598728000000001</v>
      </c>
      <c r="Z151" s="218">
        <v>0</v>
      </c>
      <c r="AA151" s="219">
        <f>Z151*K151</f>
        <v>0</v>
      </c>
      <c r="AR151" s="20" t="s">
        <v>164</v>
      </c>
      <c r="AT151" s="20" t="s">
        <v>160</v>
      </c>
      <c r="AU151" s="20" t="s">
        <v>138</v>
      </c>
      <c r="AY151" s="20" t="s">
        <v>159</v>
      </c>
      <c r="BE151" s="134">
        <f>IF(U151="základná",N151,0)</f>
        <v>0</v>
      </c>
      <c r="BF151" s="134">
        <f>IF(U151="znížená",N151,0)</f>
        <v>0</v>
      </c>
      <c r="BG151" s="134">
        <f>IF(U151="zákl. prenesená",N151,0)</f>
        <v>0</v>
      </c>
      <c r="BH151" s="134">
        <f>IF(U151="zníž. prenesená",N151,0)</f>
        <v>0</v>
      </c>
      <c r="BI151" s="134">
        <f>IF(U151="nulová",N151,0)</f>
        <v>0</v>
      </c>
      <c r="BJ151" s="20" t="s">
        <v>138</v>
      </c>
      <c r="BK151" s="220">
        <f>ROUND(L151*K151,3)</f>
        <v>0</v>
      </c>
      <c r="BL151" s="20" t="s">
        <v>164</v>
      </c>
      <c r="BM151" s="20" t="s">
        <v>236</v>
      </c>
    </row>
    <row r="152" s="1" customFormat="1" ht="38.25" customHeight="1">
      <c r="B152" s="175"/>
      <c r="C152" s="211" t="s">
        <v>237</v>
      </c>
      <c r="D152" s="211" t="s">
        <v>160</v>
      </c>
      <c r="E152" s="212" t="s">
        <v>238</v>
      </c>
      <c r="F152" s="213" t="s">
        <v>239</v>
      </c>
      <c r="G152" s="213"/>
      <c r="H152" s="213"/>
      <c r="I152" s="213"/>
      <c r="J152" s="214" t="s">
        <v>188</v>
      </c>
      <c r="K152" s="215">
        <v>2876.73</v>
      </c>
      <c r="L152" s="216">
        <v>0</v>
      </c>
      <c r="M152" s="216"/>
      <c r="N152" s="215">
        <f>ROUND(L152*K152,3)</f>
        <v>0</v>
      </c>
      <c r="O152" s="215"/>
      <c r="P152" s="215"/>
      <c r="Q152" s="215"/>
      <c r="R152" s="179"/>
      <c r="T152" s="217" t="s">
        <v>5</v>
      </c>
      <c r="U152" s="54" t="s">
        <v>42</v>
      </c>
      <c r="V152" s="45"/>
      <c r="W152" s="218">
        <f>V152*K152</f>
        <v>0</v>
      </c>
      <c r="X152" s="218">
        <v>5.7000000000000005E-07</v>
      </c>
      <c r="Y152" s="218">
        <f>X152*K152</f>
        <v>0.0016397361000000002</v>
      </c>
      <c r="Z152" s="218">
        <v>0</v>
      </c>
      <c r="AA152" s="219">
        <f>Z152*K152</f>
        <v>0</v>
      </c>
      <c r="AR152" s="20" t="s">
        <v>164</v>
      </c>
      <c r="AT152" s="20" t="s">
        <v>160</v>
      </c>
      <c r="AU152" s="20" t="s">
        <v>138</v>
      </c>
      <c r="AY152" s="20" t="s">
        <v>159</v>
      </c>
      <c r="BE152" s="134">
        <f>IF(U152="základná",N152,0)</f>
        <v>0</v>
      </c>
      <c r="BF152" s="134">
        <f>IF(U152="znížená",N152,0)</f>
        <v>0</v>
      </c>
      <c r="BG152" s="134">
        <f>IF(U152="zákl. prenesená",N152,0)</f>
        <v>0</v>
      </c>
      <c r="BH152" s="134">
        <f>IF(U152="zníž. prenesená",N152,0)</f>
        <v>0</v>
      </c>
      <c r="BI152" s="134">
        <f>IF(U152="nulová",N152,0)</f>
        <v>0</v>
      </c>
      <c r="BJ152" s="20" t="s">
        <v>138</v>
      </c>
      <c r="BK152" s="220">
        <f>ROUND(L152*K152,3)</f>
        <v>0</v>
      </c>
      <c r="BL152" s="20" t="s">
        <v>164</v>
      </c>
      <c r="BM152" s="20" t="s">
        <v>240</v>
      </c>
    </row>
    <row r="153" s="1" customFormat="1" ht="38.25" customHeight="1">
      <c r="B153" s="175"/>
      <c r="C153" s="211" t="s">
        <v>10</v>
      </c>
      <c r="D153" s="211" t="s">
        <v>160</v>
      </c>
      <c r="E153" s="212" t="s">
        <v>241</v>
      </c>
      <c r="F153" s="213" t="s">
        <v>242</v>
      </c>
      <c r="G153" s="213"/>
      <c r="H153" s="213"/>
      <c r="I153" s="213"/>
      <c r="J153" s="214" t="s">
        <v>188</v>
      </c>
      <c r="K153" s="215">
        <v>8630.1900000000005</v>
      </c>
      <c r="L153" s="216">
        <v>0</v>
      </c>
      <c r="M153" s="216"/>
      <c r="N153" s="215">
        <f>ROUND(L153*K153,3)</f>
        <v>0</v>
      </c>
      <c r="O153" s="215"/>
      <c r="P153" s="215"/>
      <c r="Q153" s="215"/>
      <c r="R153" s="179"/>
      <c r="T153" s="217" t="s">
        <v>5</v>
      </c>
      <c r="U153" s="54" t="s">
        <v>42</v>
      </c>
      <c r="V153" s="45"/>
      <c r="W153" s="218">
        <f>V153*K153</f>
        <v>0</v>
      </c>
      <c r="X153" s="218">
        <v>0.020133373</v>
      </c>
      <c r="Y153" s="218">
        <f>X153*K153</f>
        <v>173.75483433087001</v>
      </c>
      <c r="Z153" s="218">
        <v>0</v>
      </c>
      <c r="AA153" s="219">
        <f>Z153*K153</f>
        <v>0</v>
      </c>
      <c r="AR153" s="20" t="s">
        <v>164</v>
      </c>
      <c r="AT153" s="20" t="s">
        <v>160</v>
      </c>
      <c r="AU153" s="20" t="s">
        <v>138</v>
      </c>
      <c r="AY153" s="20" t="s">
        <v>159</v>
      </c>
      <c r="BE153" s="134">
        <f>IF(U153="základná",N153,0)</f>
        <v>0</v>
      </c>
      <c r="BF153" s="134">
        <f>IF(U153="znížená",N153,0)</f>
        <v>0</v>
      </c>
      <c r="BG153" s="134">
        <f>IF(U153="zákl. prenesená",N153,0)</f>
        <v>0</v>
      </c>
      <c r="BH153" s="134">
        <f>IF(U153="zníž. prenesená",N153,0)</f>
        <v>0</v>
      </c>
      <c r="BI153" s="134">
        <f>IF(U153="nulová",N153,0)</f>
        <v>0</v>
      </c>
      <c r="BJ153" s="20" t="s">
        <v>138</v>
      </c>
      <c r="BK153" s="220">
        <f>ROUND(L153*K153,3)</f>
        <v>0</v>
      </c>
      <c r="BL153" s="20" t="s">
        <v>164</v>
      </c>
      <c r="BM153" s="20" t="s">
        <v>243</v>
      </c>
    </row>
    <row r="154" s="1" customFormat="1" ht="38.25" customHeight="1">
      <c r="B154" s="175"/>
      <c r="C154" s="211" t="s">
        <v>244</v>
      </c>
      <c r="D154" s="211" t="s">
        <v>160</v>
      </c>
      <c r="E154" s="212" t="s">
        <v>245</v>
      </c>
      <c r="F154" s="213" t="s">
        <v>246</v>
      </c>
      <c r="G154" s="213"/>
      <c r="H154" s="213"/>
      <c r="I154" s="213"/>
      <c r="J154" s="214" t="s">
        <v>188</v>
      </c>
      <c r="K154" s="215">
        <v>2876.73</v>
      </c>
      <c r="L154" s="216">
        <v>0</v>
      </c>
      <c r="M154" s="216"/>
      <c r="N154" s="215">
        <f>ROUND(L154*K154,3)</f>
        <v>0</v>
      </c>
      <c r="O154" s="215"/>
      <c r="P154" s="215"/>
      <c r="Q154" s="215"/>
      <c r="R154" s="179"/>
      <c r="T154" s="217" t="s">
        <v>5</v>
      </c>
      <c r="U154" s="54" t="s">
        <v>42</v>
      </c>
      <c r="V154" s="45"/>
      <c r="W154" s="218">
        <f>V154*K154</f>
        <v>0</v>
      </c>
      <c r="X154" s="218">
        <v>0</v>
      </c>
      <c r="Y154" s="218">
        <f>X154*K154</f>
        <v>0</v>
      </c>
      <c r="Z154" s="218">
        <v>0</v>
      </c>
      <c r="AA154" s="219">
        <f>Z154*K154</f>
        <v>0</v>
      </c>
      <c r="AR154" s="20" t="s">
        <v>164</v>
      </c>
      <c r="AT154" s="20" t="s">
        <v>160</v>
      </c>
      <c r="AU154" s="20" t="s">
        <v>138</v>
      </c>
      <c r="AY154" s="20" t="s">
        <v>159</v>
      </c>
      <c r="BE154" s="134">
        <f>IF(U154="základná",N154,0)</f>
        <v>0</v>
      </c>
      <c r="BF154" s="134">
        <f>IF(U154="znížená",N154,0)</f>
        <v>0</v>
      </c>
      <c r="BG154" s="134">
        <f>IF(U154="zákl. prenesená",N154,0)</f>
        <v>0</v>
      </c>
      <c r="BH154" s="134">
        <f>IF(U154="zníž. prenesená",N154,0)</f>
        <v>0</v>
      </c>
      <c r="BI154" s="134">
        <f>IF(U154="nulová",N154,0)</f>
        <v>0</v>
      </c>
      <c r="BJ154" s="20" t="s">
        <v>138</v>
      </c>
      <c r="BK154" s="220">
        <f>ROUND(L154*K154,3)</f>
        <v>0</v>
      </c>
      <c r="BL154" s="20" t="s">
        <v>164</v>
      </c>
      <c r="BM154" s="20" t="s">
        <v>247</v>
      </c>
    </row>
    <row r="155" s="1" customFormat="1" ht="38.25" customHeight="1">
      <c r="B155" s="175"/>
      <c r="C155" s="211" t="s">
        <v>248</v>
      </c>
      <c r="D155" s="211" t="s">
        <v>160</v>
      </c>
      <c r="E155" s="212" t="s">
        <v>249</v>
      </c>
      <c r="F155" s="213" t="s">
        <v>250</v>
      </c>
      <c r="G155" s="213"/>
      <c r="H155" s="213"/>
      <c r="I155" s="213"/>
      <c r="J155" s="214" t="s">
        <v>225</v>
      </c>
      <c r="K155" s="215">
        <v>130.68000000000001</v>
      </c>
      <c r="L155" s="216">
        <v>0</v>
      </c>
      <c r="M155" s="216"/>
      <c r="N155" s="215">
        <f>ROUND(L155*K155,3)</f>
        <v>0</v>
      </c>
      <c r="O155" s="215"/>
      <c r="P155" s="215"/>
      <c r="Q155" s="215"/>
      <c r="R155" s="179"/>
      <c r="T155" s="217" t="s">
        <v>5</v>
      </c>
      <c r="U155" s="54" t="s">
        <v>42</v>
      </c>
      <c r="V155" s="45"/>
      <c r="W155" s="218">
        <f>V155*K155</f>
        <v>0</v>
      </c>
      <c r="X155" s="218">
        <v>0.00088999999999999995</v>
      </c>
      <c r="Y155" s="218">
        <f>X155*K155</f>
        <v>0.1163052</v>
      </c>
      <c r="Z155" s="218">
        <v>0</v>
      </c>
      <c r="AA155" s="219">
        <f>Z155*K155</f>
        <v>0</v>
      </c>
      <c r="AR155" s="20" t="s">
        <v>164</v>
      </c>
      <c r="AT155" s="20" t="s">
        <v>160</v>
      </c>
      <c r="AU155" s="20" t="s">
        <v>138</v>
      </c>
      <c r="AY155" s="20" t="s">
        <v>159</v>
      </c>
      <c r="BE155" s="134">
        <f>IF(U155="základná",N155,0)</f>
        <v>0</v>
      </c>
      <c r="BF155" s="134">
        <f>IF(U155="znížená",N155,0)</f>
        <v>0</v>
      </c>
      <c r="BG155" s="134">
        <f>IF(U155="zákl. prenesená",N155,0)</f>
        <v>0</v>
      </c>
      <c r="BH155" s="134">
        <f>IF(U155="zníž. prenesená",N155,0)</f>
        <v>0</v>
      </c>
      <c r="BI155" s="134">
        <f>IF(U155="nulová",N155,0)</f>
        <v>0</v>
      </c>
      <c r="BJ155" s="20" t="s">
        <v>138</v>
      </c>
      <c r="BK155" s="220">
        <f>ROUND(L155*K155,3)</f>
        <v>0</v>
      </c>
      <c r="BL155" s="20" t="s">
        <v>164</v>
      </c>
      <c r="BM155" s="20" t="s">
        <v>251</v>
      </c>
    </row>
    <row r="156" s="1" customFormat="1" ht="38.25" customHeight="1">
      <c r="B156" s="175"/>
      <c r="C156" s="211" t="s">
        <v>252</v>
      </c>
      <c r="D156" s="211" t="s">
        <v>160</v>
      </c>
      <c r="E156" s="212" t="s">
        <v>253</v>
      </c>
      <c r="F156" s="213" t="s">
        <v>254</v>
      </c>
      <c r="G156" s="213"/>
      <c r="H156" s="213"/>
      <c r="I156" s="213"/>
      <c r="J156" s="214" t="s">
        <v>225</v>
      </c>
      <c r="K156" s="215">
        <v>253.19999999999999</v>
      </c>
      <c r="L156" s="216">
        <v>0</v>
      </c>
      <c r="M156" s="216"/>
      <c r="N156" s="215">
        <f>ROUND(L156*K156,3)</f>
        <v>0</v>
      </c>
      <c r="O156" s="215"/>
      <c r="P156" s="215"/>
      <c r="Q156" s="215"/>
      <c r="R156" s="179"/>
      <c r="T156" s="217" t="s">
        <v>5</v>
      </c>
      <c r="U156" s="54" t="s">
        <v>42</v>
      </c>
      <c r="V156" s="45"/>
      <c r="W156" s="218">
        <f>V156*K156</f>
        <v>0</v>
      </c>
      <c r="X156" s="218">
        <v>0.00109</v>
      </c>
      <c r="Y156" s="218">
        <f>X156*K156</f>
        <v>0.27598800000000001</v>
      </c>
      <c r="Z156" s="218">
        <v>0</v>
      </c>
      <c r="AA156" s="219">
        <f>Z156*K156</f>
        <v>0</v>
      </c>
      <c r="AR156" s="20" t="s">
        <v>164</v>
      </c>
      <c r="AT156" s="20" t="s">
        <v>160</v>
      </c>
      <c r="AU156" s="20" t="s">
        <v>138</v>
      </c>
      <c r="AY156" s="20" t="s">
        <v>159</v>
      </c>
      <c r="BE156" s="134">
        <f>IF(U156="základná",N156,0)</f>
        <v>0</v>
      </c>
      <c r="BF156" s="134">
        <f>IF(U156="znížená",N156,0)</f>
        <v>0</v>
      </c>
      <c r="BG156" s="134">
        <f>IF(U156="zákl. prenesená",N156,0)</f>
        <v>0</v>
      </c>
      <c r="BH156" s="134">
        <f>IF(U156="zníž. prenesená",N156,0)</f>
        <v>0</v>
      </c>
      <c r="BI156" s="134">
        <f>IF(U156="nulová",N156,0)</f>
        <v>0</v>
      </c>
      <c r="BJ156" s="20" t="s">
        <v>138</v>
      </c>
      <c r="BK156" s="220">
        <f>ROUND(L156*K156,3)</f>
        <v>0</v>
      </c>
      <c r="BL156" s="20" t="s">
        <v>164</v>
      </c>
      <c r="BM156" s="20" t="s">
        <v>255</v>
      </c>
    </row>
    <row r="157" s="1" customFormat="1" ht="38.25" customHeight="1">
      <c r="B157" s="175"/>
      <c r="C157" s="211" t="s">
        <v>256</v>
      </c>
      <c r="D157" s="211" t="s">
        <v>160</v>
      </c>
      <c r="E157" s="212" t="s">
        <v>257</v>
      </c>
      <c r="F157" s="213" t="s">
        <v>258</v>
      </c>
      <c r="G157" s="213"/>
      <c r="H157" s="213"/>
      <c r="I157" s="213"/>
      <c r="J157" s="214" t="s">
        <v>225</v>
      </c>
      <c r="K157" s="215">
        <v>28.5</v>
      </c>
      <c r="L157" s="216">
        <v>0</v>
      </c>
      <c r="M157" s="216"/>
      <c r="N157" s="215">
        <f>ROUND(L157*K157,3)</f>
        <v>0</v>
      </c>
      <c r="O157" s="215"/>
      <c r="P157" s="215"/>
      <c r="Q157" s="215"/>
      <c r="R157" s="179"/>
      <c r="T157" s="217" t="s">
        <v>5</v>
      </c>
      <c r="U157" s="54" t="s">
        <v>42</v>
      </c>
      <c r="V157" s="45"/>
      <c r="W157" s="218">
        <f>V157*K157</f>
        <v>0</v>
      </c>
      <c r="X157" s="218">
        <v>0.0023</v>
      </c>
      <c r="Y157" s="218">
        <f>X157*K157</f>
        <v>0.065549999999999997</v>
      </c>
      <c r="Z157" s="218">
        <v>0</v>
      </c>
      <c r="AA157" s="219">
        <f>Z157*K157</f>
        <v>0</v>
      </c>
      <c r="AR157" s="20" t="s">
        <v>164</v>
      </c>
      <c r="AT157" s="20" t="s">
        <v>160</v>
      </c>
      <c r="AU157" s="20" t="s">
        <v>138</v>
      </c>
      <c r="AY157" s="20" t="s">
        <v>159</v>
      </c>
      <c r="BE157" s="134">
        <f>IF(U157="základná",N157,0)</f>
        <v>0</v>
      </c>
      <c r="BF157" s="134">
        <f>IF(U157="znížená",N157,0)</f>
        <v>0</v>
      </c>
      <c r="BG157" s="134">
        <f>IF(U157="zákl. prenesená",N157,0)</f>
        <v>0</v>
      </c>
      <c r="BH157" s="134">
        <f>IF(U157="zníž. prenesená",N157,0)</f>
        <v>0</v>
      </c>
      <c r="BI157" s="134">
        <f>IF(U157="nulová",N157,0)</f>
        <v>0</v>
      </c>
      <c r="BJ157" s="20" t="s">
        <v>138</v>
      </c>
      <c r="BK157" s="220">
        <f>ROUND(L157*K157,3)</f>
        <v>0</v>
      </c>
      <c r="BL157" s="20" t="s">
        <v>164</v>
      </c>
      <c r="BM157" s="20" t="s">
        <v>259</v>
      </c>
    </row>
    <row r="158" s="1" customFormat="1" ht="51" customHeight="1">
      <c r="B158" s="175"/>
      <c r="C158" s="211" t="s">
        <v>260</v>
      </c>
      <c r="D158" s="211" t="s">
        <v>160</v>
      </c>
      <c r="E158" s="212" t="s">
        <v>261</v>
      </c>
      <c r="F158" s="213" t="s">
        <v>262</v>
      </c>
      <c r="G158" s="213"/>
      <c r="H158" s="213"/>
      <c r="I158" s="213"/>
      <c r="J158" s="214" t="s">
        <v>225</v>
      </c>
      <c r="K158" s="215">
        <v>864.70000000000005</v>
      </c>
      <c r="L158" s="216">
        <v>0</v>
      </c>
      <c r="M158" s="216"/>
      <c r="N158" s="215">
        <f>ROUND(L158*K158,3)</f>
        <v>0</v>
      </c>
      <c r="O158" s="215"/>
      <c r="P158" s="215"/>
      <c r="Q158" s="215"/>
      <c r="R158" s="179"/>
      <c r="T158" s="217" t="s">
        <v>5</v>
      </c>
      <c r="U158" s="54" t="s">
        <v>42</v>
      </c>
      <c r="V158" s="45"/>
      <c r="W158" s="218">
        <f>V158*K158</f>
        <v>0</v>
      </c>
      <c r="X158" s="218">
        <v>0.00087000000000000001</v>
      </c>
      <c r="Y158" s="218">
        <f>X158*K158</f>
        <v>0.7522890000000001</v>
      </c>
      <c r="Z158" s="218">
        <v>0</v>
      </c>
      <c r="AA158" s="219">
        <f>Z158*K158</f>
        <v>0</v>
      </c>
      <c r="AR158" s="20" t="s">
        <v>164</v>
      </c>
      <c r="AT158" s="20" t="s">
        <v>160</v>
      </c>
      <c r="AU158" s="20" t="s">
        <v>138</v>
      </c>
      <c r="AY158" s="20" t="s">
        <v>159</v>
      </c>
      <c r="BE158" s="134">
        <f>IF(U158="základná",N158,0)</f>
        <v>0</v>
      </c>
      <c r="BF158" s="134">
        <f>IF(U158="znížená",N158,0)</f>
        <v>0</v>
      </c>
      <c r="BG158" s="134">
        <f>IF(U158="zákl. prenesená",N158,0)</f>
        <v>0</v>
      </c>
      <c r="BH158" s="134">
        <f>IF(U158="zníž. prenesená",N158,0)</f>
        <v>0</v>
      </c>
      <c r="BI158" s="134">
        <f>IF(U158="nulová",N158,0)</f>
        <v>0</v>
      </c>
      <c r="BJ158" s="20" t="s">
        <v>138</v>
      </c>
      <c r="BK158" s="220">
        <f>ROUND(L158*K158,3)</f>
        <v>0</v>
      </c>
      <c r="BL158" s="20" t="s">
        <v>164</v>
      </c>
      <c r="BM158" s="20" t="s">
        <v>263</v>
      </c>
    </row>
    <row r="159" s="1" customFormat="1" ht="38.25" customHeight="1">
      <c r="B159" s="175"/>
      <c r="C159" s="211" t="s">
        <v>264</v>
      </c>
      <c r="D159" s="211" t="s">
        <v>160</v>
      </c>
      <c r="E159" s="212" t="s">
        <v>265</v>
      </c>
      <c r="F159" s="213" t="s">
        <v>266</v>
      </c>
      <c r="G159" s="213"/>
      <c r="H159" s="213"/>
      <c r="I159" s="213"/>
      <c r="J159" s="214" t="s">
        <v>225</v>
      </c>
      <c r="K159" s="215">
        <v>626.20000000000005</v>
      </c>
      <c r="L159" s="216">
        <v>0</v>
      </c>
      <c r="M159" s="216"/>
      <c r="N159" s="215">
        <f>ROUND(L159*K159,3)</f>
        <v>0</v>
      </c>
      <c r="O159" s="215"/>
      <c r="P159" s="215"/>
      <c r="Q159" s="215"/>
      <c r="R159" s="179"/>
      <c r="T159" s="217" t="s">
        <v>5</v>
      </c>
      <c r="U159" s="54" t="s">
        <v>42</v>
      </c>
      <c r="V159" s="45"/>
      <c r="W159" s="218">
        <f>V159*K159</f>
        <v>0</v>
      </c>
      <c r="X159" s="218">
        <v>0.00088999999999999995</v>
      </c>
      <c r="Y159" s="218">
        <f>X159*K159</f>
        <v>0.55731799999999998</v>
      </c>
      <c r="Z159" s="218">
        <v>0</v>
      </c>
      <c r="AA159" s="219">
        <f>Z159*K159</f>
        <v>0</v>
      </c>
      <c r="AR159" s="20" t="s">
        <v>164</v>
      </c>
      <c r="AT159" s="20" t="s">
        <v>160</v>
      </c>
      <c r="AU159" s="20" t="s">
        <v>138</v>
      </c>
      <c r="AY159" s="20" t="s">
        <v>159</v>
      </c>
      <c r="BE159" s="134">
        <f>IF(U159="základná",N159,0)</f>
        <v>0</v>
      </c>
      <c r="BF159" s="134">
        <f>IF(U159="znížená",N159,0)</f>
        <v>0</v>
      </c>
      <c r="BG159" s="134">
        <f>IF(U159="zákl. prenesená",N159,0)</f>
        <v>0</v>
      </c>
      <c r="BH159" s="134">
        <f>IF(U159="zníž. prenesená",N159,0)</f>
        <v>0</v>
      </c>
      <c r="BI159" s="134">
        <f>IF(U159="nulová",N159,0)</f>
        <v>0</v>
      </c>
      <c r="BJ159" s="20" t="s">
        <v>138</v>
      </c>
      <c r="BK159" s="220">
        <f>ROUND(L159*K159,3)</f>
        <v>0</v>
      </c>
      <c r="BL159" s="20" t="s">
        <v>164</v>
      </c>
      <c r="BM159" s="20" t="s">
        <v>267</v>
      </c>
    </row>
    <row r="160" s="1" customFormat="1" ht="51" customHeight="1">
      <c r="B160" s="175"/>
      <c r="C160" s="211" t="s">
        <v>268</v>
      </c>
      <c r="D160" s="211" t="s">
        <v>160</v>
      </c>
      <c r="E160" s="212" t="s">
        <v>269</v>
      </c>
      <c r="F160" s="213" t="s">
        <v>270</v>
      </c>
      <c r="G160" s="213"/>
      <c r="H160" s="213"/>
      <c r="I160" s="213"/>
      <c r="J160" s="214" t="s">
        <v>225</v>
      </c>
      <c r="K160" s="215">
        <v>259.60000000000002</v>
      </c>
      <c r="L160" s="216">
        <v>0</v>
      </c>
      <c r="M160" s="216"/>
      <c r="N160" s="215">
        <f>ROUND(L160*K160,3)</f>
        <v>0</v>
      </c>
      <c r="O160" s="215"/>
      <c r="P160" s="215"/>
      <c r="Q160" s="215"/>
      <c r="R160" s="179"/>
      <c r="T160" s="217" t="s">
        <v>5</v>
      </c>
      <c r="U160" s="54" t="s">
        <v>42</v>
      </c>
      <c r="V160" s="45"/>
      <c r="W160" s="218">
        <f>V160*K160</f>
        <v>0</v>
      </c>
      <c r="X160" s="218">
        <v>0.00089999999999999998</v>
      </c>
      <c r="Y160" s="218">
        <f>X160*K160</f>
        <v>0.23364000000000001</v>
      </c>
      <c r="Z160" s="218">
        <v>0</v>
      </c>
      <c r="AA160" s="219">
        <f>Z160*K160</f>
        <v>0</v>
      </c>
      <c r="AR160" s="20" t="s">
        <v>164</v>
      </c>
      <c r="AT160" s="20" t="s">
        <v>160</v>
      </c>
      <c r="AU160" s="20" t="s">
        <v>138</v>
      </c>
      <c r="AY160" s="20" t="s">
        <v>159</v>
      </c>
      <c r="BE160" s="134">
        <f>IF(U160="základná",N160,0)</f>
        <v>0</v>
      </c>
      <c r="BF160" s="134">
        <f>IF(U160="znížená",N160,0)</f>
        <v>0</v>
      </c>
      <c r="BG160" s="134">
        <f>IF(U160="zákl. prenesená",N160,0)</f>
        <v>0</v>
      </c>
      <c r="BH160" s="134">
        <f>IF(U160="zníž. prenesená",N160,0)</f>
        <v>0</v>
      </c>
      <c r="BI160" s="134">
        <f>IF(U160="nulová",N160,0)</f>
        <v>0</v>
      </c>
      <c r="BJ160" s="20" t="s">
        <v>138</v>
      </c>
      <c r="BK160" s="220">
        <f>ROUND(L160*K160,3)</f>
        <v>0</v>
      </c>
      <c r="BL160" s="20" t="s">
        <v>164</v>
      </c>
      <c r="BM160" s="20" t="s">
        <v>271</v>
      </c>
    </row>
    <row r="161" s="1" customFormat="1" ht="38.25" customHeight="1">
      <c r="B161" s="175"/>
      <c r="C161" s="211" t="s">
        <v>272</v>
      </c>
      <c r="D161" s="211" t="s">
        <v>160</v>
      </c>
      <c r="E161" s="212" t="s">
        <v>273</v>
      </c>
      <c r="F161" s="213" t="s">
        <v>274</v>
      </c>
      <c r="G161" s="213"/>
      <c r="H161" s="213"/>
      <c r="I161" s="213"/>
      <c r="J161" s="214" t="s">
        <v>183</v>
      </c>
      <c r="K161" s="215">
        <v>2.915</v>
      </c>
      <c r="L161" s="216">
        <v>0</v>
      </c>
      <c r="M161" s="216"/>
      <c r="N161" s="215">
        <f>ROUND(L161*K161,3)</f>
        <v>0</v>
      </c>
      <c r="O161" s="215"/>
      <c r="P161" s="215"/>
      <c r="Q161" s="215"/>
      <c r="R161" s="179"/>
      <c r="T161" s="217" t="s">
        <v>5</v>
      </c>
      <c r="U161" s="54" t="s">
        <v>42</v>
      </c>
      <c r="V161" s="45"/>
      <c r="W161" s="218">
        <f>V161*K161</f>
        <v>0</v>
      </c>
      <c r="X161" s="218">
        <v>0</v>
      </c>
      <c r="Y161" s="218">
        <f>X161*K161</f>
        <v>0</v>
      </c>
      <c r="Z161" s="218">
        <v>0</v>
      </c>
      <c r="AA161" s="219">
        <f>Z161*K161</f>
        <v>0</v>
      </c>
      <c r="AR161" s="20" t="s">
        <v>164</v>
      </c>
      <c r="AT161" s="20" t="s">
        <v>160</v>
      </c>
      <c r="AU161" s="20" t="s">
        <v>138</v>
      </c>
      <c r="AY161" s="20" t="s">
        <v>159</v>
      </c>
      <c r="BE161" s="134">
        <f>IF(U161="základná",N161,0)</f>
        <v>0</v>
      </c>
      <c r="BF161" s="134">
        <f>IF(U161="znížená",N161,0)</f>
        <v>0</v>
      </c>
      <c r="BG161" s="134">
        <f>IF(U161="zákl. prenesená",N161,0)</f>
        <v>0</v>
      </c>
      <c r="BH161" s="134">
        <f>IF(U161="zníž. prenesená",N161,0)</f>
        <v>0</v>
      </c>
      <c r="BI161" s="134">
        <f>IF(U161="nulová",N161,0)</f>
        <v>0</v>
      </c>
      <c r="BJ161" s="20" t="s">
        <v>138</v>
      </c>
      <c r="BK161" s="220">
        <f>ROUND(L161*K161,3)</f>
        <v>0</v>
      </c>
      <c r="BL161" s="20" t="s">
        <v>164</v>
      </c>
      <c r="BM161" s="20" t="s">
        <v>275</v>
      </c>
    </row>
    <row r="162" s="1" customFormat="1" ht="25.5" customHeight="1">
      <c r="B162" s="175"/>
      <c r="C162" s="211" t="s">
        <v>276</v>
      </c>
      <c r="D162" s="211" t="s">
        <v>160</v>
      </c>
      <c r="E162" s="212" t="s">
        <v>277</v>
      </c>
      <c r="F162" s="213" t="s">
        <v>278</v>
      </c>
      <c r="G162" s="213"/>
      <c r="H162" s="213"/>
      <c r="I162" s="213"/>
      <c r="J162" s="214" t="s">
        <v>183</v>
      </c>
      <c r="K162" s="215">
        <v>5.8300000000000001</v>
      </c>
      <c r="L162" s="216">
        <v>0</v>
      </c>
      <c r="M162" s="216"/>
      <c r="N162" s="215">
        <f>ROUND(L162*K162,3)</f>
        <v>0</v>
      </c>
      <c r="O162" s="215"/>
      <c r="P162" s="215"/>
      <c r="Q162" s="215"/>
      <c r="R162" s="179"/>
      <c r="T162" s="217" t="s">
        <v>5</v>
      </c>
      <c r="U162" s="54" t="s">
        <v>42</v>
      </c>
      <c r="V162" s="45"/>
      <c r="W162" s="218">
        <f>V162*K162</f>
        <v>0</v>
      </c>
      <c r="X162" s="218">
        <v>0</v>
      </c>
      <c r="Y162" s="218">
        <f>X162*K162</f>
        <v>0</v>
      </c>
      <c r="Z162" s="218">
        <v>0</v>
      </c>
      <c r="AA162" s="219">
        <f>Z162*K162</f>
        <v>0</v>
      </c>
      <c r="AR162" s="20" t="s">
        <v>164</v>
      </c>
      <c r="AT162" s="20" t="s">
        <v>160</v>
      </c>
      <c r="AU162" s="20" t="s">
        <v>138</v>
      </c>
      <c r="AY162" s="20" t="s">
        <v>159</v>
      </c>
      <c r="BE162" s="134">
        <f>IF(U162="základná",N162,0)</f>
        <v>0</v>
      </c>
      <c r="BF162" s="134">
        <f>IF(U162="znížená",N162,0)</f>
        <v>0</v>
      </c>
      <c r="BG162" s="134">
        <f>IF(U162="zákl. prenesená",N162,0)</f>
        <v>0</v>
      </c>
      <c r="BH162" s="134">
        <f>IF(U162="zníž. prenesená",N162,0)</f>
        <v>0</v>
      </c>
      <c r="BI162" s="134">
        <f>IF(U162="nulová",N162,0)</f>
        <v>0</v>
      </c>
      <c r="BJ162" s="20" t="s">
        <v>138</v>
      </c>
      <c r="BK162" s="220">
        <f>ROUND(L162*K162,3)</f>
        <v>0</v>
      </c>
      <c r="BL162" s="20" t="s">
        <v>164</v>
      </c>
      <c r="BM162" s="20" t="s">
        <v>279</v>
      </c>
    </row>
    <row r="163" s="1" customFormat="1" ht="25.5" customHeight="1">
      <c r="B163" s="175"/>
      <c r="C163" s="211" t="s">
        <v>280</v>
      </c>
      <c r="D163" s="211" t="s">
        <v>160</v>
      </c>
      <c r="E163" s="212" t="s">
        <v>281</v>
      </c>
      <c r="F163" s="213" t="s">
        <v>282</v>
      </c>
      <c r="G163" s="213"/>
      <c r="H163" s="213"/>
      <c r="I163" s="213"/>
      <c r="J163" s="214" t="s">
        <v>183</v>
      </c>
      <c r="K163" s="215">
        <v>2.915</v>
      </c>
      <c r="L163" s="216">
        <v>0</v>
      </c>
      <c r="M163" s="216"/>
      <c r="N163" s="215">
        <f>ROUND(L163*K163,3)</f>
        <v>0</v>
      </c>
      <c r="O163" s="215"/>
      <c r="P163" s="215"/>
      <c r="Q163" s="215"/>
      <c r="R163" s="179"/>
      <c r="T163" s="217" t="s">
        <v>5</v>
      </c>
      <c r="U163" s="54" t="s">
        <v>42</v>
      </c>
      <c r="V163" s="45"/>
      <c r="W163" s="218">
        <f>V163*K163</f>
        <v>0</v>
      </c>
      <c r="X163" s="218">
        <v>0</v>
      </c>
      <c r="Y163" s="218">
        <f>X163*K163</f>
        <v>0</v>
      </c>
      <c r="Z163" s="218">
        <v>0</v>
      </c>
      <c r="AA163" s="219">
        <f>Z163*K163</f>
        <v>0</v>
      </c>
      <c r="AR163" s="20" t="s">
        <v>164</v>
      </c>
      <c r="AT163" s="20" t="s">
        <v>160</v>
      </c>
      <c r="AU163" s="20" t="s">
        <v>138</v>
      </c>
      <c r="AY163" s="20" t="s">
        <v>159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20" t="s">
        <v>138</v>
      </c>
      <c r="BK163" s="220">
        <f>ROUND(L163*K163,3)</f>
        <v>0</v>
      </c>
      <c r="BL163" s="20" t="s">
        <v>164</v>
      </c>
      <c r="BM163" s="20" t="s">
        <v>283</v>
      </c>
    </row>
    <row r="164" s="1" customFormat="1" ht="25.5" customHeight="1">
      <c r="B164" s="175"/>
      <c r="C164" s="211" t="s">
        <v>284</v>
      </c>
      <c r="D164" s="211" t="s">
        <v>160</v>
      </c>
      <c r="E164" s="212" t="s">
        <v>285</v>
      </c>
      <c r="F164" s="213" t="s">
        <v>286</v>
      </c>
      <c r="G164" s="213"/>
      <c r="H164" s="213"/>
      <c r="I164" s="213"/>
      <c r="J164" s="214" t="s">
        <v>183</v>
      </c>
      <c r="K164" s="215">
        <v>58.299999999999997</v>
      </c>
      <c r="L164" s="216">
        <v>0</v>
      </c>
      <c r="M164" s="216"/>
      <c r="N164" s="215">
        <f>ROUND(L164*K164,3)</f>
        <v>0</v>
      </c>
      <c r="O164" s="215"/>
      <c r="P164" s="215"/>
      <c r="Q164" s="215"/>
      <c r="R164" s="179"/>
      <c r="T164" s="217" t="s">
        <v>5</v>
      </c>
      <c r="U164" s="54" t="s">
        <v>42</v>
      </c>
      <c r="V164" s="45"/>
      <c r="W164" s="218">
        <f>V164*K164</f>
        <v>0</v>
      </c>
      <c r="X164" s="218">
        <v>0</v>
      </c>
      <c r="Y164" s="218">
        <f>X164*K164</f>
        <v>0</v>
      </c>
      <c r="Z164" s="218">
        <v>0</v>
      </c>
      <c r="AA164" s="219">
        <f>Z164*K164</f>
        <v>0</v>
      </c>
      <c r="AR164" s="20" t="s">
        <v>164</v>
      </c>
      <c r="AT164" s="20" t="s">
        <v>160</v>
      </c>
      <c r="AU164" s="20" t="s">
        <v>138</v>
      </c>
      <c r="AY164" s="20" t="s">
        <v>159</v>
      </c>
      <c r="BE164" s="134">
        <f>IF(U164="základná",N164,0)</f>
        <v>0</v>
      </c>
      <c r="BF164" s="134">
        <f>IF(U164="znížená",N164,0)</f>
        <v>0</v>
      </c>
      <c r="BG164" s="134">
        <f>IF(U164="zákl. prenesená",N164,0)</f>
        <v>0</v>
      </c>
      <c r="BH164" s="134">
        <f>IF(U164="zníž. prenesená",N164,0)</f>
        <v>0</v>
      </c>
      <c r="BI164" s="134">
        <f>IF(U164="nulová",N164,0)</f>
        <v>0</v>
      </c>
      <c r="BJ164" s="20" t="s">
        <v>138</v>
      </c>
      <c r="BK164" s="220">
        <f>ROUND(L164*K164,3)</f>
        <v>0</v>
      </c>
      <c r="BL164" s="20" t="s">
        <v>164</v>
      </c>
      <c r="BM164" s="20" t="s">
        <v>287</v>
      </c>
    </row>
    <row r="165" s="1" customFormat="1" ht="25.5" customHeight="1">
      <c r="B165" s="175"/>
      <c r="C165" s="211" t="s">
        <v>288</v>
      </c>
      <c r="D165" s="211" t="s">
        <v>160</v>
      </c>
      <c r="E165" s="212" t="s">
        <v>289</v>
      </c>
      <c r="F165" s="213" t="s">
        <v>290</v>
      </c>
      <c r="G165" s="213"/>
      <c r="H165" s="213"/>
      <c r="I165" s="213"/>
      <c r="J165" s="214" t="s">
        <v>183</v>
      </c>
      <c r="K165" s="215">
        <v>2.915</v>
      </c>
      <c r="L165" s="216">
        <v>0</v>
      </c>
      <c r="M165" s="216"/>
      <c r="N165" s="215">
        <f>ROUND(L165*K165,3)</f>
        <v>0</v>
      </c>
      <c r="O165" s="215"/>
      <c r="P165" s="215"/>
      <c r="Q165" s="215"/>
      <c r="R165" s="179"/>
      <c r="T165" s="217" t="s">
        <v>5</v>
      </c>
      <c r="U165" s="54" t="s">
        <v>42</v>
      </c>
      <c r="V165" s="45"/>
      <c r="W165" s="218">
        <f>V165*K165</f>
        <v>0</v>
      </c>
      <c r="X165" s="218">
        <v>0</v>
      </c>
      <c r="Y165" s="218">
        <f>X165*K165</f>
        <v>0</v>
      </c>
      <c r="Z165" s="218">
        <v>0</v>
      </c>
      <c r="AA165" s="219">
        <f>Z165*K165</f>
        <v>0</v>
      </c>
      <c r="AR165" s="20" t="s">
        <v>164</v>
      </c>
      <c r="AT165" s="20" t="s">
        <v>160</v>
      </c>
      <c r="AU165" s="20" t="s">
        <v>138</v>
      </c>
      <c r="AY165" s="20" t="s">
        <v>159</v>
      </c>
      <c r="BE165" s="134">
        <f>IF(U165="základná",N165,0)</f>
        <v>0</v>
      </c>
      <c r="BF165" s="134">
        <f>IF(U165="znížená",N165,0)</f>
        <v>0</v>
      </c>
      <c r="BG165" s="134">
        <f>IF(U165="zákl. prenesená",N165,0)</f>
        <v>0</v>
      </c>
      <c r="BH165" s="134">
        <f>IF(U165="zníž. prenesená",N165,0)</f>
        <v>0</v>
      </c>
      <c r="BI165" s="134">
        <f>IF(U165="nulová",N165,0)</f>
        <v>0</v>
      </c>
      <c r="BJ165" s="20" t="s">
        <v>138</v>
      </c>
      <c r="BK165" s="220">
        <f>ROUND(L165*K165,3)</f>
        <v>0</v>
      </c>
      <c r="BL165" s="20" t="s">
        <v>164</v>
      </c>
      <c r="BM165" s="20" t="s">
        <v>291</v>
      </c>
    </row>
    <row r="166" s="1" customFormat="1" ht="25.5" customHeight="1">
      <c r="B166" s="175"/>
      <c r="C166" s="211" t="s">
        <v>292</v>
      </c>
      <c r="D166" s="211" t="s">
        <v>160</v>
      </c>
      <c r="E166" s="212" t="s">
        <v>293</v>
      </c>
      <c r="F166" s="213" t="s">
        <v>294</v>
      </c>
      <c r="G166" s="213"/>
      <c r="H166" s="213"/>
      <c r="I166" s="213"/>
      <c r="J166" s="214" t="s">
        <v>183</v>
      </c>
      <c r="K166" s="215">
        <v>2.915</v>
      </c>
      <c r="L166" s="216">
        <v>0</v>
      </c>
      <c r="M166" s="216"/>
      <c r="N166" s="215">
        <f>ROUND(L166*K166,3)</f>
        <v>0</v>
      </c>
      <c r="O166" s="215"/>
      <c r="P166" s="215"/>
      <c r="Q166" s="215"/>
      <c r="R166" s="179"/>
      <c r="T166" s="217" t="s">
        <v>5</v>
      </c>
      <c r="U166" s="54" t="s">
        <v>42</v>
      </c>
      <c r="V166" s="45"/>
      <c r="W166" s="218">
        <f>V166*K166</f>
        <v>0</v>
      </c>
      <c r="X166" s="218">
        <v>0</v>
      </c>
      <c r="Y166" s="218">
        <f>X166*K166</f>
        <v>0</v>
      </c>
      <c r="Z166" s="218">
        <v>0</v>
      </c>
      <c r="AA166" s="219">
        <f>Z166*K166</f>
        <v>0</v>
      </c>
      <c r="AR166" s="20" t="s">
        <v>164</v>
      </c>
      <c r="AT166" s="20" t="s">
        <v>160</v>
      </c>
      <c r="AU166" s="20" t="s">
        <v>138</v>
      </c>
      <c r="AY166" s="20" t="s">
        <v>159</v>
      </c>
      <c r="BE166" s="134">
        <f>IF(U166="základná",N166,0)</f>
        <v>0</v>
      </c>
      <c r="BF166" s="134">
        <f>IF(U166="znížená",N166,0)</f>
        <v>0</v>
      </c>
      <c r="BG166" s="134">
        <f>IF(U166="zákl. prenesená",N166,0)</f>
        <v>0</v>
      </c>
      <c r="BH166" s="134">
        <f>IF(U166="zníž. prenesená",N166,0)</f>
        <v>0</v>
      </c>
      <c r="BI166" s="134">
        <f>IF(U166="nulová",N166,0)</f>
        <v>0</v>
      </c>
      <c r="BJ166" s="20" t="s">
        <v>138</v>
      </c>
      <c r="BK166" s="220">
        <f>ROUND(L166*K166,3)</f>
        <v>0</v>
      </c>
      <c r="BL166" s="20" t="s">
        <v>164</v>
      </c>
      <c r="BM166" s="20" t="s">
        <v>295</v>
      </c>
    </row>
    <row r="167" s="9" customFormat="1" ht="29.88" customHeight="1">
      <c r="B167" s="197"/>
      <c r="C167" s="198"/>
      <c r="D167" s="208" t="s">
        <v>129</v>
      </c>
      <c r="E167" s="208"/>
      <c r="F167" s="208"/>
      <c r="G167" s="208"/>
      <c r="H167" s="208"/>
      <c r="I167" s="208"/>
      <c r="J167" s="208"/>
      <c r="K167" s="208"/>
      <c r="L167" s="208"/>
      <c r="M167" s="208"/>
      <c r="N167" s="221">
        <f>BK167</f>
        <v>0</v>
      </c>
      <c r="O167" s="222"/>
      <c r="P167" s="222"/>
      <c r="Q167" s="222"/>
      <c r="R167" s="201"/>
      <c r="T167" s="202"/>
      <c r="U167" s="198"/>
      <c r="V167" s="198"/>
      <c r="W167" s="203">
        <f>W168</f>
        <v>0</v>
      </c>
      <c r="X167" s="198"/>
      <c r="Y167" s="203">
        <f>Y168</f>
        <v>0</v>
      </c>
      <c r="Z167" s="198"/>
      <c r="AA167" s="204">
        <f>AA168</f>
        <v>0</v>
      </c>
      <c r="AR167" s="205" t="s">
        <v>83</v>
      </c>
      <c r="AT167" s="206" t="s">
        <v>74</v>
      </c>
      <c r="AU167" s="206" t="s">
        <v>83</v>
      </c>
      <c r="AY167" s="205" t="s">
        <v>159</v>
      </c>
      <c r="BK167" s="207">
        <f>BK168</f>
        <v>0</v>
      </c>
    </row>
    <row r="168" s="1" customFormat="1" ht="38.25" customHeight="1">
      <c r="B168" s="175"/>
      <c r="C168" s="211" t="s">
        <v>296</v>
      </c>
      <c r="D168" s="211" t="s">
        <v>160</v>
      </c>
      <c r="E168" s="212" t="s">
        <v>297</v>
      </c>
      <c r="F168" s="213" t="s">
        <v>298</v>
      </c>
      <c r="G168" s="213"/>
      <c r="H168" s="213"/>
      <c r="I168" s="213"/>
      <c r="J168" s="214" t="s">
        <v>183</v>
      </c>
      <c r="K168" s="215">
        <v>393.59899999999999</v>
      </c>
      <c r="L168" s="216">
        <v>0</v>
      </c>
      <c r="M168" s="216"/>
      <c r="N168" s="215">
        <f>ROUND(L168*K168,3)</f>
        <v>0</v>
      </c>
      <c r="O168" s="215"/>
      <c r="P168" s="215"/>
      <c r="Q168" s="215"/>
      <c r="R168" s="179"/>
      <c r="T168" s="217" t="s">
        <v>5</v>
      </c>
      <c r="U168" s="54" t="s">
        <v>42</v>
      </c>
      <c r="V168" s="45"/>
      <c r="W168" s="218">
        <f>V168*K168</f>
        <v>0</v>
      </c>
      <c r="X168" s="218">
        <v>0</v>
      </c>
      <c r="Y168" s="218">
        <f>X168*K168</f>
        <v>0</v>
      </c>
      <c r="Z168" s="218">
        <v>0</v>
      </c>
      <c r="AA168" s="219">
        <f>Z168*K168</f>
        <v>0</v>
      </c>
      <c r="AR168" s="20" t="s">
        <v>164</v>
      </c>
      <c r="AT168" s="20" t="s">
        <v>160</v>
      </c>
      <c r="AU168" s="20" t="s">
        <v>138</v>
      </c>
      <c r="AY168" s="20" t="s">
        <v>159</v>
      </c>
      <c r="BE168" s="134">
        <f>IF(U168="základná",N168,0)</f>
        <v>0</v>
      </c>
      <c r="BF168" s="134">
        <f>IF(U168="znížená",N168,0)</f>
        <v>0</v>
      </c>
      <c r="BG168" s="134">
        <f>IF(U168="zákl. prenesená",N168,0)</f>
        <v>0</v>
      </c>
      <c r="BH168" s="134">
        <f>IF(U168="zníž. prenesená",N168,0)</f>
        <v>0</v>
      </c>
      <c r="BI168" s="134">
        <f>IF(U168="nulová",N168,0)</f>
        <v>0</v>
      </c>
      <c r="BJ168" s="20" t="s">
        <v>138</v>
      </c>
      <c r="BK168" s="220">
        <f>ROUND(L168*K168,3)</f>
        <v>0</v>
      </c>
      <c r="BL168" s="20" t="s">
        <v>164</v>
      </c>
      <c r="BM168" s="20" t="s">
        <v>299</v>
      </c>
    </row>
    <row r="169" s="9" customFormat="1" ht="37.44" customHeight="1">
      <c r="B169" s="197"/>
      <c r="C169" s="198"/>
      <c r="D169" s="199" t="s">
        <v>130</v>
      </c>
      <c r="E169" s="199"/>
      <c r="F169" s="199"/>
      <c r="G169" s="199"/>
      <c r="H169" s="199"/>
      <c r="I169" s="199"/>
      <c r="J169" s="199"/>
      <c r="K169" s="199"/>
      <c r="L169" s="199"/>
      <c r="M169" s="199"/>
      <c r="N169" s="229">
        <f>BK169</f>
        <v>0</v>
      </c>
      <c r="O169" s="230"/>
      <c r="P169" s="230"/>
      <c r="Q169" s="230"/>
      <c r="R169" s="201"/>
      <c r="T169" s="202"/>
      <c r="U169" s="198"/>
      <c r="V169" s="198"/>
      <c r="W169" s="203">
        <f>W170+W175+W180</f>
        <v>0</v>
      </c>
      <c r="X169" s="198"/>
      <c r="Y169" s="203">
        <f>Y170+Y175+Y180</f>
        <v>2.0785337608319998</v>
      </c>
      <c r="Z169" s="198"/>
      <c r="AA169" s="204">
        <f>AA170+AA175+AA180</f>
        <v>2.9152645000000001</v>
      </c>
      <c r="AR169" s="205" t="s">
        <v>138</v>
      </c>
      <c r="AT169" s="206" t="s">
        <v>74</v>
      </c>
      <c r="AU169" s="206" t="s">
        <v>75</v>
      </c>
      <c r="AY169" s="205" t="s">
        <v>159</v>
      </c>
      <c r="BK169" s="207">
        <f>BK170+BK175+BK180</f>
        <v>0</v>
      </c>
    </row>
    <row r="170" s="9" customFormat="1" ht="19.92" customHeight="1">
      <c r="B170" s="197"/>
      <c r="C170" s="198"/>
      <c r="D170" s="208" t="s">
        <v>131</v>
      </c>
      <c r="E170" s="208"/>
      <c r="F170" s="208"/>
      <c r="G170" s="208"/>
      <c r="H170" s="208"/>
      <c r="I170" s="208"/>
      <c r="J170" s="208"/>
      <c r="K170" s="208"/>
      <c r="L170" s="208"/>
      <c r="M170" s="208"/>
      <c r="N170" s="209">
        <f>BK170</f>
        <v>0</v>
      </c>
      <c r="O170" s="210"/>
      <c r="P170" s="210"/>
      <c r="Q170" s="210"/>
      <c r="R170" s="201"/>
      <c r="T170" s="202"/>
      <c r="U170" s="198"/>
      <c r="V170" s="198"/>
      <c r="W170" s="203">
        <f>SUM(W171:W174)</f>
        <v>0</v>
      </c>
      <c r="X170" s="198"/>
      <c r="Y170" s="203">
        <f>SUM(Y171:Y174)</f>
        <v>0.80458601083199999</v>
      </c>
      <c r="Z170" s="198"/>
      <c r="AA170" s="204">
        <f>SUM(AA171:AA174)</f>
        <v>0</v>
      </c>
      <c r="AR170" s="205" t="s">
        <v>138</v>
      </c>
      <c r="AT170" s="206" t="s">
        <v>74</v>
      </c>
      <c r="AU170" s="206" t="s">
        <v>83</v>
      </c>
      <c r="AY170" s="205" t="s">
        <v>159</v>
      </c>
      <c r="BK170" s="207">
        <f>SUM(BK171:BK174)</f>
        <v>0</v>
      </c>
    </row>
    <row r="171" s="1" customFormat="1" ht="38.25" customHeight="1">
      <c r="B171" s="175"/>
      <c r="C171" s="211" t="s">
        <v>300</v>
      </c>
      <c r="D171" s="211" t="s">
        <v>160</v>
      </c>
      <c r="E171" s="212" t="s">
        <v>301</v>
      </c>
      <c r="F171" s="213" t="s">
        <v>302</v>
      </c>
      <c r="G171" s="213"/>
      <c r="H171" s="213"/>
      <c r="I171" s="213"/>
      <c r="J171" s="214" t="s">
        <v>188</v>
      </c>
      <c r="K171" s="215">
        <v>270.29599999999999</v>
      </c>
      <c r="L171" s="216">
        <v>0</v>
      </c>
      <c r="M171" s="216"/>
      <c r="N171" s="215">
        <f>ROUND(L171*K171,3)</f>
        <v>0</v>
      </c>
      <c r="O171" s="215"/>
      <c r="P171" s="215"/>
      <c r="Q171" s="215"/>
      <c r="R171" s="179"/>
      <c r="T171" s="217" t="s">
        <v>5</v>
      </c>
      <c r="U171" s="54" t="s">
        <v>42</v>
      </c>
      <c r="V171" s="45"/>
      <c r="W171" s="218">
        <f>V171*K171</f>
        <v>0</v>
      </c>
      <c r="X171" s="218">
        <v>0.000177942</v>
      </c>
      <c r="Y171" s="218">
        <f>X171*K171</f>
        <v>0.048097010831999999</v>
      </c>
      <c r="Z171" s="218">
        <v>0</v>
      </c>
      <c r="AA171" s="219">
        <f>Z171*K171</f>
        <v>0</v>
      </c>
      <c r="AR171" s="20" t="s">
        <v>222</v>
      </c>
      <c r="AT171" s="20" t="s">
        <v>160</v>
      </c>
      <c r="AU171" s="20" t="s">
        <v>138</v>
      </c>
      <c r="AY171" s="20" t="s">
        <v>159</v>
      </c>
      <c r="BE171" s="134">
        <f>IF(U171="základná",N171,0)</f>
        <v>0</v>
      </c>
      <c r="BF171" s="134">
        <f>IF(U171="znížená",N171,0)</f>
        <v>0</v>
      </c>
      <c r="BG171" s="134">
        <f>IF(U171="zákl. prenesená",N171,0)</f>
        <v>0</v>
      </c>
      <c r="BH171" s="134">
        <f>IF(U171="zníž. prenesená",N171,0)</f>
        <v>0</v>
      </c>
      <c r="BI171" s="134">
        <f>IF(U171="nulová",N171,0)</f>
        <v>0</v>
      </c>
      <c r="BJ171" s="20" t="s">
        <v>138</v>
      </c>
      <c r="BK171" s="220">
        <f>ROUND(L171*K171,3)</f>
        <v>0</v>
      </c>
      <c r="BL171" s="20" t="s">
        <v>222</v>
      </c>
      <c r="BM171" s="20" t="s">
        <v>303</v>
      </c>
    </row>
    <row r="172" s="1" customFormat="1" ht="25.5" customHeight="1">
      <c r="B172" s="175"/>
      <c r="C172" s="223" t="s">
        <v>304</v>
      </c>
      <c r="D172" s="223" t="s">
        <v>228</v>
      </c>
      <c r="E172" s="224" t="s">
        <v>305</v>
      </c>
      <c r="F172" s="225" t="s">
        <v>306</v>
      </c>
      <c r="G172" s="225"/>
      <c r="H172" s="225"/>
      <c r="I172" s="225"/>
      <c r="J172" s="226" t="s">
        <v>188</v>
      </c>
      <c r="K172" s="227">
        <v>297.32600000000002</v>
      </c>
      <c r="L172" s="228">
        <v>0</v>
      </c>
      <c r="M172" s="228"/>
      <c r="N172" s="227">
        <f>ROUND(L172*K172,3)</f>
        <v>0</v>
      </c>
      <c r="O172" s="215"/>
      <c r="P172" s="215"/>
      <c r="Q172" s="215"/>
      <c r="R172" s="179"/>
      <c r="T172" s="217" t="s">
        <v>5</v>
      </c>
      <c r="U172" s="54" t="s">
        <v>42</v>
      </c>
      <c r="V172" s="45"/>
      <c r="W172" s="218">
        <f>V172*K172</f>
        <v>0</v>
      </c>
      <c r="X172" s="218">
        <v>0.0015</v>
      </c>
      <c r="Y172" s="218">
        <f>X172*K172</f>
        <v>0.44598900000000002</v>
      </c>
      <c r="Z172" s="218">
        <v>0</v>
      </c>
      <c r="AA172" s="219">
        <f>Z172*K172</f>
        <v>0</v>
      </c>
      <c r="AR172" s="20" t="s">
        <v>288</v>
      </c>
      <c r="AT172" s="20" t="s">
        <v>228</v>
      </c>
      <c r="AU172" s="20" t="s">
        <v>138</v>
      </c>
      <c r="AY172" s="20" t="s">
        <v>159</v>
      </c>
      <c r="BE172" s="134">
        <f>IF(U172="základná",N172,0)</f>
        <v>0</v>
      </c>
      <c r="BF172" s="134">
        <f>IF(U172="znížená",N172,0)</f>
        <v>0</v>
      </c>
      <c r="BG172" s="134">
        <f>IF(U172="zákl. prenesená",N172,0)</f>
        <v>0</v>
      </c>
      <c r="BH172" s="134">
        <f>IF(U172="zníž. prenesená",N172,0)</f>
        <v>0</v>
      </c>
      <c r="BI172" s="134">
        <f>IF(U172="nulová",N172,0)</f>
        <v>0</v>
      </c>
      <c r="BJ172" s="20" t="s">
        <v>138</v>
      </c>
      <c r="BK172" s="220">
        <f>ROUND(L172*K172,3)</f>
        <v>0</v>
      </c>
      <c r="BL172" s="20" t="s">
        <v>222</v>
      </c>
      <c r="BM172" s="20" t="s">
        <v>307</v>
      </c>
    </row>
    <row r="173" s="1" customFormat="1" ht="25.5" customHeight="1">
      <c r="B173" s="175"/>
      <c r="C173" s="223" t="s">
        <v>308</v>
      </c>
      <c r="D173" s="223" t="s">
        <v>228</v>
      </c>
      <c r="E173" s="224" t="s">
        <v>309</v>
      </c>
      <c r="F173" s="225" t="s">
        <v>310</v>
      </c>
      <c r="G173" s="225"/>
      <c r="H173" s="225"/>
      <c r="I173" s="225"/>
      <c r="J173" s="226" t="s">
        <v>231</v>
      </c>
      <c r="K173" s="227">
        <v>207</v>
      </c>
      <c r="L173" s="228">
        <v>0</v>
      </c>
      <c r="M173" s="228"/>
      <c r="N173" s="227">
        <f>ROUND(L173*K173,3)</f>
        <v>0</v>
      </c>
      <c r="O173" s="215"/>
      <c r="P173" s="215"/>
      <c r="Q173" s="215"/>
      <c r="R173" s="179"/>
      <c r="T173" s="217" t="s">
        <v>5</v>
      </c>
      <c r="U173" s="54" t="s">
        <v>42</v>
      </c>
      <c r="V173" s="45"/>
      <c r="W173" s="218">
        <f>V173*K173</f>
        <v>0</v>
      </c>
      <c r="X173" s="218">
        <v>0.0015</v>
      </c>
      <c r="Y173" s="218">
        <f>X173*K173</f>
        <v>0.3105</v>
      </c>
      <c r="Z173" s="218">
        <v>0</v>
      </c>
      <c r="AA173" s="219">
        <f>Z173*K173</f>
        <v>0</v>
      </c>
      <c r="AR173" s="20" t="s">
        <v>288</v>
      </c>
      <c r="AT173" s="20" t="s">
        <v>228</v>
      </c>
      <c r="AU173" s="20" t="s">
        <v>138</v>
      </c>
      <c r="AY173" s="20" t="s">
        <v>159</v>
      </c>
      <c r="BE173" s="134">
        <f>IF(U173="základná",N173,0)</f>
        <v>0</v>
      </c>
      <c r="BF173" s="134">
        <f>IF(U173="znížená",N173,0)</f>
        <v>0</v>
      </c>
      <c r="BG173" s="134">
        <f>IF(U173="zákl. prenesená",N173,0)</f>
        <v>0</v>
      </c>
      <c r="BH173" s="134">
        <f>IF(U173="zníž. prenesená",N173,0)</f>
        <v>0</v>
      </c>
      <c r="BI173" s="134">
        <f>IF(U173="nulová",N173,0)</f>
        <v>0</v>
      </c>
      <c r="BJ173" s="20" t="s">
        <v>138</v>
      </c>
      <c r="BK173" s="220">
        <f>ROUND(L173*K173,3)</f>
        <v>0</v>
      </c>
      <c r="BL173" s="20" t="s">
        <v>222</v>
      </c>
      <c r="BM173" s="20" t="s">
        <v>311</v>
      </c>
    </row>
    <row r="174" s="1" customFormat="1" ht="25.5" customHeight="1">
      <c r="B174" s="175"/>
      <c r="C174" s="211" t="s">
        <v>312</v>
      </c>
      <c r="D174" s="211" t="s">
        <v>160</v>
      </c>
      <c r="E174" s="212" t="s">
        <v>313</v>
      </c>
      <c r="F174" s="213" t="s">
        <v>314</v>
      </c>
      <c r="G174" s="213"/>
      <c r="H174" s="213"/>
      <c r="I174" s="213"/>
      <c r="J174" s="214" t="s">
        <v>315</v>
      </c>
      <c r="K174" s="216">
        <v>0</v>
      </c>
      <c r="L174" s="216">
        <v>0</v>
      </c>
      <c r="M174" s="216"/>
      <c r="N174" s="215">
        <f>ROUND(L174*K174,3)</f>
        <v>0</v>
      </c>
      <c r="O174" s="215"/>
      <c r="P174" s="215"/>
      <c r="Q174" s="215"/>
      <c r="R174" s="179"/>
      <c r="T174" s="217" t="s">
        <v>5</v>
      </c>
      <c r="U174" s="54" t="s">
        <v>42</v>
      </c>
      <c r="V174" s="45"/>
      <c r="W174" s="218">
        <f>V174*K174</f>
        <v>0</v>
      </c>
      <c r="X174" s="218">
        <v>0</v>
      </c>
      <c r="Y174" s="218">
        <f>X174*K174</f>
        <v>0</v>
      </c>
      <c r="Z174" s="218">
        <v>0</v>
      </c>
      <c r="AA174" s="219">
        <f>Z174*K174</f>
        <v>0</v>
      </c>
      <c r="AR174" s="20" t="s">
        <v>222</v>
      </c>
      <c r="AT174" s="20" t="s">
        <v>160</v>
      </c>
      <c r="AU174" s="20" t="s">
        <v>138</v>
      </c>
      <c r="AY174" s="20" t="s">
        <v>159</v>
      </c>
      <c r="BE174" s="134">
        <f>IF(U174="základná",N174,0)</f>
        <v>0</v>
      </c>
      <c r="BF174" s="134">
        <f>IF(U174="znížená",N174,0)</f>
        <v>0</v>
      </c>
      <c r="BG174" s="134">
        <f>IF(U174="zákl. prenesená",N174,0)</f>
        <v>0</v>
      </c>
      <c r="BH174" s="134">
        <f>IF(U174="zníž. prenesená",N174,0)</f>
        <v>0</v>
      </c>
      <c r="BI174" s="134">
        <f>IF(U174="nulová",N174,0)</f>
        <v>0</v>
      </c>
      <c r="BJ174" s="20" t="s">
        <v>138</v>
      </c>
      <c r="BK174" s="220">
        <f>ROUND(L174*K174,3)</f>
        <v>0</v>
      </c>
      <c r="BL174" s="20" t="s">
        <v>222</v>
      </c>
      <c r="BM174" s="20" t="s">
        <v>316</v>
      </c>
    </row>
    <row r="175" s="9" customFormat="1" ht="29.88" customHeight="1">
      <c r="B175" s="197"/>
      <c r="C175" s="198"/>
      <c r="D175" s="208" t="s">
        <v>132</v>
      </c>
      <c r="E175" s="208"/>
      <c r="F175" s="208"/>
      <c r="G175" s="208"/>
      <c r="H175" s="208"/>
      <c r="I175" s="208"/>
      <c r="J175" s="208"/>
      <c r="K175" s="208"/>
      <c r="L175" s="208"/>
      <c r="M175" s="208"/>
      <c r="N175" s="221">
        <f>BK175</f>
        <v>0</v>
      </c>
      <c r="O175" s="222"/>
      <c r="P175" s="222"/>
      <c r="Q175" s="222"/>
      <c r="R175" s="201"/>
      <c r="T175" s="202"/>
      <c r="U175" s="198"/>
      <c r="V175" s="198"/>
      <c r="W175" s="203">
        <f>SUM(W176:W179)</f>
        <v>0</v>
      </c>
      <c r="X175" s="198"/>
      <c r="Y175" s="203">
        <f>SUM(Y176:Y179)</f>
        <v>0.28071449999999998</v>
      </c>
      <c r="Z175" s="198"/>
      <c r="AA175" s="204">
        <f>SUM(AA176:AA179)</f>
        <v>0</v>
      </c>
      <c r="AR175" s="205" t="s">
        <v>138</v>
      </c>
      <c r="AT175" s="206" t="s">
        <v>74</v>
      </c>
      <c r="AU175" s="206" t="s">
        <v>83</v>
      </c>
      <c r="AY175" s="205" t="s">
        <v>159</v>
      </c>
      <c r="BK175" s="207">
        <f>SUM(BK176:BK179)</f>
        <v>0</v>
      </c>
    </row>
    <row r="176" s="1" customFormat="1" ht="25.5" customHeight="1">
      <c r="B176" s="175"/>
      <c r="C176" s="211" t="s">
        <v>317</v>
      </c>
      <c r="D176" s="211" t="s">
        <v>160</v>
      </c>
      <c r="E176" s="212" t="s">
        <v>318</v>
      </c>
      <c r="F176" s="213" t="s">
        <v>319</v>
      </c>
      <c r="G176" s="213"/>
      <c r="H176" s="213"/>
      <c r="I176" s="213"/>
      <c r="J176" s="214" t="s">
        <v>188</v>
      </c>
      <c r="K176" s="215">
        <v>344.85000000000002</v>
      </c>
      <c r="L176" s="216">
        <v>0</v>
      </c>
      <c r="M176" s="216"/>
      <c r="N176" s="215">
        <f>ROUND(L176*K176,3)</f>
        <v>0</v>
      </c>
      <c r="O176" s="215"/>
      <c r="P176" s="215"/>
      <c r="Q176" s="215"/>
      <c r="R176" s="179"/>
      <c r="T176" s="217" t="s">
        <v>5</v>
      </c>
      <c r="U176" s="54" t="s">
        <v>42</v>
      </c>
      <c r="V176" s="45"/>
      <c r="W176" s="218">
        <f>V176*K176</f>
        <v>0</v>
      </c>
      <c r="X176" s="218">
        <v>0.00032000000000000003</v>
      </c>
      <c r="Y176" s="218">
        <f>X176*K176</f>
        <v>0.11035200000000002</v>
      </c>
      <c r="Z176" s="218">
        <v>0</v>
      </c>
      <c r="AA176" s="219">
        <f>Z176*K176</f>
        <v>0</v>
      </c>
      <c r="AR176" s="20" t="s">
        <v>222</v>
      </c>
      <c r="AT176" s="20" t="s">
        <v>160</v>
      </c>
      <c r="AU176" s="20" t="s">
        <v>138</v>
      </c>
      <c r="AY176" s="20" t="s">
        <v>159</v>
      </c>
      <c r="BE176" s="134">
        <f>IF(U176="základná",N176,0)</f>
        <v>0</v>
      </c>
      <c r="BF176" s="134">
        <f>IF(U176="znížená",N176,0)</f>
        <v>0</v>
      </c>
      <c r="BG176" s="134">
        <f>IF(U176="zákl. prenesená",N176,0)</f>
        <v>0</v>
      </c>
      <c r="BH176" s="134">
        <f>IF(U176="zníž. prenesená",N176,0)</f>
        <v>0</v>
      </c>
      <c r="BI176" s="134">
        <f>IF(U176="nulová",N176,0)</f>
        <v>0</v>
      </c>
      <c r="BJ176" s="20" t="s">
        <v>138</v>
      </c>
      <c r="BK176" s="220">
        <f>ROUND(L176*K176,3)</f>
        <v>0</v>
      </c>
      <c r="BL176" s="20" t="s">
        <v>222</v>
      </c>
      <c r="BM176" s="20" t="s">
        <v>320</v>
      </c>
    </row>
    <row r="177" s="1" customFormat="1" ht="16.5" customHeight="1">
      <c r="B177" s="175"/>
      <c r="C177" s="223" t="s">
        <v>321</v>
      </c>
      <c r="D177" s="223" t="s">
        <v>228</v>
      </c>
      <c r="E177" s="224" t="s">
        <v>322</v>
      </c>
      <c r="F177" s="225" t="s">
        <v>323</v>
      </c>
      <c r="G177" s="225"/>
      <c r="H177" s="225"/>
      <c r="I177" s="225"/>
      <c r="J177" s="226" t="s">
        <v>188</v>
      </c>
      <c r="K177" s="227">
        <v>413.81999999999999</v>
      </c>
      <c r="L177" s="228">
        <v>0</v>
      </c>
      <c r="M177" s="228"/>
      <c r="N177" s="227">
        <f>ROUND(L177*K177,3)</f>
        <v>0</v>
      </c>
      <c r="O177" s="215"/>
      <c r="P177" s="215"/>
      <c r="Q177" s="215"/>
      <c r="R177" s="179"/>
      <c r="T177" s="217" t="s">
        <v>5</v>
      </c>
      <c r="U177" s="54" t="s">
        <v>42</v>
      </c>
      <c r="V177" s="45"/>
      <c r="W177" s="218">
        <f>V177*K177</f>
        <v>0</v>
      </c>
      <c r="X177" s="218">
        <v>0.00037500000000000001</v>
      </c>
      <c r="Y177" s="218">
        <f>X177*K177</f>
        <v>0.1551825</v>
      </c>
      <c r="Z177" s="218">
        <v>0</v>
      </c>
      <c r="AA177" s="219">
        <f>Z177*K177</f>
        <v>0</v>
      </c>
      <c r="AR177" s="20" t="s">
        <v>288</v>
      </c>
      <c r="AT177" s="20" t="s">
        <v>228</v>
      </c>
      <c r="AU177" s="20" t="s">
        <v>138</v>
      </c>
      <c r="AY177" s="20" t="s">
        <v>159</v>
      </c>
      <c r="BE177" s="134">
        <f>IF(U177="základná",N177,0)</f>
        <v>0</v>
      </c>
      <c r="BF177" s="134">
        <f>IF(U177="znížená",N177,0)</f>
        <v>0</v>
      </c>
      <c r="BG177" s="134">
        <f>IF(U177="zákl. prenesená",N177,0)</f>
        <v>0</v>
      </c>
      <c r="BH177" s="134">
        <f>IF(U177="zníž. prenesená",N177,0)</f>
        <v>0</v>
      </c>
      <c r="BI177" s="134">
        <f>IF(U177="nulová",N177,0)</f>
        <v>0</v>
      </c>
      <c r="BJ177" s="20" t="s">
        <v>138</v>
      </c>
      <c r="BK177" s="220">
        <f>ROUND(L177*K177,3)</f>
        <v>0</v>
      </c>
      <c r="BL177" s="20" t="s">
        <v>222</v>
      </c>
      <c r="BM177" s="20" t="s">
        <v>324</v>
      </c>
    </row>
    <row r="178" s="1" customFormat="1" ht="25.5" customHeight="1">
      <c r="B178" s="175"/>
      <c r="C178" s="223" t="s">
        <v>325</v>
      </c>
      <c r="D178" s="223" t="s">
        <v>228</v>
      </c>
      <c r="E178" s="224" t="s">
        <v>326</v>
      </c>
      <c r="F178" s="225" t="s">
        <v>327</v>
      </c>
      <c r="G178" s="225"/>
      <c r="H178" s="225"/>
      <c r="I178" s="225"/>
      <c r="J178" s="226" t="s">
        <v>231</v>
      </c>
      <c r="K178" s="227">
        <v>690</v>
      </c>
      <c r="L178" s="228">
        <v>0</v>
      </c>
      <c r="M178" s="228"/>
      <c r="N178" s="227">
        <f>ROUND(L178*K178,3)</f>
        <v>0</v>
      </c>
      <c r="O178" s="215"/>
      <c r="P178" s="215"/>
      <c r="Q178" s="215"/>
      <c r="R178" s="179"/>
      <c r="T178" s="217" t="s">
        <v>5</v>
      </c>
      <c r="U178" s="54" t="s">
        <v>42</v>
      </c>
      <c r="V178" s="45"/>
      <c r="W178" s="218">
        <f>V178*K178</f>
        <v>0</v>
      </c>
      <c r="X178" s="218">
        <v>2.1999999999999999E-05</v>
      </c>
      <c r="Y178" s="218">
        <f>X178*K178</f>
        <v>0.015179999999999999</v>
      </c>
      <c r="Z178" s="218">
        <v>0</v>
      </c>
      <c r="AA178" s="219">
        <f>Z178*K178</f>
        <v>0</v>
      </c>
      <c r="AR178" s="20" t="s">
        <v>288</v>
      </c>
      <c r="AT178" s="20" t="s">
        <v>228</v>
      </c>
      <c r="AU178" s="20" t="s">
        <v>138</v>
      </c>
      <c r="AY178" s="20" t="s">
        <v>159</v>
      </c>
      <c r="BE178" s="134">
        <f>IF(U178="základná",N178,0)</f>
        <v>0</v>
      </c>
      <c r="BF178" s="134">
        <f>IF(U178="znížená",N178,0)</f>
        <v>0</v>
      </c>
      <c r="BG178" s="134">
        <f>IF(U178="zákl. prenesená",N178,0)</f>
        <v>0</v>
      </c>
      <c r="BH178" s="134">
        <f>IF(U178="zníž. prenesená",N178,0)</f>
        <v>0</v>
      </c>
      <c r="BI178" s="134">
        <f>IF(U178="nulová",N178,0)</f>
        <v>0</v>
      </c>
      <c r="BJ178" s="20" t="s">
        <v>138</v>
      </c>
      <c r="BK178" s="220">
        <f>ROUND(L178*K178,3)</f>
        <v>0</v>
      </c>
      <c r="BL178" s="20" t="s">
        <v>222</v>
      </c>
      <c r="BM178" s="20" t="s">
        <v>328</v>
      </c>
    </row>
    <row r="179" s="1" customFormat="1" ht="25.5" customHeight="1">
      <c r="B179" s="175"/>
      <c r="C179" s="211" t="s">
        <v>329</v>
      </c>
      <c r="D179" s="211" t="s">
        <v>160</v>
      </c>
      <c r="E179" s="212" t="s">
        <v>330</v>
      </c>
      <c r="F179" s="213" t="s">
        <v>331</v>
      </c>
      <c r="G179" s="213"/>
      <c r="H179" s="213"/>
      <c r="I179" s="213"/>
      <c r="J179" s="214" t="s">
        <v>315</v>
      </c>
      <c r="K179" s="216">
        <v>0</v>
      </c>
      <c r="L179" s="216">
        <v>0</v>
      </c>
      <c r="M179" s="216"/>
      <c r="N179" s="215">
        <f>ROUND(L179*K179,3)</f>
        <v>0</v>
      </c>
      <c r="O179" s="215"/>
      <c r="P179" s="215"/>
      <c r="Q179" s="215"/>
      <c r="R179" s="179"/>
      <c r="T179" s="217" t="s">
        <v>5</v>
      </c>
      <c r="U179" s="54" t="s">
        <v>42</v>
      </c>
      <c r="V179" s="45"/>
      <c r="W179" s="218">
        <f>V179*K179</f>
        <v>0</v>
      </c>
      <c r="X179" s="218">
        <v>0</v>
      </c>
      <c r="Y179" s="218">
        <f>X179*K179</f>
        <v>0</v>
      </c>
      <c r="Z179" s="218">
        <v>0</v>
      </c>
      <c r="AA179" s="219">
        <f>Z179*K179</f>
        <v>0</v>
      </c>
      <c r="AR179" s="20" t="s">
        <v>222</v>
      </c>
      <c r="AT179" s="20" t="s">
        <v>160</v>
      </c>
      <c r="AU179" s="20" t="s">
        <v>138</v>
      </c>
      <c r="AY179" s="20" t="s">
        <v>159</v>
      </c>
      <c r="BE179" s="134">
        <f>IF(U179="základná",N179,0)</f>
        <v>0</v>
      </c>
      <c r="BF179" s="134">
        <f>IF(U179="znížená",N179,0)</f>
        <v>0</v>
      </c>
      <c r="BG179" s="134">
        <f>IF(U179="zákl. prenesená",N179,0)</f>
        <v>0</v>
      </c>
      <c r="BH179" s="134">
        <f>IF(U179="zníž. prenesená",N179,0)</f>
        <v>0</v>
      </c>
      <c r="BI179" s="134">
        <f>IF(U179="nulová",N179,0)</f>
        <v>0</v>
      </c>
      <c r="BJ179" s="20" t="s">
        <v>138</v>
      </c>
      <c r="BK179" s="220">
        <f>ROUND(L179*K179,3)</f>
        <v>0</v>
      </c>
      <c r="BL179" s="20" t="s">
        <v>222</v>
      </c>
      <c r="BM179" s="20" t="s">
        <v>332</v>
      </c>
    </row>
    <row r="180" s="9" customFormat="1" ht="29.88" customHeight="1">
      <c r="B180" s="197"/>
      <c r="C180" s="198"/>
      <c r="D180" s="208" t="s">
        <v>133</v>
      </c>
      <c r="E180" s="208"/>
      <c r="F180" s="208"/>
      <c r="G180" s="208"/>
      <c r="H180" s="208"/>
      <c r="I180" s="208"/>
      <c r="J180" s="208"/>
      <c r="K180" s="208"/>
      <c r="L180" s="208"/>
      <c r="M180" s="208"/>
      <c r="N180" s="221">
        <f>BK180</f>
        <v>0</v>
      </c>
      <c r="O180" s="222"/>
      <c r="P180" s="222"/>
      <c r="Q180" s="222"/>
      <c r="R180" s="201"/>
      <c r="T180" s="202"/>
      <c r="U180" s="198"/>
      <c r="V180" s="198"/>
      <c r="W180" s="203">
        <f>SUM(W181:W186)</f>
        <v>0</v>
      </c>
      <c r="X180" s="198"/>
      <c r="Y180" s="203">
        <f>SUM(Y181:Y186)</f>
        <v>0.99323324999999996</v>
      </c>
      <c r="Z180" s="198"/>
      <c r="AA180" s="204">
        <f>SUM(AA181:AA186)</f>
        <v>2.9152645000000001</v>
      </c>
      <c r="AR180" s="205" t="s">
        <v>138</v>
      </c>
      <c r="AT180" s="206" t="s">
        <v>74</v>
      </c>
      <c r="AU180" s="206" t="s">
        <v>83</v>
      </c>
      <c r="AY180" s="205" t="s">
        <v>159</v>
      </c>
      <c r="BK180" s="207">
        <f>SUM(BK181:BK186)</f>
        <v>0</v>
      </c>
    </row>
    <row r="181" s="1" customFormat="1" ht="38.25" customHeight="1">
      <c r="B181" s="175"/>
      <c r="C181" s="211" t="s">
        <v>333</v>
      </c>
      <c r="D181" s="211" t="s">
        <v>160</v>
      </c>
      <c r="E181" s="212" t="s">
        <v>334</v>
      </c>
      <c r="F181" s="213" t="s">
        <v>335</v>
      </c>
      <c r="G181" s="213"/>
      <c r="H181" s="213"/>
      <c r="I181" s="213"/>
      <c r="J181" s="214" t="s">
        <v>225</v>
      </c>
      <c r="K181" s="215">
        <v>294</v>
      </c>
      <c r="L181" s="216">
        <v>0</v>
      </c>
      <c r="M181" s="216"/>
      <c r="N181" s="215">
        <f>ROUND(L181*K181,3)</f>
        <v>0</v>
      </c>
      <c r="O181" s="215"/>
      <c r="P181" s="215"/>
      <c r="Q181" s="215"/>
      <c r="R181" s="179"/>
      <c r="T181" s="217" t="s">
        <v>5</v>
      </c>
      <c r="U181" s="54" t="s">
        <v>42</v>
      </c>
      <c r="V181" s="45"/>
      <c r="W181" s="218">
        <f>V181*K181</f>
        <v>0</v>
      </c>
      <c r="X181" s="218">
        <v>0</v>
      </c>
      <c r="Y181" s="218">
        <f>X181*K181</f>
        <v>0</v>
      </c>
      <c r="Z181" s="218">
        <v>0.0041000000000000003</v>
      </c>
      <c r="AA181" s="219">
        <f>Z181*K181</f>
        <v>1.2054</v>
      </c>
      <c r="AR181" s="20" t="s">
        <v>222</v>
      </c>
      <c r="AT181" s="20" t="s">
        <v>160</v>
      </c>
      <c r="AU181" s="20" t="s">
        <v>138</v>
      </c>
      <c r="AY181" s="20" t="s">
        <v>159</v>
      </c>
      <c r="BE181" s="134">
        <f>IF(U181="základná",N181,0)</f>
        <v>0</v>
      </c>
      <c r="BF181" s="134">
        <f>IF(U181="znížená",N181,0)</f>
        <v>0</v>
      </c>
      <c r="BG181" s="134">
        <f>IF(U181="zákl. prenesená",N181,0)</f>
        <v>0</v>
      </c>
      <c r="BH181" s="134">
        <f>IF(U181="zníž. prenesená",N181,0)</f>
        <v>0</v>
      </c>
      <c r="BI181" s="134">
        <f>IF(U181="nulová",N181,0)</f>
        <v>0</v>
      </c>
      <c r="BJ181" s="20" t="s">
        <v>138</v>
      </c>
      <c r="BK181" s="220">
        <f>ROUND(L181*K181,3)</f>
        <v>0</v>
      </c>
      <c r="BL181" s="20" t="s">
        <v>222</v>
      </c>
      <c r="BM181" s="20" t="s">
        <v>336</v>
      </c>
    </row>
    <row r="182" s="1" customFormat="1" ht="38.25" customHeight="1">
      <c r="B182" s="175"/>
      <c r="C182" s="211" t="s">
        <v>337</v>
      </c>
      <c r="D182" s="211" t="s">
        <v>160</v>
      </c>
      <c r="E182" s="212" t="s">
        <v>338</v>
      </c>
      <c r="F182" s="213" t="s">
        <v>339</v>
      </c>
      <c r="G182" s="213"/>
      <c r="H182" s="213"/>
      <c r="I182" s="213"/>
      <c r="J182" s="214" t="s">
        <v>225</v>
      </c>
      <c r="K182" s="215">
        <v>258.21499999999997</v>
      </c>
      <c r="L182" s="216">
        <v>0</v>
      </c>
      <c r="M182" s="216"/>
      <c r="N182" s="215">
        <f>ROUND(L182*K182,3)</f>
        <v>0</v>
      </c>
      <c r="O182" s="215"/>
      <c r="P182" s="215"/>
      <c r="Q182" s="215"/>
      <c r="R182" s="179"/>
      <c r="T182" s="217" t="s">
        <v>5</v>
      </c>
      <c r="U182" s="54" t="s">
        <v>42</v>
      </c>
      <c r="V182" s="45"/>
      <c r="W182" s="218">
        <f>V182*K182</f>
        <v>0</v>
      </c>
      <c r="X182" s="218">
        <v>0</v>
      </c>
      <c r="Y182" s="218">
        <f>X182*K182</f>
        <v>0</v>
      </c>
      <c r="Z182" s="218">
        <v>0.0033</v>
      </c>
      <c r="AA182" s="219">
        <f>Z182*K182</f>
        <v>0.85210949999999996</v>
      </c>
      <c r="AR182" s="20" t="s">
        <v>164</v>
      </c>
      <c r="AT182" s="20" t="s">
        <v>160</v>
      </c>
      <c r="AU182" s="20" t="s">
        <v>138</v>
      </c>
      <c r="AY182" s="20" t="s">
        <v>159</v>
      </c>
      <c r="BE182" s="134">
        <f>IF(U182="základná",N182,0)</f>
        <v>0</v>
      </c>
      <c r="BF182" s="134">
        <f>IF(U182="znížená",N182,0)</f>
        <v>0</v>
      </c>
      <c r="BG182" s="134">
        <f>IF(U182="zákl. prenesená",N182,0)</f>
        <v>0</v>
      </c>
      <c r="BH182" s="134">
        <f>IF(U182="zníž. prenesená",N182,0)</f>
        <v>0</v>
      </c>
      <c r="BI182" s="134">
        <f>IF(U182="nulová",N182,0)</f>
        <v>0</v>
      </c>
      <c r="BJ182" s="20" t="s">
        <v>138</v>
      </c>
      <c r="BK182" s="220">
        <f>ROUND(L182*K182,3)</f>
        <v>0</v>
      </c>
      <c r="BL182" s="20" t="s">
        <v>164</v>
      </c>
      <c r="BM182" s="20" t="s">
        <v>340</v>
      </c>
    </row>
    <row r="183" s="1" customFormat="1" ht="25.5" customHeight="1">
      <c r="B183" s="175"/>
      <c r="C183" s="211" t="s">
        <v>341</v>
      </c>
      <c r="D183" s="211" t="s">
        <v>160</v>
      </c>
      <c r="E183" s="212" t="s">
        <v>342</v>
      </c>
      <c r="F183" s="213" t="s">
        <v>343</v>
      </c>
      <c r="G183" s="213"/>
      <c r="H183" s="213"/>
      <c r="I183" s="213"/>
      <c r="J183" s="214" t="s">
        <v>225</v>
      </c>
      <c r="K183" s="215">
        <v>238.5</v>
      </c>
      <c r="L183" s="216">
        <v>0</v>
      </c>
      <c r="M183" s="216"/>
      <c r="N183" s="215">
        <f>ROUND(L183*K183,3)</f>
        <v>0</v>
      </c>
      <c r="O183" s="215"/>
      <c r="P183" s="215"/>
      <c r="Q183" s="215"/>
      <c r="R183" s="179"/>
      <c r="T183" s="217" t="s">
        <v>5</v>
      </c>
      <c r="U183" s="54" t="s">
        <v>42</v>
      </c>
      <c r="V183" s="45"/>
      <c r="W183" s="218">
        <f>V183*K183</f>
        <v>0</v>
      </c>
      <c r="X183" s="218">
        <v>0</v>
      </c>
      <c r="Y183" s="218">
        <f>X183*K183</f>
        <v>0</v>
      </c>
      <c r="Z183" s="218">
        <v>0.0013500000000000001</v>
      </c>
      <c r="AA183" s="219">
        <f>Z183*K183</f>
        <v>0.32197500000000001</v>
      </c>
      <c r="AR183" s="20" t="s">
        <v>222</v>
      </c>
      <c r="AT183" s="20" t="s">
        <v>160</v>
      </c>
      <c r="AU183" s="20" t="s">
        <v>138</v>
      </c>
      <c r="AY183" s="20" t="s">
        <v>159</v>
      </c>
      <c r="BE183" s="134">
        <f>IF(U183="základná",N183,0)</f>
        <v>0</v>
      </c>
      <c r="BF183" s="134">
        <f>IF(U183="znížená",N183,0)</f>
        <v>0</v>
      </c>
      <c r="BG183" s="134">
        <f>IF(U183="zákl. prenesená",N183,0)</f>
        <v>0</v>
      </c>
      <c r="BH183" s="134">
        <f>IF(U183="zníž. prenesená",N183,0)</f>
        <v>0</v>
      </c>
      <c r="BI183" s="134">
        <f>IF(U183="nulová",N183,0)</f>
        <v>0</v>
      </c>
      <c r="BJ183" s="20" t="s">
        <v>138</v>
      </c>
      <c r="BK183" s="220">
        <f>ROUND(L183*K183,3)</f>
        <v>0</v>
      </c>
      <c r="BL183" s="20" t="s">
        <v>222</v>
      </c>
      <c r="BM183" s="20" t="s">
        <v>344</v>
      </c>
    </row>
    <row r="184" s="1" customFormat="1" ht="25.5" customHeight="1">
      <c r="B184" s="175"/>
      <c r="C184" s="211" t="s">
        <v>345</v>
      </c>
      <c r="D184" s="211" t="s">
        <v>160</v>
      </c>
      <c r="E184" s="212" t="s">
        <v>346</v>
      </c>
      <c r="F184" s="213" t="s">
        <v>347</v>
      </c>
      <c r="G184" s="213"/>
      <c r="H184" s="213"/>
      <c r="I184" s="213"/>
      <c r="J184" s="214" t="s">
        <v>225</v>
      </c>
      <c r="K184" s="215">
        <v>150.5</v>
      </c>
      <c r="L184" s="216">
        <v>0</v>
      </c>
      <c r="M184" s="216"/>
      <c r="N184" s="215">
        <f>ROUND(L184*K184,3)</f>
        <v>0</v>
      </c>
      <c r="O184" s="215"/>
      <c r="P184" s="215"/>
      <c r="Q184" s="215"/>
      <c r="R184" s="179"/>
      <c r="T184" s="217" t="s">
        <v>5</v>
      </c>
      <c r="U184" s="54" t="s">
        <v>42</v>
      </c>
      <c r="V184" s="45"/>
      <c r="W184" s="218">
        <f>V184*K184</f>
        <v>0</v>
      </c>
      <c r="X184" s="218">
        <v>0</v>
      </c>
      <c r="Y184" s="218">
        <f>X184*K184</f>
        <v>0</v>
      </c>
      <c r="Z184" s="218">
        <v>0.0035599999999999998</v>
      </c>
      <c r="AA184" s="219">
        <f>Z184*K184</f>
        <v>0.53577999999999992</v>
      </c>
      <c r="AR184" s="20" t="s">
        <v>222</v>
      </c>
      <c r="AT184" s="20" t="s">
        <v>160</v>
      </c>
      <c r="AU184" s="20" t="s">
        <v>138</v>
      </c>
      <c r="AY184" s="20" t="s">
        <v>159</v>
      </c>
      <c r="BE184" s="134">
        <f>IF(U184="základná",N184,0)</f>
        <v>0</v>
      </c>
      <c r="BF184" s="134">
        <f>IF(U184="znížená",N184,0)</f>
        <v>0</v>
      </c>
      <c r="BG184" s="134">
        <f>IF(U184="zákl. prenesená",N184,0)</f>
        <v>0</v>
      </c>
      <c r="BH184" s="134">
        <f>IF(U184="zníž. prenesená",N184,0)</f>
        <v>0</v>
      </c>
      <c r="BI184" s="134">
        <f>IF(U184="nulová",N184,0)</f>
        <v>0</v>
      </c>
      <c r="BJ184" s="20" t="s">
        <v>138</v>
      </c>
      <c r="BK184" s="220">
        <f>ROUND(L184*K184,3)</f>
        <v>0</v>
      </c>
      <c r="BL184" s="20" t="s">
        <v>222</v>
      </c>
      <c r="BM184" s="20" t="s">
        <v>348</v>
      </c>
    </row>
    <row r="185" s="1" customFormat="1" ht="16.5" customHeight="1">
      <c r="B185" s="175"/>
      <c r="C185" s="211" t="s">
        <v>349</v>
      </c>
      <c r="D185" s="211" t="s">
        <v>160</v>
      </c>
      <c r="E185" s="212" t="s">
        <v>350</v>
      </c>
      <c r="F185" s="213" t="s">
        <v>351</v>
      </c>
      <c r="G185" s="213"/>
      <c r="H185" s="213"/>
      <c r="I185" s="213"/>
      <c r="J185" s="214" t="s">
        <v>225</v>
      </c>
      <c r="K185" s="215">
        <v>238.5</v>
      </c>
      <c r="L185" s="216">
        <v>0</v>
      </c>
      <c r="M185" s="216"/>
      <c r="N185" s="215">
        <f>ROUND(L185*K185,3)</f>
        <v>0</v>
      </c>
      <c r="O185" s="215"/>
      <c r="P185" s="215"/>
      <c r="Q185" s="215"/>
      <c r="R185" s="179"/>
      <c r="T185" s="217" t="s">
        <v>5</v>
      </c>
      <c r="U185" s="54" t="s">
        <v>42</v>
      </c>
      <c r="V185" s="45"/>
      <c r="W185" s="218">
        <f>V185*K185</f>
        <v>0</v>
      </c>
      <c r="X185" s="218">
        <v>0.0041644999999999998</v>
      </c>
      <c r="Y185" s="218">
        <f>X185*K185</f>
        <v>0.99323324999999996</v>
      </c>
      <c r="Z185" s="218">
        <v>0</v>
      </c>
      <c r="AA185" s="219">
        <f>Z185*K185</f>
        <v>0</v>
      </c>
      <c r="AR185" s="20" t="s">
        <v>222</v>
      </c>
      <c r="AT185" s="20" t="s">
        <v>160</v>
      </c>
      <c r="AU185" s="20" t="s">
        <v>138</v>
      </c>
      <c r="AY185" s="20" t="s">
        <v>159</v>
      </c>
      <c r="BE185" s="134">
        <f>IF(U185="základná",N185,0)</f>
        <v>0</v>
      </c>
      <c r="BF185" s="134">
        <f>IF(U185="znížená",N185,0)</f>
        <v>0</v>
      </c>
      <c r="BG185" s="134">
        <f>IF(U185="zákl. prenesená",N185,0)</f>
        <v>0</v>
      </c>
      <c r="BH185" s="134">
        <f>IF(U185="zníž. prenesená",N185,0)</f>
        <v>0</v>
      </c>
      <c r="BI185" s="134">
        <f>IF(U185="nulová",N185,0)</f>
        <v>0</v>
      </c>
      <c r="BJ185" s="20" t="s">
        <v>138</v>
      </c>
      <c r="BK185" s="220">
        <f>ROUND(L185*K185,3)</f>
        <v>0</v>
      </c>
      <c r="BL185" s="20" t="s">
        <v>222</v>
      </c>
      <c r="BM185" s="20" t="s">
        <v>352</v>
      </c>
    </row>
    <row r="186" s="1" customFormat="1" ht="25.5" customHeight="1">
      <c r="B186" s="175"/>
      <c r="C186" s="211" t="s">
        <v>353</v>
      </c>
      <c r="D186" s="211" t="s">
        <v>160</v>
      </c>
      <c r="E186" s="212" t="s">
        <v>354</v>
      </c>
      <c r="F186" s="213" t="s">
        <v>355</v>
      </c>
      <c r="G186" s="213"/>
      <c r="H186" s="213"/>
      <c r="I186" s="213"/>
      <c r="J186" s="214" t="s">
        <v>315</v>
      </c>
      <c r="K186" s="216">
        <v>0</v>
      </c>
      <c r="L186" s="216">
        <v>0</v>
      </c>
      <c r="M186" s="216"/>
      <c r="N186" s="215">
        <f>ROUND(L186*K186,3)</f>
        <v>0</v>
      </c>
      <c r="O186" s="215"/>
      <c r="P186" s="215"/>
      <c r="Q186" s="215"/>
      <c r="R186" s="179"/>
      <c r="T186" s="217" t="s">
        <v>5</v>
      </c>
      <c r="U186" s="54" t="s">
        <v>42</v>
      </c>
      <c r="V186" s="45"/>
      <c r="W186" s="218">
        <f>V186*K186</f>
        <v>0</v>
      </c>
      <c r="X186" s="218">
        <v>0</v>
      </c>
      <c r="Y186" s="218">
        <f>X186*K186</f>
        <v>0</v>
      </c>
      <c r="Z186" s="218">
        <v>0</v>
      </c>
      <c r="AA186" s="219">
        <f>Z186*K186</f>
        <v>0</v>
      </c>
      <c r="AR186" s="20" t="s">
        <v>222</v>
      </c>
      <c r="AT186" s="20" t="s">
        <v>160</v>
      </c>
      <c r="AU186" s="20" t="s">
        <v>138</v>
      </c>
      <c r="AY186" s="20" t="s">
        <v>159</v>
      </c>
      <c r="BE186" s="134">
        <f>IF(U186="základná",N186,0)</f>
        <v>0</v>
      </c>
      <c r="BF186" s="134">
        <f>IF(U186="znížená",N186,0)</f>
        <v>0</v>
      </c>
      <c r="BG186" s="134">
        <f>IF(U186="zákl. prenesená",N186,0)</f>
        <v>0</v>
      </c>
      <c r="BH186" s="134">
        <f>IF(U186="zníž. prenesená",N186,0)</f>
        <v>0</v>
      </c>
      <c r="BI186" s="134">
        <f>IF(U186="nulová",N186,0)</f>
        <v>0</v>
      </c>
      <c r="BJ186" s="20" t="s">
        <v>138</v>
      </c>
      <c r="BK186" s="220">
        <f>ROUND(L186*K186,3)</f>
        <v>0</v>
      </c>
      <c r="BL186" s="20" t="s">
        <v>222</v>
      </c>
      <c r="BM186" s="20" t="s">
        <v>356</v>
      </c>
    </row>
    <row r="187" s="1" customFormat="1" ht="49.92" customHeight="1">
      <c r="B187" s="44"/>
      <c r="C187" s="45"/>
      <c r="D187" s="199" t="s">
        <v>357</v>
      </c>
      <c r="E187" s="45"/>
      <c r="F187" s="45"/>
      <c r="G187" s="45"/>
      <c r="H187" s="45"/>
      <c r="I187" s="45"/>
      <c r="J187" s="45"/>
      <c r="K187" s="45"/>
      <c r="L187" s="45"/>
      <c r="M187" s="45"/>
      <c r="N187" s="231">
        <f>BK187</f>
        <v>0</v>
      </c>
      <c r="O187" s="232"/>
      <c r="P187" s="232"/>
      <c r="Q187" s="232"/>
      <c r="R187" s="46"/>
      <c r="T187" s="233"/>
      <c r="U187" s="45"/>
      <c r="V187" s="45"/>
      <c r="W187" s="45"/>
      <c r="X187" s="45"/>
      <c r="Y187" s="45"/>
      <c r="Z187" s="45"/>
      <c r="AA187" s="92"/>
      <c r="AT187" s="20" t="s">
        <v>74</v>
      </c>
      <c r="AU187" s="20" t="s">
        <v>75</v>
      </c>
      <c r="AY187" s="20" t="s">
        <v>358</v>
      </c>
      <c r="BK187" s="220">
        <f>SUM(BK188:BK192)</f>
        <v>0</v>
      </c>
    </row>
    <row r="188" s="1" customFormat="1" ht="22.32" customHeight="1">
      <c r="B188" s="44"/>
      <c r="C188" s="234" t="s">
        <v>5</v>
      </c>
      <c r="D188" s="234" t="s">
        <v>160</v>
      </c>
      <c r="E188" s="235" t="s">
        <v>5</v>
      </c>
      <c r="F188" s="236" t="s">
        <v>5</v>
      </c>
      <c r="G188" s="236"/>
      <c r="H188" s="236"/>
      <c r="I188" s="236"/>
      <c r="J188" s="237" t="s">
        <v>5</v>
      </c>
      <c r="K188" s="216"/>
      <c r="L188" s="216"/>
      <c r="M188" s="238"/>
      <c r="N188" s="238">
        <f>BK188</f>
        <v>0</v>
      </c>
      <c r="O188" s="238"/>
      <c r="P188" s="238"/>
      <c r="Q188" s="238"/>
      <c r="R188" s="46"/>
      <c r="T188" s="217" t="s">
        <v>5</v>
      </c>
      <c r="U188" s="239" t="s">
        <v>42</v>
      </c>
      <c r="V188" s="45"/>
      <c r="W188" s="45"/>
      <c r="X188" s="45"/>
      <c r="Y188" s="45"/>
      <c r="Z188" s="45"/>
      <c r="AA188" s="92"/>
      <c r="AT188" s="20" t="s">
        <v>358</v>
      </c>
      <c r="AU188" s="20" t="s">
        <v>83</v>
      </c>
      <c r="AY188" s="20" t="s">
        <v>358</v>
      </c>
      <c r="BE188" s="134">
        <f>IF(U188="základná",N188,0)</f>
        <v>0</v>
      </c>
      <c r="BF188" s="134">
        <f>IF(U188="znížená",N188,0)</f>
        <v>0</v>
      </c>
      <c r="BG188" s="134">
        <f>IF(U188="zákl. prenesená",N188,0)</f>
        <v>0</v>
      </c>
      <c r="BH188" s="134">
        <f>IF(U188="zníž. prenesená",N188,0)</f>
        <v>0</v>
      </c>
      <c r="BI188" s="134">
        <f>IF(U188="nulová",N188,0)</f>
        <v>0</v>
      </c>
      <c r="BJ188" s="20" t="s">
        <v>138</v>
      </c>
      <c r="BK188" s="220">
        <f>L188*K188</f>
        <v>0</v>
      </c>
    </row>
    <row r="189" s="1" customFormat="1" ht="22.32" customHeight="1">
      <c r="B189" s="44"/>
      <c r="C189" s="234" t="s">
        <v>5</v>
      </c>
      <c r="D189" s="234" t="s">
        <v>160</v>
      </c>
      <c r="E189" s="235" t="s">
        <v>5</v>
      </c>
      <c r="F189" s="236" t="s">
        <v>5</v>
      </c>
      <c r="G189" s="236"/>
      <c r="H189" s="236"/>
      <c r="I189" s="236"/>
      <c r="J189" s="237" t="s">
        <v>5</v>
      </c>
      <c r="K189" s="216"/>
      <c r="L189" s="216"/>
      <c r="M189" s="238"/>
      <c r="N189" s="238">
        <f>BK189</f>
        <v>0</v>
      </c>
      <c r="O189" s="238"/>
      <c r="P189" s="238"/>
      <c r="Q189" s="238"/>
      <c r="R189" s="46"/>
      <c r="T189" s="217" t="s">
        <v>5</v>
      </c>
      <c r="U189" s="239" t="s">
        <v>42</v>
      </c>
      <c r="V189" s="45"/>
      <c r="W189" s="45"/>
      <c r="X189" s="45"/>
      <c r="Y189" s="45"/>
      <c r="Z189" s="45"/>
      <c r="AA189" s="92"/>
      <c r="AT189" s="20" t="s">
        <v>358</v>
      </c>
      <c r="AU189" s="20" t="s">
        <v>83</v>
      </c>
      <c r="AY189" s="20" t="s">
        <v>358</v>
      </c>
      <c r="BE189" s="134">
        <f>IF(U189="základná",N189,0)</f>
        <v>0</v>
      </c>
      <c r="BF189" s="134">
        <f>IF(U189="znížená",N189,0)</f>
        <v>0</v>
      </c>
      <c r="BG189" s="134">
        <f>IF(U189="zákl. prenesená",N189,0)</f>
        <v>0</v>
      </c>
      <c r="BH189" s="134">
        <f>IF(U189="zníž. prenesená",N189,0)</f>
        <v>0</v>
      </c>
      <c r="BI189" s="134">
        <f>IF(U189="nulová",N189,0)</f>
        <v>0</v>
      </c>
      <c r="BJ189" s="20" t="s">
        <v>138</v>
      </c>
      <c r="BK189" s="220">
        <f>L189*K189</f>
        <v>0</v>
      </c>
    </row>
    <row r="190" s="1" customFormat="1" ht="22.32" customHeight="1">
      <c r="B190" s="44"/>
      <c r="C190" s="234" t="s">
        <v>5</v>
      </c>
      <c r="D190" s="234" t="s">
        <v>160</v>
      </c>
      <c r="E190" s="235" t="s">
        <v>5</v>
      </c>
      <c r="F190" s="236" t="s">
        <v>5</v>
      </c>
      <c r="G190" s="236"/>
      <c r="H190" s="236"/>
      <c r="I190" s="236"/>
      <c r="J190" s="237" t="s">
        <v>5</v>
      </c>
      <c r="K190" s="216"/>
      <c r="L190" s="216"/>
      <c r="M190" s="238"/>
      <c r="N190" s="238">
        <f>BK190</f>
        <v>0</v>
      </c>
      <c r="O190" s="238"/>
      <c r="P190" s="238"/>
      <c r="Q190" s="238"/>
      <c r="R190" s="46"/>
      <c r="T190" s="217" t="s">
        <v>5</v>
      </c>
      <c r="U190" s="239" t="s">
        <v>42</v>
      </c>
      <c r="V190" s="45"/>
      <c r="W190" s="45"/>
      <c r="X190" s="45"/>
      <c r="Y190" s="45"/>
      <c r="Z190" s="45"/>
      <c r="AA190" s="92"/>
      <c r="AT190" s="20" t="s">
        <v>358</v>
      </c>
      <c r="AU190" s="20" t="s">
        <v>83</v>
      </c>
      <c r="AY190" s="20" t="s">
        <v>358</v>
      </c>
      <c r="BE190" s="134">
        <f>IF(U190="základná",N190,0)</f>
        <v>0</v>
      </c>
      <c r="BF190" s="134">
        <f>IF(U190="znížená",N190,0)</f>
        <v>0</v>
      </c>
      <c r="BG190" s="134">
        <f>IF(U190="zákl. prenesená",N190,0)</f>
        <v>0</v>
      </c>
      <c r="BH190" s="134">
        <f>IF(U190="zníž. prenesená",N190,0)</f>
        <v>0</v>
      </c>
      <c r="BI190" s="134">
        <f>IF(U190="nulová",N190,0)</f>
        <v>0</v>
      </c>
      <c r="BJ190" s="20" t="s">
        <v>138</v>
      </c>
      <c r="BK190" s="220">
        <f>L190*K190</f>
        <v>0</v>
      </c>
    </row>
    <row r="191" s="1" customFormat="1" ht="22.32" customHeight="1">
      <c r="B191" s="44"/>
      <c r="C191" s="234" t="s">
        <v>5</v>
      </c>
      <c r="D191" s="234" t="s">
        <v>160</v>
      </c>
      <c r="E191" s="235" t="s">
        <v>5</v>
      </c>
      <c r="F191" s="236" t="s">
        <v>5</v>
      </c>
      <c r="G191" s="236"/>
      <c r="H191" s="236"/>
      <c r="I191" s="236"/>
      <c r="J191" s="237" t="s">
        <v>5</v>
      </c>
      <c r="K191" s="216"/>
      <c r="L191" s="216"/>
      <c r="M191" s="238"/>
      <c r="N191" s="238">
        <f>BK191</f>
        <v>0</v>
      </c>
      <c r="O191" s="238"/>
      <c r="P191" s="238"/>
      <c r="Q191" s="238"/>
      <c r="R191" s="46"/>
      <c r="T191" s="217" t="s">
        <v>5</v>
      </c>
      <c r="U191" s="239" t="s">
        <v>42</v>
      </c>
      <c r="V191" s="45"/>
      <c r="W191" s="45"/>
      <c r="X191" s="45"/>
      <c r="Y191" s="45"/>
      <c r="Z191" s="45"/>
      <c r="AA191" s="92"/>
      <c r="AT191" s="20" t="s">
        <v>358</v>
      </c>
      <c r="AU191" s="20" t="s">
        <v>83</v>
      </c>
      <c r="AY191" s="20" t="s">
        <v>358</v>
      </c>
      <c r="BE191" s="134">
        <f>IF(U191="základná",N191,0)</f>
        <v>0</v>
      </c>
      <c r="BF191" s="134">
        <f>IF(U191="znížená",N191,0)</f>
        <v>0</v>
      </c>
      <c r="BG191" s="134">
        <f>IF(U191="zákl. prenesená",N191,0)</f>
        <v>0</v>
      </c>
      <c r="BH191" s="134">
        <f>IF(U191="zníž. prenesená",N191,0)</f>
        <v>0</v>
      </c>
      <c r="BI191" s="134">
        <f>IF(U191="nulová",N191,0)</f>
        <v>0</v>
      </c>
      <c r="BJ191" s="20" t="s">
        <v>138</v>
      </c>
      <c r="BK191" s="220">
        <f>L191*K191</f>
        <v>0</v>
      </c>
    </row>
    <row r="192" s="1" customFormat="1" ht="22.32" customHeight="1">
      <c r="B192" s="44"/>
      <c r="C192" s="234" t="s">
        <v>5</v>
      </c>
      <c r="D192" s="234" t="s">
        <v>160</v>
      </c>
      <c r="E192" s="235" t="s">
        <v>5</v>
      </c>
      <c r="F192" s="236" t="s">
        <v>5</v>
      </c>
      <c r="G192" s="236"/>
      <c r="H192" s="236"/>
      <c r="I192" s="236"/>
      <c r="J192" s="237" t="s">
        <v>5</v>
      </c>
      <c r="K192" s="216"/>
      <c r="L192" s="216"/>
      <c r="M192" s="238"/>
      <c r="N192" s="238">
        <f>BK192</f>
        <v>0</v>
      </c>
      <c r="O192" s="238"/>
      <c r="P192" s="238"/>
      <c r="Q192" s="238"/>
      <c r="R192" s="46"/>
      <c r="T192" s="217" t="s">
        <v>5</v>
      </c>
      <c r="U192" s="239" t="s">
        <v>42</v>
      </c>
      <c r="V192" s="70"/>
      <c r="W192" s="70"/>
      <c r="X192" s="70"/>
      <c r="Y192" s="70"/>
      <c r="Z192" s="70"/>
      <c r="AA192" s="72"/>
      <c r="AT192" s="20" t="s">
        <v>358</v>
      </c>
      <c r="AU192" s="20" t="s">
        <v>83</v>
      </c>
      <c r="AY192" s="20" t="s">
        <v>358</v>
      </c>
      <c r="BE192" s="134">
        <f>IF(U192="základná",N192,0)</f>
        <v>0</v>
      </c>
      <c r="BF192" s="134">
        <f>IF(U192="znížená",N192,0)</f>
        <v>0</v>
      </c>
      <c r="BG192" s="134">
        <f>IF(U192="zákl. prenesená",N192,0)</f>
        <v>0</v>
      </c>
      <c r="BH192" s="134">
        <f>IF(U192="zníž. prenesená",N192,0)</f>
        <v>0</v>
      </c>
      <c r="BI192" s="134">
        <f>IF(U192="nulová",N192,0)</f>
        <v>0</v>
      </c>
      <c r="BJ192" s="20" t="s">
        <v>138</v>
      </c>
      <c r="BK192" s="220">
        <f>L192*K192</f>
        <v>0</v>
      </c>
    </row>
    <row r="193" s="1" customFormat="1" ht="6.96" customHeight="1">
      <c r="B193" s="73"/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5"/>
    </row>
  </sheetData>
  <mergeCells count="24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7:I137"/>
    <mergeCell ref="L137:M137"/>
    <mergeCell ref="N137:Q137"/>
    <mergeCell ref="F139:I139"/>
    <mergeCell ref="L139:M139"/>
    <mergeCell ref="N139:Q139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8:I168"/>
    <mergeCell ref="L168:M168"/>
    <mergeCell ref="N168:Q168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N127:Q127"/>
    <mergeCell ref="N128:Q128"/>
    <mergeCell ref="N129:Q129"/>
    <mergeCell ref="N136:Q136"/>
    <mergeCell ref="N138:Q138"/>
    <mergeCell ref="N141:Q141"/>
    <mergeCell ref="N148:Q148"/>
    <mergeCell ref="N167:Q167"/>
    <mergeCell ref="N169:Q169"/>
    <mergeCell ref="N170:Q170"/>
    <mergeCell ref="N175:Q175"/>
    <mergeCell ref="N180:Q180"/>
    <mergeCell ref="N187:Q187"/>
    <mergeCell ref="H1:K1"/>
    <mergeCell ref="S2:AC2"/>
  </mergeCells>
  <dataValidations count="2">
    <dataValidation type="list" allowBlank="1" showInputMessage="1" showErrorMessage="1" error="Povolené sú hodnoty K, M." sqref="D188:D193">
      <formula1>"K, M"</formula1>
    </dataValidation>
    <dataValidation type="list" allowBlank="1" showInputMessage="1" showErrorMessage="1" error="Povolené sú hodnoty základná, znížená, nulová." sqref="U188:U193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6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109</v>
      </c>
      <c r="G1" s="13"/>
      <c r="H1" s="146" t="s">
        <v>110</v>
      </c>
      <c r="I1" s="146"/>
      <c r="J1" s="146"/>
      <c r="K1" s="146"/>
      <c r="L1" s="13" t="s">
        <v>111</v>
      </c>
      <c r="M1" s="11"/>
      <c r="N1" s="11"/>
      <c r="O1" s="12" t="s">
        <v>112</v>
      </c>
      <c r="P1" s="11"/>
      <c r="Q1" s="11"/>
      <c r="R1" s="11"/>
      <c r="S1" s="13" t="s">
        <v>113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87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75</v>
      </c>
    </row>
    <row r="4" ht="36.96" customHeight="1">
      <c r="B4" s="24"/>
      <c r="C4" s="25" t="s">
        <v>114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12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17</v>
      </c>
      <c r="E6" s="29"/>
      <c r="F6" s="147" t="str">
        <f>'Rekapitulácia stavby'!K6</f>
        <v>Zvýšenie energetickej efektívnej objektov HARMONIA Stražske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115</v>
      </c>
      <c r="E7" s="45"/>
      <c r="F7" s="34" t="s">
        <v>359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19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20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21</v>
      </c>
      <c r="E9" s="45"/>
      <c r="F9" s="31" t="s">
        <v>22</v>
      </c>
      <c r="G9" s="45"/>
      <c r="H9" s="45"/>
      <c r="I9" s="45"/>
      <c r="J9" s="45"/>
      <c r="K9" s="45"/>
      <c r="L9" s="45"/>
      <c r="M9" s="36" t="s">
        <v>23</v>
      </c>
      <c r="N9" s="45"/>
      <c r="O9" s="148" t="str">
        <f>'Rekapitulácia stavby'!AN8</f>
        <v>27. 9. 2017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25</v>
      </c>
      <c r="E11" s="45"/>
      <c r="F11" s="45"/>
      <c r="G11" s="45"/>
      <c r="H11" s="45"/>
      <c r="I11" s="45"/>
      <c r="J11" s="45"/>
      <c r="K11" s="45"/>
      <c r="L11" s="45"/>
      <c r="M11" s="36" t="s">
        <v>26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27</v>
      </c>
      <c r="F12" s="45"/>
      <c r="G12" s="45"/>
      <c r="H12" s="45"/>
      <c r="I12" s="45"/>
      <c r="J12" s="45"/>
      <c r="K12" s="45"/>
      <c r="L12" s="45"/>
      <c r="M12" s="36" t="s">
        <v>28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29</v>
      </c>
      <c r="E14" s="45"/>
      <c r="F14" s="45"/>
      <c r="G14" s="45"/>
      <c r="H14" s="45"/>
      <c r="I14" s="45"/>
      <c r="J14" s="45"/>
      <c r="K14" s="45"/>
      <c r="L14" s="45"/>
      <c r="M14" s="36" t="s">
        <v>26</v>
      </c>
      <c r="N14" s="45"/>
      <c r="O14" s="37" t="str">
        <f>IF('Rekapitulácia stavby'!AN13="","",'Rekapitulácia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IF('Rekapitulácia stavby'!E14="","",'Rekapitulácia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28</v>
      </c>
      <c r="N15" s="45"/>
      <c r="O15" s="37" t="str">
        <f>IF('Rekapitulácia stavby'!AN14="","",'Rekapitulácia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31</v>
      </c>
      <c r="E17" s="45"/>
      <c r="F17" s="45"/>
      <c r="G17" s="45"/>
      <c r="H17" s="45"/>
      <c r="I17" s="45"/>
      <c r="J17" s="45"/>
      <c r="K17" s="45"/>
      <c r="L17" s="45"/>
      <c r="M17" s="36" t="s">
        <v>26</v>
      </c>
      <c r="N17" s="45"/>
      <c r="O17" s="31" t="str">
        <f>IF('Rekapitulácia stavby'!AN16="","",'Rekapitulácia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IF('Rekapitulácia stavby'!E17="","",'Rekapitulácia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28</v>
      </c>
      <c r="N18" s="45"/>
      <c r="O18" s="31" t="str">
        <f>IF('Rekapitulácia stavby'!AN17="","",'Rekapitulácia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34</v>
      </c>
      <c r="E20" s="45"/>
      <c r="F20" s="45"/>
      <c r="G20" s="45"/>
      <c r="H20" s="45"/>
      <c r="I20" s="45"/>
      <c r="J20" s="45"/>
      <c r="K20" s="45"/>
      <c r="L20" s="45"/>
      <c r="M20" s="36" t="s">
        <v>26</v>
      </c>
      <c r="N20" s="45"/>
      <c r="O20" s="31" t="str">
        <f>IF('Rekapitulácia stavby'!AN19="","",'Rekapitulácia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IF('Rekapitulácia stavby'!E20="","",'Rekapitulácia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28</v>
      </c>
      <c r="N21" s="45"/>
      <c r="O21" s="31" t="str">
        <f>IF('Rekapitulácia stavby'!AN20="","",'Rekapitulácia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35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117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101</v>
      </c>
      <c r="E28" s="45"/>
      <c r="F28" s="45"/>
      <c r="G28" s="45"/>
      <c r="H28" s="45"/>
      <c r="I28" s="45"/>
      <c r="J28" s="45"/>
      <c r="K28" s="45"/>
      <c r="L28" s="45"/>
      <c r="M28" s="43">
        <f>N102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38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39</v>
      </c>
      <c r="E32" s="52" t="s">
        <v>40</v>
      </c>
      <c r="F32" s="53">
        <v>0.20000000000000001</v>
      </c>
      <c r="G32" s="153" t="s">
        <v>41</v>
      </c>
      <c r="H32" s="154">
        <f>ROUND((((SUM(BE102:BE109)+SUM(BE127:BE208))+SUM(BE210:BE214))),2)</f>
        <v>0</v>
      </c>
      <c r="I32" s="45"/>
      <c r="J32" s="45"/>
      <c r="K32" s="45"/>
      <c r="L32" s="45"/>
      <c r="M32" s="154">
        <f>ROUND(((ROUND((SUM(BE102:BE109)+SUM(BE127:BE208)), 2)*F32)+SUM(BE210:BE214)*F32),2)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42</v>
      </c>
      <c r="F33" s="53">
        <v>0.20000000000000001</v>
      </c>
      <c r="G33" s="153" t="s">
        <v>41</v>
      </c>
      <c r="H33" s="154">
        <f>ROUND((((SUM(BF102:BF109)+SUM(BF127:BF208))+SUM(BF210:BF214))),2)</f>
        <v>0</v>
      </c>
      <c r="I33" s="45"/>
      <c r="J33" s="45"/>
      <c r="K33" s="45"/>
      <c r="L33" s="45"/>
      <c r="M33" s="154">
        <f>ROUND(((ROUND((SUM(BF102:BF109)+SUM(BF127:BF208)), 2)*F33)+SUM(BF210:BF214)*F33),2)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43</v>
      </c>
      <c r="F34" s="53">
        <v>0.20000000000000001</v>
      </c>
      <c r="G34" s="153" t="s">
        <v>41</v>
      </c>
      <c r="H34" s="154">
        <f>ROUND((((SUM(BG102:BG109)+SUM(BG127:BG208))+SUM(BG210:BG214))),2)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44</v>
      </c>
      <c r="F35" s="53">
        <v>0.20000000000000001</v>
      </c>
      <c r="G35" s="153" t="s">
        <v>41</v>
      </c>
      <c r="H35" s="154">
        <f>ROUND((((SUM(BH102:BH109)+SUM(BH127:BH208))+SUM(BH210:BH214))),2)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45</v>
      </c>
      <c r="F36" s="53">
        <v>0</v>
      </c>
      <c r="G36" s="153" t="s">
        <v>41</v>
      </c>
      <c r="H36" s="154">
        <f>ROUND((((SUM(BI102:BI109)+SUM(BI127:BI208))+SUM(BI210:BI214))),2)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46</v>
      </c>
      <c r="E38" s="95"/>
      <c r="F38" s="95"/>
      <c r="G38" s="156" t="s">
        <v>47</v>
      </c>
      <c r="H38" s="157" t="s">
        <v>48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49</v>
      </c>
      <c r="E50" s="65"/>
      <c r="F50" s="65"/>
      <c r="G50" s="65"/>
      <c r="H50" s="66"/>
      <c r="I50" s="45"/>
      <c r="J50" s="64" t="s">
        <v>50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51</v>
      </c>
      <c r="E59" s="70"/>
      <c r="F59" s="70"/>
      <c r="G59" s="71" t="s">
        <v>52</v>
      </c>
      <c r="H59" s="72"/>
      <c r="I59" s="45"/>
      <c r="J59" s="69" t="s">
        <v>51</v>
      </c>
      <c r="K59" s="70"/>
      <c r="L59" s="70"/>
      <c r="M59" s="70"/>
      <c r="N59" s="71" t="s">
        <v>52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53</v>
      </c>
      <c r="E61" s="65"/>
      <c r="F61" s="65"/>
      <c r="G61" s="65"/>
      <c r="H61" s="66"/>
      <c r="I61" s="45"/>
      <c r="J61" s="64" t="s">
        <v>54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51</v>
      </c>
      <c r="E70" s="70"/>
      <c r="F70" s="70"/>
      <c r="G70" s="71" t="s">
        <v>52</v>
      </c>
      <c r="H70" s="72"/>
      <c r="I70" s="45"/>
      <c r="J70" s="69" t="s">
        <v>51</v>
      </c>
      <c r="K70" s="70"/>
      <c r="L70" s="70"/>
      <c r="M70" s="70"/>
      <c r="N70" s="71" t="s">
        <v>52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17</v>
      </c>
      <c r="D78" s="45"/>
      <c r="E78" s="45"/>
      <c r="F78" s="147" t="str">
        <f>F6</f>
        <v>Zvýšenie energetickej efektívnej objektov HARMONIA Stražske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115</v>
      </c>
      <c r="D79" s="45"/>
      <c r="E79" s="45"/>
      <c r="F79" s="85" t="str">
        <f>F7</f>
        <v xml:space="preserve">02 - SO 01 Zateplenie  strechy a bleskozvod 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21</v>
      </c>
      <c r="D81" s="45"/>
      <c r="E81" s="45"/>
      <c r="F81" s="31" t="str">
        <f>F9</f>
        <v>Strážske</v>
      </c>
      <c r="G81" s="45"/>
      <c r="H81" s="45"/>
      <c r="I81" s="45"/>
      <c r="J81" s="45"/>
      <c r="K81" s="36" t="s">
        <v>23</v>
      </c>
      <c r="L81" s="45"/>
      <c r="M81" s="88" t="str">
        <f>IF(O9="","",O9)</f>
        <v>27. 9. 2017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25</v>
      </c>
      <c r="D83" s="45"/>
      <c r="E83" s="45"/>
      <c r="F83" s="31" t="str">
        <f>E12</f>
        <v xml:space="preserve">Harmónia Strážske </v>
      </c>
      <c r="G83" s="45"/>
      <c r="H83" s="45"/>
      <c r="I83" s="45"/>
      <c r="J83" s="45"/>
      <c r="K83" s="36" t="s">
        <v>31</v>
      </c>
      <c r="L83" s="45"/>
      <c r="M83" s="31" t="str">
        <f>E18</f>
        <v xml:space="preserve"> 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29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34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119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120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121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N127</f>
        <v>0</v>
      </c>
      <c r="O88" s="162"/>
      <c r="P88" s="162"/>
      <c r="Q88" s="162"/>
      <c r="R88" s="46"/>
      <c r="AU88" s="20" t="s">
        <v>122</v>
      </c>
    </row>
    <row r="89" s="6" customFormat="1" ht="24.96" customHeight="1">
      <c r="B89" s="163"/>
      <c r="C89" s="164"/>
      <c r="D89" s="165" t="s">
        <v>123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6">
        <f>N128</f>
        <v>0</v>
      </c>
      <c r="O89" s="164"/>
      <c r="P89" s="164"/>
      <c r="Q89" s="164"/>
      <c r="R89" s="167"/>
    </row>
    <row r="90" s="7" customFormat="1" ht="19.92" customHeight="1">
      <c r="B90" s="168"/>
      <c r="C90" s="169"/>
      <c r="D90" s="128" t="s">
        <v>127</v>
      </c>
      <c r="E90" s="169"/>
      <c r="F90" s="169"/>
      <c r="G90" s="169"/>
      <c r="H90" s="169"/>
      <c r="I90" s="169"/>
      <c r="J90" s="169"/>
      <c r="K90" s="169"/>
      <c r="L90" s="169"/>
      <c r="M90" s="169"/>
      <c r="N90" s="130">
        <f>N129</f>
        <v>0</v>
      </c>
      <c r="O90" s="169"/>
      <c r="P90" s="169"/>
      <c r="Q90" s="169"/>
      <c r="R90" s="170"/>
    </row>
    <row r="91" s="7" customFormat="1" ht="19.92" customHeight="1">
      <c r="B91" s="168"/>
      <c r="C91" s="169"/>
      <c r="D91" s="128" t="s">
        <v>128</v>
      </c>
      <c r="E91" s="169"/>
      <c r="F91" s="169"/>
      <c r="G91" s="169"/>
      <c r="H91" s="169"/>
      <c r="I91" s="169"/>
      <c r="J91" s="169"/>
      <c r="K91" s="169"/>
      <c r="L91" s="169"/>
      <c r="M91" s="169"/>
      <c r="N91" s="130">
        <f>N131</f>
        <v>0</v>
      </c>
      <c r="O91" s="169"/>
      <c r="P91" s="169"/>
      <c r="Q91" s="169"/>
      <c r="R91" s="170"/>
    </row>
    <row r="92" s="7" customFormat="1" ht="19.92" customHeight="1">
      <c r="B92" s="168"/>
      <c r="C92" s="169"/>
      <c r="D92" s="128" t="s">
        <v>129</v>
      </c>
      <c r="E92" s="169"/>
      <c r="F92" s="169"/>
      <c r="G92" s="169"/>
      <c r="H92" s="169"/>
      <c r="I92" s="169"/>
      <c r="J92" s="169"/>
      <c r="K92" s="169"/>
      <c r="L92" s="169"/>
      <c r="M92" s="169"/>
      <c r="N92" s="130">
        <f>N140</f>
        <v>0</v>
      </c>
      <c r="O92" s="169"/>
      <c r="P92" s="169"/>
      <c r="Q92" s="169"/>
      <c r="R92" s="170"/>
    </row>
    <row r="93" s="6" customFormat="1" ht="24.96" customHeight="1">
      <c r="B93" s="163"/>
      <c r="C93" s="164"/>
      <c r="D93" s="165" t="s">
        <v>130</v>
      </c>
      <c r="E93" s="164"/>
      <c r="F93" s="164"/>
      <c r="G93" s="164"/>
      <c r="H93" s="164"/>
      <c r="I93" s="164"/>
      <c r="J93" s="164"/>
      <c r="K93" s="164"/>
      <c r="L93" s="164"/>
      <c r="M93" s="164"/>
      <c r="N93" s="166">
        <f>N142</f>
        <v>0</v>
      </c>
      <c r="O93" s="164"/>
      <c r="P93" s="164"/>
      <c r="Q93" s="164"/>
      <c r="R93" s="167"/>
    </row>
    <row r="94" s="7" customFormat="1" ht="19.92" customHeight="1">
      <c r="B94" s="168"/>
      <c r="C94" s="169"/>
      <c r="D94" s="128" t="s">
        <v>360</v>
      </c>
      <c r="E94" s="169"/>
      <c r="F94" s="169"/>
      <c r="G94" s="169"/>
      <c r="H94" s="169"/>
      <c r="I94" s="169"/>
      <c r="J94" s="169"/>
      <c r="K94" s="169"/>
      <c r="L94" s="169"/>
      <c r="M94" s="169"/>
      <c r="N94" s="130">
        <f>N143</f>
        <v>0</v>
      </c>
      <c r="O94" s="169"/>
      <c r="P94" s="169"/>
      <c r="Q94" s="169"/>
      <c r="R94" s="170"/>
    </row>
    <row r="95" s="7" customFormat="1" ht="19.92" customHeight="1">
      <c r="B95" s="168"/>
      <c r="C95" s="169"/>
      <c r="D95" s="128" t="s">
        <v>132</v>
      </c>
      <c r="E95" s="169"/>
      <c r="F95" s="169"/>
      <c r="G95" s="169"/>
      <c r="H95" s="169"/>
      <c r="I95" s="169"/>
      <c r="J95" s="169"/>
      <c r="K95" s="169"/>
      <c r="L95" s="169"/>
      <c r="M95" s="169"/>
      <c r="N95" s="130">
        <f>N160</f>
        <v>0</v>
      </c>
      <c r="O95" s="169"/>
      <c r="P95" s="169"/>
      <c r="Q95" s="169"/>
      <c r="R95" s="170"/>
    </row>
    <row r="96" s="7" customFormat="1" ht="19.92" customHeight="1">
      <c r="B96" s="168"/>
      <c r="C96" s="169"/>
      <c r="D96" s="128" t="s">
        <v>133</v>
      </c>
      <c r="E96" s="169"/>
      <c r="F96" s="169"/>
      <c r="G96" s="169"/>
      <c r="H96" s="169"/>
      <c r="I96" s="169"/>
      <c r="J96" s="169"/>
      <c r="K96" s="169"/>
      <c r="L96" s="169"/>
      <c r="M96" s="169"/>
      <c r="N96" s="130">
        <f>N164</f>
        <v>0</v>
      </c>
      <c r="O96" s="169"/>
      <c r="P96" s="169"/>
      <c r="Q96" s="169"/>
      <c r="R96" s="170"/>
    </row>
    <row r="97" s="6" customFormat="1" ht="24.96" customHeight="1">
      <c r="B97" s="163"/>
      <c r="C97" s="164"/>
      <c r="D97" s="165" t="s">
        <v>361</v>
      </c>
      <c r="E97" s="164"/>
      <c r="F97" s="164"/>
      <c r="G97" s="164"/>
      <c r="H97" s="164"/>
      <c r="I97" s="164"/>
      <c r="J97" s="164"/>
      <c r="K97" s="164"/>
      <c r="L97" s="164"/>
      <c r="M97" s="164"/>
      <c r="N97" s="166">
        <f>N177</f>
        <v>0</v>
      </c>
      <c r="O97" s="164"/>
      <c r="P97" s="164"/>
      <c r="Q97" s="164"/>
      <c r="R97" s="167"/>
    </row>
    <row r="98" s="7" customFormat="1" ht="19.92" customHeight="1">
      <c r="B98" s="168"/>
      <c r="C98" s="169"/>
      <c r="D98" s="128" t="s">
        <v>362</v>
      </c>
      <c r="E98" s="169"/>
      <c r="F98" s="169"/>
      <c r="G98" s="169"/>
      <c r="H98" s="169"/>
      <c r="I98" s="169"/>
      <c r="J98" s="169"/>
      <c r="K98" s="169"/>
      <c r="L98" s="169"/>
      <c r="M98" s="169"/>
      <c r="N98" s="130">
        <f>N178</f>
        <v>0</v>
      </c>
      <c r="O98" s="169"/>
      <c r="P98" s="169"/>
      <c r="Q98" s="169"/>
      <c r="R98" s="170"/>
    </row>
    <row r="99" s="6" customFormat="1" ht="24.96" customHeight="1">
      <c r="B99" s="163"/>
      <c r="C99" s="164"/>
      <c r="D99" s="165" t="s">
        <v>363</v>
      </c>
      <c r="E99" s="164"/>
      <c r="F99" s="164"/>
      <c r="G99" s="164"/>
      <c r="H99" s="164"/>
      <c r="I99" s="164"/>
      <c r="J99" s="164"/>
      <c r="K99" s="164"/>
      <c r="L99" s="164"/>
      <c r="M99" s="164"/>
      <c r="N99" s="166">
        <f>N206</f>
        <v>0</v>
      </c>
      <c r="O99" s="164"/>
      <c r="P99" s="164"/>
      <c r="Q99" s="164"/>
      <c r="R99" s="167"/>
    </row>
    <row r="100" s="6" customFormat="1" ht="21.84" customHeight="1">
      <c r="B100" s="163"/>
      <c r="C100" s="164"/>
      <c r="D100" s="165" t="s">
        <v>134</v>
      </c>
      <c r="E100" s="164"/>
      <c r="F100" s="164"/>
      <c r="G100" s="164"/>
      <c r="H100" s="164"/>
      <c r="I100" s="164"/>
      <c r="J100" s="164"/>
      <c r="K100" s="164"/>
      <c r="L100" s="164"/>
      <c r="M100" s="164"/>
      <c r="N100" s="171">
        <f>N209</f>
        <v>0</v>
      </c>
      <c r="O100" s="164"/>
      <c r="P100" s="164"/>
      <c r="Q100" s="164"/>
      <c r="R100" s="167"/>
    </row>
    <row r="101" s="1" customFormat="1" ht="21.84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6"/>
    </row>
    <row r="102" s="1" customFormat="1" ht="29.28" customHeight="1">
      <c r="B102" s="44"/>
      <c r="C102" s="161" t="s">
        <v>135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162">
        <f>ROUND(N103+N104+N105+N106+N107+N108,2)</f>
        <v>0</v>
      </c>
      <c r="O102" s="172"/>
      <c r="P102" s="172"/>
      <c r="Q102" s="172"/>
      <c r="R102" s="46"/>
      <c r="T102" s="173"/>
      <c r="U102" s="174" t="s">
        <v>39</v>
      </c>
    </row>
    <row r="103" s="1" customFormat="1" ht="18" customHeight="1">
      <c r="B103" s="175"/>
      <c r="C103" s="176"/>
      <c r="D103" s="138" t="s">
        <v>136</v>
      </c>
      <c r="E103" s="177"/>
      <c r="F103" s="177"/>
      <c r="G103" s="177"/>
      <c r="H103" s="177"/>
      <c r="I103" s="176"/>
      <c r="J103" s="176"/>
      <c r="K103" s="176"/>
      <c r="L103" s="176"/>
      <c r="M103" s="176"/>
      <c r="N103" s="129">
        <f>ROUND(N88*T103,2)</f>
        <v>0</v>
      </c>
      <c r="O103" s="178"/>
      <c r="P103" s="178"/>
      <c r="Q103" s="178"/>
      <c r="R103" s="179"/>
      <c r="S103" s="180"/>
      <c r="T103" s="181"/>
      <c r="U103" s="182" t="s">
        <v>42</v>
      </c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180"/>
      <c r="AH103" s="180"/>
      <c r="AI103" s="180"/>
      <c r="AJ103" s="180"/>
      <c r="AK103" s="180"/>
      <c r="AL103" s="180"/>
      <c r="AM103" s="180"/>
      <c r="AN103" s="180"/>
      <c r="AO103" s="180"/>
      <c r="AP103" s="180"/>
      <c r="AQ103" s="180"/>
      <c r="AR103" s="180"/>
      <c r="AS103" s="180"/>
      <c r="AT103" s="180"/>
      <c r="AU103" s="180"/>
      <c r="AV103" s="180"/>
      <c r="AW103" s="180"/>
      <c r="AX103" s="180"/>
      <c r="AY103" s="183" t="s">
        <v>137</v>
      </c>
      <c r="AZ103" s="180"/>
      <c r="BA103" s="180"/>
      <c r="BB103" s="180"/>
      <c r="BC103" s="180"/>
      <c r="BD103" s="180"/>
      <c r="BE103" s="184">
        <f>IF(U103="základná",N103,0)</f>
        <v>0</v>
      </c>
      <c r="BF103" s="184">
        <f>IF(U103="znížená",N103,0)</f>
        <v>0</v>
      </c>
      <c r="BG103" s="184">
        <f>IF(U103="zákl. prenesená",N103,0)</f>
        <v>0</v>
      </c>
      <c r="BH103" s="184">
        <f>IF(U103="zníž. prenesená",N103,0)</f>
        <v>0</v>
      </c>
      <c r="BI103" s="184">
        <f>IF(U103="nulová",N103,0)</f>
        <v>0</v>
      </c>
      <c r="BJ103" s="183" t="s">
        <v>138</v>
      </c>
      <c r="BK103" s="180"/>
      <c r="BL103" s="180"/>
      <c r="BM103" s="180"/>
    </row>
    <row r="104" s="1" customFormat="1" ht="18" customHeight="1">
      <c r="B104" s="175"/>
      <c r="C104" s="176"/>
      <c r="D104" s="138" t="s">
        <v>139</v>
      </c>
      <c r="E104" s="177"/>
      <c r="F104" s="177"/>
      <c r="G104" s="177"/>
      <c r="H104" s="177"/>
      <c r="I104" s="176"/>
      <c r="J104" s="176"/>
      <c r="K104" s="176"/>
      <c r="L104" s="176"/>
      <c r="M104" s="176"/>
      <c r="N104" s="129">
        <f>ROUND(N88*T104,2)</f>
        <v>0</v>
      </c>
      <c r="O104" s="178"/>
      <c r="P104" s="178"/>
      <c r="Q104" s="178"/>
      <c r="R104" s="179"/>
      <c r="S104" s="180"/>
      <c r="T104" s="181"/>
      <c r="U104" s="182" t="s">
        <v>42</v>
      </c>
      <c r="V104" s="180"/>
      <c r="W104" s="180"/>
      <c r="X104" s="180"/>
      <c r="Y104" s="180"/>
      <c r="Z104" s="180"/>
      <c r="AA104" s="180"/>
      <c r="AB104" s="180"/>
      <c r="AC104" s="180"/>
      <c r="AD104" s="180"/>
      <c r="AE104" s="180"/>
      <c r="AF104" s="180"/>
      <c r="AG104" s="180"/>
      <c r="AH104" s="180"/>
      <c r="AI104" s="180"/>
      <c r="AJ104" s="180"/>
      <c r="AK104" s="180"/>
      <c r="AL104" s="180"/>
      <c r="AM104" s="180"/>
      <c r="AN104" s="180"/>
      <c r="AO104" s="180"/>
      <c r="AP104" s="180"/>
      <c r="AQ104" s="180"/>
      <c r="AR104" s="180"/>
      <c r="AS104" s="180"/>
      <c r="AT104" s="180"/>
      <c r="AU104" s="180"/>
      <c r="AV104" s="180"/>
      <c r="AW104" s="180"/>
      <c r="AX104" s="180"/>
      <c r="AY104" s="183" t="s">
        <v>137</v>
      </c>
      <c r="AZ104" s="180"/>
      <c r="BA104" s="180"/>
      <c r="BB104" s="180"/>
      <c r="BC104" s="180"/>
      <c r="BD104" s="180"/>
      <c r="BE104" s="184">
        <f>IF(U104="základná",N104,0)</f>
        <v>0</v>
      </c>
      <c r="BF104" s="184">
        <f>IF(U104="znížená",N104,0)</f>
        <v>0</v>
      </c>
      <c r="BG104" s="184">
        <f>IF(U104="zákl. prenesená",N104,0)</f>
        <v>0</v>
      </c>
      <c r="BH104" s="184">
        <f>IF(U104="zníž. prenesená",N104,0)</f>
        <v>0</v>
      </c>
      <c r="BI104" s="184">
        <f>IF(U104="nulová",N104,0)</f>
        <v>0</v>
      </c>
      <c r="BJ104" s="183" t="s">
        <v>138</v>
      </c>
      <c r="BK104" s="180"/>
      <c r="BL104" s="180"/>
      <c r="BM104" s="180"/>
    </row>
    <row r="105" s="1" customFormat="1" ht="18" customHeight="1">
      <c r="B105" s="175"/>
      <c r="C105" s="176"/>
      <c r="D105" s="138" t="s">
        <v>140</v>
      </c>
      <c r="E105" s="177"/>
      <c r="F105" s="177"/>
      <c r="G105" s="177"/>
      <c r="H105" s="177"/>
      <c r="I105" s="176"/>
      <c r="J105" s="176"/>
      <c r="K105" s="176"/>
      <c r="L105" s="176"/>
      <c r="M105" s="176"/>
      <c r="N105" s="129">
        <f>ROUND(N88*T105,2)</f>
        <v>0</v>
      </c>
      <c r="O105" s="178"/>
      <c r="P105" s="178"/>
      <c r="Q105" s="178"/>
      <c r="R105" s="179"/>
      <c r="S105" s="180"/>
      <c r="T105" s="181"/>
      <c r="U105" s="182" t="s">
        <v>42</v>
      </c>
      <c r="V105" s="180"/>
      <c r="W105" s="180"/>
      <c r="X105" s="180"/>
      <c r="Y105" s="180"/>
      <c r="Z105" s="180"/>
      <c r="AA105" s="180"/>
      <c r="AB105" s="180"/>
      <c r="AC105" s="180"/>
      <c r="AD105" s="180"/>
      <c r="AE105" s="180"/>
      <c r="AF105" s="180"/>
      <c r="AG105" s="180"/>
      <c r="AH105" s="180"/>
      <c r="AI105" s="180"/>
      <c r="AJ105" s="180"/>
      <c r="AK105" s="180"/>
      <c r="AL105" s="180"/>
      <c r="AM105" s="180"/>
      <c r="AN105" s="180"/>
      <c r="AO105" s="180"/>
      <c r="AP105" s="180"/>
      <c r="AQ105" s="180"/>
      <c r="AR105" s="180"/>
      <c r="AS105" s="180"/>
      <c r="AT105" s="180"/>
      <c r="AU105" s="180"/>
      <c r="AV105" s="180"/>
      <c r="AW105" s="180"/>
      <c r="AX105" s="180"/>
      <c r="AY105" s="183" t="s">
        <v>137</v>
      </c>
      <c r="AZ105" s="180"/>
      <c r="BA105" s="180"/>
      <c r="BB105" s="180"/>
      <c r="BC105" s="180"/>
      <c r="BD105" s="180"/>
      <c r="BE105" s="184">
        <f>IF(U105="základná",N105,0)</f>
        <v>0</v>
      </c>
      <c r="BF105" s="184">
        <f>IF(U105="znížená",N105,0)</f>
        <v>0</v>
      </c>
      <c r="BG105" s="184">
        <f>IF(U105="zákl. prenesená",N105,0)</f>
        <v>0</v>
      </c>
      <c r="BH105" s="184">
        <f>IF(U105="zníž. prenesená",N105,0)</f>
        <v>0</v>
      </c>
      <c r="BI105" s="184">
        <f>IF(U105="nulová",N105,0)</f>
        <v>0</v>
      </c>
      <c r="BJ105" s="183" t="s">
        <v>138</v>
      </c>
      <c r="BK105" s="180"/>
      <c r="BL105" s="180"/>
      <c r="BM105" s="180"/>
    </row>
    <row r="106" s="1" customFormat="1" ht="18" customHeight="1">
      <c r="B106" s="175"/>
      <c r="C106" s="176"/>
      <c r="D106" s="138" t="s">
        <v>141</v>
      </c>
      <c r="E106" s="177"/>
      <c r="F106" s="177"/>
      <c r="G106" s="177"/>
      <c r="H106" s="177"/>
      <c r="I106" s="176"/>
      <c r="J106" s="176"/>
      <c r="K106" s="176"/>
      <c r="L106" s="176"/>
      <c r="M106" s="176"/>
      <c r="N106" s="129">
        <f>ROUND(N88*T106,2)</f>
        <v>0</v>
      </c>
      <c r="O106" s="178"/>
      <c r="P106" s="178"/>
      <c r="Q106" s="178"/>
      <c r="R106" s="179"/>
      <c r="S106" s="180"/>
      <c r="T106" s="181"/>
      <c r="U106" s="182" t="s">
        <v>42</v>
      </c>
      <c r="V106" s="180"/>
      <c r="W106" s="180"/>
      <c r="X106" s="180"/>
      <c r="Y106" s="180"/>
      <c r="Z106" s="180"/>
      <c r="AA106" s="180"/>
      <c r="AB106" s="180"/>
      <c r="AC106" s="180"/>
      <c r="AD106" s="180"/>
      <c r="AE106" s="180"/>
      <c r="AF106" s="180"/>
      <c r="AG106" s="180"/>
      <c r="AH106" s="180"/>
      <c r="AI106" s="180"/>
      <c r="AJ106" s="180"/>
      <c r="AK106" s="180"/>
      <c r="AL106" s="180"/>
      <c r="AM106" s="180"/>
      <c r="AN106" s="180"/>
      <c r="AO106" s="180"/>
      <c r="AP106" s="180"/>
      <c r="AQ106" s="180"/>
      <c r="AR106" s="180"/>
      <c r="AS106" s="180"/>
      <c r="AT106" s="180"/>
      <c r="AU106" s="180"/>
      <c r="AV106" s="180"/>
      <c r="AW106" s="180"/>
      <c r="AX106" s="180"/>
      <c r="AY106" s="183" t="s">
        <v>137</v>
      </c>
      <c r="AZ106" s="180"/>
      <c r="BA106" s="180"/>
      <c r="BB106" s="180"/>
      <c r="BC106" s="180"/>
      <c r="BD106" s="180"/>
      <c r="BE106" s="184">
        <f>IF(U106="základná",N106,0)</f>
        <v>0</v>
      </c>
      <c r="BF106" s="184">
        <f>IF(U106="znížená",N106,0)</f>
        <v>0</v>
      </c>
      <c r="BG106" s="184">
        <f>IF(U106="zákl. prenesená",N106,0)</f>
        <v>0</v>
      </c>
      <c r="BH106" s="184">
        <f>IF(U106="zníž. prenesená",N106,0)</f>
        <v>0</v>
      </c>
      <c r="BI106" s="184">
        <f>IF(U106="nulová",N106,0)</f>
        <v>0</v>
      </c>
      <c r="BJ106" s="183" t="s">
        <v>138</v>
      </c>
      <c r="BK106" s="180"/>
      <c r="BL106" s="180"/>
      <c r="BM106" s="180"/>
    </row>
    <row r="107" s="1" customFormat="1" ht="18" customHeight="1">
      <c r="B107" s="175"/>
      <c r="C107" s="176"/>
      <c r="D107" s="138" t="s">
        <v>142</v>
      </c>
      <c r="E107" s="177"/>
      <c r="F107" s="177"/>
      <c r="G107" s="177"/>
      <c r="H107" s="177"/>
      <c r="I107" s="176"/>
      <c r="J107" s="176"/>
      <c r="K107" s="176"/>
      <c r="L107" s="176"/>
      <c r="M107" s="176"/>
      <c r="N107" s="129">
        <f>ROUND(N88*T107,2)</f>
        <v>0</v>
      </c>
      <c r="O107" s="178"/>
      <c r="P107" s="178"/>
      <c r="Q107" s="178"/>
      <c r="R107" s="179"/>
      <c r="S107" s="180"/>
      <c r="T107" s="181"/>
      <c r="U107" s="182" t="s">
        <v>42</v>
      </c>
      <c r="V107" s="180"/>
      <c r="W107" s="180"/>
      <c r="X107" s="180"/>
      <c r="Y107" s="180"/>
      <c r="Z107" s="180"/>
      <c r="AA107" s="180"/>
      <c r="AB107" s="180"/>
      <c r="AC107" s="180"/>
      <c r="AD107" s="180"/>
      <c r="AE107" s="180"/>
      <c r="AF107" s="180"/>
      <c r="AG107" s="180"/>
      <c r="AH107" s="180"/>
      <c r="AI107" s="180"/>
      <c r="AJ107" s="180"/>
      <c r="AK107" s="180"/>
      <c r="AL107" s="180"/>
      <c r="AM107" s="180"/>
      <c r="AN107" s="180"/>
      <c r="AO107" s="180"/>
      <c r="AP107" s="180"/>
      <c r="AQ107" s="180"/>
      <c r="AR107" s="180"/>
      <c r="AS107" s="180"/>
      <c r="AT107" s="180"/>
      <c r="AU107" s="180"/>
      <c r="AV107" s="180"/>
      <c r="AW107" s="180"/>
      <c r="AX107" s="180"/>
      <c r="AY107" s="183" t="s">
        <v>137</v>
      </c>
      <c r="AZ107" s="180"/>
      <c r="BA107" s="180"/>
      <c r="BB107" s="180"/>
      <c r="BC107" s="180"/>
      <c r="BD107" s="180"/>
      <c r="BE107" s="184">
        <f>IF(U107="základná",N107,0)</f>
        <v>0</v>
      </c>
      <c r="BF107" s="184">
        <f>IF(U107="znížená",N107,0)</f>
        <v>0</v>
      </c>
      <c r="BG107" s="184">
        <f>IF(U107="zákl. prenesená",N107,0)</f>
        <v>0</v>
      </c>
      <c r="BH107" s="184">
        <f>IF(U107="zníž. prenesená",N107,0)</f>
        <v>0</v>
      </c>
      <c r="BI107" s="184">
        <f>IF(U107="nulová",N107,0)</f>
        <v>0</v>
      </c>
      <c r="BJ107" s="183" t="s">
        <v>138</v>
      </c>
      <c r="BK107" s="180"/>
      <c r="BL107" s="180"/>
      <c r="BM107" s="180"/>
    </row>
    <row r="108" s="1" customFormat="1" ht="18" customHeight="1">
      <c r="B108" s="175"/>
      <c r="C108" s="176"/>
      <c r="D108" s="177" t="s">
        <v>143</v>
      </c>
      <c r="E108" s="176"/>
      <c r="F108" s="176"/>
      <c r="G108" s="176"/>
      <c r="H108" s="176"/>
      <c r="I108" s="176"/>
      <c r="J108" s="176"/>
      <c r="K108" s="176"/>
      <c r="L108" s="176"/>
      <c r="M108" s="176"/>
      <c r="N108" s="129">
        <f>ROUND(N88*T108,2)</f>
        <v>0</v>
      </c>
      <c r="O108" s="178"/>
      <c r="P108" s="178"/>
      <c r="Q108" s="178"/>
      <c r="R108" s="179"/>
      <c r="S108" s="180"/>
      <c r="T108" s="185"/>
      <c r="U108" s="186" t="s">
        <v>42</v>
      </c>
      <c r="V108" s="180"/>
      <c r="W108" s="180"/>
      <c r="X108" s="180"/>
      <c r="Y108" s="180"/>
      <c r="Z108" s="180"/>
      <c r="AA108" s="180"/>
      <c r="AB108" s="180"/>
      <c r="AC108" s="180"/>
      <c r="AD108" s="180"/>
      <c r="AE108" s="180"/>
      <c r="AF108" s="180"/>
      <c r="AG108" s="180"/>
      <c r="AH108" s="180"/>
      <c r="AI108" s="180"/>
      <c r="AJ108" s="180"/>
      <c r="AK108" s="180"/>
      <c r="AL108" s="180"/>
      <c r="AM108" s="180"/>
      <c r="AN108" s="180"/>
      <c r="AO108" s="180"/>
      <c r="AP108" s="180"/>
      <c r="AQ108" s="180"/>
      <c r="AR108" s="180"/>
      <c r="AS108" s="180"/>
      <c r="AT108" s="180"/>
      <c r="AU108" s="180"/>
      <c r="AV108" s="180"/>
      <c r="AW108" s="180"/>
      <c r="AX108" s="180"/>
      <c r="AY108" s="183" t="s">
        <v>144</v>
      </c>
      <c r="AZ108" s="180"/>
      <c r="BA108" s="180"/>
      <c r="BB108" s="180"/>
      <c r="BC108" s="180"/>
      <c r="BD108" s="180"/>
      <c r="BE108" s="184">
        <f>IF(U108="základná",N108,0)</f>
        <v>0</v>
      </c>
      <c r="BF108" s="184">
        <f>IF(U108="znížená",N108,0)</f>
        <v>0</v>
      </c>
      <c r="BG108" s="184">
        <f>IF(U108="zákl. prenesená",N108,0)</f>
        <v>0</v>
      </c>
      <c r="BH108" s="184">
        <f>IF(U108="zníž. prenesená",N108,0)</f>
        <v>0</v>
      </c>
      <c r="BI108" s="184">
        <f>IF(U108="nulová",N108,0)</f>
        <v>0</v>
      </c>
      <c r="BJ108" s="183" t="s">
        <v>138</v>
      </c>
      <c r="BK108" s="180"/>
      <c r="BL108" s="180"/>
      <c r="BM108" s="180"/>
    </row>
    <row r="109" s="1" customForma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6"/>
    </row>
    <row r="110" s="1" customFormat="1" ht="29.28" customHeight="1">
      <c r="B110" s="44"/>
      <c r="C110" s="142" t="s">
        <v>108</v>
      </c>
      <c r="D110" s="143"/>
      <c r="E110" s="143"/>
      <c r="F110" s="143"/>
      <c r="G110" s="143"/>
      <c r="H110" s="143"/>
      <c r="I110" s="143"/>
      <c r="J110" s="143"/>
      <c r="K110" s="143"/>
      <c r="L110" s="144">
        <f>ROUND(SUM(N88+N102),2)</f>
        <v>0</v>
      </c>
      <c r="M110" s="144"/>
      <c r="N110" s="144"/>
      <c r="O110" s="144"/>
      <c r="P110" s="144"/>
      <c r="Q110" s="144"/>
      <c r="R110" s="46"/>
    </row>
    <row r="111" s="1" customFormat="1" ht="6.96" customHeight="1"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5"/>
    </row>
    <row r="115" s="1" customFormat="1" ht="6.96" customHeight="1">
      <c r="B115" s="76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8"/>
    </row>
    <row r="116" s="1" customFormat="1" ht="36.96" customHeight="1">
      <c r="B116" s="44"/>
      <c r="C116" s="25" t="s">
        <v>145</v>
      </c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 ht="30" customHeight="1">
      <c r="B118" s="44"/>
      <c r="C118" s="36" t="s">
        <v>17</v>
      </c>
      <c r="D118" s="45"/>
      <c r="E118" s="45"/>
      <c r="F118" s="147" t="str">
        <f>F6</f>
        <v>Zvýšenie energetickej efektívnej objektov HARMONIA Stražske</v>
      </c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45"/>
      <c r="R118" s="46"/>
    </row>
    <row r="119" s="1" customFormat="1" ht="36.96" customHeight="1">
      <c r="B119" s="44"/>
      <c r="C119" s="83" t="s">
        <v>115</v>
      </c>
      <c r="D119" s="45"/>
      <c r="E119" s="45"/>
      <c r="F119" s="85" t="str">
        <f>F7</f>
        <v xml:space="preserve">02 - SO 01 Zateplenie  strechy a bleskozvod </v>
      </c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="1" customFormat="1" ht="6.96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1" customFormat="1" ht="18" customHeight="1">
      <c r="B121" s="44"/>
      <c r="C121" s="36" t="s">
        <v>21</v>
      </c>
      <c r="D121" s="45"/>
      <c r="E121" s="45"/>
      <c r="F121" s="31" t="str">
        <f>F9</f>
        <v>Strážske</v>
      </c>
      <c r="G121" s="45"/>
      <c r="H121" s="45"/>
      <c r="I121" s="45"/>
      <c r="J121" s="45"/>
      <c r="K121" s="36" t="s">
        <v>23</v>
      </c>
      <c r="L121" s="45"/>
      <c r="M121" s="88" t="str">
        <f>IF(O9="","",O9)</f>
        <v>27. 9. 2017</v>
      </c>
      <c r="N121" s="88"/>
      <c r="O121" s="88"/>
      <c r="P121" s="88"/>
      <c r="Q121" s="45"/>
      <c r="R121" s="46"/>
    </row>
    <row r="122" s="1" customFormat="1" ht="6.96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6"/>
    </row>
    <row r="123" s="1" customFormat="1">
      <c r="B123" s="44"/>
      <c r="C123" s="36" t="s">
        <v>25</v>
      </c>
      <c r="D123" s="45"/>
      <c r="E123" s="45"/>
      <c r="F123" s="31" t="str">
        <f>E12</f>
        <v xml:space="preserve">Harmónia Strážske </v>
      </c>
      <c r="G123" s="45"/>
      <c r="H123" s="45"/>
      <c r="I123" s="45"/>
      <c r="J123" s="45"/>
      <c r="K123" s="36" t="s">
        <v>31</v>
      </c>
      <c r="L123" s="45"/>
      <c r="M123" s="31" t="str">
        <f>E18</f>
        <v xml:space="preserve"> </v>
      </c>
      <c r="N123" s="31"/>
      <c r="O123" s="31"/>
      <c r="P123" s="31"/>
      <c r="Q123" s="31"/>
      <c r="R123" s="46"/>
    </row>
    <row r="124" s="1" customFormat="1" ht="14.4" customHeight="1">
      <c r="B124" s="44"/>
      <c r="C124" s="36" t="s">
        <v>29</v>
      </c>
      <c r="D124" s="45"/>
      <c r="E124" s="45"/>
      <c r="F124" s="31" t="str">
        <f>IF(E15="","",E15)</f>
        <v>Vyplň údaj</v>
      </c>
      <c r="G124" s="45"/>
      <c r="H124" s="45"/>
      <c r="I124" s="45"/>
      <c r="J124" s="45"/>
      <c r="K124" s="36" t="s">
        <v>34</v>
      </c>
      <c r="L124" s="45"/>
      <c r="M124" s="31" t="str">
        <f>E21</f>
        <v xml:space="preserve"> </v>
      </c>
      <c r="N124" s="31"/>
      <c r="O124" s="31"/>
      <c r="P124" s="31"/>
      <c r="Q124" s="31"/>
      <c r="R124" s="46"/>
    </row>
    <row r="125" s="1" customFormat="1" ht="10.32" customHeight="1"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6"/>
    </row>
    <row r="126" s="8" customFormat="1" ht="29.28" customHeight="1">
      <c r="B126" s="187"/>
      <c r="C126" s="188" t="s">
        <v>146</v>
      </c>
      <c r="D126" s="189" t="s">
        <v>147</v>
      </c>
      <c r="E126" s="189" t="s">
        <v>57</v>
      </c>
      <c r="F126" s="189" t="s">
        <v>148</v>
      </c>
      <c r="G126" s="189"/>
      <c r="H126" s="189"/>
      <c r="I126" s="189"/>
      <c r="J126" s="189" t="s">
        <v>149</v>
      </c>
      <c r="K126" s="189" t="s">
        <v>150</v>
      </c>
      <c r="L126" s="189" t="s">
        <v>151</v>
      </c>
      <c r="M126" s="189"/>
      <c r="N126" s="189" t="s">
        <v>120</v>
      </c>
      <c r="O126" s="189"/>
      <c r="P126" s="189"/>
      <c r="Q126" s="190"/>
      <c r="R126" s="191"/>
      <c r="T126" s="98" t="s">
        <v>152</v>
      </c>
      <c r="U126" s="99" t="s">
        <v>39</v>
      </c>
      <c r="V126" s="99" t="s">
        <v>153</v>
      </c>
      <c r="W126" s="99" t="s">
        <v>154</v>
      </c>
      <c r="X126" s="99" t="s">
        <v>155</v>
      </c>
      <c r="Y126" s="99" t="s">
        <v>156</v>
      </c>
      <c r="Z126" s="99" t="s">
        <v>157</v>
      </c>
      <c r="AA126" s="100" t="s">
        <v>158</v>
      </c>
    </row>
    <row r="127" s="1" customFormat="1" ht="29.28" customHeight="1">
      <c r="B127" s="44"/>
      <c r="C127" s="102" t="s">
        <v>117</v>
      </c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192">
        <f>BK127</f>
        <v>0</v>
      </c>
      <c r="O127" s="193"/>
      <c r="P127" s="193"/>
      <c r="Q127" s="193"/>
      <c r="R127" s="46"/>
      <c r="T127" s="101"/>
      <c r="U127" s="65"/>
      <c r="V127" s="65"/>
      <c r="W127" s="194">
        <f>W128+W142+W177+W206+W209</f>
        <v>0</v>
      </c>
      <c r="X127" s="65"/>
      <c r="Y127" s="194">
        <f>Y128+Y142+Y177+Y206+Y209</f>
        <v>503.18116762200009</v>
      </c>
      <c r="Z127" s="65"/>
      <c r="AA127" s="195">
        <f>AA128+AA142+AA177+AA206+AA209</f>
        <v>259.20936</v>
      </c>
      <c r="AT127" s="20" t="s">
        <v>74</v>
      </c>
      <c r="AU127" s="20" t="s">
        <v>122</v>
      </c>
      <c r="BK127" s="196">
        <f>BK128+BK142+BK177+BK206+BK209</f>
        <v>0</v>
      </c>
    </row>
    <row r="128" s="9" customFormat="1" ht="37.44" customHeight="1">
      <c r="B128" s="197"/>
      <c r="C128" s="198"/>
      <c r="D128" s="199" t="s">
        <v>123</v>
      </c>
      <c r="E128" s="199"/>
      <c r="F128" s="199"/>
      <c r="G128" s="199"/>
      <c r="H128" s="199"/>
      <c r="I128" s="199"/>
      <c r="J128" s="199"/>
      <c r="K128" s="199"/>
      <c r="L128" s="199"/>
      <c r="M128" s="199"/>
      <c r="N128" s="171">
        <f>BK128</f>
        <v>0</v>
      </c>
      <c r="O128" s="200"/>
      <c r="P128" s="200"/>
      <c r="Q128" s="200"/>
      <c r="R128" s="201"/>
      <c r="T128" s="202"/>
      <c r="U128" s="198"/>
      <c r="V128" s="198"/>
      <c r="W128" s="203">
        <f>W129+W131+W140</f>
        <v>0</v>
      </c>
      <c r="X128" s="198"/>
      <c r="Y128" s="203">
        <f>Y129+Y131+Y140</f>
        <v>243.46801447580003</v>
      </c>
      <c r="Z128" s="198"/>
      <c r="AA128" s="204">
        <f>AA129+AA131+AA140</f>
        <v>238.33500000000001</v>
      </c>
      <c r="AR128" s="205" t="s">
        <v>83</v>
      </c>
      <c r="AT128" s="206" t="s">
        <v>74</v>
      </c>
      <c r="AU128" s="206" t="s">
        <v>75</v>
      </c>
      <c r="AY128" s="205" t="s">
        <v>159</v>
      </c>
      <c r="BK128" s="207">
        <f>BK129+BK131+BK140</f>
        <v>0</v>
      </c>
    </row>
    <row r="129" s="9" customFormat="1" ht="19.92" customHeight="1">
      <c r="B129" s="197"/>
      <c r="C129" s="198"/>
      <c r="D129" s="208" t="s">
        <v>127</v>
      </c>
      <c r="E129" s="208"/>
      <c r="F129" s="208"/>
      <c r="G129" s="208"/>
      <c r="H129" s="208"/>
      <c r="I129" s="208"/>
      <c r="J129" s="208"/>
      <c r="K129" s="208"/>
      <c r="L129" s="208"/>
      <c r="M129" s="208"/>
      <c r="N129" s="209">
        <f>BK129</f>
        <v>0</v>
      </c>
      <c r="O129" s="210"/>
      <c r="P129" s="210"/>
      <c r="Q129" s="210"/>
      <c r="R129" s="201"/>
      <c r="T129" s="202"/>
      <c r="U129" s="198"/>
      <c r="V129" s="198"/>
      <c r="W129" s="203">
        <f>W130</f>
        <v>0</v>
      </c>
      <c r="X129" s="198"/>
      <c r="Y129" s="203">
        <f>Y130</f>
        <v>109.79385747580001</v>
      </c>
      <c r="Z129" s="198"/>
      <c r="AA129" s="204">
        <f>AA130</f>
        <v>0</v>
      </c>
      <c r="AR129" s="205" t="s">
        <v>83</v>
      </c>
      <c r="AT129" s="206" t="s">
        <v>74</v>
      </c>
      <c r="AU129" s="206" t="s">
        <v>83</v>
      </c>
      <c r="AY129" s="205" t="s">
        <v>159</v>
      </c>
      <c r="BK129" s="207">
        <f>BK130</f>
        <v>0</v>
      </c>
    </row>
    <row r="130" s="1" customFormat="1" ht="25.5" customHeight="1">
      <c r="B130" s="175"/>
      <c r="C130" s="211" t="s">
        <v>83</v>
      </c>
      <c r="D130" s="211" t="s">
        <v>160</v>
      </c>
      <c r="E130" s="212" t="s">
        <v>364</v>
      </c>
      <c r="F130" s="213" t="s">
        <v>365</v>
      </c>
      <c r="G130" s="213"/>
      <c r="H130" s="213"/>
      <c r="I130" s="213"/>
      <c r="J130" s="214" t="s">
        <v>163</v>
      </c>
      <c r="K130" s="215">
        <v>139.82300000000001</v>
      </c>
      <c r="L130" s="216">
        <v>0</v>
      </c>
      <c r="M130" s="216"/>
      <c r="N130" s="215">
        <f>ROUND(L130*K130,3)</f>
        <v>0</v>
      </c>
      <c r="O130" s="215"/>
      <c r="P130" s="215"/>
      <c r="Q130" s="215"/>
      <c r="R130" s="179"/>
      <c r="T130" s="217" t="s">
        <v>5</v>
      </c>
      <c r="U130" s="54" t="s">
        <v>42</v>
      </c>
      <c r="V130" s="45"/>
      <c r="W130" s="218">
        <f>V130*K130</f>
        <v>0</v>
      </c>
      <c r="X130" s="218">
        <v>0.7852346</v>
      </c>
      <c r="Y130" s="218">
        <f>X130*K130</f>
        <v>109.79385747580001</v>
      </c>
      <c r="Z130" s="218">
        <v>0</v>
      </c>
      <c r="AA130" s="219">
        <f>Z130*K130</f>
        <v>0</v>
      </c>
      <c r="AR130" s="20" t="s">
        <v>164</v>
      </c>
      <c r="AT130" s="20" t="s">
        <v>160</v>
      </c>
      <c r="AU130" s="20" t="s">
        <v>138</v>
      </c>
      <c r="AY130" s="20" t="s">
        <v>159</v>
      </c>
      <c r="BE130" s="134">
        <f>IF(U130="základná",N130,0)</f>
        <v>0</v>
      </c>
      <c r="BF130" s="134">
        <f>IF(U130="znížená",N130,0)</f>
        <v>0</v>
      </c>
      <c r="BG130" s="134">
        <f>IF(U130="zákl. prenesená",N130,0)</f>
        <v>0</v>
      </c>
      <c r="BH130" s="134">
        <f>IF(U130="zníž. prenesená",N130,0)</f>
        <v>0</v>
      </c>
      <c r="BI130" s="134">
        <f>IF(U130="nulová",N130,0)</f>
        <v>0</v>
      </c>
      <c r="BJ130" s="20" t="s">
        <v>138</v>
      </c>
      <c r="BK130" s="220">
        <f>ROUND(L130*K130,3)</f>
        <v>0</v>
      </c>
      <c r="BL130" s="20" t="s">
        <v>164</v>
      </c>
      <c r="BM130" s="20" t="s">
        <v>366</v>
      </c>
    </row>
    <row r="131" s="9" customFormat="1" ht="29.88" customHeight="1">
      <c r="B131" s="197"/>
      <c r="C131" s="198"/>
      <c r="D131" s="208" t="s">
        <v>128</v>
      </c>
      <c r="E131" s="208"/>
      <c r="F131" s="208"/>
      <c r="G131" s="208"/>
      <c r="H131" s="208"/>
      <c r="I131" s="208"/>
      <c r="J131" s="208"/>
      <c r="K131" s="208"/>
      <c r="L131" s="208"/>
      <c r="M131" s="208"/>
      <c r="N131" s="221">
        <f>BK131</f>
        <v>0</v>
      </c>
      <c r="O131" s="222"/>
      <c r="P131" s="222"/>
      <c r="Q131" s="222"/>
      <c r="R131" s="201"/>
      <c r="T131" s="202"/>
      <c r="U131" s="198"/>
      <c r="V131" s="198"/>
      <c r="W131" s="203">
        <f>SUM(W132:W139)</f>
        <v>0</v>
      </c>
      <c r="X131" s="198"/>
      <c r="Y131" s="203">
        <f>SUM(Y132:Y139)</f>
        <v>133.67415700000001</v>
      </c>
      <c r="Z131" s="198"/>
      <c r="AA131" s="204">
        <f>SUM(AA132:AA139)</f>
        <v>238.33500000000001</v>
      </c>
      <c r="AR131" s="205" t="s">
        <v>83</v>
      </c>
      <c r="AT131" s="206" t="s">
        <v>74</v>
      </c>
      <c r="AU131" s="206" t="s">
        <v>83</v>
      </c>
      <c r="AY131" s="205" t="s">
        <v>159</v>
      </c>
      <c r="BK131" s="207">
        <f>SUM(BK132:BK139)</f>
        <v>0</v>
      </c>
    </row>
    <row r="132" s="1" customFormat="1" ht="25.5" customHeight="1">
      <c r="B132" s="175"/>
      <c r="C132" s="211" t="s">
        <v>138</v>
      </c>
      <c r="D132" s="211" t="s">
        <v>160</v>
      </c>
      <c r="E132" s="212" t="s">
        <v>367</v>
      </c>
      <c r="F132" s="213" t="s">
        <v>368</v>
      </c>
      <c r="G132" s="213"/>
      <c r="H132" s="213"/>
      <c r="I132" s="213"/>
      <c r="J132" s="214" t="s">
        <v>188</v>
      </c>
      <c r="K132" s="215">
        <v>1588.9000000000001</v>
      </c>
      <c r="L132" s="216">
        <v>0</v>
      </c>
      <c r="M132" s="216"/>
      <c r="N132" s="215">
        <f>ROUND(L132*K132,3)</f>
        <v>0</v>
      </c>
      <c r="O132" s="215"/>
      <c r="P132" s="215"/>
      <c r="Q132" s="215"/>
      <c r="R132" s="179"/>
      <c r="T132" s="217" t="s">
        <v>5</v>
      </c>
      <c r="U132" s="54" t="s">
        <v>42</v>
      </c>
      <c r="V132" s="45"/>
      <c r="W132" s="218">
        <f>V132*K132</f>
        <v>0</v>
      </c>
      <c r="X132" s="218">
        <v>0.084129999999999996</v>
      </c>
      <c r="Y132" s="218">
        <f>X132*K132</f>
        <v>133.67415700000001</v>
      </c>
      <c r="Z132" s="218">
        <v>0.14999999999999999</v>
      </c>
      <c r="AA132" s="219">
        <f>Z132*K132</f>
        <v>238.33500000000001</v>
      </c>
      <c r="AR132" s="20" t="s">
        <v>164</v>
      </c>
      <c r="AT132" s="20" t="s">
        <v>160</v>
      </c>
      <c r="AU132" s="20" t="s">
        <v>138</v>
      </c>
      <c r="AY132" s="20" t="s">
        <v>159</v>
      </c>
      <c r="BE132" s="134">
        <f>IF(U132="základná",N132,0)</f>
        <v>0</v>
      </c>
      <c r="BF132" s="134">
        <f>IF(U132="znížená",N132,0)</f>
        <v>0</v>
      </c>
      <c r="BG132" s="134">
        <f>IF(U132="zákl. prenesená",N132,0)</f>
        <v>0</v>
      </c>
      <c r="BH132" s="134">
        <f>IF(U132="zníž. prenesená",N132,0)</f>
        <v>0</v>
      </c>
      <c r="BI132" s="134">
        <f>IF(U132="nulová",N132,0)</f>
        <v>0</v>
      </c>
      <c r="BJ132" s="20" t="s">
        <v>138</v>
      </c>
      <c r="BK132" s="220">
        <f>ROUND(L132*K132,3)</f>
        <v>0</v>
      </c>
      <c r="BL132" s="20" t="s">
        <v>164</v>
      </c>
      <c r="BM132" s="20" t="s">
        <v>369</v>
      </c>
    </row>
    <row r="133" s="1" customFormat="1" ht="38.25" customHeight="1">
      <c r="B133" s="175"/>
      <c r="C133" s="211" t="s">
        <v>169</v>
      </c>
      <c r="D133" s="211" t="s">
        <v>160</v>
      </c>
      <c r="E133" s="212" t="s">
        <v>273</v>
      </c>
      <c r="F133" s="213" t="s">
        <v>274</v>
      </c>
      <c r="G133" s="213"/>
      <c r="H133" s="213"/>
      <c r="I133" s="213"/>
      <c r="J133" s="214" t="s">
        <v>183</v>
      </c>
      <c r="K133" s="215">
        <v>259.209</v>
      </c>
      <c r="L133" s="216">
        <v>0</v>
      </c>
      <c r="M133" s="216"/>
      <c r="N133" s="215">
        <f>ROUND(L133*K133,3)</f>
        <v>0</v>
      </c>
      <c r="O133" s="215"/>
      <c r="P133" s="215"/>
      <c r="Q133" s="215"/>
      <c r="R133" s="179"/>
      <c r="T133" s="217" t="s">
        <v>5</v>
      </c>
      <c r="U133" s="54" t="s">
        <v>42</v>
      </c>
      <c r="V133" s="45"/>
      <c r="W133" s="218">
        <f>V133*K133</f>
        <v>0</v>
      </c>
      <c r="X133" s="218">
        <v>0</v>
      </c>
      <c r="Y133" s="218">
        <f>X133*K133</f>
        <v>0</v>
      </c>
      <c r="Z133" s="218">
        <v>0</v>
      </c>
      <c r="AA133" s="219">
        <f>Z133*K133</f>
        <v>0</v>
      </c>
      <c r="AR133" s="20" t="s">
        <v>164</v>
      </c>
      <c r="AT133" s="20" t="s">
        <v>160</v>
      </c>
      <c r="AU133" s="20" t="s">
        <v>138</v>
      </c>
      <c r="AY133" s="20" t="s">
        <v>159</v>
      </c>
      <c r="BE133" s="134">
        <f>IF(U133="základná",N133,0)</f>
        <v>0</v>
      </c>
      <c r="BF133" s="134">
        <f>IF(U133="znížená",N133,0)</f>
        <v>0</v>
      </c>
      <c r="BG133" s="134">
        <f>IF(U133="zákl. prenesená",N133,0)</f>
        <v>0</v>
      </c>
      <c r="BH133" s="134">
        <f>IF(U133="zníž. prenesená",N133,0)</f>
        <v>0</v>
      </c>
      <c r="BI133" s="134">
        <f>IF(U133="nulová",N133,0)</f>
        <v>0</v>
      </c>
      <c r="BJ133" s="20" t="s">
        <v>138</v>
      </c>
      <c r="BK133" s="220">
        <f>ROUND(L133*K133,3)</f>
        <v>0</v>
      </c>
      <c r="BL133" s="20" t="s">
        <v>164</v>
      </c>
      <c r="BM133" s="20" t="s">
        <v>275</v>
      </c>
    </row>
    <row r="134" s="1" customFormat="1" ht="25.5" customHeight="1">
      <c r="B134" s="175"/>
      <c r="C134" s="211" t="s">
        <v>164</v>
      </c>
      <c r="D134" s="211" t="s">
        <v>160</v>
      </c>
      <c r="E134" s="212" t="s">
        <v>277</v>
      </c>
      <c r="F134" s="213" t="s">
        <v>278</v>
      </c>
      <c r="G134" s="213"/>
      <c r="H134" s="213"/>
      <c r="I134" s="213"/>
      <c r="J134" s="214" t="s">
        <v>183</v>
      </c>
      <c r="K134" s="215">
        <v>518.41800000000001</v>
      </c>
      <c r="L134" s="216">
        <v>0</v>
      </c>
      <c r="M134" s="216"/>
      <c r="N134" s="215">
        <f>ROUND(L134*K134,3)</f>
        <v>0</v>
      </c>
      <c r="O134" s="215"/>
      <c r="P134" s="215"/>
      <c r="Q134" s="215"/>
      <c r="R134" s="179"/>
      <c r="T134" s="217" t="s">
        <v>5</v>
      </c>
      <c r="U134" s="54" t="s">
        <v>42</v>
      </c>
      <c r="V134" s="45"/>
      <c r="W134" s="218">
        <f>V134*K134</f>
        <v>0</v>
      </c>
      <c r="X134" s="218">
        <v>0</v>
      </c>
      <c r="Y134" s="218">
        <f>X134*K134</f>
        <v>0</v>
      </c>
      <c r="Z134" s="218">
        <v>0</v>
      </c>
      <c r="AA134" s="219">
        <f>Z134*K134</f>
        <v>0</v>
      </c>
      <c r="AR134" s="20" t="s">
        <v>164</v>
      </c>
      <c r="AT134" s="20" t="s">
        <v>160</v>
      </c>
      <c r="AU134" s="20" t="s">
        <v>138</v>
      </c>
      <c r="AY134" s="20" t="s">
        <v>159</v>
      </c>
      <c r="BE134" s="134">
        <f>IF(U134="základná",N134,0)</f>
        <v>0</v>
      </c>
      <c r="BF134" s="134">
        <f>IF(U134="znížená",N134,0)</f>
        <v>0</v>
      </c>
      <c r="BG134" s="134">
        <f>IF(U134="zákl. prenesená",N134,0)</f>
        <v>0</v>
      </c>
      <c r="BH134" s="134">
        <f>IF(U134="zníž. prenesená",N134,0)</f>
        <v>0</v>
      </c>
      <c r="BI134" s="134">
        <f>IF(U134="nulová",N134,0)</f>
        <v>0</v>
      </c>
      <c r="BJ134" s="20" t="s">
        <v>138</v>
      </c>
      <c r="BK134" s="220">
        <f>ROUND(L134*K134,3)</f>
        <v>0</v>
      </c>
      <c r="BL134" s="20" t="s">
        <v>164</v>
      </c>
      <c r="BM134" s="20" t="s">
        <v>279</v>
      </c>
    </row>
    <row r="135" s="1" customFormat="1" ht="25.5" customHeight="1">
      <c r="B135" s="175"/>
      <c r="C135" s="211" t="s">
        <v>176</v>
      </c>
      <c r="D135" s="211" t="s">
        <v>160</v>
      </c>
      <c r="E135" s="212" t="s">
        <v>281</v>
      </c>
      <c r="F135" s="213" t="s">
        <v>282</v>
      </c>
      <c r="G135" s="213"/>
      <c r="H135" s="213"/>
      <c r="I135" s="213"/>
      <c r="J135" s="214" t="s">
        <v>183</v>
      </c>
      <c r="K135" s="215">
        <v>259.209</v>
      </c>
      <c r="L135" s="216">
        <v>0</v>
      </c>
      <c r="M135" s="216"/>
      <c r="N135" s="215">
        <f>ROUND(L135*K135,3)</f>
        <v>0</v>
      </c>
      <c r="O135" s="215"/>
      <c r="P135" s="215"/>
      <c r="Q135" s="215"/>
      <c r="R135" s="179"/>
      <c r="T135" s="217" t="s">
        <v>5</v>
      </c>
      <c r="U135" s="54" t="s">
        <v>42</v>
      </c>
      <c r="V135" s="45"/>
      <c r="W135" s="218">
        <f>V135*K135</f>
        <v>0</v>
      </c>
      <c r="X135" s="218">
        <v>0</v>
      </c>
      <c r="Y135" s="218">
        <f>X135*K135</f>
        <v>0</v>
      </c>
      <c r="Z135" s="218">
        <v>0</v>
      </c>
      <c r="AA135" s="219">
        <f>Z135*K135</f>
        <v>0</v>
      </c>
      <c r="AR135" s="20" t="s">
        <v>164</v>
      </c>
      <c r="AT135" s="20" t="s">
        <v>160</v>
      </c>
      <c r="AU135" s="20" t="s">
        <v>138</v>
      </c>
      <c r="AY135" s="20" t="s">
        <v>159</v>
      </c>
      <c r="BE135" s="134">
        <f>IF(U135="základná",N135,0)</f>
        <v>0</v>
      </c>
      <c r="BF135" s="134">
        <f>IF(U135="znížená",N135,0)</f>
        <v>0</v>
      </c>
      <c r="BG135" s="134">
        <f>IF(U135="zákl. prenesená",N135,0)</f>
        <v>0</v>
      </c>
      <c r="BH135" s="134">
        <f>IF(U135="zníž. prenesená",N135,0)</f>
        <v>0</v>
      </c>
      <c r="BI135" s="134">
        <f>IF(U135="nulová",N135,0)</f>
        <v>0</v>
      </c>
      <c r="BJ135" s="20" t="s">
        <v>138</v>
      </c>
      <c r="BK135" s="220">
        <f>ROUND(L135*K135,3)</f>
        <v>0</v>
      </c>
      <c r="BL135" s="20" t="s">
        <v>164</v>
      </c>
      <c r="BM135" s="20" t="s">
        <v>283</v>
      </c>
    </row>
    <row r="136" s="1" customFormat="1" ht="25.5" customHeight="1">
      <c r="B136" s="175"/>
      <c r="C136" s="211" t="s">
        <v>180</v>
      </c>
      <c r="D136" s="211" t="s">
        <v>160</v>
      </c>
      <c r="E136" s="212" t="s">
        <v>285</v>
      </c>
      <c r="F136" s="213" t="s">
        <v>286</v>
      </c>
      <c r="G136" s="213"/>
      <c r="H136" s="213"/>
      <c r="I136" s="213"/>
      <c r="J136" s="214" t="s">
        <v>183</v>
      </c>
      <c r="K136" s="215">
        <v>5184.1800000000003</v>
      </c>
      <c r="L136" s="216">
        <v>0</v>
      </c>
      <c r="M136" s="216"/>
      <c r="N136" s="215">
        <f>ROUND(L136*K136,3)</f>
        <v>0</v>
      </c>
      <c r="O136" s="215"/>
      <c r="P136" s="215"/>
      <c r="Q136" s="215"/>
      <c r="R136" s="179"/>
      <c r="T136" s="217" t="s">
        <v>5</v>
      </c>
      <c r="U136" s="54" t="s">
        <v>42</v>
      </c>
      <c r="V136" s="45"/>
      <c r="W136" s="218">
        <f>V136*K136</f>
        <v>0</v>
      </c>
      <c r="X136" s="218">
        <v>0</v>
      </c>
      <c r="Y136" s="218">
        <f>X136*K136</f>
        <v>0</v>
      </c>
      <c r="Z136" s="218">
        <v>0</v>
      </c>
      <c r="AA136" s="219">
        <f>Z136*K136</f>
        <v>0</v>
      </c>
      <c r="AR136" s="20" t="s">
        <v>164</v>
      </c>
      <c r="AT136" s="20" t="s">
        <v>160</v>
      </c>
      <c r="AU136" s="20" t="s">
        <v>138</v>
      </c>
      <c r="AY136" s="20" t="s">
        <v>159</v>
      </c>
      <c r="BE136" s="134">
        <f>IF(U136="základná",N136,0)</f>
        <v>0</v>
      </c>
      <c r="BF136" s="134">
        <f>IF(U136="znížená",N136,0)</f>
        <v>0</v>
      </c>
      <c r="BG136" s="134">
        <f>IF(U136="zákl. prenesená",N136,0)</f>
        <v>0</v>
      </c>
      <c r="BH136" s="134">
        <f>IF(U136="zníž. prenesená",N136,0)</f>
        <v>0</v>
      </c>
      <c r="BI136" s="134">
        <f>IF(U136="nulová",N136,0)</f>
        <v>0</v>
      </c>
      <c r="BJ136" s="20" t="s">
        <v>138</v>
      </c>
      <c r="BK136" s="220">
        <f>ROUND(L136*K136,3)</f>
        <v>0</v>
      </c>
      <c r="BL136" s="20" t="s">
        <v>164</v>
      </c>
      <c r="BM136" s="20" t="s">
        <v>287</v>
      </c>
    </row>
    <row r="137" s="1" customFormat="1" ht="25.5" customHeight="1">
      <c r="B137" s="175"/>
      <c r="C137" s="211" t="s">
        <v>185</v>
      </c>
      <c r="D137" s="211" t="s">
        <v>160</v>
      </c>
      <c r="E137" s="212" t="s">
        <v>289</v>
      </c>
      <c r="F137" s="213" t="s">
        <v>290</v>
      </c>
      <c r="G137" s="213"/>
      <c r="H137" s="213"/>
      <c r="I137" s="213"/>
      <c r="J137" s="214" t="s">
        <v>183</v>
      </c>
      <c r="K137" s="215">
        <v>259.209</v>
      </c>
      <c r="L137" s="216">
        <v>0</v>
      </c>
      <c r="M137" s="216"/>
      <c r="N137" s="215">
        <f>ROUND(L137*K137,3)</f>
        <v>0</v>
      </c>
      <c r="O137" s="215"/>
      <c r="P137" s="215"/>
      <c r="Q137" s="215"/>
      <c r="R137" s="179"/>
      <c r="T137" s="217" t="s">
        <v>5</v>
      </c>
      <c r="U137" s="54" t="s">
        <v>42</v>
      </c>
      <c r="V137" s="45"/>
      <c r="W137" s="218">
        <f>V137*K137</f>
        <v>0</v>
      </c>
      <c r="X137" s="218">
        <v>0</v>
      </c>
      <c r="Y137" s="218">
        <f>X137*K137</f>
        <v>0</v>
      </c>
      <c r="Z137" s="218">
        <v>0</v>
      </c>
      <c r="AA137" s="219">
        <f>Z137*K137</f>
        <v>0</v>
      </c>
      <c r="AR137" s="20" t="s">
        <v>164</v>
      </c>
      <c r="AT137" s="20" t="s">
        <v>160</v>
      </c>
      <c r="AU137" s="20" t="s">
        <v>138</v>
      </c>
      <c r="AY137" s="20" t="s">
        <v>159</v>
      </c>
      <c r="BE137" s="134">
        <f>IF(U137="základná",N137,0)</f>
        <v>0</v>
      </c>
      <c r="BF137" s="134">
        <f>IF(U137="znížená",N137,0)</f>
        <v>0</v>
      </c>
      <c r="BG137" s="134">
        <f>IF(U137="zákl. prenesená",N137,0)</f>
        <v>0</v>
      </c>
      <c r="BH137" s="134">
        <f>IF(U137="zníž. prenesená",N137,0)</f>
        <v>0</v>
      </c>
      <c r="BI137" s="134">
        <f>IF(U137="nulová",N137,0)</f>
        <v>0</v>
      </c>
      <c r="BJ137" s="20" t="s">
        <v>138</v>
      </c>
      <c r="BK137" s="220">
        <f>ROUND(L137*K137,3)</f>
        <v>0</v>
      </c>
      <c r="BL137" s="20" t="s">
        <v>164</v>
      </c>
      <c r="BM137" s="20" t="s">
        <v>291</v>
      </c>
    </row>
    <row r="138" s="1" customFormat="1" ht="25.5" customHeight="1">
      <c r="B138" s="175"/>
      <c r="C138" s="211" t="s">
        <v>190</v>
      </c>
      <c r="D138" s="211" t="s">
        <v>160</v>
      </c>
      <c r="E138" s="212" t="s">
        <v>293</v>
      </c>
      <c r="F138" s="213" t="s">
        <v>294</v>
      </c>
      <c r="G138" s="213"/>
      <c r="H138" s="213"/>
      <c r="I138" s="213"/>
      <c r="J138" s="214" t="s">
        <v>183</v>
      </c>
      <c r="K138" s="215">
        <v>240.23400000000001</v>
      </c>
      <c r="L138" s="216">
        <v>0</v>
      </c>
      <c r="M138" s="216"/>
      <c r="N138" s="215">
        <f>ROUND(L138*K138,3)</f>
        <v>0</v>
      </c>
      <c r="O138" s="215"/>
      <c r="P138" s="215"/>
      <c r="Q138" s="215"/>
      <c r="R138" s="179"/>
      <c r="T138" s="217" t="s">
        <v>5</v>
      </c>
      <c r="U138" s="54" t="s">
        <v>42</v>
      </c>
      <c r="V138" s="45"/>
      <c r="W138" s="218">
        <f>V138*K138</f>
        <v>0</v>
      </c>
      <c r="X138" s="218">
        <v>0</v>
      </c>
      <c r="Y138" s="218">
        <f>X138*K138</f>
        <v>0</v>
      </c>
      <c r="Z138" s="218">
        <v>0</v>
      </c>
      <c r="AA138" s="219">
        <f>Z138*K138</f>
        <v>0</v>
      </c>
      <c r="AR138" s="20" t="s">
        <v>164</v>
      </c>
      <c r="AT138" s="20" t="s">
        <v>160</v>
      </c>
      <c r="AU138" s="20" t="s">
        <v>138</v>
      </c>
      <c r="AY138" s="20" t="s">
        <v>159</v>
      </c>
      <c r="BE138" s="134">
        <f>IF(U138="základná",N138,0)</f>
        <v>0</v>
      </c>
      <c r="BF138" s="134">
        <f>IF(U138="znížená",N138,0)</f>
        <v>0</v>
      </c>
      <c r="BG138" s="134">
        <f>IF(U138="zákl. prenesená",N138,0)</f>
        <v>0</v>
      </c>
      <c r="BH138" s="134">
        <f>IF(U138="zníž. prenesená",N138,0)</f>
        <v>0</v>
      </c>
      <c r="BI138" s="134">
        <f>IF(U138="nulová",N138,0)</f>
        <v>0</v>
      </c>
      <c r="BJ138" s="20" t="s">
        <v>138</v>
      </c>
      <c r="BK138" s="220">
        <f>ROUND(L138*K138,3)</f>
        <v>0</v>
      </c>
      <c r="BL138" s="20" t="s">
        <v>164</v>
      </c>
      <c r="BM138" s="20" t="s">
        <v>295</v>
      </c>
    </row>
    <row r="139" s="1" customFormat="1" ht="38.25" customHeight="1">
      <c r="B139" s="175"/>
      <c r="C139" s="211" t="s">
        <v>194</v>
      </c>
      <c r="D139" s="211" t="s">
        <v>160</v>
      </c>
      <c r="E139" s="212" t="s">
        <v>370</v>
      </c>
      <c r="F139" s="213" t="s">
        <v>371</v>
      </c>
      <c r="G139" s="213"/>
      <c r="H139" s="213"/>
      <c r="I139" s="213"/>
      <c r="J139" s="214" t="s">
        <v>183</v>
      </c>
      <c r="K139" s="215">
        <v>19.067</v>
      </c>
      <c r="L139" s="216">
        <v>0</v>
      </c>
      <c r="M139" s="216"/>
      <c r="N139" s="215">
        <f>ROUND(L139*K139,3)</f>
        <v>0</v>
      </c>
      <c r="O139" s="215"/>
      <c r="P139" s="215"/>
      <c r="Q139" s="215"/>
      <c r="R139" s="179"/>
      <c r="T139" s="217" t="s">
        <v>5</v>
      </c>
      <c r="U139" s="54" t="s">
        <v>42</v>
      </c>
      <c r="V139" s="45"/>
      <c r="W139" s="218">
        <f>V139*K139</f>
        <v>0</v>
      </c>
      <c r="X139" s="218">
        <v>0</v>
      </c>
      <c r="Y139" s="218">
        <f>X139*K139</f>
        <v>0</v>
      </c>
      <c r="Z139" s="218">
        <v>0</v>
      </c>
      <c r="AA139" s="219">
        <f>Z139*K139</f>
        <v>0</v>
      </c>
      <c r="AR139" s="20" t="s">
        <v>164</v>
      </c>
      <c r="AT139" s="20" t="s">
        <v>160</v>
      </c>
      <c r="AU139" s="20" t="s">
        <v>138</v>
      </c>
      <c r="AY139" s="20" t="s">
        <v>159</v>
      </c>
      <c r="BE139" s="134">
        <f>IF(U139="základná",N139,0)</f>
        <v>0</v>
      </c>
      <c r="BF139" s="134">
        <f>IF(U139="znížená",N139,0)</f>
        <v>0</v>
      </c>
      <c r="BG139" s="134">
        <f>IF(U139="zákl. prenesená",N139,0)</f>
        <v>0</v>
      </c>
      <c r="BH139" s="134">
        <f>IF(U139="zníž. prenesená",N139,0)</f>
        <v>0</v>
      </c>
      <c r="BI139" s="134">
        <f>IF(U139="nulová",N139,0)</f>
        <v>0</v>
      </c>
      <c r="BJ139" s="20" t="s">
        <v>138</v>
      </c>
      <c r="BK139" s="220">
        <f>ROUND(L139*K139,3)</f>
        <v>0</v>
      </c>
      <c r="BL139" s="20" t="s">
        <v>164</v>
      </c>
      <c r="BM139" s="20" t="s">
        <v>372</v>
      </c>
    </row>
    <row r="140" s="9" customFormat="1" ht="29.88" customHeight="1">
      <c r="B140" s="197"/>
      <c r="C140" s="198"/>
      <c r="D140" s="208" t="s">
        <v>129</v>
      </c>
      <c r="E140" s="208"/>
      <c r="F140" s="208"/>
      <c r="G140" s="208"/>
      <c r="H140" s="208"/>
      <c r="I140" s="208"/>
      <c r="J140" s="208"/>
      <c r="K140" s="208"/>
      <c r="L140" s="208"/>
      <c r="M140" s="208"/>
      <c r="N140" s="221">
        <f>BK140</f>
        <v>0</v>
      </c>
      <c r="O140" s="222"/>
      <c r="P140" s="222"/>
      <c r="Q140" s="222"/>
      <c r="R140" s="201"/>
      <c r="T140" s="202"/>
      <c r="U140" s="198"/>
      <c r="V140" s="198"/>
      <c r="W140" s="203">
        <f>W141</f>
        <v>0</v>
      </c>
      <c r="X140" s="198"/>
      <c r="Y140" s="203">
        <f>Y141</f>
        <v>0</v>
      </c>
      <c r="Z140" s="198"/>
      <c r="AA140" s="204">
        <f>AA141</f>
        <v>0</v>
      </c>
      <c r="AR140" s="205" t="s">
        <v>83</v>
      </c>
      <c r="AT140" s="206" t="s">
        <v>74</v>
      </c>
      <c r="AU140" s="206" t="s">
        <v>83</v>
      </c>
      <c r="AY140" s="205" t="s">
        <v>159</v>
      </c>
      <c r="BK140" s="207">
        <f>BK141</f>
        <v>0</v>
      </c>
    </row>
    <row r="141" s="1" customFormat="1" ht="38.25" customHeight="1">
      <c r="B141" s="175"/>
      <c r="C141" s="211" t="s">
        <v>198</v>
      </c>
      <c r="D141" s="211" t="s">
        <v>160</v>
      </c>
      <c r="E141" s="212" t="s">
        <v>297</v>
      </c>
      <c r="F141" s="213" t="s">
        <v>298</v>
      </c>
      <c r="G141" s="213"/>
      <c r="H141" s="213"/>
      <c r="I141" s="213"/>
      <c r="J141" s="214" t="s">
        <v>183</v>
      </c>
      <c r="K141" s="215">
        <v>243.46799999999999</v>
      </c>
      <c r="L141" s="216">
        <v>0</v>
      </c>
      <c r="M141" s="216"/>
      <c r="N141" s="215">
        <f>ROUND(L141*K141,3)</f>
        <v>0</v>
      </c>
      <c r="O141" s="215"/>
      <c r="P141" s="215"/>
      <c r="Q141" s="215"/>
      <c r="R141" s="179"/>
      <c r="T141" s="217" t="s">
        <v>5</v>
      </c>
      <c r="U141" s="54" t="s">
        <v>42</v>
      </c>
      <c r="V141" s="45"/>
      <c r="W141" s="218">
        <f>V141*K141</f>
        <v>0</v>
      </c>
      <c r="X141" s="218">
        <v>0</v>
      </c>
      <c r="Y141" s="218">
        <f>X141*K141</f>
        <v>0</v>
      </c>
      <c r="Z141" s="218">
        <v>0</v>
      </c>
      <c r="AA141" s="219">
        <f>Z141*K141</f>
        <v>0</v>
      </c>
      <c r="AR141" s="20" t="s">
        <v>164</v>
      </c>
      <c r="AT141" s="20" t="s">
        <v>160</v>
      </c>
      <c r="AU141" s="20" t="s">
        <v>138</v>
      </c>
      <c r="AY141" s="20" t="s">
        <v>159</v>
      </c>
      <c r="BE141" s="134">
        <f>IF(U141="základná",N141,0)</f>
        <v>0</v>
      </c>
      <c r="BF141" s="134">
        <f>IF(U141="znížená",N141,0)</f>
        <v>0</v>
      </c>
      <c r="BG141" s="134">
        <f>IF(U141="zákl. prenesená",N141,0)</f>
        <v>0</v>
      </c>
      <c r="BH141" s="134">
        <f>IF(U141="zníž. prenesená",N141,0)</f>
        <v>0</v>
      </c>
      <c r="BI141" s="134">
        <f>IF(U141="nulová",N141,0)</f>
        <v>0</v>
      </c>
      <c r="BJ141" s="20" t="s">
        <v>138</v>
      </c>
      <c r="BK141" s="220">
        <f>ROUND(L141*K141,3)</f>
        <v>0</v>
      </c>
      <c r="BL141" s="20" t="s">
        <v>164</v>
      </c>
      <c r="BM141" s="20" t="s">
        <v>299</v>
      </c>
    </row>
    <row r="142" s="9" customFormat="1" ht="37.44" customHeight="1">
      <c r="B142" s="197"/>
      <c r="C142" s="198"/>
      <c r="D142" s="199" t="s">
        <v>130</v>
      </c>
      <c r="E142" s="199"/>
      <c r="F142" s="199"/>
      <c r="G142" s="199"/>
      <c r="H142" s="199"/>
      <c r="I142" s="199"/>
      <c r="J142" s="199"/>
      <c r="K142" s="199"/>
      <c r="L142" s="199"/>
      <c r="M142" s="199"/>
      <c r="N142" s="229">
        <f>BK142</f>
        <v>0</v>
      </c>
      <c r="O142" s="230"/>
      <c r="P142" s="230"/>
      <c r="Q142" s="230"/>
      <c r="R142" s="201"/>
      <c r="T142" s="202"/>
      <c r="U142" s="198"/>
      <c r="V142" s="198"/>
      <c r="W142" s="203">
        <f>W143+W160+W164</f>
        <v>0</v>
      </c>
      <c r="X142" s="198"/>
      <c r="Y142" s="203">
        <f>Y143+Y160+Y164</f>
        <v>259.28132814620005</v>
      </c>
      <c r="Z142" s="198"/>
      <c r="AA142" s="204">
        <f>AA143+AA160+AA164</f>
        <v>20.874359999999999</v>
      </c>
      <c r="AR142" s="205" t="s">
        <v>138</v>
      </c>
      <c r="AT142" s="206" t="s">
        <v>74</v>
      </c>
      <c r="AU142" s="206" t="s">
        <v>75</v>
      </c>
      <c r="AY142" s="205" t="s">
        <v>159</v>
      </c>
      <c r="BK142" s="207">
        <f>BK143+BK160+BK164</f>
        <v>0</v>
      </c>
    </row>
    <row r="143" s="9" customFormat="1" ht="19.92" customHeight="1">
      <c r="B143" s="197"/>
      <c r="C143" s="198"/>
      <c r="D143" s="208" t="s">
        <v>360</v>
      </c>
      <c r="E143" s="208"/>
      <c r="F143" s="208"/>
      <c r="G143" s="208"/>
      <c r="H143" s="208"/>
      <c r="I143" s="208"/>
      <c r="J143" s="208"/>
      <c r="K143" s="208"/>
      <c r="L143" s="208"/>
      <c r="M143" s="208"/>
      <c r="N143" s="209">
        <f>BK143</f>
        <v>0</v>
      </c>
      <c r="O143" s="210"/>
      <c r="P143" s="210"/>
      <c r="Q143" s="210"/>
      <c r="R143" s="201"/>
      <c r="T143" s="202"/>
      <c r="U143" s="198"/>
      <c r="V143" s="198"/>
      <c r="W143" s="203">
        <f>SUM(W144:W159)</f>
        <v>0</v>
      </c>
      <c r="X143" s="198"/>
      <c r="Y143" s="203">
        <f>SUM(Y144:Y159)</f>
        <v>205.63821976860004</v>
      </c>
      <c r="Z143" s="198"/>
      <c r="AA143" s="204">
        <f>SUM(AA144:AA159)</f>
        <v>18.610440000000001</v>
      </c>
      <c r="AR143" s="205" t="s">
        <v>138</v>
      </c>
      <c r="AT143" s="206" t="s">
        <v>74</v>
      </c>
      <c r="AU143" s="206" t="s">
        <v>83</v>
      </c>
      <c r="AY143" s="205" t="s">
        <v>159</v>
      </c>
      <c r="BK143" s="207">
        <f>SUM(BK144:BK159)</f>
        <v>0</v>
      </c>
    </row>
    <row r="144" s="1" customFormat="1" ht="38.25" customHeight="1">
      <c r="B144" s="175"/>
      <c r="C144" s="211" t="s">
        <v>202</v>
      </c>
      <c r="D144" s="211" t="s">
        <v>160</v>
      </c>
      <c r="E144" s="212" t="s">
        <v>373</v>
      </c>
      <c r="F144" s="213" t="s">
        <v>374</v>
      </c>
      <c r="G144" s="213"/>
      <c r="H144" s="213"/>
      <c r="I144" s="213"/>
      <c r="J144" s="214" t="s">
        <v>188</v>
      </c>
      <c r="K144" s="215">
        <v>1550.8699999999999</v>
      </c>
      <c r="L144" s="216">
        <v>0</v>
      </c>
      <c r="M144" s="216"/>
      <c r="N144" s="215">
        <f>ROUND(L144*K144,3)</f>
        <v>0</v>
      </c>
      <c r="O144" s="215"/>
      <c r="P144" s="215"/>
      <c r="Q144" s="215"/>
      <c r="R144" s="179"/>
      <c r="T144" s="217" t="s">
        <v>5</v>
      </c>
      <c r="U144" s="54" t="s">
        <v>42</v>
      </c>
      <c r="V144" s="45"/>
      <c r="W144" s="218">
        <f>V144*K144</f>
        <v>0</v>
      </c>
      <c r="X144" s="218">
        <v>0</v>
      </c>
      <c r="Y144" s="218">
        <f>X144*K144</f>
        <v>0</v>
      </c>
      <c r="Z144" s="218">
        <v>0.0060000000000000001</v>
      </c>
      <c r="AA144" s="219">
        <f>Z144*K144</f>
        <v>9.3052200000000003</v>
      </c>
      <c r="AR144" s="20" t="s">
        <v>222</v>
      </c>
      <c r="AT144" s="20" t="s">
        <v>160</v>
      </c>
      <c r="AU144" s="20" t="s">
        <v>138</v>
      </c>
      <c r="AY144" s="20" t="s">
        <v>159</v>
      </c>
      <c r="BE144" s="134">
        <f>IF(U144="základná",N144,0)</f>
        <v>0</v>
      </c>
      <c r="BF144" s="134">
        <f>IF(U144="znížená",N144,0)</f>
        <v>0</v>
      </c>
      <c r="BG144" s="134">
        <f>IF(U144="zákl. prenesená",N144,0)</f>
        <v>0</v>
      </c>
      <c r="BH144" s="134">
        <f>IF(U144="zníž. prenesená",N144,0)</f>
        <v>0</v>
      </c>
      <c r="BI144" s="134">
        <f>IF(U144="nulová",N144,0)</f>
        <v>0</v>
      </c>
      <c r="BJ144" s="20" t="s">
        <v>138</v>
      </c>
      <c r="BK144" s="220">
        <f>ROUND(L144*K144,3)</f>
        <v>0</v>
      </c>
      <c r="BL144" s="20" t="s">
        <v>222</v>
      </c>
      <c r="BM144" s="20" t="s">
        <v>375</v>
      </c>
    </row>
    <row r="145" s="1" customFormat="1" ht="38.25" customHeight="1">
      <c r="B145" s="175"/>
      <c r="C145" s="211" t="s">
        <v>206</v>
      </c>
      <c r="D145" s="211" t="s">
        <v>160</v>
      </c>
      <c r="E145" s="212" t="s">
        <v>376</v>
      </c>
      <c r="F145" s="213" t="s">
        <v>377</v>
      </c>
      <c r="G145" s="213"/>
      <c r="H145" s="213"/>
      <c r="I145" s="213"/>
      <c r="J145" s="214" t="s">
        <v>188</v>
      </c>
      <c r="K145" s="215">
        <v>1550.8699999999999</v>
      </c>
      <c r="L145" s="216">
        <v>0</v>
      </c>
      <c r="M145" s="216"/>
      <c r="N145" s="215">
        <f>ROUND(L145*K145,3)</f>
        <v>0</v>
      </c>
      <c r="O145" s="215"/>
      <c r="P145" s="215"/>
      <c r="Q145" s="215"/>
      <c r="R145" s="179"/>
      <c r="T145" s="217" t="s">
        <v>5</v>
      </c>
      <c r="U145" s="54" t="s">
        <v>42</v>
      </c>
      <c r="V145" s="45"/>
      <c r="W145" s="218">
        <f>V145*K145</f>
        <v>0</v>
      </c>
      <c r="X145" s="218">
        <v>0</v>
      </c>
      <c r="Y145" s="218">
        <f>X145*K145</f>
        <v>0</v>
      </c>
      <c r="Z145" s="218">
        <v>0.0060000000000000001</v>
      </c>
      <c r="AA145" s="219">
        <f>Z145*K145</f>
        <v>9.3052200000000003</v>
      </c>
      <c r="AR145" s="20" t="s">
        <v>222</v>
      </c>
      <c r="AT145" s="20" t="s">
        <v>160</v>
      </c>
      <c r="AU145" s="20" t="s">
        <v>138</v>
      </c>
      <c r="AY145" s="20" t="s">
        <v>159</v>
      </c>
      <c r="BE145" s="134">
        <f>IF(U145="základná",N145,0)</f>
        <v>0</v>
      </c>
      <c r="BF145" s="134">
        <f>IF(U145="znížená",N145,0)</f>
        <v>0</v>
      </c>
      <c r="BG145" s="134">
        <f>IF(U145="zákl. prenesená",N145,0)</f>
        <v>0</v>
      </c>
      <c r="BH145" s="134">
        <f>IF(U145="zníž. prenesená",N145,0)</f>
        <v>0</v>
      </c>
      <c r="BI145" s="134">
        <f>IF(U145="nulová",N145,0)</f>
        <v>0</v>
      </c>
      <c r="BJ145" s="20" t="s">
        <v>138</v>
      </c>
      <c r="BK145" s="220">
        <f>ROUND(L145*K145,3)</f>
        <v>0</v>
      </c>
      <c r="BL145" s="20" t="s">
        <v>222</v>
      </c>
      <c r="BM145" s="20" t="s">
        <v>378</v>
      </c>
    </row>
    <row r="146" s="1" customFormat="1" ht="38.25" customHeight="1">
      <c r="B146" s="175"/>
      <c r="C146" s="211" t="s">
        <v>210</v>
      </c>
      <c r="D146" s="211" t="s">
        <v>160</v>
      </c>
      <c r="E146" s="212" t="s">
        <v>379</v>
      </c>
      <c r="F146" s="213" t="s">
        <v>380</v>
      </c>
      <c r="G146" s="213"/>
      <c r="H146" s="213"/>
      <c r="I146" s="213"/>
      <c r="J146" s="214" t="s">
        <v>188</v>
      </c>
      <c r="K146" s="215">
        <v>1550.8699999999999</v>
      </c>
      <c r="L146" s="216">
        <v>0</v>
      </c>
      <c r="M146" s="216"/>
      <c r="N146" s="215">
        <f>ROUND(L146*K146,3)</f>
        <v>0</v>
      </c>
      <c r="O146" s="215"/>
      <c r="P146" s="215"/>
      <c r="Q146" s="215"/>
      <c r="R146" s="179"/>
      <c r="T146" s="217" t="s">
        <v>5</v>
      </c>
      <c r="U146" s="54" t="s">
        <v>42</v>
      </c>
      <c r="V146" s="45"/>
      <c r="W146" s="218">
        <f>V146*K146</f>
        <v>0</v>
      </c>
      <c r="X146" s="218">
        <v>0</v>
      </c>
      <c r="Y146" s="218">
        <f>X146*K146</f>
        <v>0</v>
      </c>
      <c r="Z146" s="218">
        <v>0</v>
      </c>
      <c r="AA146" s="219">
        <f>Z146*K146</f>
        <v>0</v>
      </c>
      <c r="AR146" s="20" t="s">
        <v>222</v>
      </c>
      <c r="AT146" s="20" t="s">
        <v>160</v>
      </c>
      <c r="AU146" s="20" t="s">
        <v>138</v>
      </c>
      <c r="AY146" s="20" t="s">
        <v>159</v>
      </c>
      <c r="BE146" s="134">
        <f>IF(U146="základná",N146,0)</f>
        <v>0</v>
      </c>
      <c r="BF146" s="134">
        <f>IF(U146="znížená",N146,0)</f>
        <v>0</v>
      </c>
      <c r="BG146" s="134">
        <f>IF(U146="zákl. prenesená",N146,0)</f>
        <v>0</v>
      </c>
      <c r="BH146" s="134">
        <f>IF(U146="zníž. prenesená",N146,0)</f>
        <v>0</v>
      </c>
      <c r="BI146" s="134">
        <f>IF(U146="nulová",N146,0)</f>
        <v>0</v>
      </c>
      <c r="BJ146" s="20" t="s">
        <v>138</v>
      </c>
      <c r="BK146" s="220">
        <f>ROUND(L146*K146,3)</f>
        <v>0</v>
      </c>
      <c r="BL146" s="20" t="s">
        <v>222</v>
      </c>
      <c r="BM146" s="20" t="s">
        <v>381</v>
      </c>
    </row>
    <row r="147" s="1" customFormat="1" ht="16.5" customHeight="1">
      <c r="B147" s="175"/>
      <c r="C147" s="223" t="s">
        <v>214</v>
      </c>
      <c r="D147" s="223" t="s">
        <v>228</v>
      </c>
      <c r="E147" s="224" t="s">
        <v>382</v>
      </c>
      <c r="F147" s="225" t="s">
        <v>383</v>
      </c>
      <c r="G147" s="225"/>
      <c r="H147" s="225"/>
      <c r="I147" s="225"/>
      <c r="J147" s="226" t="s">
        <v>384</v>
      </c>
      <c r="K147" s="227">
        <v>465.26100000000002</v>
      </c>
      <c r="L147" s="228">
        <v>0</v>
      </c>
      <c r="M147" s="228"/>
      <c r="N147" s="227">
        <f>ROUND(L147*K147,3)</f>
        <v>0</v>
      </c>
      <c r="O147" s="215"/>
      <c r="P147" s="215"/>
      <c r="Q147" s="215"/>
      <c r="R147" s="179"/>
      <c r="T147" s="217" t="s">
        <v>5</v>
      </c>
      <c r="U147" s="54" t="s">
        <v>42</v>
      </c>
      <c r="V147" s="45"/>
      <c r="W147" s="218">
        <f>V147*K147</f>
        <v>0</v>
      </c>
      <c r="X147" s="218">
        <v>0.001</v>
      </c>
      <c r="Y147" s="218">
        <f>X147*K147</f>
        <v>0.46526100000000004</v>
      </c>
      <c r="Z147" s="218">
        <v>0</v>
      </c>
      <c r="AA147" s="219">
        <f>Z147*K147</f>
        <v>0</v>
      </c>
      <c r="AR147" s="20" t="s">
        <v>288</v>
      </c>
      <c r="AT147" s="20" t="s">
        <v>228</v>
      </c>
      <c r="AU147" s="20" t="s">
        <v>138</v>
      </c>
      <c r="AY147" s="20" t="s">
        <v>159</v>
      </c>
      <c r="BE147" s="134">
        <f>IF(U147="základná",N147,0)</f>
        <v>0</v>
      </c>
      <c r="BF147" s="134">
        <f>IF(U147="znížená",N147,0)</f>
        <v>0</v>
      </c>
      <c r="BG147" s="134">
        <f>IF(U147="zákl. prenesená",N147,0)</f>
        <v>0</v>
      </c>
      <c r="BH147" s="134">
        <f>IF(U147="zníž. prenesená",N147,0)</f>
        <v>0</v>
      </c>
      <c r="BI147" s="134">
        <f>IF(U147="nulová",N147,0)</f>
        <v>0</v>
      </c>
      <c r="BJ147" s="20" t="s">
        <v>138</v>
      </c>
      <c r="BK147" s="220">
        <f>ROUND(L147*K147,3)</f>
        <v>0</v>
      </c>
      <c r="BL147" s="20" t="s">
        <v>222</v>
      </c>
      <c r="BM147" s="20" t="s">
        <v>385</v>
      </c>
    </row>
    <row r="148" s="1" customFormat="1" ht="38.25" customHeight="1">
      <c r="B148" s="175"/>
      <c r="C148" s="211" t="s">
        <v>218</v>
      </c>
      <c r="D148" s="211" t="s">
        <v>160</v>
      </c>
      <c r="E148" s="212" t="s">
        <v>386</v>
      </c>
      <c r="F148" s="213" t="s">
        <v>387</v>
      </c>
      <c r="G148" s="213"/>
      <c r="H148" s="213"/>
      <c r="I148" s="213"/>
      <c r="J148" s="214" t="s">
        <v>188</v>
      </c>
      <c r="K148" s="215">
        <v>1550.8699999999999</v>
      </c>
      <c r="L148" s="216">
        <v>0</v>
      </c>
      <c r="M148" s="216"/>
      <c r="N148" s="215">
        <f>ROUND(L148*K148,3)</f>
        <v>0</v>
      </c>
      <c r="O148" s="215"/>
      <c r="P148" s="215"/>
      <c r="Q148" s="215"/>
      <c r="R148" s="179"/>
      <c r="T148" s="217" t="s">
        <v>5</v>
      </c>
      <c r="U148" s="54" t="s">
        <v>42</v>
      </c>
      <c r="V148" s="45"/>
      <c r="W148" s="218">
        <f>V148*K148</f>
        <v>0</v>
      </c>
      <c r="X148" s="218">
        <v>0.0004817</v>
      </c>
      <c r="Y148" s="218">
        <f>X148*K148</f>
        <v>0.74705407899999998</v>
      </c>
      <c r="Z148" s="218">
        <v>0</v>
      </c>
      <c r="AA148" s="219">
        <f>Z148*K148</f>
        <v>0</v>
      </c>
      <c r="AR148" s="20" t="s">
        <v>222</v>
      </c>
      <c r="AT148" s="20" t="s">
        <v>160</v>
      </c>
      <c r="AU148" s="20" t="s">
        <v>138</v>
      </c>
      <c r="AY148" s="20" t="s">
        <v>159</v>
      </c>
      <c r="BE148" s="134">
        <f>IF(U148="základná",N148,0)</f>
        <v>0</v>
      </c>
      <c r="BF148" s="134">
        <f>IF(U148="znížená",N148,0)</f>
        <v>0</v>
      </c>
      <c r="BG148" s="134">
        <f>IF(U148="zákl. prenesená",N148,0)</f>
        <v>0</v>
      </c>
      <c r="BH148" s="134">
        <f>IF(U148="zníž. prenesená",N148,0)</f>
        <v>0</v>
      </c>
      <c r="BI148" s="134">
        <f>IF(U148="nulová",N148,0)</f>
        <v>0</v>
      </c>
      <c r="BJ148" s="20" t="s">
        <v>138</v>
      </c>
      <c r="BK148" s="220">
        <f>ROUND(L148*K148,3)</f>
        <v>0</v>
      </c>
      <c r="BL148" s="20" t="s">
        <v>222</v>
      </c>
      <c r="BM148" s="20" t="s">
        <v>388</v>
      </c>
    </row>
    <row r="149" s="1" customFormat="1" ht="25.5" customHeight="1">
      <c r="B149" s="175"/>
      <c r="C149" s="223" t="s">
        <v>222</v>
      </c>
      <c r="D149" s="223" t="s">
        <v>228</v>
      </c>
      <c r="E149" s="224" t="s">
        <v>389</v>
      </c>
      <c r="F149" s="225" t="s">
        <v>390</v>
      </c>
      <c r="G149" s="225"/>
      <c r="H149" s="225"/>
      <c r="I149" s="225"/>
      <c r="J149" s="226" t="s">
        <v>188</v>
      </c>
      <c r="K149" s="227">
        <v>1783.501</v>
      </c>
      <c r="L149" s="228">
        <v>0</v>
      </c>
      <c r="M149" s="228"/>
      <c r="N149" s="227">
        <f>ROUND(L149*K149,3)</f>
        <v>0</v>
      </c>
      <c r="O149" s="215"/>
      <c r="P149" s="215"/>
      <c r="Q149" s="215"/>
      <c r="R149" s="179"/>
      <c r="T149" s="217" t="s">
        <v>5</v>
      </c>
      <c r="U149" s="54" t="s">
        <v>42</v>
      </c>
      <c r="V149" s="45"/>
      <c r="W149" s="218">
        <f>V149*K149</f>
        <v>0</v>
      </c>
      <c r="X149" s="218">
        <v>0.040000000000000001</v>
      </c>
      <c r="Y149" s="218">
        <f>X149*K149</f>
        <v>71.340040000000002</v>
      </c>
      <c r="Z149" s="218">
        <v>0</v>
      </c>
      <c r="AA149" s="219">
        <f>Z149*K149</f>
        <v>0</v>
      </c>
      <c r="AR149" s="20" t="s">
        <v>288</v>
      </c>
      <c r="AT149" s="20" t="s">
        <v>228</v>
      </c>
      <c r="AU149" s="20" t="s">
        <v>138</v>
      </c>
      <c r="AY149" s="20" t="s">
        <v>159</v>
      </c>
      <c r="BE149" s="134">
        <f>IF(U149="základná",N149,0)</f>
        <v>0</v>
      </c>
      <c r="BF149" s="134">
        <f>IF(U149="znížená",N149,0)</f>
        <v>0</v>
      </c>
      <c r="BG149" s="134">
        <f>IF(U149="zákl. prenesená",N149,0)</f>
        <v>0</v>
      </c>
      <c r="BH149" s="134">
        <f>IF(U149="zníž. prenesená",N149,0)</f>
        <v>0</v>
      </c>
      <c r="BI149" s="134">
        <f>IF(U149="nulová",N149,0)</f>
        <v>0</v>
      </c>
      <c r="BJ149" s="20" t="s">
        <v>138</v>
      </c>
      <c r="BK149" s="220">
        <f>ROUND(L149*K149,3)</f>
        <v>0</v>
      </c>
      <c r="BL149" s="20" t="s">
        <v>222</v>
      </c>
      <c r="BM149" s="20" t="s">
        <v>391</v>
      </c>
    </row>
    <row r="150" s="1" customFormat="1" ht="25.5" customHeight="1">
      <c r="B150" s="175"/>
      <c r="C150" s="211" t="s">
        <v>227</v>
      </c>
      <c r="D150" s="211" t="s">
        <v>160</v>
      </c>
      <c r="E150" s="212" t="s">
        <v>392</v>
      </c>
      <c r="F150" s="213" t="s">
        <v>393</v>
      </c>
      <c r="G150" s="213"/>
      <c r="H150" s="213"/>
      <c r="I150" s="213"/>
      <c r="J150" s="214" t="s">
        <v>188</v>
      </c>
      <c r="K150" s="215">
        <v>1550.8699999999999</v>
      </c>
      <c r="L150" s="216">
        <v>0</v>
      </c>
      <c r="M150" s="216"/>
      <c r="N150" s="215">
        <f>ROUND(L150*K150,3)</f>
        <v>0</v>
      </c>
      <c r="O150" s="215"/>
      <c r="P150" s="215"/>
      <c r="Q150" s="215"/>
      <c r="R150" s="179"/>
      <c r="T150" s="217" t="s">
        <v>5</v>
      </c>
      <c r="U150" s="54" t="s">
        <v>42</v>
      </c>
      <c r="V150" s="45"/>
      <c r="W150" s="218">
        <f>V150*K150</f>
        <v>0</v>
      </c>
      <c r="X150" s="218">
        <v>0.00091</v>
      </c>
      <c r="Y150" s="218">
        <f>X150*K150</f>
        <v>1.4112916999999998</v>
      </c>
      <c r="Z150" s="218">
        <v>0</v>
      </c>
      <c r="AA150" s="219">
        <f>Z150*K150</f>
        <v>0</v>
      </c>
      <c r="AR150" s="20" t="s">
        <v>222</v>
      </c>
      <c r="AT150" s="20" t="s">
        <v>160</v>
      </c>
      <c r="AU150" s="20" t="s">
        <v>138</v>
      </c>
      <c r="AY150" s="20" t="s">
        <v>159</v>
      </c>
      <c r="BE150" s="134">
        <f>IF(U150="základná",N150,0)</f>
        <v>0</v>
      </c>
      <c r="BF150" s="134">
        <f>IF(U150="znížená",N150,0)</f>
        <v>0</v>
      </c>
      <c r="BG150" s="134">
        <f>IF(U150="zákl. prenesená",N150,0)</f>
        <v>0</v>
      </c>
      <c r="BH150" s="134">
        <f>IF(U150="zníž. prenesená",N150,0)</f>
        <v>0</v>
      </c>
      <c r="BI150" s="134">
        <f>IF(U150="nulová",N150,0)</f>
        <v>0</v>
      </c>
      <c r="BJ150" s="20" t="s">
        <v>138</v>
      </c>
      <c r="BK150" s="220">
        <f>ROUND(L150*K150,3)</f>
        <v>0</v>
      </c>
      <c r="BL150" s="20" t="s">
        <v>222</v>
      </c>
      <c r="BM150" s="20" t="s">
        <v>394</v>
      </c>
    </row>
    <row r="151" s="1" customFormat="1" ht="25.5" customHeight="1">
      <c r="B151" s="175"/>
      <c r="C151" s="223" t="s">
        <v>233</v>
      </c>
      <c r="D151" s="223" t="s">
        <v>228</v>
      </c>
      <c r="E151" s="224" t="s">
        <v>395</v>
      </c>
      <c r="F151" s="225" t="s">
        <v>396</v>
      </c>
      <c r="G151" s="225"/>
      <c r="H151" s="225"/>
      <c r="I151" s="225"/>
      <c r="J151" s="226" t="s">
        <v>188</v>
      </c>
      <c r="K151" s="227">
        <v>1783.501</v>
      </c>
      <c r="L151" s="228">
        <v>0</v>
      </c>
      <c r="M151" s="228"/>
      <c r="N151" s="227">
        <f>ROUND(L151*K151,3)</f>
        <v>0</v>
      </c>
      <c r="O151" s="215"/>
      <c r="P151" s="215"/>
      <c r="Q151" s="215"/>
      <c r="R151" s="179"/>
      <c r="T151" s="217" t="s">
        <v>5</v>
      </c>
      <c r="U151" s="54" t="s">
        <v>42</v>
      </c>
      <c r="V151" s="45"/>
      <c r="W151" s="218">
        <f>V151*K151</f>
        <v>0</v>
      </c>
      <c r="X151" s="218">
        <v>0.041000000000000002</v>
      </c>
      <c r="Y151" s="218">
        <f>X151*K151</f>
        <v>73.123541000000003</v>
      </c>
      <c r="Z151" s="218">
        <v>0</v>
      </c>
      <c r="AA151" s="219">
        <f>Z151*K151</f>
        <v>0</v>
      </c>
      <c r="AR151" s="20" t="s">
        <v>288</v>
      </c>
      <c r="AT151" s="20" t="s">
        <v>228</v>
      </c>
      <c r="AU151" s="20" t="s">
        <v>138</v>
      </c>
      <c r="AY151" s="20" t="s">
        <v>159</v>
      </c>
      <c r="BE151" s="134">
        <f>IF(U151="základná",N151,0)</f>
        <v>0</v>
      </c>
      <c r="BF151" s="134">
        <f>IF(U151="znížená",N151,0)</f>
        <v>0</v>
      </c>
      <c r="BG151" s="134">
        <f>IF(U151="zákl. prenesená",N151,0)</f>
        <v>0</v>
      </c>
      <c r="BH151" s="134">
        <f>IF(U151="zníž. prenesená",N151,0)</f>
        <v>0</v>
      </c>
      <c r="BI151" s="134">
        <f>IF(U151="nulová",N151,0)</f>
        <v>0</v>
      </c>
      <c r="BJ151" s="20" t="s">
        <v>138</v>
      </c>
      <c r="BK151" s="220">
        <f>ROUND(L151*K151,3)</f>
        <v>0</v>
      </c>
      <c r="BL151" s="20" t="s">
        <v>222</v>
      </c>
      <c r="BM151" s="20" t="s">
        <v>397</v>
      </c>
    </row>
    <row r="152" s="1" customFormat="1" ht="25.5" customHeight="1">
      <c r="B152" s="175"/>
      <c r="C152" s="211" t="s">
        <v>237</v>
      </c>
      <c r="D152" s="211" t="s">
        <v>160</v>
      </c>
      <c r="E152" s="212" t="s">
        <v>398</v>
      </c>
      <c r="F152" s="213" t="s">
        <v>399</v>
      </c>
      <c r="G152" s="213"/>
      <c r="H152" s="213"/>
      <c r="I152" s="213"/>
      <c r="J152" s="214" t="s">
        <v>188</v>
      </c>
      <c r="K152" s="215">
        <v>1550.8699999999999</v>
      </c>
      <c r="L152" s="216">
        <v>0</v>
      </c>
      <c r="M152" s="216"/>
      <c r="N152" s="215">
        <f>ROUND(L152*K152,3)</f>
        <v>0</v>
      </c>
      <c r="O152" s="215"/>
      <c r="P152" s="215"/>
      <c r="Q152" s="215"/>
      <c r="R152" s="179"/>
      <c r="T152" s="217" t="s">
        <v>5</v>
      </c>
      <c r="U152" s="54" t="s">
        <v>42</v>
      </c>
      <c r="V152" s="45"/>
      <c r="W152" s="218">
        <f>V152*K152</f>
        <v>0</v>
      </c>
      <c r="X152" s="218">
        <v>0.00020008</v>
      </c>
      <c r="Y152" s="218">
        <f>X152*K152</f>
        <v>0.31029806959999995</v>
      </c>
      <c r="Z152" s="218">
        <v>0</v>
      </c>
      <c r="AA152" s="219">
        <f>Z152*K152</f>
        <v>0</v>
      </c>
      <c r="AR152" s="20" t="s">
        <v>222</v>
      </c>
      <c r="AT152" s="20" t="s">
        <v>160</v>
      </c>
      <c r="AU152" s="20" t="s">
        <v>138</v>
      </c>
      <c r="AY152" s="20" t="s">
        <v>159</v>
      </c>
      <c r="BE152" s="134">
        <f>IF(U152="základná",N152,0)</f>
        <v>0</v>
      </c>
      <c r="BF152" s="134">
        <f>IF(U152="znížená",N152,0)</f>
        <v>0</v>
      </c>
      <c r="BG152" s="134">
        <f>IF(U152="zákl. prenesená",N152,0)</f>
        <v>0</v>
      </c>
      <c r="BH152" s="134">
        <f>IF(U152="zníž. prenesená",N152,0)</f>
        <v>0</v>
      </c>
      <c r="BI152" s="134">
        <f>IF(U152="nulová",N152,0)</f>
        <v>0</v>
      </c>
      <c r="BJ152" s="20" t="s">
        <v>138</v>
      </c>
      <c r="BK152" s="220">
        <f>ROUND(L152*K152,3)</f>
        <v>0</v>
      </c>
      <c r="BL152" s="20" t="s">
        <v>222</v>
      </c>
      <c r="BM152" s="20" t="s">
        <v>400</v>
      </c>
    </row>
    <row r="153" s="1" customFormat="1" ht="25.5" customHeight="1">
      <c r="B153" s="175"/>
      <c r="C153" s="223" t="s">
        <v>10</v>
      </c>
      <c r="D153" s="223" t="s">
        <v>228</v>
      </c>
      <c r="E153" s="224" t="s">
        <v>401</v>
      </c>
      <c r="F153" s="225" t="s">
        <v>402</v>
      </c>
      <c r="G153" s="225"/>
      <c r="H153" s="225"/>
      <c r="I153" s="225"/>
      <c r="J153" s="226" t="s">
        <v>188</v>
      </c>
      <c r="K153" s="227">
        <v>1938.588</v>
      </c>
      <c r="L153" s="228">
        <v>0</v>
      </c>
      <c r="M153" s="228"/>
      <c r="N153" s="227">
        <f>ROUND(L153*K153,3)</f>
        <v>0</v>
      </c>
      <c r="O153" s="215"/>
      <c r="P153" s="215"/>
      <c r="Q153" s="215"/>
      <c r="R153" s="179"/>
      <c r="T153" s="217" t="s">
        <v>5</v>
      </c>
      <c r="U153" s="54" t="s">
        <v>42</v>
      </c>
      <c r="V153" s="45"/>
      <c r="W153" s="218">
        <f>V153*K153</f>
        <v>0</v>
      </c>
      <c r="X153" s="218">
        <v>0.029999999999999999</v>
      </c>
      <c r="Y153" s="218">
        <f>X153*K153</f>
        <v>58.157639999999994</v>
      </c>
      <c r="Z153" s="218">
        <v>0</v>
      </c>
      <c r="AA153" s="219">
        <f>Z153*K153</f>
        <v>0</v>
      </c>
      <c r="AR153" s="20" t="s">
        <v>288</v>
      </c>
      <c r="AT153" s="20" t="s">
        <v>228</v>
      </c>
      <c r="AU153" s="20" t="s">
        <v>138</v>
      </c>
      <c r="AY153" s="20" t="s">
        <v>159</v>
      </c>
      <c r="BE153" s="134">
        <f>IF(U153="základná",N153,0)</f>
        <v>0</v>
      </c>
      <c r="BF153" s="134">
        <f>IF(U153="znížená",N153,0)</f>
        <v>0</v>
      </c>
      <c r="BG153" s="134">
        <f>IF(U153="zákl. prenesená",N153,0)</f>
        <v>0</v>
      </c>
      <c r="BH153" s="134">
        <f>IF(U153="zníž. prenesená",N153,0)</f>
        <v>0</v>
      </c>
      <c r="BI153" s="134">
        <f>IF(U153="nulová",N153,0)</f>
        <v>0</v>
      </c>
      <c r="BJ153" s="20" t="s">
        <v>138</v>
      </c>
      <c r="BK153" s="220">
        <f>ROUND(L153*K153,3)</f>
        <v>0</v>
      </c>
      <c r="BL153" s="20" t="s">
        <v>222</v>
      </c>
      <c r="BM153" s="20" t="s">
        <v>403</v>
      </c>
    </row>
    <row r="154" s="1" customFormat="1" ht="16.5" customHeight="1">
      <c r="B154" s="175"/>
      <c r="C154" s="211" t="s">
        <v>244</v>
      </c>
      <c r="D154" s="211" t="s">
        <v>160</v>
      </c>
      <c r="E154" s="212" t="s">
        <v>404</v>
      </c>
      <c r="F154" s="213" t="s">
        <v>405</v>
      </c>
      <c r="G154" s="213"/>
      <c r="H154" s="213"/>
      <c r="I154" s="213"/>
      <c r="J154" s="214" t="s">
        <v>231</v>
      </c>
      <c r="K154" s="215">
        <v>16</v>
      </c>
      <c r="L154" s="216">
        <v>0</v>
      </c>
      <c r="M154" s="216"/>
      <c r="N154" s="215">
        <f>ROUND(L154*K154,3)</f>
        <v>0</v>
      </c>
      <c r="O154" s="215"/>
      <c r="P154" s="215"/>
      <c r="Q154" s="215"/>
      <c r="R154" s="179"/>
      <c r="T154" s="217" t="s">
        <v>5</v>
      </c>
      <c r="U154" s="54" t="s">
        <v>42</v>
      </c>
      <c r="V154" s="45"/>
      <c r="W154" s="218">
        <f>V154*K154</f>
        <v>0</v>
      </c>
      <c r="X154" s="218">
        <v>0</v>
      </c>
      <c r="Y154" s="218">
        <f>X154*K154</f>
        <v>0</v>
      </c>
      <c r="Z154" s="218">
        <v>0</v>
      </c>
      <c r="AA154" s="219">
        <f>Z154*K154</f>
        <v>0</v>
      </c>
      <c r="AR154" s="20" t="s">
        <v>222</v>
      </c>
      <c r="AT154" s="20" t="s">
        <v>160</v>
      </c>
      <c r="AU154" s="20" t="s">
        <v>138</v>
      </c>
      <c r="AY154" s="20" t="s">
        <v>159</v>
      </c>
      <c r="BE154" s="134">
        <f>IF(U154="základná",N154,0)</f>
        <v>0</v>
      </c>
      <c r="BF154" s="134">
        <f>IF(U154="znížená",N154,0)</f>
        <v>0</v>
      </c>
      <c r="BG154" s="134">
        <f>IF(U154="zákl. prenesená",N154,0)</f>
        <v>0</v>
      </c>
      <c r="BH154" s="134">
        <f>IF(U154="zníž. prenesená",N154,0)</f>
        <v>0</v>
      </c>
      <c r="BI154" s="134">
        <f>IF(U154="nulová",N154,0)</f>
        <v>0</v>
      </c>
      <c r="BJ154" s="20" t="s">
        <v>138</v>
      </c>
      <c r="BK154" s="220">
        <f>ROUND(L154*K154,3)</f>
        <v>0</v>
      </c>
      <c r="BL154" s="20" t="s">
        <v>222</v>
      </c>
      <c r="BM154" s="20" t="s">
        <v>406</v>
      </c>
    </row>
    <row r="155" s="1" customFormat="1" ht="16.5" customHeight="1">
      <c r="B155" s="175"/>
      <c r="C155" s="223" t="s">
        <v>248</v>
      </c>
      <c r="D155" s="223" t="s">
        <v>228</v>
      </c>
      <c r="E155" s="224" t="s">
        <v>407</v>
      </c>
      <c r="F155" s="225" t="s">
        <v>408</v>
      </c>
      <c r="G155" s="225"/>
      <c r="H155" s="225"/>
      <c r="I155" s="225"/>
      <c r="J155" s="226" t="s">
        <v>231</v>
      </c>
      <c r="K155" s="227">
        <v>16</v>
      </c>
      <c r="L155" s="228">
        <v>0</v>
      </c>
      <c r="M155" s="228"/>
      <c r="N155" s="227">
        <f>ROUND(L155*K155,3)</f>
        <v>0</v>
      </c>
      <c r="O155" s="215"/>
      <c r="P155" s="215"/>
      <c r="Q155" s="215"/>
      <c r="R155" s="179"/>
      <c r="T155" s="217" t="s">
        <v>5</v>
      </c>
      <c r="U155" s="54" t="s">
        <v>42</v>
      </c>
      <c r="V155" s="45"/>
      <c r="W155" s="218">
        <f>V155*K155</f>
        <v>0</v>
      </c>
      <c r="X155" s="218">
        <v>0.001</v>
      </c>
      <c r="Y155" s="218">
        <f>X155*K155</f>
        <v>0.016</v>
      </c>
      <c r="Z155" s="218">
        <v>0</v>
      </c>
      <c r="AA155" s="219">
        <f>Z155*K155</f>
        <v>0</v>
      </c>
      <c r="AR155" s="20" t="s">
        <v>288</v>
      </c>
      <c r="AT155" s="20" t="s">
        <v>228</v>
      </c>
      <c r="AU155" s="20" t="s">
        <v>138</v>
      </c>
      <c r="AY155" s="20" t="s">
        <v>159</v>
      </c>
      <c r="BE155" s="134">
        <f>IF(U155="základná",N155,0)</f>
        <v>0</v>
      </c>
      <c r="BF155" s="134">
        <f>IF(U155="znížená",N155,0)</f>
        <v>0</v>
      </c>
      <c r="BG155" s="134">
        <f>IF(U155="zákl. prenesená",N155,0)</f>
        <v>0</v>
      </c>
      <c r="BH155" s="134">
        <f>IF(U155="zníž. prenesená",N155,0)</f>
        <v>0</v>
      </c>
      <c r="BI155" s="134">
        <f>IF(U155="nulová",N155,0)</f>
        <v>0</v>
      </c>
      <c r="BJ155" s="20" t="s">
        <v>138</v>
      </c>
      <c r="BK155" s="220">
        <f>ROUND(L155*K155,3)</f>
        <v>0</v>
      </c>
      <c r="BL155" s="20" t="s">
        <v>222</v>
      </c>
      <c r="BM155" s="20" t="s">
        <v>409</v>
      </c>
    </row>
    <row r="156" s="1" customFormat="1" ht="16.5" customHeight="1">
      <c r="B156" s="175"/>
      <c r="C156" s="211" t="s">
        <v>252</v>
      </c>
      <c r="D156" s="211" t="s">
        <v>160</v>
      </c>
      <c r="E156" s="212" t="s">
        <v>410</v>
      </c>
      <c r="F156" s="213" t="s">
        <v>411</v>
      </c>
      <c r="G156" s="213"/>
      <c r="H156" s="213"/>
      <c r="I156" s="213"/>
      <c r="J156" s="214" t="s">
        <v>231</v>
      </c>
      <c r="K156" s="215">
        <v>27</v>
      </c>
      <c r="L156" s="216">
        <v>0</v>
      </c>
      <c r="M156" s="216"/>
      <c r="N156" s="215">
        <f>ROUND(L156*K156,3)</f>
        <v>0</v>
      </c>
      <c r="O156" s="215"/>
      <c r="P156" s="215"/>
      <c r="Q156" s="215"/>
      <c r="R156" s="179"/>
      <c r="T156" s="217" t="s">
        <v>5</v>
      </c>
      <c r="U156" s="54" t="s">
        <v>42</v>
      </c>
      <c r="V156" s="45"/>
      <c r="W156" s="218">
        <f>V156*K156</f>
        <v>0</v>
      </c>
      <c r="X156" s="218">
        <v>0.00026496000000000001</v>
      </c>
      <c r="Y156" s="218">
        <f>X156*K156</f>
        <v>0.0071539200000000002</v>
      </c>
      <c r="Z156" s="218">
        <v>0</v>
      </c>
      <c r="AA156" s="219">
        <f>Z156*K156</f>
        <v>0</v>
      </c>
      <c r="AR156" s="20" t="s">
        <v>222</v>
      </c>
      <c r="AT156" s="20" t="s">
        <v>160</v>
      </c>
      <c r="AU156" s="20" t="s">
        <v>138</v>
      </c>
      <c r="AY156" s="20" t="s">
        <v>159</v>
      </c>
      <c r="BE156" s="134">
        <f>IF(U156="základná",N156,0)</f>
        <v>0</v>
      </c>
      <c r="BF156" s="134">
        <f>IF(U156="znížená",N156,0)</f>
        <v>0</v>
      </c>
      <c r="BG156" s="134">
        <f>IF(U156="zákl. prenesená",N156,0)</f>
        <v>0</v>
      </c>
      <c r="BH156" s="134">
        <f>IF(U156="zníž. prenesená",N156,0)</f>
        <v>0</v>
      </c>
      <c r="BI156" s="134">
        <f>IF(U156="nulová",N156,0)</f>
        <v>0</v>
      </c>
      <c r="BJ156" s="20" t="s">
        <v>138</v>
      </c>
      <c r="BK156" s="220">
        <f>ROUND(L156*K156,3)</f>
        <v>0</v>
      </c>
      <c r="BL156" s="20" t="s">
        <v>222</v>
      </c>
      <c r="BM156" s="20" t="s">
        <v>412</v>
      </c>
    </row>
    <row r="157" s="1" customFormat="1" ht="16.5" customHeight="1">
      <c r="B157" s="175"/>
      <c r="C157" s="223" t="s">
        <v>256</v>
      </c>
      <c r="D157" s="223" t="s">
        <v>228</v>
      </c>
      <c r="E157" s="224" t="s">
        <v>413</v>
      </c>
      <c r="F157" s="225" t="s">
        <v>414</v>
      </c>
      <c r="G157" s="225"/>
      <c r="H157" s="225"/>
      <c r="I157" s="225"/>
      <c r="J157" s="226" t="s">
        <v>231</v>
      </c>
      <c r="K157" s="227">
        <v>27</v>
      </c>
      <c r="L157" s="228">
        <v>0</v>
      </c>
      <c r="M157" s="228"/>
      <c r="N157" s="227">
        <f>ROUND(L157*K157,3)</f>
        <v>0</v>
      </c>
      <c r="O157" s="215"/>
      <c r="P157" s="215"/>
      <c r="Q157" s="215"/>
      <c r="R157" s="179"/>
      <c r="T157" s="217" t="s">
        <v>5</v>
      </c>
      <c r="U157" s="54" t="s">
        <v>42</v>
      </c>
      <c r="V157" s="45"/>
      <c r="W157" s="218">
        <f>V157*K157</f>
        <v>0</v>
      </c>
      <c r="X157" s="218">
        <v>0.0019</v>
      </c>
      <c r="Y157" s="218">
        <f>X157*K157</f>
        <v>0.051299999999999998</v>
      </c>
      <c r="Z157" s="218">
        <v>0</v>
      </c>
      <c r="AA157" s="219">
        <f>Z157*K157</f>
        <v>0</v>
      </c>
      <c r="AR157" s="20" t="s">
        <v>288</v>
      </c>
      <c r="AT157" s="20" t="s">
        <v>228</v>
      </c>
      <c r="AU157" s="20" t="s">
        <v>138</v>
      </c>
      <c r="AY157" s="20" t="s">
        <v>159</v>
      </c>
      <c r="BE157" s="134">
        <f>IF(U157="základná",N157,0)</f>
        <v>0</v>
      </c>
      <c r="BF157" s="134">
        <f>IF(U157="znížená",N157,0)</f>
        <v>0</v>
      </c>
      <c r="BG157" s="134">
        <f>IF(U157="zákl. prenesená",N157,0)</f>
        <v>0</v>
      </c>
      <c r="BH157" s="134">
        <f>IF(U157="zníž. prenesená",N157,0)</f>
        <v>0</v>
      </c>
      <c r="BI157" s="134">
        <f>IF(U157="nulová",N157,0)</f>
        <v>0</v>
      </c>
      <c r="BJ157" s="20" t="s">
        <v>138</v>
      </c>
      <c r="BK157" s="220">
        <f>ROUND(L157*K157,3)</f>
        <v>0</v>
      </c>
      <c r="BL157" s="20" t="s">
        <v>222</v>
      </c>
      <c r="BM157" s="20" t="s">
        <v>415</v>
      </c>
    </row>
    <row r="158" s="1" customFormat="1" ht="38.25" customHeight="1">
      <c r="B158" s="175"/>
      <c r="C158" s="211" t="s">
        <v>260</v>
      </c>
      <c r="D158" s="211" t="s">
        <v>160</v>
      </c>
      <c r="E158" s="212" t="s">
        <v>416</v>
      </c>
      <c r="F158" s="213" t="s">
        <v>417</v>
      </c>
      <c r="G158" s="213"/>
      <c r="H158" s="213"/>
      <c r="I158" s="213"/>
      <c r="J158" s="214" t="s">
        <v>231</v>
      </c>
      <c r="K158" s="215">
        <v>27</v>
      </c>
      <c r="L158" s="216">
        <v>0</v>
      </c>
      <c r="M158" s="216"/>
      <c r="N158" s="215">
        <f>ROUND(L158*K158,3)</f>
        <v>0</v>
      </c>
      <c r="O158" s="215"/>
      <c r="P158" s="215"/>
      <c r="Q158" s="215"/>
      <c r="R158" s="179"/>
      <c r="T158" s="217" t="s">
        <v>5</v>
      </c>
      <c r="U158" s="54" t="s">
        <v>42</v>
      </c>
      <c r="V158" s="45"/>
      <c r="W158" s="218">
        <f>V158*K158</f>
        <v>0</v>
      </c>
      <c r="X158" s="218">
        <v>0.00032000000000000003</v>
      </c>
      <c r="Y158" s="218">
        <f>X158*K158</f>
        <v>0.0086400000000000001</v>
      </c>
      <c r="Z158" s="218">
        <v>0</v>
      </c>
      <c r="AA158" s="219">
        <f>Z158*K158</f>
        <v>0</v>
      </c>
      <c r="AR158" s="20" t="s">
        <v>222</v>
      </c>
      <c r="AT158" s="20" t="s">
        <v>160</v>
      </c>
      <c r="AU158" s="20" t="s">
        <v>138</v>
      </c>
      <c r="AY158" s="20" t="s">
        <v>159</v>
      </c>
      <c r="BE158" s="134">
        <f>IF(U158="základná",N158,0)</f>
        <v>0</v>
      </c>
      <c r="BF158" s="134">
        <f>IF(U158="znížená",N158,0)</f>
        <v>0</v>
      </c>
      <c r="BG158" s="134">
        <f>IF(U158="zákl. prenesená",N158,0)</f>
        <v>0</v>
      </c>
      <c r="BH158" s="134">
        <f>IF(U158="zníž. prenesená",N158,0)</f>
        <v>0</v>
      </c>
      <c r="BI158" s="134">
        <f>IF(U158="nulová",N158,0)</f>
        <v>0</v>
      </c>
      <c r="BJ158" s="20" t="s">
        <v>138</v>
      </c>
      <c r="BK158" s="220">
        <f>ROUND(L158*K158,3)</f>
        <v>0</v>
      </c>
      <c r="BL158" s="20" t="s">
        <v>222</v>
      </c>
      <c r="BM158" s="20" t="s">
        <v>418</v>
      </c>
    </row>
    <row r="159" s="1" customFormat="1" ht="38.25" customHeight="1">
      <c r="B159" s="175"/>
      <c r="C159" s="211" t="s">
        <v>264</v>
      </c>
      <c r="D159" s="211" t="s">
        <v>160</v>
      </c>
      <c r="E159" s="212" t="s">
        <v>419</v>
      </c>
      <c r="F159" s="213" t="s">
        <v>420</v>
      </c>
      <c r="G159" s="213"/>
      <c r="H159" s="213"/>
      <c r="I159" s="213"/>
      <c r="J159" s="214" t="s">
        <v>183</v>
      </c>
      <c r="K159" s="215">
        <v>205.63800000000001</v>
      </c>
      <c r="L159" s="216">
        <v>0</v>
      </c>
      <c r="M159" s="216"/>
      <c r="N159" s="215">
        <f>ROUND(L159*K159,3)</f>
        <v>0</v>
      </c>
      <c r="O159" s="215"/>
      <c r="P159" s="215"/>
      <c r="Q159" s="215"/>
      <c r="R159" s="179"/>
      <c r="T159" s="217" t="s">
        <v>5</v>
      </c>
      <c r="U159" s="54" t="s">
        <v>42</v>
      </c>
      <c r="V159" s="45"/>
      <c r="W159" s="218">
        <f>V159*K159</f>
        <v>0</v>
      </c>
      <c r="X159" s="218">
        <v>0</v>
      </c>
      <c r="Y159" s="218">
        <f>X159*K159</f>
        <v>0</v>
      </c>
      <c r="Z159" s="218">
        <v>0</v>
      </c>
      <c r="AA159" s="219">
        <f>Z159*K159</f>
        <v>0</v>
      </c>
      <c r="AR159" s="20" t="s">
        <v>222</v>
      </c>
      <c r="AT159" s="20" t="s">
        <v>160</v>
      </c>
      <c r="AU159" s="20" t="s">
        <v>138</v>
      </c>
      <c r="AY159" s="20" t="s">
        <v>159</v>
      </c>
      <c r="BE159" s="134">
        <f>IF(U159="základná",N159,0)</f>
        <v>0</v>
      </c>
      <c r="BF159" s="134">
        <f>IF(U159="znížená",N159,0)</f>
        <v>0</v>
      </c>
      <c r="BG159" s="134">
        <f>IF(U159="zákl. prenesená",N159,0)</f>
        <v>0</v>
      </c>
      <c r="BH159" s="134">
        <f>IF(U159="zníž. prenesená",N159,0)</f>
        <v>0</v>
      </c>
      <c r="BI159" s="134">
        <f>IF(U159="nulová",N159,0)</f>
        <v>0</v>
      </c>
      <c r="BJ159" s="20" t="s">
        <v>138</v>
      </c>
      <c r="BK159" s="220">
        <f>ROUND(L159*K159,3)</f>
        <v>0</v>
      </c>
      <c r="BL159" s="20" t="s">
        <v>222</v>
      </c>
      <c r="BM159" s="20" t="s">
        <v>421</v>
      </c>
    </row>
    <row r="160" s="9" customFormat="1" ht="29.88" customHeight="1">
      <c r="B160" s="197"/>
      <c r="C160" s="198"/>
      <c r="D160" s="208" t="s">
        <v>132</v>
      </c>
      <c r="E160" s="208"/>
      <c r="F160" s="208"/>
      <c r="G160" s="208"/>
      <c r="H160" s="208"/>
      <c r="I160" s="208"/>
      <c r="J160" s="208"/>
      <c r="K160" s="208"/>
      <c r="L160" s="208"/>
      <c r="M160" s="208"/>
      <c r="N160" s="221">
        <f>BK160</f>
        <v>0</v>
      </c>
      <c r="O160" s="222"/>
      <c r="P160" s="222"/>
      <c r="Q160" s="222"/>
      <c r="R160" s="201"/>
      <c r="T160" s="202"/>
      <c r="U160" s="198"/>
      <c r="V160" s="198"/>
      <c r="W160" s="203">
        <f>SUM(W161:W163)</f>
        <v>0</v>
      </c>
      <c r="X160" s="198"/>
      <c r="Y160" s="203">
        <f>SUM(Y161:Y163)</f>
        <v>50.431342797600003</v>
      </c>
      <c r="Z160" s="198"/>
      <c r="AA160" s="204">
        <f>SUM(AA161:AA163)</f>
        <v>0</v>
      </c>
      <c r="AR160" s="205" t="s">
        <v>138</v>
      </c>
      <c r="AT160" s="206" t="s">
        <v>74</v>
      </c>
      <c r="AU160" s="206" t="s">
        <v>83</v>
      </c>
      <c r="AY160" s="205" t="s">
        <v>159</v>
      </c>
      <c r="BK160" s="207">
        <f>SUM(BK161:BK163)</f>
        <v>0</v>
      </c>
    </row>
    <row r="161" s="1" customFormat="1" ht="25.5" customHeight="1">
      <c r="B161" s="175"/>
      <c r="C161" s="211" t="s">
        <v>268</v>
      </c>
      <c r="D161" s="211" t="s">
        <v>160</v>
      </c>
      <c r="E161" s="212" t="s">
        <v>422</v>
      </c>
      <c r="F161" s="213" t="s">
        <v>423</v>
      </c>
      <c r="G161" s="213"/>
      <c r="H161" s="213"/>
      <c r="I161" s="213"/>
      <c r="J161" s="214" t="s">
        <v>188</v>
      </c>
      <c r="K161" s="215">
        <v>1588.9000000000001</v>
      </c>
      <c r="L161" s="216">
        <v>0</v>
      </c>
      <c r="M161" s="216"/>
      <c r="N161" s="215">
        <f>ROUND(L161*K161,3)</f>
        <v>0</v>
      </c>
      <c r="O161" s="215"/>
      <c r="P161" s="215"/>
      <c r="Q161" s="215"/>
      <c r="R161" s="179"/>
      <c r="T161" s="217" t="s">
        <v>5</v>
      </c>
      <c r="U161" s="54" t="s">
        <v>42</v>
      </c>
      <c r="V161" s="45"/>
      <c r="W161" s="218">
        <f>V161*K161</f>
        <v>0</v>
      </c>
      <c r="X161" s="218">
        <v>0.00083378399999999996</v>
      </c>
      <c r="Y161" s="218">
        <f>X161*K161</f>
        <v>1.3247993976000001</v>
      </c>
      <c r="Z161" s="218">
        <v>0</v>
      </c>
      <c r="AA161" s="219">
        <f>Z161*K161</f>
        <v>0</v>
      </c>
      <c r="AR161" s="20" t="s">
        <v>222</v>
      </c>
      <c r="AT161" s="20" t="s">
        <v>160</v>
      </c>
      <c r="AU161" s="20" t="s">
        <v>138</v>
      </c>
      <c r="AY161" s="20" t="s">
        <v>159</v>
      </c>
      <c r="BE161" s="134">
        <f>IF(U161="základná",N161,0)</f>
        <v>0</v>
      </c>
      <c r="BF161" s="134">
        <f>IF(U161="znížená",N161,0)</f>
        <v>0</v>
      </c>
      <c r="BG161" s="134">
        <f>IF(U161="zákl. prenesená",N161,0)</f>
        <v>0</v>
      </c>
      <c r="BH161" s="134">
        <f>IF(U161="zníž. prenesená",N161,0)</f>
        <v>0</v>
      </c>
      <c r="BI161" s="134">
        <f>IF(U161="nulová",N161,0)</f>
        <v>0</v>
      </c>
      <c r="BJ161" s="20" t="s">
        <v>138</v>
      </c>
      <c r="BK161" s="220">
        <f>ROUND(L161*K161,3)</f>
        <v>0</v>
      </c>
      <c r="BL161" s="20" t="s">
        <v>222</v>
      </c>
      <c r="BM161" s="20" t="s">
        <v>424</v>
      </c>
    </row>
    <row r="162" s="1" customFormat="1" ht="25.5" customHeight="1">
      <c r="B162" s="175"/>
      <c r="C162" s="223" t="s">
        <v>272</v>
      </c>
      <c r="D162" s="223" t="s">
        <v>228</v>
      </c>
      <c r="E162" s="224" t="s">
        <v>425</v>
      </c>
      <c r="F162" s="225" t="s">
        <v>426</v>
      </c>
      <c r="G162" s="225"/>
      <c r="H162" s="225"/>
      <c r="I162" s="225"/>
      <c r="J162" s="226" t="s">
        <v>188</v>
      </c>
      <c r="K162" s="227">
        <v>3209.578</v>
      </c>
      <c r="L162" s="228">
        <v>0</v>
      </c>
      <c r="M162" s="228"/>
      <c r="N162" s="227">
        <f>ROUND(L162*K162,3)</f>
        <v>0</v>
      </c>
      <c r="O162" s="215"/>
      <c r="P162" s="215"/>
      <c r="Q162" s="215"/>
      <c r="R162" s="179"/>
      <c r="T162" s="217" t="s">
        <v>5</v>
      </c>
      <c r="U162" s="54" t="s">
        <v>42</v>
      </c>
      <c r="V162" s="45"/>
      <c r="W162" s="218">
        <f>V162*K162</f>
        <v>0</v>
      </c>
      <c r="X162" s="218">
        <v>0.015299999999999999</v>
      </c>
      <c r="Y162" s="218">
        <f>X162*K162</f>
        <v>49.1065434</v>
      </c>
      <c r="Z162" s="218">
        <v>0</v>
      </c>
      <c r="AA162" s="219">
        <f>Z162*K162</f>
        <v>0</v>
      </c>
      <c r="AR162" s="20" t="s">
        <v>288</v>
      </c>
      <c r="AT162" s="20" t="s">
        <v>228</v>
      </c>
      <c r="AU162" s="20" t="s">
        <v>138</v>
      </c>
      <c r="AY162" s="20" t="s">
        <v>159</v>
      </c>
      <c r="BE162" s="134">
        <f>IF(U162="základná",N162,0)</f>
        <v>0</v>
      </c>
      <c r="BF162" s="134">
        <f>IF(U162="znížená",N162,0)</f>
        <v>0</v>
      </c>
      <c r="BG162" s="134">
        <f>IF(U162="zákl. prenesená",N162,0)</f>
        <v>0</v>
      </c>
      <c r="BH162" s="134">
        <f>IF(U162="zníž. prenesená",N162,0)</f>
        <v>0</v>
      </c>
      <c r="BI162" s="134">
        <f>IF(U162="nulová",N162,0)</f>
        <v>0</v>
      </c>
      <c r="BJ162" s="20" t="s">
        <v>138</v>
      </c>
      <c r="BK162" s="220">
        <f>ROUND(L162*K162,3)</f>
        <v>0</v>
      </c>
      <c r="BL162" s="20" t="s">
        <v>222</v>
      </c>
      <c r="BM162" s="20" t="s">
        <v>427</v>
      </c>
    </row>
    <row r="163" s="1" customFormat="1" ht="25.5" customHeight="1">
      <c r="B163" s="175"/>
      <c r="C163" s="211" t="s">
        <v>276</v>
      </c>
      <c r="D163" s="211" t="s">
        <v>160</v>
      </c>
      <c r="E163" s="212" t="s">
        <v>330</v>
      </c>
      <c r="F163" s="213" t="s">
        <v>331</v>
      </c>
      <c r="G163" s="213"/>
      <c r="H163" s="213"/>
      <c r="I163" s="213"/>
      <c r="J163" s="214" t="s">
        <v>315</v>
      </c>
      <c r="K163" s="216">
        <v>0</v>
      </c>
      <c r="L163" s="216">
        <v>0</v>
      </c>
      <c r="M163" s="216"/>
      <c r="N163" s="215">
        <f>ROUND(L163*K163,3)</f>
        <v>0</v>
      </c>
      <c r="O163" s="215"/>
      <c r="P163" s="215"/>
      <c r="Q163" s="215"/>
      <c r="R163" s="179"/>
      <c r="T163" s="217" t="s">
        <v>5</v>
      </c>
      <c r="U163" s="54" t="s">
        <v>42</v>
      </c>
      <c r="V163" s="45"/>
      <c r="W163" s="218">
        <f>V163*K163</f>
        <v>0</v>
      </c>
      <c r="X163" s="218">
        <v>0</v>
      </c>
      <c r="Y163" s="218">
        <f>X163*K163</f>
        <v>0</v>
      </c>
      <c r="Z163" s="218">
        <v>0</v>
      </c>
      <c r="AA163" s="219">
        <f>Z163*K163</f>
        <v>0</v>
      </c>
      <c r="AR163" s="20" t="s">
        <v>222</v>
      </c>
      <c r="AT163" s="20" t="s">
        <v>160</v>
      </c>
      <c r="AU163" s="20" t="s">
        <v>138</v>
      </c>
      <c r="AY163" s="20" t="s">
        <v>159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20" t="s">
        <v>138</v>
      </c>
      <c r="BK163" s="220">
        <f>ROUND(L163*K163,3)</f>
        <v>0</v>
      </c>
      <c r="BL163" s="20" t="s">
        <v>222</v>
      </c>
      <c r="BM163" s="20" t="s">
        <v>332</v>
      </c>
    </row>
    <row r="164" s="9" customFormat="1" ht="29.88" customHeight="1">
      <c r="B164" s="197"/>
      <c r="C164" s="198"/>
      <c r="D164" s="208" t="s">
        <v>133</v>
      </c>
      <c r="E164" s="208"/>
      <c r="F164" s="208"/>
      <c r="G164" s="208"/>
      <c r="H164" s="208"/>
      <c r="I164" s="208"/>
      <c r="J164" s="208"/>
      <c r="K164" s="208"/>
      <c r="L164" s="208"/>
      <c r="M164" s="208"/>
      <c r="N164" s="221">
        <f>BK164</f>
        <v>0</v>
      </c>
      <c r="O164" s="222"/>
      <c r="P164" s="222"/>
      <c r="Q164" s="222"/>
      <c r="R164" s="201"/>
      <c r="T164" s="202"/>
      <c r="U164" s="198"/>
      <c r="V164" s="198"/>
      <c r="W164" s="203">
        <f>SUM(W165:W176)</f>
        <v>0</v>
      </c>
      <c r="X164" s="198"/>
      <c r="Y164" s="203">
        <f>SUM(Y165:Y176)</f>
        <v>3.2117655799999993</v>
      </c>
      <c r="Z164" s="198"/>
      <c r="AA164" s="204">
        <f>SUM(AA165:AA176)</f>
        <v>2.2639200000000002</v>
      </c>
      <c r="AR164" s="205" t="s">
        <v>138</v>
      </c>
      <c r="AT164" s="206" t="s">
        <v>74</v>
      </c>
      <c r="AU164" s="206" t="s">
        <v>83</v>
      </c>
      <c r="AY164" s="205" t="s">
        <v>159</v>
      </c>
      <c r="BK164" s="207">
        <f>SUM(BK165:BK176)</f>
        <v>0</v>
      </c>
    </row>
    <row r="165" s="1" customFormat="1" ht="38.25" customHeight="1">
      <c r="B165" s="175"/>
      <c r="C165" s="211" t="s">
        <v>280</v>
      </c>
      <c r="D165" s="211" t="s">
        <v>160</v>
      </c>
      <c r="E165" s="212" t="s">
        <v>334</v>
      </c>
      <c r="F165" s="213" t="s">
        <v>335</v>
      </c>
      <c r="G165" s="213"/>
      <c r="H165" s="213"/>
      <c r="I165" s="213"/>
      <c r="J165" s="214" t="s">
        <v>225</v>
      </c>
      <c r="K165" s="215">
        <v>382.19999999999999</v>
      </c>
      <c r="L165" s="216">
        <v>0</v>
      </c>
      <c r="M165" s="216"/>
      <c r="N165" s="215">
        <f>ROUND(L165*K165,3)</f>
        <v>0</v>
      </c>
      <c r="O165" s="215"/>
      <c r="P165" s="215"/>
      <c r="Q165" s="215"/>
      <c r="R165" s="179"/>
      <c r="T165" s="217" t="s">
        <v>5</v>
      </c>
      <c r="U165" s="54" t="s">
        <v>42</v>
      </c>
      <c r="V165" s="45"/>
      <c r="W165" s="218">
        <f>V165*K165</f>
        <v>0</v>
      </c>
      <c r="X165" s="218">
        <v>0</v>
      </c>
      <c r="Y165" s="218">
        <f>X165*K165</f>
        <v>0</v>
      </c>
      <c r="Z165" s="218">
        <v>0.0041000000000000003</v>
      </c>
      <c r="AA165" s="219">
        <f>Z165*K165</f>
        <v>1.5670200000000001</v>
      </c>
      <c r="AR165" s="20" t="s">
        <v>222</v>
      </c>
      <c r="AT165" s="20" t="s">
        <v>160</v>
      </c>
      <c r="AU165" s="20" t="s">
        <v>138</v>
      </c>
      <c r="AY165" s="20" t="s">
        <v>159</v>
      </c>
      <c r="BE165" s="134">
        <f>IF(U165="základná",N165,0)</f>
        <v>0</v>
      </c>
      <c r="BF165" s="134">
        <f>IF(U165="znížená",N165,0)</f>
        <v>0</v>
      </c>
      <c r="BG165" s="134">
        <f>IF(U165="zákl. prenesená",N165,0)</f>
        <v>0</v>
      </c>
      <c r="BH165" s="134">
        <f>IF(U165="zníž. prenesená",N165,0)</f>
        <v>0</v>
      </c>
      <c r="BI165" s="134">
        <f>IF(U165="nulová",N165,0)</f>
        <v>0</v>
      </c>
      <c r="BJ165" s="20" t="s">
        <v>138</v>
      </c>
      <c r="BK165" s="220">
        <f>ROUND(L165*K165,3)</f>
        <v>0</v>
      </c>
      <c r="BL165" s="20" t="s">
        <v>222</v>
      </c>
      <c r="BM165" s="20" t="s">
        <v>336</v>
      </c>
    </row>
    <row r="166" s="1" customFormat="1" ht="38.25" customHeight="1">
      <c r="B166" s="175"/>
      <c r="C166" s="211" t="s">
        <v>284</v>
      </c>
      <c r="D166" s="211" t="s">
        <v>160</v>
      </c>
      <c r="E166" s="212" t="s">
        <v>428</v>
      </c>
      <c r="F166" s="213" t="s">
        <v>429</v>
      </c>
      <c r="G166" s="213"/>
      <c r="H166" s="213"/>
      <c r="I166" s="213"/>
      <c r="J166" s="214" t="s">
        <v>225</v>
      </c>
      <c r="K166" s="215">
        <v>303</v>
      </c>
      <c r="L166" s="216">
        <v>0</v>
      </c>
      <c r="M166" s="216"/>
      <c r="N166" s="215">
        <f>ROUND(L166*K166,3)</f>
        <v>0</v>
      </c>
      <c r="O166" s="215"/>
      <c r="P166" s="215"/>
      <c r="Q166" s="215"/>
      <c r="R166" s="179"/>
      <c r="T166" s="217" t="s">
        <v>5</v>
      </c>
      <c r="U166" s="54" t="s">
        <v>42</v>
      </c>
      <c r="V166" s="45"/>
      <c r="W166" s="218">
        <f>V166*K166</f>
        <v>0</v>
      </c>
      <c r="X166" s="218">
        <v>0</v>
      </c>
      <c r="Y166" s="218">
        <f>X166*K166</f>
        <v>0</v>
      </c>
      <c r="Z166" s="218">
        <v>0.0023</v>
      </c>
      <c r="AA166" s="219">
        <f>Z166*K166</f>
        <v>0.69689999999999996</v>
      </c>
      <c r="AR166" s="20" t="s">
        <v>222</v>
      </c>
      <c r="AT166" s="20" t="s">
        <v>160</v>
      </c>
      <c r="AU166" s="20" t="s">
        <v>138</v>
      </c>
      <c r="AY166" s="20" t="s">
        <v>159</v>
      </c>
      <c r="BE166" s="134">
        <f>IF(U166="základná",N166,0)</f>
        <v>0</v>
      </c>
      <c r="BF166" s="134">
        <f>IF(U166="znížená",N166,0)</f>
        <v>0</v>
      </c>
      <c r="BG166" s="134">
        <f>IF(U166="zákl. prenesená",N166,0)</f>
        <v>0</v>
      </c>
      <c r="BH166" s="134">
        <f>IF(U166="zníž. prenesená",N166,0)</f>
        <v>0</v>
      </c>
      <c r="BI166" s="134">
        <f>IF(U166="nulová",N166,0)</f>
        <v>0</v>
      </c>
      <c r="BJ166" s="20" t="s">
        <v>138</v>
      </c>
      <c r="BK166" s="220">
        <f>ROUND(L166*K166,3)</f>
        <v>0</v>
      </c>
      <c r="BL166" s="20" t="s">
        <v>222</v>
      </c>
      <c r="BM166" s="20" t="s">
        <v>430</v>
      </c>
    </row>
    <row r="167" s="1" customFormat="1" ht="16.5" customHeight="1">
      <c r="B167" s="175"/>
      <c r="C167" s="211" t="s">
        <v>288</v>
      </c>
      <c r="D167" s="211" t="s">
        <v>160</v>
      </c>
      <c r="E167" s="212" t="s">
        <v>431</v>
      </c>
      <c r="F167" s="213" t="s">
        <v>432</v>
      </c>
      <c r="G167" s="213"/>
      <c r="H167" s="213"/>
      <c r="I167" s="213"/>
      <c r="J167" s="214" t="s">
        <v>225</v>
      </c>
      <c r="K167" s="215">
        <v>382.89999999999998</v>
      </c>
      <c r="L167" s="216">
        <v>0</v>
      </c>
      <c r="M167" s="216"/>
      <c r="N167" s="215">
        <f>ROUND(L167*K167,3)</f>
        <v>0</v>
      </c>
      <c r="O167" s="215"/>
      <c r="P167" s="215"/>
      <c r="Q167" s="215"/>
      <c r="R167" s="179"/>
      <c r="T167" s="217" t="s">
        <v>5</v>
      </c>
      <c r="U167" s="54" t="s">
        <v>42</v>
      </c>
      <c r="V167" s="45"/>
      <c r="W167" s="218">
        <f>V167*K167</f>
        <v>0</v>
      </c>
      <c r="X167" s="218">
        <v>0.000834</v>
      </c>
      <c r="Y167" s="218">
        <f>X167*K167</f>
        <v>0.31933859999999997</v>
      </c>
      <c r="Z167" s="218">
        <v>0</v>
      </c>
      <c r="AA167" s="219">
        <f>Z167*K167</f>
        <v>0</v>
      </c>
      <c r="AR167" s="20" t="s">
        <v>222</v>
      </c>
      <c r="AT167" s="20" t="s">
        <v>160</v>
      </c>
      <c r="AU167" s="20" t="s">
        <v>138</v>
      </c>
      <c r="AY167" s="20" t="s">
        <v>159</v>
      </c>
      <c r="BE167" s="134">
        <f>IF(U167="základná",N167,0)</f>
        <v>0</v>
      </c>
      <c r="BF167" s="134">
        <f>IF(U167="znížená",N167,0)</f>
        <v>0</v>
      </c>
      <c r="BG167" s="134">
        <f>IF(U167="zákl. prenesená",N167,0)</f>
        <v>0</v>
      </c>
      <c r="BH167" s="134">
        <f>IF(U167="zníž. prenesená",N167,0)</f>
        <v>0</v>
      </c>
      <c r="BI167" s="134">
        <f>IF(U167="nulová",N167,0)</f>
        <v>0</v>
      </c>
      <c r="BJ167" s="20" t="s">
        <v>138</v>
      </c>
      <c r="BK167" s="220">
        <f>ROUND(L167*K167,3)</f>
        <v>0</v>
      </c>
      <c r="BL167" s="20" t="s">
        <v>222</v>
      </c>
      <c r="BM167" s="20" t="s">
        <v>433</v>
      </c>
    </row>
    <row r="168" s="1" customFormat="1" ht="16.5" customHeight="1">
      <c r="B168" s="175"/>
      <c r="C168" s="211" t="s">
        <v>292</v>
      </c>
      <c r="D168" s="211" t="s">
        <v>160</v>
      </c>
      <c r="E168" s="212" t="s">
        <v>434</v>
      </c>
      <c r="F168" s="213" t="s">
        <v>435</v>
      </c>
      <c r="G168" s="213"/>
      <c r="H168" s="213"/>
      <c r="I168" s="213"/>
      <c r="J168" s="214" t="s">
        <v>225</v>
      </c>
      <c r="K168" s="215">
        <v>258.12</v>
      </c>
      <c r="L168" s="216">
        <v>0</v>
      </c>
      <c r="M168" s="216"/>
      <c r="N168" s="215">
        <f>ROUND(L168*K168,3)</f>
        <v>0</v>
      </c>
      <c r="O168" s="215"/>
      <c r="P168" s="215"/>
      <c r="Q168" s="215"/>
      <c r="R168" s="179"/>
      <c r="T168" s="217" t="s">
        <v>5</v>
      </c>
      <c r="U168" s="54" t="s">
        <v>42</v>
      </c>
      <c r="V168" s="45"/>
      <c r="W168" s="218">
        <f>V168*K168</f>
        <v>0</v>
      </c>
      <c r="X168" s="218">
        <v>0.002709</v>
      </c>
      <c r="Y168" s="218">
        <f>X168*K168</f>
        <v>0.69924708000000002</v>
      </c>
      <c r="Z168" s="218">
        <v>0</v>
      </c>
      <c r="AA168" s="219">
        <f>Z168*K168</f>
        <v>0</v>
      </c>
      <c r="AR168" s="20" t="s">
        <v>222</v>
      </c>
      <c r="AT168" s="20" t="s">
        <v>160</v>
      </c>
      <c r="AU168" s="20" t="s">
        <v>138</v>
      </c>
      <c r="AY168" s="20" t="s">
        <v>159</v>
      </c>
      <c r="BE168" s="134">
        <f>IF(U168="základná",N168,0)</f>
        <v>0</v>
      </c>
      <c r="BF168" s="134">
        <f>IF(U168="znížená",N168,0)</f>
        <v>0</v>
      </c>
      <c r="BG168" s="134">
        <f>IF(U168="zákl. prenesená",N168,0)</f>
        <v>0</v>
      </c>
      <c r="BH168" s="134">
        <f>IF(U168="zníž. prenesená",N168,0)</f>
        <v>0</v>
      </c>
      <c r="BI168" s="134">
        <f>IF(U168="nulová",N168,0)</f>
        <v>0</v>
      </c>
      <c r="BJ168" s="20" t="s">
        <v>138</v>
      </c>
      <c r="BK168" s="220">
        <f>ROUND(L168*K168,3)</f>
        <v>0</v>
      </c>
      <c r="BL168" s="20" t="s">
        <v>222</v>
      </c>
      <c r="BM168" s="20" t="s">
        <v>436</v>
      </c>
    </row>
    <row r="169" s="1" customFormat="1" ht="16.5" customHeight="1">
      <c r="B169" s="175"/>
      <c r="C169" s="211" t="s">
        <v>296</v>
      </c>
      <c r="D169" s="211" t="s">
        <v>160</v>
      </c>
      <c r="E169" s="212" t="s">
        <v>437</v>
      </c>
      <c r="F169" s="213" t="s">
        <v>438</v>
      </c>
      <c r="G169" s="213"/>
      <c r="H169" s="213"/>
      <c r="I169" s="213"/>
      <c r="J169" s="214" t="s">
        <v>225</v>
      </c>
      <c r="K169" s="215">
        <v>263.39999999999998</v>
      </c>
      <c r="L169" s="216">
        <v>0</v>
      </c>
      <c r="M169" s="216"/>
      <c r="N169" s="215">
        <f>ROUND(L169*K169,3)</f>
        <v>0</v>
      </c>
      <c r="O169" s="215"/>
      <c r="P169" s="215"/>
      <c r="Q169" s="215"/>
      <c r="R169" s="179"/>
      <c r="T169" s="217" t="s">
        <v>5</v>
      </c>
      <c r="U169" s="54" t="s">
        <v>42</v>
      </c>
      <c r="V169" s="45"/>
      <c r="W169" s="218">
        <f>V169*K169</f>
        <v>0</v>
      </c>
      <c r="X169" s="218">
        <v>0.0049589999999999999</v>
      </c>
      <c r="Y169" s="218">
        <f>X169*K169</f>
        <v>1.3062005999999999</v>
      </c>
      <c r="Z169" s="218">
        <v>0</v>
      </c>
      <c r="AA169" s="219">
        <f>Z169*K169</f>
        <v>0</v>
      </c>
      <c r="AR169" s="20" t="s">
        <v>222</v>
      </c>
      <c r="AT169" s="20" t="s">
        <v>160</v>
      </c>
      <c r="AU169" s="20" t="s">
        <v>138</v>
      </c>
      <c r="AY169" s="20" t="s">
        <v>159</v>
      </c>
      <c r="BE169" s="134">
        <f>IF(U169="základná",N169,0)</f>
        <v>0</v>
      </c>
      <c r="BF169" s="134">
        <f>IF(U169="znížená",N169,0)</f>
        <v>0</v>
      </c>
      <c r="BG169" s="134">
        <f>IF(U169="zákl. prenesená",N169,0)</f>
        <v>0</v>
      </c>
      <c r="BH169" s="134">
        <f>IF(U169="zníž. prenesená",N169,0)</f>
        <v>0</v>
      </c>
      <c r="BI169" s="134">
        <f>IF(U169="nulová",N169,0)</f>
        <v>0</v>
      </c>
      <c r="BJ169" s="20" t="s">
        <v>138</v>
      </c>
      <c r="BK169" s="220">
        <f>ROUND(L169*K169,3)</f>
        <v>0</v>
      </c>
      <c r="BL169" s="20" t="s">
        <v>222</v>
      </c>
      <c r="BM169" s="20" t="s">
        <v>439</v>
      </c>
    </row>
    <row r="170" s="1" customFormat="1" ht="16.5" customHeight="1">
      <c r="B170" s="175"/>
      <c r="C170" s="211" t="s">
        <v>300</v>
      </c>
      <c r="D170" s="211" t="s">
        <v>160</v>
      </c>
      <c r="E170" s="212" t="s">
        <v>440</v>
      </c>
      <c r="F170" s="213" t="s">
        <v>441</v>
      </c>
      <c r="G170" s="213"/>
      <c r="H170" s="213"/>
      <c r="I170" s="213"/>
      <c r="J170" s="214" t="s">
        <v>225</v>
      </c>
      <c r="K170" s="215">
        <v>19.800000000000001</v>
      </c>
      <c r="L170" s="216">
        <v>0</v>
      </c>
      <c r="M170" s="216"/>
      <c r="N170" s="215">
        <f>ROUND(L170*K170,3)</f>
        <v>0</v>
      </c>
      <c r="O170" s="215"/>
      <c r="P170" s="215"/>
      <c r="Q170" s="215"/>
      <c r="R170" s="179"/>
      <c r="T170" s="217" t="s">
        <v>5</v>
      </c>
      <c r="U170" s="54" t="s">
        <v>42</v>
      </c>
      <c r="V170" s="45"/>
      <c r="W170" s="218">
        <f>V170*K170</f>
        <v>0</v>
      </c>
      <c r="X170" s="218">
        <v>0.006234</v>
      </c>
      <c r="Y170" s="218">
        <f>X170*K170</f>
        <v>0.12343320000000001</v>
      </c>
      <c r="Z170" s="218">
        <v>0</v>
      </c>
      <c r="AA170" s="219">
        <f>Z170*K170</f>
        <v>0</v>
      </c>
      <c r="AR170" s="20" t="s">
        <v>222</v>
      </c>
      <c r="AT170" s="20" t="s">
        <v>160</v>
      </c>
      <c r="AU170" s="20" t="s">
        <v>138</v>
      </c>
      <c r="AY170" s="20" t="s">
        <v>159</v>
      </c>
      <c r="BE170" s="134">
        <f>IF(U170="základná",N170,0)</f>
        <v>0</v>
      </c>
      <c r="BF170" s="134">
        <f>IF(U170="znížená",N170,0)</f>
        <v>0</v>
      </c>
      <c r="BG170" s="134">
        <f>IF(U170="zákl. prenesená",N170,0)</f>
        <v>0</v>
      </c>
      <c r="BH170" s="134">
        <f>IF(U170="zníž. prenesená",N170,0)</f>
        <v>0</v>
      </c>
      <c r="BI170" s="134">
        <f>IF(U170="nulová",N170,0)</f>
        <v>0</v>
      </c>
      <c r="BJ170" s="20" t="s">
        <v>138</v>
      </c>
      <c r="BK170" s="220">
        <f>ROUND(L170*K170,3)</f>
        <v>0</v>
      </c>
      <c r="BL170" s="20" t="s">
        <v>222</v>
      </c>
      <c r="BM170" s="20" t="s">
        <v>442</v>
      </c>
    </row>
    <row r="171" s="1" customFormat="1" ht="25.5" customHeight="1">
      <c r="B171" s="175"/>
      <c r="C171" s="211" t="s">
        <v>304</v>
      </c>
      <c r="D171" s="211" t="s">
        <v>160</v>
      </c>
      <c r="E171" s="212" t="s">
        <v>443</v>
      </c>
      <c r="F171" s="213" t="s">
        <v>444</v>
      </c>
      <c r="G171" s="213"/>
      <c r="H171" s="213"/>
      <c r="I171" s="213"/>
      <c r="J171" s="214" t="s">
        <v>225</v>
      </c>
      <c r="K171" s="215">
        <v>150.5</v>
      </c>
      <c r="L171" s="216">
        <v>0</v>
      </c>
      <c r="M171" s="216"/>
      <c r="N171" s="215">
        <f>ROUND(L171*K171,3)</f>
        <v>0</v>
      </c>
      <c r="O171" s="215"/>
      <c r="P171" s="215"/>
      <c r="Q171" s="215"/>
      <c r="R171" s="179"/>
      <c r="T171" s="217" t="s">
        <v>5</v>
      </c>
      <c r="U171" s="54" t="s">
        <v>42</v>
      </c>
      <c r="V171" s="45"/>
      <c r="W171" s="218">
        <f>V171*K171</f>
        <v>0</v>
      </c>
      <c r="X171" s="218">
        <v>0.0024849999999999998</v>
      </c>
      <c r="Y171" s="218">
        <f>X171*K171</f>
        <v>0.37399249999999995</v>
      </c>
      <c r="Z171" s="218">
        <v>0</v>
      </c>
      <c r="AA171" s="219">
        <f>Z171*K171</f>
        <v>0</v>
      </c>
      <c r="AR171" s="20" t="s">
        <v>222</v>
      </c>
      <c r="AT171" s="20" t="s">
        <v>160</v>
      </c>
      <c r="AU171" s="20" t="s">
        <v>138</v>
      </c>
      <c r="AY171" s="20" t="s">
        <v>159</v>
      </c>
      <c r="BE171" s="134">
        <f>IF(U171="základná",N171,0)</f>
        <v>0</v>
      </c>
      <c r="BF171" s="134">
        <f>IF(U171="znížená",N171,0)</f>
        <v>0</v>
      </c>
      <c r="BG171" s="134">
        <f>IF(U171="zákl. prenesená",N171,0)</f>
        <v>0</v>
      </c>
      <c r="BH171" s="134">
        <f>IF(U171="zníž. prenesená",N171,0)</f>
        <v>0</v>
      </c>
      <c r="BI171" s="134">
        <f>IF(U171="nulová",N171,0)</f>
        <v>0</v>
      </c>
      <c r="BJ171" s="20" t="s">
        <v>138</v>
      </c>
      <c r="BK171" s="220">
        <f>ROUND(L171*K171,3)</f>
        <v>0</v>
      </c>
      <c r="BL171" s="20" t="s">
        <v>222</v>
      </c>
      <c r="BM171" s="20" t="s">
        <v>445</v>
      </c>
    </row>
    <row r="172" s="1" customFormat="1" ht="25.5" customHeight="1">
      <c r="B172" s="175"/>
      <c r="C172" s="211" t="s">
        <v>308</v>
      </c>
      <c r="D172" s="211" t="s">
        <v>160</v>
      </c>
      <c r="E172" s="212" t="s">
        <v>446</v>
      </c>
      <c r="F172" s="213" t="s">
        <v>447</v>
      </c>
      <c r="G172" s="213"/>
      <c r="H172" s="213"/>
      <c r="I172" s="213"/>
      <c r="J172" s="214" t="s">
        <v>231</v>
      </c>
      <c r="K172" s="215">
        <v>14</v>
      </c>
      <c r="L172" s="216">
        <v>0</v>
      </c>
      <c r="M172" s="216"/>
      <c r="N172" s="215">
        <f>ROUND(L172*K172,3)</f>
        <v>0</v>
      </c>
      <c r="O172" s="215"/>
      <c r="P172" s="215"/>
      <c r="Q172" s="215"/>
      <c r="R172" s="179"/>
      <c r="T172" s="217" t="s">
        <v>5</v>
      </c>
      <c r="U172" s="54" t="s">
        <v>42</v>
      </c>
      <c r="V172" s="45"/>
      <c r="W172" s="218">
        <f>V172*K172</f>
        <v>0</v>
      </c>
      <c r="X172" s="218">
        <v>0.000435</v>
      </c>
      <c r="Y172" s="218">
        <f>X172*K172</f>
        <v>0.0060899999999999999</v>
      </c>
      <c r="Z172" s="218">
        <v>0</v>
      </c>
      <c r="AA172" s="219">
        <f>Z172*K172</f>
        <v>0</v>
      </c>
      <c r="AR172" s="20" t="s">
        <v>222</v>
      </c>
      <c r="AT172" s="20" t="s">
        <v>160</v>
      </c>
      <c r="AU172" s="20" t="s">
        <v>138</v>
      </c>
      <c r="AY172" s="20" t="s">
        <v>159</v>
      </c>
      <c r="BE172" s="134">
        <f>IF(U172="základná",N172,0)</f>
        <v>0</v>
      </c>
      <c r="BF172" s="134">
        <f>IF(U172="znížená",N172,0)</f>
        <v>0</v>
      </c>
      <c r="BG172" s="134">
        <f>IF(U172="zákl. prenesená",N172,0)</f>
        <v>0</v>
      </c>
      <c r="BH172" s="134">
        <f>IF(U172="zníž. prenesená",N172,0)</f>
        <v>0</v>
      </c>
      <c r="BI172" s="134">
        <f>IF(U172="nulová",N172,0)</f>
        <v>0</v>
      </c>
      <c r="BJ172" s="20" t="s">
        <v>138</v>
      </c>
      <c r="BK172" s="220">
        <f>ROUND(L172*K172,3)</f>
        <v>0</v>
      </c>
      <c r="BL172" s="20" t="s">
        <v>222</v>
      </c>
      <c r="BM172" s="20" t="s">
        <v>448</v>
      </c>
    </row>
    <row r="173" s="1" customFormat="1" ht="25.5" customHeight="1">
      <c r="B173" s="175"/>
      <c r="C173" s="211" t="s">
        <v>312</v>
      </c>
      <c r="D173" s="211" t="s">
        <v>160</v>
      </c>
      <c r="E173" s="212" t="s">
        <v>449</v>
      </c>
      <c r="F173" s="213" t="s">
        <v>450</v>
      </c>
      <c r="G173" s="213"/>
      <c r="H173" s="213"/>
      <c r="I173" s="213"/>
      <c r="J173" s="214" t="s">
        <v>231</v>
      </c>
      <c r="K173" s="215">
        <v>14</v>
      </c>
      <c r="L173" s="216">
        <v>0</v>
      </c>
      <c r="M173" s="216"/>
      <c r="N173" s="215">
        <f>ROUND(L173*K173,3)</f>
        <v>0</v>
      </c>
      <c r="O173" s="215"/>
      <c r="P173" s="215"/>
      <c r="Q173" s="215"/>
      <c r="R173" s="179"/>
      <c r="T173" s="217" t="s">
        <v>5</v>
      </c>
      <c r="U173" s="54" t="s">
        <v>42</v>
      </c>
      <c r="V173" s="45"/>
      <c r="W173" s="218">
        <f>V173*K173</f>
        <v>0</v>
      </c>
      <c r="X173" s="218">
        <v>0.000435</v>
      </c>
      <c r="Y173" s="218">
        <f>X173*K173</f>
        <v>0.0060899999999999999</v>
      </c>
      <c r="Z173" s="218">
        <v>0</v>
      </c>
      <c r="AA173" s="219">
        <f>Z173*K173</f>
        <v>0</v>
      </c>
      <c r="AR173" s="20" t="s">
        <v>222</v>
      </c>
      <c r="AT173" s="20" t="s">
        <v>160</v>
      </c>
      <c r="AU173" s="20" t="s">
        <v>138</v>
      </c>
      <c r="AY173" s="20" t="s">
        <v>159</v>
      </c>
      <c r="BE173" s="134">
        <f>IF(U173="základná",N173,0)</f>
        <v>0</v>
      </c>
      <c r="BF173" s="134">
        <f>IF(U173="znížená",N173,0)</f>
        <v>0</v>
      </c>
      <c r="BG173" s="134">
        <f>IF(U173="zákl. prenesená",N173,0)</f>
        <v>0</v>
      </c>
      <c r="BH173" s="134">
        <f>IF(U173="zníž. prenesená",N173,0)</f>
        <v>0</v>
      </c>
      <c r="BI173" s="134">
        <f>IF(U173="nulová",N173,0)</f>
        <v>0</v>
      </c>
      <c r="BJ173" s="20" t="s">
        <v>138</v>
      </c>
      <c r="BK173" s="220">
        <f>ROUND(L173*K173,3)</f>
        <v>0</v>
      </c>
      <c r="BL173" s="20" t="s">
        <v>222</v>
      </c>
      <c r="BM173" s="20" t="s">
        <v>451</v>
      </c>
    </row>
    <row r="174" s="1" customFormat="1" ht="25.5" customHeight="1">
      <c r="B174" s="175"/>
      <c r="C174" s="211" t="s">
        <v>317</v>
      </c>
      <c r="D174" s="211" t="s">
        <v>160</v>
      </c>
      <c r="E174" s="212" t="s">
        <v>452</v>
      </c>
      <c r="F174" s="213" t="s">
        <v>453</v>
      </c>
      <c r="G174" s="213"/>
      <c r="H174" s="213"/>
      <c r="I174" s="213"/>
      <c r="J174" s="214" t="s">
        <v>225</v>
      </c>
      <c r="K174" s="215">
        <v>258.19999999999999</v>
      </c>
      <c r="L174" s="216">
        <v>0</v>
      </c>
      <c r="M174" s="216"/>
      <c r="N174" s="215">
        <f>ROUND(L174*K174,3)</f>
        <v>0</v>
      </c>
      <c r="O174" s="215"/>
      <c r="P174" s="215"/>
      <c r="Q174" s="215"/>
      <c r="R174" s="179"/>
      <c r="T174" s="217" t="s">
        <v>5</v>
      </c>
      <c r="U174" s="54" t="s">
        <v>42</v>
      </c>
      <c r="V174" s="45"/>
      <c r="W174" s="218">
        <f>V174*K174</f>
        <v>0</v>
      </c>
      <c r="X174" s="218">
        <v>0.0014480000000000001</v>
      </c>
      <c r="Y174" s="218">
        <f>X174*K174</f>
        <v>0.37387360000000003</v>
      </c>
      <c r="Z174" s="218">
        <v>0</v>
      </c>
      <c r="AA174" s="219">
        <f>Z174*K174</f>
        <v>0</v>
      </c>
      <c r="AR174" s="20" t="s">
        <v>222</v>
      </c>
      <c r="AT174" s="20" t="s">
        <v>160</v>
      </c>
      <c r="AU174" s="20" t="s">
        <v>138</v>
      </c>
      <c r="AY174" s="20" t="s">
        <v>159</v>
      </c>
      <c r="BE174" s="134">
        <f>IF(U174="základná",N174,0)</f>
        <v>0</v>
      </c>
      <c r="BF174" s="134">
        <f>IF(U174="znížená",N174,0)</f>
        <v>0</v>
      </c>
      <c r="BG174" s="134">
        <f>IF(U174="zákl. prenesená",N174,0)</f>
        <v>0</v>
      </c>
      <c r="BH174" s="134">
        <f>IF(U174="zníž. prenesená",N174,0)</f>
        <v>0</v>
      </c>
      <c r="BI174" s="134">
        <f>IF(U174="nulová",N174,0)</f>
        <v>0</v>
      </c>
      <c r="BJ174" s="20" t="s">
        <v>138</v>
      </c>
      <c r="BK174" s="220">
        <f>ROUND(L174*K174,3)</f>
        <v>0</v>
      </c>
      <c r="BL174" s="20" t="s">
        <v>222</v>
      </c>
      <c r="BM174" s="20" t="s">
        <v>454</v>
      </c>
    </row>
    <row r="175" s="1" customFormat="1" ht="25.5" customHeight="1">
      <c r="B175" s="175"/>
      <c r="C175" s="211" t="s">
        <v>321</v>
      </c>
      <c r="D175" s="211" t="s">
        <v>160</v>
      </c>
      <c r="E175" s="212" t="s">
        <v>455</v>
      </c>
      <c r="F175" s="213" t="s">
        <v>456</v>
      </c>
      <c r="G175" s="213"/>
      <c r="H175" s="213"/>
      <c r="I175" s="213"/>
      <c r="J175" s="214" t="s">
        <v>231</v>
      </c>
      <c r="K175" s="215">
        <v>14</v>
      </c>
      <c r="L175" s="216">
        <v>0</v>
      </c>
      <c r="M175" s="216"/>
      <c r="N175" s="215">
        <f>ROUND(L175*K175,3)</f>
        <v>0</v>
      </c>
      <c r="O175" s="215"/>
      <c r="P175" s="215"/>
      <c r="Q175" s="215"/>
      <c r="R175" s="179"/>
      <c r="T175" s="217" t="s">
        <v>5</v>
      </c>
      <c r="U175" s="54" t="s">
        <v>42</v>
      </c>
      <c r="V175" s="45"/>
      <c r="W175" s="218">
        <f>V175*K175</f>
        <v>0</v>
      </c>
      <c r="X175" s="218">
        <v>0.00025000000000000001</v>
      </c>
      <c r="Y175" s="218">
        <f>X175*K175</f>
        <v>0.0035000000000000001</v>
      </c>
      <c r="Z175" s="218">
        <v>0</v>
      </c>
      <c r="AA175" s="219">
        <f>Z175*K175</f>
        <v>0</v>
      </c>
      <c r="AR175" s="20" t="s">
        <v>222</v>
      </c>
      <c r="AT175" s="20" t="s">
        <v>160</v>
      </c>
      <c r="AU175" s="20" t="s">
        <v>138</v>
      </c>
      <c r="AY175" s="20" t="s">
        <v>159</v>
      </c>
      <c r="BE175" s="134">
        <f>IF(U175="základná",N175,0)</f>
        <v>0</v>
      </c>
      <c r="BF175" s="134">
        <f>IF(U175="znížená",N175,0)</f>
        <v>0</v>
      </c>
      <c r="BG175" s="134">
        <f>IF(U175="zákl. prenesená",N175,0)</f>
        <v>0</v>
      </c>
      <c r="BH175" s="134">
        <f>IF(U175="zníž. prenesená",N175,0)</f>
        <v>0</v>
      </c>
      <c r="BI175" s="134">
        <f>IF(U175="nulová",N175,0)</f>
        <v>0</v>
      </c>
      <c r="BJ175" s="20" t="s">
        <v>138</v>
      </c>
      <c r="BK175" s="220">
        <f>ROUND(L175*K175,3)</f>
        <v>0</v>
      </c>
      <c r="BL175" s="20" t="s">
        <v>222</v>
      </c>
      <c r="BM175" s="20" t="s">
        <v>457</v>
      </c>
    </row>
    <row r="176" s="1" customFormat="1" ht="25.5" customHeight="1">
      <c r="B176" s="175"/>
      <c r="C176" s="211" t="s">
        <v>325</v>
      </c>
      <c r="D176" s="211" t="s">
        <v>160</v>
      </c>
      <c r="E176" s="212" t="s">
        <v>354</v>
      </c>
      <c r="F176" s="213" t="s">
        <v>355</v>
      </c>
      <c r="G176" s="213"/>
      <c r="H176" s="213"/>
      <c r="I176" s="213"/>
      <c r="J176" s="214" t="s">
        <v>315</v>
      </c>
      <c r="K176" s="216">
        <v>0</v>
      </c>
      <c r="L176" s="216">
        <v>0</v>
      </c>
      <c r="M176" s="216"/>
      <c r="N176" s="215">
        <f>ROUND(L176*K176,3)</f>
        <v>0</v>
      </c>
      <c r="O176" s="215"/>
      <c r="P176" s="215"/>
      <c r="Q176" s="215"/>
      <c r="R176" s="179"/>
      <c r="T176" s="217" t="s">
        <v>5</v>
      </c>
      <c r="U176" s="54" t="s">
        <v>42</v>
      </c>
      <c r="V176" s="45"/>
      <c r="W176" s="218">
        <f>V176*K176</f>
        <v>0</v>
      </c>
      <c r="X176" s="218">
        <v>0</v>
      </c>
      <c r="Y176" s="218">
        <f>X176*K176</f>
        <v>0</v>
      </c>
      <c r="Z176" s="218">
        <v>0</v>
      </c>
      <c r="AA176" s="219">
        <f>Z176*K176</f>
        <v>0</v>
      </c>
      <c r="AR176" s="20" t="s">
        <v>222</v>
      </c>
      <c r="AT176" s="20" t="s">
        <v>160</v>
      </c>
      <c r="AU176" s="20" t="s">
        <v>138</v>
      </c>
      <c r="AY176" s="20" t="s">
        <v>159</v>
      </c>
      <c r="BE176" s="134">
        <f>IF(U176="základná",N176,0)</f>
        <v>0</v>
      </c>
      <c r="BF176" s="134">
        <f>IF(U176="znížená",N176,0)</f>
        <v>0</v>
      </c>
      <c r="BG176" s="134">
        <f>IF(U176="zákl. prenesená",N176,0)</f>
        <v>0</v>
      </c>
      <c r="BH176" s="134">
        <f>IF(U176="zníž. prenesená",N176,0)</f>
        <v>0</v>
      </c>
      <c r="BI176" s="134">
        <f>IF(U176="nulová",N176,0)</f>
        <v>0</v>
      </c>
      <c r="BJ176" s="20" t="s">
        <v>138</v>
      </c>
      <c r="BK176" s="220">
        <f>ROUND(L176*K176,3)</f>
        <v>0</v>
      </c>
      <c r="BL176" s="20" t="s">
        <v>222</v>
      </c>
      <c r="BM176" s="20" t="s">
        <v>356</v>
      </c>
    </row>
    <row r="177" s="9" customFormat="1" ht="37.44" customHeight="1">
      <c r="B177" s="197"/>
      <c r="C177" s="198"/>
      <c r="D177" s="199" t="s">
        <v>361</v>
      </c>
      <c r="E177" s="199"/>
      <c r="F177" s="199"/>
      <c r="G177" s="199"/>
      <c r="H177" s="199"/>
      <c r="I177" s="199"/>
      <c r="J177" s="199"/>
      <c r="K177" s="199"/>
      <c r="L177" s="199"/>
      <c r="M177" s="199"/>
      <c r="N177" s="229">
        <f>BK177</f>
        <v>0</v>
      </c>
      <c r="O177" s="230"/>
      <c r="P177" s="230"/>
      <c r="Q177" s="230"/>
      <c r="R177" s="201"/>
      <c r="T177" s="202"/>
      <c r="U177" s="198"/>
      <c r="V177" s="198"/>
      <c r="W177" s="203">
        <f>W178</f>
        <v>0</v>
      </c>
      <c r="X177" s="198"/>
      <c r="Y177" s="203">
        <f>Y178</f>
        <v>0.43182500000000001</v>
      </c>
      <c r="Z177" s="198"/>
      <c r="AA177" s="204">
        <f>AA178</f>
        <v>0</v>
      </c>
      <c r="AR177" s="205" t="s">
        <v>169</v>
      </c>
      <c r="AT177" s="206" t="s">
        <v>74</v>
      </c>
      <c r="AU177" s="206" t="s">
        <v>75</v>
      </c>
      <c r="AY177" s="205" t="s">
        <v>159</v>
      </c>
      <c r="BK177" s="207">
        <f>BK178</f>
        <v>0</v>
      </c>
    </row>
    <row r="178" s="9" customFormat="1" ht="19.92" customHeight="1">
      <c r="B178" s="197"/>
      <c r="C178" s="198"/>
      <c r="D178" s="208" t="s">
        <v>362</v>
      </c>
      <c r="E178" s="208"/>
      <c r="F178" s="208"/>
      <c r="G178" s="208"/>
      <c r="H178" s="208"/>
      <c r="I178" s="208"/>
      <c r="J178" s="208"/>
      <c r="K178" s="208"/>
      <c r="L178" s="208"/>
      <c r="M178" s="208"/>
      <c r="N178" s="209">
        <f>BK178</f>
        <v>0</v>
      </c>
      <c r="O178" s="210"/>
      <c r="P178" s="210"/>
      <c r="Q178" s="210"/>
      <c r="R178" s="201"/>
      <c r="T178" s="202"/>
      <c r="U178" s="198"/>
      <c r="V178" s="198"/>
      <c r="W178" s="203">
        <f>SUM(W179:W205)</f>
        <v>0</v>
      </c>
      <c r="X178" s="198"/>
      <c r="Y178" s="203">
        <f>SUM(Y179:Y205)</f>
        <v>0.43182500000000001</v>
      </c>
      <c r="Z178" s="198"/>
      <c r="AA178" s="204">
        <f>SUM(AA179:AA205)</f>
        <v>0</v>
      </c>
      <c r="AR178" s="205" t="s">
        <v>169</v>
      </c>
      <c r="AT178" s="206" t="s">
        <v>74</v>
      </c>
      <c r="AU178" s="206" t="s">
        <v>83</v>
      </c>
      <c r="AY178" s="205" t="s">
        <v>159</v>
      </c>
      <c r="BK178" s="207">
        <f>SUM(BK179:BK205)</f>
        <v>0</v>
      </c>
    </row>
    <row r="179" s="1" customFormat="1" ht="38.25" customHeight="1">
      <c r="B179" s="175"/>
      <c r="C179" s="211" t="s">
        <v>329</v>
      </c>
      <c r="D179" s="211" t="s">
        <v>160</v>
      </c>
      <c r="E179" s="212" t="s">
        <v>458</v>
      </c>
      <c r="F179" s="213" t="s">
        <v>459</v>
      </c>
      <c r="G179" s="213"/>
      <c r="H179" s="213"/>
      <c r="I179" s="213"/>
      <c r="J179" s="214" t="s">
        <v>225</v>
      </c>
      <c r="K179" s="215">
        <v>155</v>
      </c>
      <c r="L179" s="216">
        <v>0</v>
      </c>
      <c r="M179" s="216"/>
      <c r="N179" s="215">
        <f>ROUND(L179*K179,3)</f>
        <v>0</v>
      </c>
      <c r="O179" s="215"/>
      <c r="P179" s="215"/>
      <c r="Q179" s="215"/>
      <c r="R179" s="179"/>
      <c r="T179" s="217" t="s">
        <v>5</v>
      </c>
      <c r="U179" s="54" t="s">
        <v>42</v>
      </c>
      <c r="V179" s="45"/>
      <c r="W179" s="218">
        <f>V179*K179</f>
        <v>0</v>
      </c>
      <c r="X179" s="218">
        <v>0</v>
      </c>
      <c r="Y179" s="218">
        <f>X179*K179</f>
        <v>0</v>
      </c>
      <c r="Z179" s="218">
        <v>0</v>
      </c>
      <c r="AA179" s="219">
        <f>Z179*K179</f>
        <v>0</v>
      </c>
      <c r="AR179" s="20" t="s">
        <v>460</v>
      </c>
      <c r="AT179" s="20" t="s">
        <v>160</v>
      </c>
      <c r="AU179" s="20" t="s">
        <v>138</v>
      </c>
      <c r="AY179" s="20" t="s">
        <v>159</v>
      </c>
      <c r="BE179" s="134">
        <f>IF(U179="základná",N179,0)</f>
        <v>0</v>
      </c>
      <c r="BF179" s="134">
        <f>IF(U179="znížená",N179,0)</f>
        <v>0</v>
      </c>
      <c r="BG179" s="134">
        <f>IF(U179="zákl. prenesená",N179,0)</f>
        <v>0</v>
      </c>
      <c r="BH179" s="134">
        <f>IF(U179="zníž. prenesená",N179,0)</f>
        <v>0</v>
      </c>
      <c r="BI179" s="134">
        <f>IF(U179="nulová",N179,0)</f>
        <v>0</v>
      </c>
      <c r="BJ179" s="20" t="s">
        <v>138</v>
      </c>
      <c r="BK179" s="220">
        <f>ROUND(L179*K179,3)</f>
        <v>0</v>
      </c>
      <c r="BL179" s="20" t="s">
        <v>460</v>
      </c>
      <c r="BM179" s="20" t="s">
        <v>461</v>
      </c>
    </row>
    <row r="180" s="1" customFormat="1" ht="16.5" customHeight="1">
      <c r="B180" s="175"/>
      <c r="C180" s="223" t="s">
        <v>333</v>
      </c>
      <c r="D180" s="223" t="s">
        <v>228</v>
      </c>
      <c r="E180" s="224" t="s">
        <v>462</v>
      </c>
      <c r="F180" s="225" t="s">
        <v>463</v>
      </c>
      <c r="G180" s="225"/>
      <c r="H180" s="225"/>
      <c r="I180" s="225"/>
      <c r="J180" s="226" t="s">
        <v>231</v>
      </c>
      <c r="K180" s="227">
        <v>31</v>
      </c>
      <c r="L180" s="228">
        <v>0</v>
      </c>
      <c r="M180" s="228"/>
      <c r="N180" s="227">
        <f>ROUND(L180*K180,3)</f>
        <v>0</v>
      </c>
      <c r="O180" s="215"/>
      <c r="P180" s="215"/>
      <c r="Q180" s="215"/>
      <c r="R180" s="179"/>
      <c r="T180" s="217" t="s">
        <v>5</v>
      </c>
      <c r="U180" s="54" t="s">
        <v>42</v>
      </c>
      <c r="V180" s="45"/>
      <c r="W180" s="218">
        <f>V180*K180</f>
        <v>0</v>
      </c>
      <c r="X180" s="218">
        <v>0</v>
      </c>
      <c r="Y180" s="218">
        <f>X180*K180</f>
        <v>0</v>
      </c>
      <c r="Z180" s="218">
        <v>0</v>
      </c>
      <c r="AA180" s="219">
        <f>Z180*K180</f>
        <v>0</v>
      </c>
      <c r="AR180" s="20" t="s">
        <v>464</v>
      </c>
      <c r="AT180" s="20" t="s">
        <v>228</v>
      </c>
      <c r="AU180" s="20" t="s">
        <v>138</v>
      </c>
      <c r="AY180" s="20" t="s">
        <v>159</v>
      </c>
      <c r="BE180" s="134">
        <f>IF(U180="základná",N180,0)</f>
        <v>0</v>
      </c>
      <c r="BF180" s="134">
        <f>IF(U180="znížená",N180,0)</f>
        <v>0</v>
      </c>
      <c r="BG180" s="134">
        <f>IF(U180="zákl. prenesená",N180,0)</f>
        <v>0</v>
      </c>
      <c r="BH180" s="134">
        <f>IF(U180="zníž. prenesená",N180,0)</f>
        <v>0</v>
      </c>
      <c r="BI180" s="134">
        <f>IF(U180="nulová",N180,0)</f>
        <v>0</v>
      </c>
      <c r="BJ180" s="20" t="s">
        <v>138</v>
      </c>
      <c r="BK180" s="220">
        <f>ROUND(L180*K180,3)</f>
        <v>0</v>
      </c>
      <c r="BL180" s="20" t="s">
        <v>464</v>
      </c>
      <c r="BM180" s="20" t="s">
        <v>465</v>
      </c>
    </row>
    <row r="181" s="1" customFormat="1" ht="16.5" customHeight="1">
      <c r="B181" s="175"/>
      <c r="C181" s="223" t="s">
        <v>337</v>
      </c>
      <c r="D181" s="223" t="s">
        <v>228</v>
      </c>
      <c r="E181" s="224" t="s">
        <v>466</v>
      </c>
      <c r="F181" s="225" t="s">
        <v>467</v>
      </c>
      <c r="G181" s="225"/>
      <c r="H181" s="225"/>
      <c r="I181" s="225"/>
      <c r="J181" s="226" t="s">
        <v>384</v>
      </c>
      <c r="K181" s="227">
        <v>146.00999999999999</v>
      </c>
      <c r="L181" s="228">
        <v>0</v>
      </c>
      <c r="M181" s="228"/>
      <c r="N181" s="227">
        <f>ROUND(L181*K181,3)</f>
        <v>0</v>
      </c>
      <c r="O181" s="215"/>
      <c r="P181" s="215"/>
      <c r="Q181" s="215"/>
      <c r="R181" s="179"/>
      <c r="T181" s="217" t="s">
        <v>5</v>
      </c>
      <c r="U181" s="54" t="s">
        <v>42</v>
      </c>
      <c r="V181" s="45"/>
      <c r="W181" s="218">
        <f>V181*K181</f>
        <v>0</v>
      </c>
      <c r="X181" s="218">
        <v>0.001</v>
      </c>
      <c r="Y181" s="218">
        <f>X181*K181</f>
        <v>0.14601</v>
      </c>
      <c r="Z181" s="218">
        <v>0</v>
      </c>
      <c r="AA181" s="219">
        <f>Z181*K181</f>
        <v>0</v>
      </c>
      <c r="AR181" s="20" t="s">
        <v>464</v>
      </c>
      <c r="AT181" s="20" t="s">
        <v>228</v>
      </c>
      <c r="AU181" s="20" t="s">
        <v>138</v>
      </c>
      <c r="AY181" s="20" t="s">
        <v>159</v>
      </c>
      <c r="BE181" s="134">
        <f>IF(U181="základná",N181,0)</f>
        <v>0</v>
      </c>
      <c r="BF181" s="134">
        <f>IF(U181="znížená",N181,0)</f>
        <v>0</v>
      </c>
      <c r="BG181" s="134">
        <f>IF(U181="zákl. prenesená",N181,0)</f>
        <v>0</v>
      </c>
      <c r="BH181" s="134">
        <f>IF(U181="zníž. prenesená",N181,0)</f>
        <v>0</v>
      </c>
      <c r="BI181" s="134">
        <f>IF(U181="nulová",N181,0)</f>
        <v>0</v>
      </c>
      <c r="BJ181" s="20" t="s">
        <v>138</v>
      </c>
      <c r="BK181" s="220">
        <f>ROUND(L181*K181,3)</f>
        <v>0</v>
      </c>
      <c r="BL181" s="20" t="s">
        <v>464</v>
      </c>
      <c r="BM181" s="20" t="s">
        <v>468</v>
      </c>
    </row>
    <row r="182" s="1" customFormat="1" ht="25.5" customHeight="1">
      <c r="B182" s="175"/>
      <c r="C182" s="211" t="s">
        <v>341</v>
      </c>
      <c r="D182" s="211" t="s">
        <v>160</v>
      </c>
      <c r="E182" s="212" t="s">
        <v>469</v>
      </c>
      <c r="F182" s="213" t="s">
        <v>470</v>
      </c>
      <c r="G182" s="213"/>
      <c r="H182" s="213"/>
      <c r="I182" s="213"/>
      <c r="J182" s="214" t="s">
        <v>225</v>
      </c>
      <c r="K182" s="215">
        <v>336.01999999999998</v>
      </c>
      <c r="L182" s="216">
        <v>0</v>
      </c>
      <c r="M182" s="216"/>
      <c r="N182" s="215">
        <f>ROUND(L182*K182,3)</f>
        <v>0</v>
      </c>
      <c r="O182" s="215"/>
      <c r="P182" s="215"/>
      <c r="Q182" s="215"/>
      <c r="R182" s="179"/>
      <c r="T182" s="217" t="s">
        <v>5</v>
      </c>
      <c r="U182" s="54" t="s">
        <v>42</v>
      </c>
      <c r="V182" s="45"/>
      <c r="W182" s="218">
        <f>V182*K182</f>
        <v>0</v>
      </c>
      <c r="X182" s="218">
        <v>0</v>
      </c>
      <c r="Y182" s="218">
        <f>X182*K182</f>
        <v>0</v>
      </c>
      <c r="Z182" s="218">
        <v>0</v>
      </c>
      <c r="AA182" s="219">
        <f>Z182*K182</f>
        <v>0</v>
      </c>
      <c r="AR182" s="20" t="s">
        <v>460</v>
      </c>
      <c r="AT182" s="20" t="s">
        <v>160</v>
      </c>
      <c r="AU182" s="20" t="s">
        <v>138</v>
      </c>
      <c r="AY182" s="20" t="s">
        <v>159</v>
      </c>
      <c r="BE182" s="134">
        <f>IF(U182="základná",N182,0)</f>
        <v>0</v>
      </c>
      <c r="BF182" s="134">
        <f>IF(U182="znížená",N182,0)</f>
        <v>0</v>
      </c>
      <c r="BG182" s="134">
        <f>IF(U182="zákl. prenesená",N182,0)</f>
        <v>0</v>
      </c>
      <c r="BH182" s="134">
        <f>IF(U182="zníž. prenesená",N182,0)</f>
        <v>0</v>
      </c>
      <c r="BI182" s="134">
        <f>IF(U182="nulová",N182,0)</f>
        <v>0</v>
      </c>
      <c r="BJ182" s="20" t="s">
        <v>138</v>
      </c>
      <c r="BK182" s="220">
        <f>ROUND(L182*K182,3)</f>
        <v>0</v>
      </c>
      <c r="BL182" s="20" t="s">
        <v>460</v>
      </c>
      <c r="BM182" s="20" t="s">
        <v>471</v>
      </c>
    </row>
    <row r="183" s="1" customFormat="1" ht="16.5" customHeight="1">
      <c r="B183" s="175"/>
      <c r="C183" s="223" t="s">
        <v>345</v>
      </c>
      <c r="D183" s="223" t="s">
        <v>228</v>
      </c>
      <c r="E183" s="224" t="s">
        <v>472</v>
      </c>
      <c r="F183" s="225" t="s">
        <v>473</v>
      </c>
      <c r="G183" s="225"/>
      <c r="H183" s="225"/>
      <c r="I183" s="225"/>
      <c r="J183" s="226" t="s">
        <v>384</v>
      </c>
      <c r="K183" s="227">
        <v>132.392</v>
      </c>
      <c r="L183" s="228">
        <v>0</v>
      </c>
      <c r="M183" s="228"/>
      <c r="N183" s="227">
        <f>ROUND(L183*K183,3)</f>
        <v>0</v>
      </c>
      <c r="O183" s="215"/>
      <c r="P183" s="215"/>
      <c r="Q183" s="215"/>
      <c r="R183" s="179"/>
      <c r="T183" s="217" t="s">
        <v>5</v>
      </c>
      <c r="U183" s="54" t="s">
        <v>42</v>
      </c>
      <c r="V183" s="45"/>
      <c r="W183" s="218">
        <f>V183*K183</f>
        <v>0</v>
      </c>
      <c r="X183" s="218">
        <v>0.001</v>
      </c>
      <c r="Y183" s="218">
        <f>X183*K183</f>
        <v>0.13239200000000001</v>
      </c>
      <c r="Z183" s="218">
        <v>0</v>
      </c>
      <c r="AA183" s="219">
        <f>Z183*K183</f>
        <v>0</v>
      </c>
      <c r="AR183" s="20" t="s">
        <v>464</v>
      </c>
      <c r="AT183" s="20" t="s">
        <v>228</v>
      </c>
      <c r="AU183" s="20" t="s">
        <v>138</v>
      </c>
      <c r="AY183" s="20" t="s">
        <v>159</v>
      </c>
      <c r="BE183" s="134">
        <f>IF(U183="základná",N183,0)</f>
        <v>0</v>
      </c>
      <c r="BF183" s="134">
        <f>IF(U183="znížená",N183,0)</f>
        <v>0</v>
      </c>
      <c r="BG183" s="134">
        <f>IF(U183="zákl. prenesená",N183,0)</f>
        <v>0</v>
      </c>
      <c r="BH183" s="134">
        <f>IF(U183="zníž. prenesená",N183,0)</f>
        <v>0</v>
      </c>
      <c r="BI183" s="134">
        <f>IF(U183="nulová",N183,0)</f>
        <v>0</v>
      </c>
      <c r="BJ183" s="20" t="s">
        <v>138</v>
      </c>
      <c r="BK183" s="220">
        <f>ROUND(L183*K183,3)</f>
        <v>0</v>
      </c>
      <c r="BL183" s="20" t="s">
        <v>464</v>
      </c>
      <c r="BM183" s="20" t="s">
        <v>474</v>
      </c>
    </row>
    <row r="184" s="1" customFormat="1" ht="25.5" customHeight="1">
      <c r="B184" s="175"/>
      <c r="C184" s="211" t="s">
        <v>349</v>
      </c>
      <c r="D184" s="211" t="s">
        <v>160</v>
      </c>
      <c r="E184" s="212" t="s">
        <v>475</v>
      </c>
      <c r="F184" s="213" t="s">
        <v>476</v>
      </c>
      <c r="G184" s="213"/>
      <c r="H184" s="213"/>
      <c r="I184" s="213"/>
      <c r="J184" s="214" t="s">
        <v>225</v>
      </c>
      <c r="K184" s="215">
        <v>195.30000000000001</v>
      </c>
      <c r="L184" s="216">
        <v>0</v>
      </c>
      <c r="M184" s="216"/>
      <c r="N184" s="215">
        <f>ROUND(L184*K184,3)</f>
        <v>0</v>
      </c>
      <c r="O184" s="215"/>
      <c r="P184" s="215"/>
      <c r="Q184" s="215"/>
      <c r="R184" s="179"/>
      <c r="T184" s="217" t="s">
        <v>5</v>
      </c>
      <c r="U184" s="54" t="s">
        <v>42</v>
      </c>
      <c r="V184" s="45"/>
      <c r="W184" s="218">
        <f>V184*K184</f>
        <v>0</v>
      </c>
      <c r="X184" s="218">
        <v>0</v>
      </c>
      <c r="Y184" s="218">
        <f>X184*K184</f>
        <v>0</v>
      </c>
      <c r="Z184" s="218">
        <v>0</v>
      </c>
      <c r="AA184" s="219">
        <f>Z184*K184</f>
        <v>0</v>
      </c>
      <c r="AR184" s="20" t="s">
        <v>460</v>
      </c>
      <c r="AT184" s="20" t="s">
        <v>160</v>
      </c>
      <c r="AU184" s="20" t="s">
        <v>138</v>
      </c>
      <c r="AY184" s="20" t="s">
        <v>159</v>
      </c>
      <c r="BE184" s="134">
        <f>IF(U184="základná",N184,0)</f>
        <v>0</v>
      </c>
      <c r="BF184" s="134">
        <f>IF(U184="znížená",N184,0)</f>
        <v>0</v>
      </c>
      <c r="BG184" s="134">
        <f>IF(U184="zákl. prenesená",N184,0)</f>
        <v>0</v>
      </c>
      <c r="BH184" s="134">
        <f>IF(U184="zníž. prenesená",N184,0)</f>
        <v>0</v>
      </c>
      <c r="BI184" s="134">
        <f>IF(U184="nulová",N184,0)</f>
        <v>0</v>
      </c>
      <c r="BJ184" s="20" t="s">
        <v>138</v>
      </c>
      <c r="BK184" s="220">
        <f>ROUND(L184*K184,3)</f>
        <v>0</v>
      </c>
      <c r="BL184" s="20" t="s">
        <v>460</v>
      </c>
      <c r="BM184" s="20" t="s">
        <v>477</v>
      </c>
    </row>
    <row r="185" s="1" customFormat="1" ht="16.5" customHeight="1">
      <c r="B185" s="175"/>
      <c r="C185" s="223" t="s">
        <v>353</v>
      </c>
      <c r="D185" s="223" t="s">
        <v>228</v>
      </c>
      <c r="E185" s="224" t="s">
        <v>478</v>
      </c>
      <c r="F185" s="225" t="s">
        <v>479</v>
      </c>
      <c r="G185" s="225"/>
      <c r="H185" s="225"/>
      <c r="I185" s="225"/>
      <c r="J185" s="226" t="s">
        <v>384</v>
      </c>
      <c r="K185" s="227">
        <v>60.542999999999999</v>
      </c>
      <c r="L185" s="228">
        <v>0</v>
      </c>
      <c r="M185" s="228"/>
      <c r="N185" s="227">
        <f>ROUND(L185*K185,3)</f>
        <v>0</v>
      </c>
      <c r="O185" s="215"/>
      <c r="P185" s="215"/>
      <c r="Q185" s="215"/>
      <c r="R185" s="179"/>
      <c r="T185" s="217" t="s">
        <v>5</v>
      </c>
      <c r="U185" s="54" t="s">
        <v>42</v>
      </c>
      <c r="V185" s="45"/>
      <c r="W185" s="218">
        <f>V185*K185</f>
        <v>0</v>
      </c>
      <c r="X185" s="218">
        <v>0.001</v>
      </c>
      <c r="Y185" s="218">
        <f>X185*K185</f>
        <v>0.060543</v>
      </c>
      <c r="Z185" s="218">
        <v>0</v>
      </c>
      <c r="AA185" s="219">
        <f>Z185*K185</f>
        <v>0</v>
      </c>
      <c r="AR185" s="20" t="s">
        <v>464</v>
      </c>
      <c r="AT185" s="20" t="s">
        <v>228</v>
      </c>
      <c r="AU185" s="20" t="s">
        <v>138</v>
      </c>
      <c r="AY185" s="20" t="s">
        <v>159</v>
      </c>
      <c r="BE185" s="134">
        <f>IF(U185="základná",N185,0)</f>
        <v>0</v>
      </c>
      <c r="BF185" s="134">
        <f>IF(U185="znížená",N185,0)</f>
        <v>0</v>
      </c>
      <c r="BG185" s="134">
        <f>IF(U185="zákl. prenesená",N185,0)</f>
        <v>0</v>
      </c>
      <c r="BH185" s="134">
        <f>IF(U185="zníž. prenesená",N185,0)</f>
        <v>0</v>
      </c>
      <c r="BI185" s="134">
        <f>IF(U185="nulová",N185,0)</f>
        <v>0</v>
      </c>
      <c r="BJ185" s="20" t="s">
        <v>138</v>
      </c>
      <c r="BK185" s="220">
        <f>ROUND(L185*K185,3)</f>
        <v>0</v>
      </c>
      <c r="BL185" s="20" t="s">
        <v>464</v>
      </c>
      <c r="BM185" s="20" t="s">
        <v>480</v>
      </c>
    </row>
    <row r="186" s="1" customFormat="1" ht="25.5" customHeight="1">
      <c r="B186" s="175"/>
      <c r="C186" s="211" t="s">
        <v>481</v>
      </c>
      <c r="D186" s="211" t="s">
        <v>160</v>
      </c>
      <c r="E186" s="212" t="s">
        <v>482</v>
      </c>
      <c r="F186" s="213" t="s">
        <v>483</v>
      </c>
      <c r="G186" s="213"/>
      <c r="H186" s="213"/>
      <c r="I186" s="213"/>
      <c r="J186" s="214" t="s">
        <v>231</v>
      </c>
      <c r="K186" s="215">
        <v>2</v>
      </c>
      <c r="L186" s="216">
        <v>0</v>
      </c>
      <c r="M186" s="216"/>
      <c r="N186" s="215">
        <f>ROUND(L186*K186,3)</f>
        <v>0</v>
      </c>
      <c r="O186" s="215"/>
      <c r="P186" s="215"/>
      <c r="Q186" s="215"/>
      <c r="R186" s="179"/>
      <c r="T186" s="217" t="s">
        <v>5</v>
      </c>
      <c r="U186" s="54" t="s">
        <v>42</v>
      </c>
      <c r="V186" s="45"/>
      <c r="W186" s="218">
        <f>V186*K186</f>
        <v>0</v>
      </c>
      <c r="X186" s="218">
        <v>0</v>
      </c>
      <c r="Y186" s="218">
        <f>X186*K186</f>
        <v>0</v>
      </c>
      <c r="Z186" s="218">
        <v>0</v>
      </c>
      <c r="AA186" s="219">
        <f>Z186*K186</f>
        <v>0</v>
      </c>
      <c r="AR186" s="20" t="s">
        <v>460</v>
      </c>
      <c r="AT186" s="20" t="s">
        <v>160</v>
      </c>
      <c r="AU186" s="20" t="s">
        <v>138</v>
      </c>
      <c r="AY186" s="20" t="s">
        <v>159</v>
      </c>
      <c r="BE186" s="134">
        <f>IF(U186="základná",N186,0)</f>
        <v>0</v>
      </c>
      <c r="BF186" s="134">
        <f>IF(U186="znížená",N186,0)</f>
        <v>0</v>
      </c>
      <c r="BG186" s="134">
        <f>IF(U186="zákl. prenesená",N186,0)</f>
        <v>0</v>
      </c>
      <c r="BH186" s="134">
        <f>IF(U186="zníž. prenesená",N186,0)</f>
        <v>0</v>
      </c>
      <c r="BI186" s="134">
        <f>IF(U186="nulová",N186,0)</f>
        <v>0</v>
      </c>
      <c r="BJ186" s="20" t="s">
        <v>138</v>
      </c>
      <c r="BK186" s="220">
        <f>ROUND(L186*K186,3)</f>
        <v>0</v>
      </c>
      <c r="BL186" s="20" t="s">
        <v>460</v>
      </c>
      <c r="BM186" s="20" t="s">
        <v>484</v>
      </c>
    </row>
    <row r="187" s="1" customFormat="1" ht="16.5" customHeight="1">
      <c r="B187" s="175"/>
      <c r="C187" s="223" t="s">
        <v>485</v>
      </c>
      <c r="D187" s="223" t="s">
        <v>228</v>
      </c>
      <c r="E187" s="224" t="s">
        <v>486</v>
      </c>
      <c r="F187" s="225" t="s">
        <v>487</v>
      </c>
      <c r="G187" s="225"/>
      <c r="H187" s="225"/>
      <c r="I187" s="225"/>
      <c r="J187" s="226" t="s">
        <v>231</v>
      </c>
      <c r="K187" s="227">
        <v>2</v>
      </c>
      <c r="L187" s="228">
        <v>0</v>
      </c>
      <c r="M187" s="228"/>
      <c r="N187" s="227">
        <f>ROUND(L187*K187,3)</f>
        <v>0</v>
      </c>
      <c r="O187" s="215"/>
      <c r="P187" s="215"/>
      <c r="Q187" s="215"/>
      <c r="R187" s="179"/>
      <c r="T187" s="217" t="s">
        <v>5</v>
      </c>
      <c r="U187" s="54" t="s">
        <v>42</v>
      </c>
      <c r="V187" s="45"/>
      <c r="W187" s="218">
        <f>V187*K187</f>
        <v>0</v>
      </c>
      <c r="X187" s="218">
        <v>0</v>
      </c>
      <c r="Y187" s="218">
        <f>X187*K187</f>
        <v>0</v>
      </c>
      <c r="Z187" s="218">
        <v>0</v>
      </c>
      <c r="AA187" s="219">
        <f>Z187*K187</f>
        <v>0</v>
      </c>
      <c r="AR187" s="20" t="s">
        <v>464</v>
      </c>
      <c r="AT187" s="20" t="s">
        <v>228</v>
      </c>
      <c r="AU187" s="20" t="s">
        <v>138</v>
      </c>
      <c r="AY187" s="20" t="s">
        <v>159</v>
      </c>
      <c r="BE187" s="134">
        <f>IF(U187="základná",N187,0)</f>
        <v>0</v>
      </c>
      <c r="BF187" s="134">
        <f>IF(U187="znížená",N187,0)</f>
        <v>0</v>
      </c>
      <c r="BG187" s="134">
        <f>IF(U187="zákl. prenesená",N187,0)</f>
        <v>0</v>
      </c>
      <c r="BH187" s="134">
        <f>IF(U187="zníž. prenesená",N187,0)</f>
        <v>0</v>
      </c>
      <c r="BI187" s="134">
        <f>IF(U187="nulová",N187,0)</f>
        <v>0</v>
      </c>
      <c r="BJ187" s="20" t="s">
        <v>138</v>
      </c>
      <c r="BK187" s="220">
        <f>ROUND(L187*K187,3)</f>
        <v>0</v>
      </c>
      <c r="BL187" s="20" t="s">
        <v>464</v>
      </c>
      <c r="BM187" s="20" t="s">
        <v>488</v>
      </c>
    </row>
    <row r="188" s="1" customFormat="1" ht="25.5" customHeight="1">
      <c r="B188" s="175"/>
      <c r="C188" s="211" t="s">
        <v>489</v>
      </c>
      <c r="D188" s="211" t="s">
        <v>160</v>
      </c>
      <c r="E188" s="212" t="s">
        <v>490</v>
      </c>
      <c r="F188" s="213" t="s">
        <v>491</v>
      </c>
      <c r="G188" s="213"/>
      <c r="H188" s="213"/>
      <c r="I188" s="213"/>
      <c r="J188" s="214" t="s">
        <v>231</v>
      </c>
      <c r="K188" s="215">
        <v>122</v>
      </c>
      <c r="L188" s="216">
        <v>0</v>
      </c>
      <c r="M188" s="216"/>
      <c r="N188" s="215">
        <f>ROUND(L188*K188,3)</f>
        <v>0</v>
      </c>
      <c r="O188" s="215"/>
      <c r="P188" s="215"/>
      <c r="Q188" s="215"/>
      <c r="R188" s="179"/>
      <c r="T188" s="217" t="s">
        <v>5</v>
      </c>
      <c r="U188" s="54" t="s">
        <v>42</v>
      </c>
      <c r="V188" s="45"/>
      <c r="W188" s="218">
        <f>V188*K188</f>
        <v>0</v>
      </c>
      <c r="X188" s="218">
        <v>0</v>
      </c>
      <c r="Y188" s="218">
        <f>X188*K188</f>
        <v>0</v>
      </c>
      <c r="Z188" s="218">
        <v>0</v>
      </c>
      <c r="AA188" s="219">
        <f>Z188*K188</f>
        <v>0</v>
      </c>
      <c r="AR188" s="20" t="s">
        <v>460</v>
      </c>
      <c r="AT188" s="20" t="s">
        <v>160</v>
      </c>
      <c r="AU188" s="20" t="s">
        <v>138</v>
      </c>
      <c r="AY188" s="20" t="s">
        <v>159</v>
      </c>
      <c r="BE188" s="134">
        <f>IF(U188="základná",N188,0)</f>
        <v>0</v>
      </c>
      <c r="BF188" s="134">
        <f>IF(U188="znížená",N188,0)</f>
        <v>0</v>
      </c>
      <c r="BG188" s="134">
        <f>IF(U188="zákl. prenesená",N188,0)</f>
        <v>0</v>
      </c>
      <c r="BH188" s="134">
        <f>IF(U188="zníž. prenesená",N188,0)</f>
        <v>0</v>
      </c>
      <c r="BI188" s="134">
        <f>IF(U188="nulová",N188,0)</f>
        <v>0</v>
      </c>
      <c r="BJ188" s="20" t="s">
        <v>138</v>
      </c>
      <c r="BK188" s="220">
        <f>ROUND(L188*K188,3)</f>
        <v>0</v>
      </c>
      <c r="BL188" s="20" t="s">
        <v>460</v>
      </c>
      <c r="BM188" s="20" t="s">
        <v>492</v>
      </c>
    </row>
    <row r="189" s="1" customFormat="1" ht="16.5" customHeight="1">
      <c r="B189" s="175"/>
      <c r="C189" s="223" t="s">
        <v>493</v>
      </c>
      <c r="D189" s="223" t="s">
        <v>228</v>
      </c>
      <c r="E189" s="224" t="s">
        <v>494</v>
      </c>
      <c r="F189" s="225" t="s">
        <v>495</v>
      </c>
      <c r="G189" s="225"/>
      <c r="H189" s="225"/>
      <c r="I189" s="225"/>
      <c r="J189" s="226" t="s">
        <v>231</v>
      </c>
      <c r="K189" s="227">
        <v>43</v>
      </c>
      <c r="L189" s="228">
        <v>0</v>
      </c>
      <c r="M189" s="228"/>
      <c r="N189" s="227">
        <f>ROUND(L189*K189,3)</f>
        <v>0</v>
      </c>
      <c r="O189" s="215"/>
      <c r="P189" s="215"/>
      <c r="Q189" s="215"/>
      <c r="R189" s="179"/>
      <c r="T189" s="217" t="s">
        <v>5</v>
      </c>
      <c r="U189" s="54" t="s">
        <v>42</v>
      </c>
      <c r="V189" s="45"/>
      <c r="W189" s="218">
        <f>V189*K189</f>
        <v>0</v>
      </c>
      <c r="X189" s="218">
        <v>0</v>
      </c>
      <c r="Y189" s="218">
        <f>X189*K189</f>
        <v>0</v>
      </c>
      <c r="Z189" s="218">
        <v>0</v>
      </c>
      <c r="AA189" s="219">
        <f>Z189*K189</f>
        <v>0</v>
      </c>
      <c r="AR189" s="20" t="s">
        <v>464</v>
      </c>
      <c r="AT189" s="20" t="s">
        <v>228</v>
      </c>
      <c r="AU189" s="20" t="s">
        <v>138</v>
      </c>
      <c r="AY189" s="20" t="s">
        <v>159</v>
      </c>
      <c r="BE189" s="134">
        <f>IF(U189="základná",N189,0)</f>
        <v>0</v>
      </c>
      <c r="BF189" s="134">
        <f>IF(U189="znížená",N189,0)</f>
        <v>0</v>
      </c>
      <c r="BG189" s="134">
        <f>IF(U189="zákl. prenesená",N189,0)</f>
        <v>0</v>
      </c>
      <c r="BH189" s="134">
        <f>IF(U189="zníž. prenesená",N189,0)</f>
        <v>0</v>
      </c>
      <c r="BI189" s="134">
        <f>IF(U189="nulová",N189,0)</f>
        <v>0</v>
      </c>
      <c r="BJ189" s="20" t="s">
        <v>138</v>
      </c>
      <c r="BK189" s="220">
        <f>ROUND(L189*K189,3)</f>
        <v>0</v>
      </c>
      <c r="BL189" s="20" t="s">
        <v>464</v>
      </c>
      <c r="BM189" s="20" t="s">
        <v>496</v>
      </c>
    </row>
    <row r="190" s="1" customFormat="1" ht="16.5" customHeight="1">
      <c r="B190" s="175"/>
      <c r="C190" s="223" t="s">
        <v>497</v>
      </c>
      <c r="D190" s="223" t="s">
        <v>228</v>
      </c>
      <c r="E190" s="224" t="s">
        <v>498</v>
      </c>
      <c r="F190" s="225" t="s">
        <v>499</v>
      </c>
      <c r="G190" s="225"/>
      <c r="H190" s="225"/>
      <c r="I190" s="225"/>
      <c r="J190" s="226" t="s">
        <v>231</v>
      </c>
      <c r="K190" s="227">
        <v>47</v>
      </c>
      <c r="L190" s="228">
        <v>0</v>
      </c>
      <c r="M190" s="228"/>
      <c r="N190" s="227">
        <f>ROUND(L190*K190,3)</f>
        <v>0</v>
      </c>
      <c r="O190" s="215"/>
      <c r="P190" s="215"/>
      <c r="Q190" s="215"/>
      <c r="R190" s="179"/>
      <c r="T190" s="217" t="s">
        <v>5</v>
      </c>
      <c r="U190" s="54" t="s">
        <v>42</v>
      </c>
      <c r="V190" s="45"/>
      <c r="W190" s="218">
        <f>V190*K190</f>
        <v>0</v>
      </c>
      <c r="X190" s="218">
        <v>0</v>
      </c>
      <c r="Y190" s="218">
        <f>X190*K190</f>
        <v>0</v>
      </c>
      <c r="Z190" s="218">
        <v>0</v>
      </c>
      <c r="AA190" s="219">
        <f>Z190*K190</f>
        <v>0</v>
      </c>
      <c r="AR190" s="20" t="s">
        <v>464</v>
      </c>
      <c r="AT190" s="20" t="s">
        <v>228</v>
      </c>
      <c r="AU190" s="20" t="s">
        <v>138</v>
      </c>
      <c r="AY190" s="20" t="s">
        <v>159</v>
      </c>
      <c r="BE190" s="134">
        <f>IF(U190="základná",N190,0)</f>
        <v>0</v>
      </c>
      <c r="BF190" s="134">
        <f>IF(U190="znížená",N190,0)</f>
        <v>0</v>
      </c>
      <c r="BG190" s="134">
        <f>IF(U190="zákl. prenesená",N190,0)</f>
        <v>0</v>
      </c>
      <c r="BH190" s="134">
        <f>IF(U190="zníž. prenesená",N190,0)</f>
        <v>0</v>
      </c>
      <c r="BI190" s="134">
        <f>IF(U190="nulová",N190,0)</f>
        <v>0</v>
      </c>
      <c r="BJ190" s="20" t="s">
        <v>138</v>
      </c>
      <c r="BK190" s="220">
        <f>ROUND(L190*K190,3)</f>
        <v>0</v>
      </c>
      <c r="BL190" s="20" t="s">
        <v>464</v>
      </c>
      <c r="BM190" s="20" t="s">
        <v>500</v>
      </c>
    </row>
    <row r="191" s="1" customFormat="1" ht="16.5" customHeight="1">
      <c r="B191" s="175"/>
      <c r="C191" s="223" t="s">
        <v>501</v>
      </c>
      <c r="D191" s="223" t="s">
        <v>228</v>
      </c>
      <c r="E191" s="224" t="s">
        <v>502</v>
      </c>
      <c r="F191" s="225" t="s">
        <v>503</v>
      </c>
      <c r="G191" s="225"/>
      <c r="H191" s="225"/>
      <c r="I191" s="225"/>
      <c r="J191" s="226" t="s">
        <v>231</v>
      </c>
      <c r="K191" s="227">
        <v>17</v>
      </c>
      <c r="L191" s="228">
        <v>0</v>
      </c>
      <c r="M191" s="228"/>
      <c r="N191" s="227">
        <f>ROUND(L191*K191,3)</f>
        <v>0</v>
      </c>
      <c r="O191" s="215"/>
      <c r="P191" s="215"/>
      <c r="Q191" s="215"/>
      <c r="R191" s="179"/>
      <c r="T191" s="217" t="s">
        <v>5</v>
      </c>
      <c r="U191" s="54" t="s">
        <v>42</v>
      </c>
      <c r="V191" s="45"/>
      <c r="W191" s="218">
        <f>V191*K191</f>
        <v>0</v>
      </c>
      <c r="X191" s="218">
        <v>0</v>
      </c>
      <c r="Y191" s="218">
        <f>X191*K191</f>
        <v>0</v>
      </c>
      <c r="Z191" s="218">
        <v>0</v>
      </c>
      <c r="AA191" s="219">
        <f>Z191*K191</f>
        <v>0</v>
      </c>
      <c r="AR191" s="20" t="s">
        <v>464</v>
      </c>
      <c r="AT191" s="20" t="s">
        <v>228</v>
      </c>
      <c r="AU191" s="20" t="s">
        <v>138</v>
      </c>
      <c r="AY191" s="20" t="s">
        <v>159</v>
      </c>
      <c r="BE191" s="134">
        <f>IF(U191="základná",N191,0)</f>
        <v>0</v>
      </c>
      <c r="BF191" s="134">
        <f>IF(U191="znížená",N191,0)</f>
        <v>0</v>
      </c>
      <c r="BG191" s="134">
        <f>IF(U191="zákl. prenesená",N191,0)</f>
        <v>0</v>
      </c>
      <c r="BH191" s="134">
        <f>IF(U191="zníž. prenesená",N191,0)</f>
        <v>0</v>
      </c>
      <c r="BI191" s="134">
        <f>IF(U191="nulová",N191,0)</f>
        <v>0</v>
      </c>
      <c r="BJ191" s="20" t="s">
        <v>138</v>
      </c>
      <c r="BK191" s="220">
        <f>ROUND(L191*K191,3)</f>
        <v>0</v>
      </c>
      <c r="BL191" s="20" t="s">
        <v>464</v>
      </c>
      <c r="BM191" s="20" t="s">
        <v>504</v>
      </c>
    </row>
    <row r="192" s="1" customFormat="1" ht="16.5" customHeight="1">
      <c r="B192" s="175"/>
      <c r="C192" s="223" t="s">
        <v>505</v>
      </c>
      <c r="D192" s="223" t="s">
        <v>228</v>
      </c>
      <c r="E192" s="224" t="s">
        <v>506</v>
      </c>
      <c r="F192" s="225" t="s">
        <v>507</v>
      </c>
      <c r="G192" s="225"/>
      <c r="H192" s="225"/>
      <c r="I192" s="225"/>
      <c r="J192" s="226" t="s">
        <v>231</v>
      </c>
      <c r="K192" s="227">
        <v>19</v>
      </c>
      <c r="L192" s="228">
        <v>0</v>
      </c>
      <c r="M192" s="228"/>
      <c r="N192" s="227">
        <f>ROUND(L192*K192,3)</f>
        <v>0</v>
      </c>
      <c r="O192" s="215"/>
      <c r="P192" s="215"/>
      <c r="Q192" s="215"/>
      <c r="R192" s="179"/>
      <c r="T192" s="217" t="s">
        <v>5</v>
      </c>
      <c r="U192" s="54" t="s">
        <v>42</v>
      </c>
      <c r="V192" s="45"/>
      <c r="W192" s="218">
        <f>V192*K192</f>
        <v>0</v>
      </c>
      <c r="X192" s="218">
        <v>0</v>
      </c>
      <c r="Y192" s="218">
        <f>X192*K192</f>
        <v>0</v>
      </c>
      <c r="Z192" s="218">
        <v>0</v>
      </c>
      <c r="AA192" s="219">
        <f>Z192*K192</f>
        <v>0</v>
      </c>
      <c r="AR192" s="20" t="s">
        <v>464</v>
      </c>
      <c r="AT192" s="20" t="s">
        <v>228</v>
      </c>
      <c r="AU192" s="20" t="s">
        <v>138</v>
      </c>
      <c r="AY192" s="20" t="s">
        <v>159</v>
      </c>
      <c r="BE192" s="134">
        <f>IF(U192="základná",N192,0)</f>
        <v>0</v>
      </c>
      <c r="BF192" s="134">
        <f>IF(U192="znížená",N192,0)</f>
        <v>0</v>
      </c>
      <c r="BG192" s="134">
        <f>IF(U192="zákl. prenesená",N192,0)</f>
        <v>0</v>
      </c>
      <c r="BH192" s="134">
        <f>IF(U192="zníž. prenesená",N192,0)</f>
        <v>0</v>
      </c>
      <c r="BI192" s="134">
        <f>IF(U192="nulová",N192,0)</f>
        <v>0</v>
      </c>
      <c r="BJ192" s="20" t="s">
        <v>138</v>
      </c>
      <c r="BK192" s="220">
        <f>ROUND(L192*K192,3)</f>
        <v>0</v>
      </c>
      <c r="BL192" s="20" t="s">
        <v>464</v>
      </c>
      <c r="BM192" s="20" t="s">
        <v>508</v>
      </c>
    </row>
    <row r="193" s="1" customFormat="1" ht="25.5" customHeight="1">
      <c r="B193" s="175"/>
      <c r="C193" s="211" t="s">
        <v>509</v>
      </c>
      <c r="D193" s="211" t="s">
        <v>160</v>
      </c>
      <c r="E193" s="212" t="s">
        <v>510</v>
      </c>
      <c r="F193" s="213" t="s">
        <v>511</v>
      </c>
      <c r="G193" s="213"/>
      <c r="H193" s="213"/>
      <c r="I193" s="213"/>
      <c r="J193" s="214" t="s">
        <v>231</v>
      </c>
      <c r="K193" s="215">
        <v>2</v>
      </c>
      <c r="L193" s="216">
        <v>0</v>
      </c>
      <c r="M193" s="216"/>
      <c r="N193" s="215">
        <f>ROUND(L193*K193,3)</f>
        <v>0</v>
      </c>
      <c r="O193" s="215"/>
      <c r="P193" s="215"/>
      <c r="Q193" s="215"/>
      <c r="R193" s="179"/>
      <c r="T193" s="217" t="s">
        <v>5</v>
      </c>
      <c r="U193" s="54" t="s">
        <v>42</v>
      </c>
      <c r="V193" s="45"/>
      <c r="W193" s="218">
        <f>V193*K193</f>
        <v>0</v>
      </c>
      <c r="X193" s="218">
        <v>0</v>
      </c>
      <c r="Y193" s="218">
        <f>X193*K193</f>
        <v>0</v>
      </c>
      <c r="Z193" s="218">
        <v>0</v>
      </c>
      <c r="AA193" s="219">
        <f>Z193*K193</f>
        <v>0</v>
      </c>
      <c r="AR193" s="20" t="s">
        <v>460</v>
      </c>
      <c r="AT193" s="20" t="s">
        <v>160</v>
      </c>
      <c r="AU193" s="20" t="s">
        <v>138</v>
      </c>
      <c r="AY193" s="20" t="s">
        <v>159</v>
      </c>
      <c r="BE193" s="134">
        <f>IF(U193="základná",N193,0)</f>
        <v>0</v>
      </c>
      <c r="BF193" s="134">
        <f>IF(U193="znížená",N193,0)</f>
        <v>0</v>
      </c>
      <c r="BG193" s="134">
        <f>IF(U193="zákl. prenesená",N193,0)</f>
        <v>0</v>
      </c>
      <c r="BH193" s="134">
        <f>IF(U193="zníž. prenesená",N193,0)</f>
        <v>0</v>
      </c>
      <c r="BI193" s="134">
        <f>IF(U193="nulová",N193,0)</f>
        <v>0</v>
      </c>
      <c r="BJ193" s="20" t="s">
        <v>138</v>
      </c>
      <c r="BK193" s="220">
        <f>ROUND(L193*K193,3)</f>
        <v>0</v>
      </c>
      <c r="BL193" s="20" t="s">
        <v>460</v>
      </c>
      <c r="BM193" s="20" t="s">
        <v>512</v>
      </c>
    </row>
    <row r="194" s="1" customFormat="1" ht="16.5" customHeight="1">
      <c r="B194" s="175"/>
      <c r="C194" s="223" t="s">
        <v>513</v>
      </c>
      <c r="D194" s="223" t="s">
        <v>228</v>
      </c>
      <c r="E194" s="224" t="s">
        <v>514</v>
      </c>
      <c r="F194" s="225" t="s">
        <v>515</v>
      </c>
      <c r="G194" s="225"/>
      <c r="H194" s="225"/>
      <c r="I194" s="225"/>
      <c r="J194" s="226" t="s">
        <v>231</v>
      </c>
      <c r="K194" s="227">
        <v>2</v>
      </c>
      <c r="L194" s="228">
        <v>0</v>
      </c>
      <c r="M194" s="228"/>
      <c r="N194" s="227">
        <f>ROUND(L194*K194,3)</f>
        <v>0</v>
      </c>
      <c r="O194" s="215"/>
      <c r="P194" s="215"/>
      <c r="Q194" s="215"/>
      <c r="R194" s="179"/>
      <c r="T194" s="217" t="s">
        <v>5</v>
      </c>
      <c r="U194" s="54" t="s">
        <v>42</v>
      </c>
      <c r="V194" s="45"/>
      <c r="W194" s="218">
        <f>V194*K194</f>
        <v>0</v>
      </c>
      <c r="X194" s="218">
        <v>0</v>
      </c>
      <c r="Y194" s="218">
        <f>X194*K194</f>
        <v>0</v>
      </c>
      <c r="Z194" s="218">
        <v>0</v>
      </c>
      <c r="AA194" s="219">
        <f>Z194*K194</f>
        <v>0</v>
      </c>
      <c r="AR194" s="20" t="s">
        <v>464</v>
      </c>
      <c r="AT194" s="20" t="s">
        <v>228</v>
      </c>
      <c r="AU194" s="20" t="s">
        <v>138</v>
      </c>
      <c r="AY194" s="20" t="s">
        <v>159</v>
      </c>
      <c r="BE194" s="134">
        <f>IF(U194="základná",N194,0)</f>
        <v>0</v>
      </c>
      <c r="BF194" s="134">
        <f>IF(U194="znížená",N194,0)</f>
        <v>0</v>
      </c>
      <c r="BG194" s="134">
        <f>IF(U194="zákl. prenesená",N194,0)</f>
        <v>0</v>
      </c>
      <c r="BH194" s="134">
        <f>IF(U194="zníž. prenesená",N194,0)</f>
        <v>0</v>
      </c>
      <c r="BI194" s="134">
        <f>IF(U194="nulová",N194,0)</f>
        <v>0</v>
      </c>
      <c r="BJ194" s="20" t="s">
        <v>138</v>
      </c>
      <c r="BK194" s="220">
        <f>ROUND(L194*K194,3)</f>
        <v>0</v>
      </c>
      <c r="BL194" s="20" t="s">
        <v>464</v>
      </c>
      <c r="BM194" s="20" t="s">
        <v>516</v>
      </c>
    </row>
    <row r="195" s="1" customFormat="1" ht="25.5" customHeight="1">
      <c r="B195" s="175"/>
      <c r="C195" s="211" t="s">
        <v>517</v>
      </c>
      <c r="D195" s="211" t="s">
        <v>160</v>
      </c>
      <c r="E195" s="212" t="s">
        <v>518</v>
      </c>
      <c r="F195" s="213" t="s">
        <v>519</v>
      </c>
      <c r="G195" s="213"/>
      <c r="H195" s="213"/>
      <c r="I195" s="213"/>
      <c r="J195" s="214" t="s">
        <v>231</v>
      </c>
      <c r="K195" s="215">
        <v>18</v>
      </c>
      <c r="L195" s="216">
        <v>0</v>
      </c>
      <c r="M195" s="216"/>
      <c r="N195" s="215">
        <f>ROUND(L195*K195,3)</f>
        <v>0</v>
      </c>
      <c r="O195" s="215"/>
      <c r="P195" s="215"/>
      <c r="Q195" s="215"/>
      <c r="R195" s="179"/>
      <c r="T195" s="217" t="s">
        <v>5</v>
      </c>
      <c r="U195" s="54" t="s">
        <v>42</v>
      </c>
      <c r="V195" s="45"/>
      <c r="W195" s="218">
        <f>V195*K195</f>
        <v>0</v>
      </c>
      <c r="X195" s="218">
        <v>0</v>
      </c>
      <c r="Y195" s="218">
        <f>X195*K195</f>
        <v>0</v>
      </c>
      <c r="Z195" s="218">
        <v>0</v>
      </c>
      <c r="AA195" s="219">
        <f>Z195*K195</f>
        <v>0</v>
      </c>
      <c r="AR195" s="20" t="s">
        <v>460</v>
      </c>
      <c r="AT195" s="20" t="s">
        <v>160</v>
      </c>
      <c r="AU195" s="20" t="s">
        <v>138</v>
      </c>
      <c r="AY195" s="20" t="s">
        <v>159</v>
      </c>
      <c r="BE195" s="134">
        <f>IF(U195="základná",N195,0)</f>
        <v>0</v>
      </c>
      <c r="BF195" s="134">
        <f>IF(U195="znížená",N195,0)</f>
        <v>0</v>
      </c>
      <c r="BG195" s="134">
        <f>IF(U195="zákl. prenesená",N195,0)</f>
        <v>0</v>
      </c>
      <c r="BH195" s="134">
        <f>IF(U195="zníž. prenesená",N195,0)</f>
        <v>0</v>
      </c>
      <c r="BI195" s="134">
        <f>IF(U195="nulová",N195,0)</f>
        <v>0</v>
      </c>
      <c r="BJ195" s="20" t="s">
        <v>138</v>
      </c>
      <c r="BK195" s="220">
        <f>ROUND(L195*K195,3)</f>
        <v>0</v>
      </c>
      <c r="BL195" s="20" t="s">
        <v>460</v>
      </c>
      <c r="BM195" s="20" t="s">
        <v>520</v>
      </c>
    </row>
    <row r="196" s="1" customFormat="1" ht="16.5" customHeight="1">
      <c r="B196" s="175"/>
      <c r="C196" s="223" t="s">
        <v>521</v>
      </c>
      <c r="D196" s="223" t="s">
        <v>228</v>
      </c>
      <c r="E196" s="224" t="s">
        <v>522</v>
      </c>
      <c r="F196" s="225" t="s">
        <v>523</v>
      </c>
      <c r="G196" s="225"/>
      <c r="H196" s="225"/>
      <c r="I196" s="225"/>
      <c r="J196" s="226" t="s">
        <v>231</v>
      </c>
      <c r="K196" s="227">
        <v>36</v>
      </c>
      <c r="L196" s="228">
        <v>0</v>
      </c>
      <c r="M196" s="228"/>
      <c r="N196" s="227">
        <f>ROUND(L196*K196,3)</f>
        <v>0</v>
      </c>
      <c r="O196" s="215"/>
      <c r="P196" s="215"/>
      <c r="Q196" s="215"/>
      <c r="R196" s="179"/>
      <c r="T196" s="217" t="s">
        <v>5</v>
      </c>
      <c r="U196" s="54" t="s">
        <v>42</v>
      </c>
      <c r="V196" s="45"/>
      <c r="W196" s="218">
        <f>V196*K196</f>
        <v>0</v>
      </c>
      <c r="X196" s="218">
        <v>0</v>
      </c>
      <c r="Y196" s="218">
        <f>X196*K196</f>
        <v>0</v>
      </c>
      <c r="Z196" s="218">
        <v>0</v>
      </c>
      <c r="AA196" s="219">
        <f>Z196*K196</f>
        <v>0</v>
      </c>
      <c r="AR196" s="20" t="s">
        <v>464</v>
      </c>
      <c r="AT196" s="20" t="s">
        <v>228</v>
      </c>
      <c r="AU196" s="20" t="s">
        <v>138</v>
      </c>
      <c r="AY196" s="20" t="s">
        <v>159</v>
      </c>
      <c r="BE196" s="134">
        <f>IF(U196="základná",N196,0)</f>
        <v>0</v>
      </c>
      <c r="BF196" s="134">
        <f>IF(U196="znížená",N196,0)</f>
        <v>0</v>
      </c>
      <c r="BG196" s="134">
        <f>IF(U196="zákl. prenesená",N196,0)</f>
        <v>0</v>
      </c>
      <c r="BH196" s="134">
        <f>IF(U196="zníž. prenesená",N196,0)</f>
        <v>0</v>
      </c>
      <c r="BI196" s="134">
        <f>IF(U196="nulová",N196,0)</f>
        <v>0</v>
      </c>
      <c r="BJ196" s="20" t="s">
        <v>138</v>
      </c>
      <c r="BK196" s="220">
        <f>ROUND(L196*K196,3)</f>
        <v>0</v>
      </c>
      <c r="BL196" s="20" t="s">
        <v>464</v>
      </c>
      <c r="BM196" s="20" t="s">
        <v>524</v>
      </c>
    </row>
    <row r="197" s="1" customFormat="1" ht="16.5" customHeight="1">
      <c r="B197" s="175"/>
      <c r="C197" s="223" t="s">
        <v>525</v>
      </c>
      <c r="D197" s="223" t="s">
        <v>228</v>
      </c>
      <c r="E197" s="224" t="s">
        <v>526</v>
      </c>
      <c r="F197" s="225" t="s">
        <v>527</v>
      </c>
      <c r="G197" s="225"/>
      <c r="H197" s="225"/>
      <c r="I197" s="225"/>
      <c r="J197" s="226" t="s">
        <v>231</v>
      </c>
      <c r="K197" s="227">
        <v>18</v>
      </c>
      <c r="L197" s="228">
        <v>0</v>
      </c>
      <c r="M197" s="228"/>
      <c r="N197" s="227">
        <f>ROUND(L197*K197,3)</f>
        <v>0</v>
      </c>
      <c r="O197" s="215"/>
      <c r="P197" s="215"/>
      <c r="Q197" s="215"/>
      <c r="R197" s="179"/>
      <c r="T197" s="217" t="s">
        <v>5</v>
      </c>
      <c r="U197" s="54" t="s">
        <v>42</v>
      </c>
      <c r="V197" s="45"/>
      <c r="W197" s="218">
        <f>V197*K197</f>
        <v>0</v>
      </c>
      <c r="X197" s="218">
        <v>0.0050099999999999997</v>
      </c>
      <c r="Y197" s="218">
        <f>X197*K197</f>
        <v>0.090179999999999996</v>
      </c>
      <c r="Z197" s="218">
        <v>0</v>
      </c>
      <c r="AA197" s="219">
        <f>Z197*K197</f>
        <v>0</v>
      </c>
      <c r="AR197" s="20" t="s">
        <v>464</v>
      </c>
      <c r="AT197" s="20" t="s">
        <v>228</v>
      </c>
      <c r="AU197" s="20" t="s">
        <v>138</v>
      </c>
      <c r="AY197" s="20" t="s">
        <v>159</v>
      </c>
      <c r="BE197" s="134">
        <f>IF(U197="základná",N197,0)</f>
        <v>0</v>
      </c>
      <c r="BF197" s="134">
        <f>IF(U197="znížená",N197,0)</f>
        <v>0</v>
      </c>
      <c r="BG197" s="134">
        <f>IF(U197="zákl. prenesená",N197,0)</f>
        <v>0</v>
      </c>
      <c r="BH197" s="134">
        <f>IF(U197="zníž. prenesená",N197,0)</f>
        <v>0</v>
      </c>
      <c r="BI197" s="134">
        <f>IF(U197="nulová",N197,0)</f>
        <v>0</v>
      </c>
      <c r="BJ197" s="20" t="s">
        <v>138</v>
      </c>
      <c r="BK197" s="220">
        <f>ROUND(L197*K197,3)</f>
        <v>0</v>
      </c>
      <c r="BL197" s="20" t="s">
        <v>464</v>
      </c>
      <c r="BM197" s="20" t="s">
        <v>528</v>
      </c>
    </row>
    <row r="198" s="1" customFormat="1" ht="25.5" customHeight="1">
      <c r="B198" s="175"/>
      <c r="C198" s="211" t="s">
        <v>529</v>
      </c>
      <c r="D198" s="211" t="s">
        <v>160</v>
      </c>
      <c r="E198" s="212" t="s">
        <v>530</v>
      </c>
      <c r="F198" s="213" t="s">
        <v>531</v>
      </c>
      <c r="G198" s="213"/>
      <c r="H198" s="213"/>
      <c r="I198" s="213"/>
      <c r="J198" s="214" t="s">
        <v>231</v>
      </c>
      <c r="K198" s="215">
        <v>18</v>
      </c>
      <c r="L198" s="216">
        <v>0</v>
      </c>
      <c r="M198" s="216"/>
      <c r="N198" s="215">
        <f>ROUND(L198*K198,3)</f>
        <v>0</v>
      </c>
      <c r="O198" s="215"/>
      <c r="P198" s="215"/>
      <c r="Q198" s="215"/>
      <c r="R198" s="179"/>
      <c r="T198" s="217" t="s">
        <v>5</v>
      </c>
      <c r="U198" s="54" t="s">
        <v>42</v>
      </c>
      <c r="V198" s="45"/>
      <c r="W198" s="218">
        <f>V198*K198</f>
        <v>0</v>
      </c>
      <c r="X198" s="218">
        <v>0</v>
      </c>
      <c r="Y198" s="218">
        <f>X198*K198</f>
        <v>0</v>
      </c>
      <c r="Z198" s="218">
        <v>0</v>
      </c>
      <c r="AA198" s="219">
        <f>Z198*K198</f>
        <v>0</v>
      </c>
      <c r="AR198" s="20" t="s">
        <v>460</v>
      </c>
      <c r="AT198" s="20" t="s">
        <v>160</v>
      </c>
      <c r="AU198" s="20" t="s">
        <v>138</v>
      </c>
      <c r="AY198" s="20" t="s">
        <v>159</v>
      </c>
      <c r="BE198" s="134">
        <f>IF(U198="základná",N198,0)</f>
        <v>0</v>
      </c>
      <c r="BF198" s="134">
        <f>IF(U198="znížená",N198,0)</f>
        <v>0</v>
      </c>
      <c r="BG198" s="134">
        <f>IF(U198="zákl. prenesená",N198,0)</f>
        <v>0</v>
      </c>
      <c r="BH198" s="134">
        <f>IF(U198="zníž. prenesená",N198,0)</f>
        <v>0</v>
      </c>
      <c r="BI198" s="134">
        <f>IF(U198="nulová",N198,0)</f>
        <v>0</v>
      </c>
      <c r="BJ198" s="20" t="s">
        <v>138</v>
      </c>
      <c r="BK198" s="220">
        <f>ROUND(L198*K198,3)</f>
        <v>0</v>
      </c>
      <c r="BL198" s="20" t="s">
        <v>460</v>
      </c>
      <c r="BM198" s="20" t="s">
        <v>532</v>
      </c>
    </row>
    <row r="199" s="1" customFormat="1" ht="16.5" customHeight="1">
      <c r="B199" s="175"/>
      <c r="C199" s="223" t="s">
        <v>533</v>
      </c>
      <c r="D199" s="223" t="s">
        <v>228</v>
      </c>
      <c r="E199" s="224" t="s">
        <v>534</v>
      </c>
      <c r="F199" s="225" t="s">
        <v>535</v>
      </c>
      <c r="G199" s="225"/>
      <c r="H199" s="225"/>
      <c r="I199" s="225"/>
      <c r="J199" s="226" t="s">
        <v>231</v>
      </c>
      <c r="K199" s="227">
        <v>36</v>
      </c>
      <c r="L199" s="228">
        <v>0</v>
      </c>
      <c r="M199" s="228"/>
      <c r="N199" s="227">
        <f>ROUND(L199*K199,3)</f>
        <v>0</v>
      </c>
      <c r="O199" s="215"/>
      <c r="P199" s="215"/>
      <c r="Q199" s="215"/>
      <c r="R199" s="179"/>
      <c r="T199" s="217" t="s">
        <v>5</v>
      </c>
      <c r="U199" s="54" t="s">
        <v>42</v>
      </c>
      <c r="V199" s="45"/>
      <c r="W199" s="218">
        <f>V199*K199</f>
        <v>0</v>
      </c>
      <c r="X199" s="218">
        <v>0</v>
      </c>
      <c r="Y199" s="218">
        <f>X199*K199</f>
        <v>0</v>
      </c>
      <c r="Z199" s="218">
        <v>0</v>
      </c>
      <c r="AA199" s="219">
        <f>Z199*K199</f>
        <v>0</v>
      </c>
      <c r="AR199" s="20" t="s">
        <v>464</v>
      </c>
      <c r="AT199" s="20" t="s">
        <v>228</v>
      </c>
      <c r="AU199" s="20" t="s">
        <v>138</v>
      </c>
      <c r="AY199" s="20" t="s">
        <v>159</v>
      </c>
      <c r="BE199" s="134">
        <f>IF(U199="základná",N199,0)</f>
        <v>0</v>
      </c>
      <c r="BF199" s="134">
        <f>IF(U199="znížená",N199,0)</f>
        <v>0</v>
      </c>
      <c r="BG199" s="134">
        <f>IF(U199="zákl. prenesená",N199,0)</f>
        <v>0</v>
      </c>
      <c r="BH199" s="134">
        <f>IF(U199="zníž. prenesená",N199,0)</f>
        <v>0</v>
      </c>
      <c r="BI199" s="134">
        <f>IF(U199="nulová",N199,0)</f>
        <v>0</v>
      </c>
      <c r="BJ199" s="20" t="s">
        <v>138</v>
      </c>
      <c r="BK199" s="220">
        <f>ROUND(L199*K199,3)</f>
        <v>0</v>
      </c>
      <c r="BL199" s="20" t="s">
        <v>464</v>
      </c>
      <c r="BM199" s="20" t="s">
        <v>536</v>
      </c>
    </row>
    <row r="200" s="1" customFormat="1" ht="16.5" customHeight="1">
      <c r="B200" s="175"/>
      <c r="C200" s="223" t="s">
        <v>537</v>
      </c>
      <c r="D200" s="223" t="s">
        <v>228</v>
      </c>
      <c r="E200" s="224" t="s">
        <v>538</v>
      </c>
      <c r="F200" s="225" t="s">
        <v>539</v>
      </c>
      <c r="G200" s="225"/>
      <c r="H200" s="225"/>
      <c r="I200" s="225"/>
      <c r="J200" s="226" t="s">
        <v>231</v>
      </c>
      <c r="K200" s="227">
        <v>18</v>
      </c>
      <c r="L200" s="228">
        <v>0</v>
      </c>
      <c r="M200" s="228"/>
      <c r="N200" s="227">
        <f>ROUND(L200*K200,3)</f>
        <v>0</v>
      </c>
      <c r="O200" s="215"/>
      <c r="P200" s="215"/>
      <c r="Q200" s="215"/>
      <c r="R200" s="179"/>
      <c r="T200" s="217" t="s">
        <v>5</v>
      </c>
      <c r="U200" s="54" t="s">
        <v>42</v>
      </c>
      <c r="V200" s="45"/>
      <c r="W200" s="218">
        <f>V200*K200</f>
        <v>0</v>
      </c>
      <c r="X200" s="218">
        <v>0</v>
      </c>
      <c r="Y200" s="218">
        <f>X200*K200</f>
        <v>0</v>
      </c>
      <c r="Z200" s="218">
        <v>0</v>
      </c>
      <c r="AA200" s="219">
        <f>Z200*K200</f>
        <v>0</v>
      </c>
      <c r="AR200" s="20" t="s">
        <v>464</v>
      </c>
      <c r="AT200" s="20" t="s">
        <v>228</v>
      </c>
      <c r="AU200" s="20" t="s">
        <v>138</v>
      </c>
      <c r="AY200" s="20" t="s">
        <v>159</v>
      </c>
      <c r="BE200" s="134">
        <f>IF(U200="základná",N200,0)</f>
        <v>0</v>
      </c>
      <c r="BF200" s="134">
        <f>IF(U200="znížená",N200,0)</f>
        <v>0</v>
      </c>
      <c r="BG200" s="134">
        <f>IF(U200="zákl. prenesená",N200,0)</f>
        <v>0</v>
      </c>
      <c r="BH200" s="134">
        <f>IF(U200="zníž. prenesená",N200,0)</f>
        <v>0</v>
      </c>
      <c r="BI200" s="134">
        <f>IF(U200="nulová",N200,0)</f>
        <v>0</v>
      </c>
      <c r="BJ200" s="20" t="s">
        <v>138</v>
      </c>
      <c r="BK200" s="220">
        <f>ROUND(L200*K200,3)</f>
        <v>0</v>
      </c>
      <c r="BL200" s="20" t="s">
        <v>464</v>
      </c>
      <c r="BM200" s="20" t="s">
        <v>540</v>
      </c>
    </row>
    <row r="201" s="1" customFormat="1" ht="25.5" customHeight="1">
      <c r="B201" s="175"/>
      <c r="C201" s="211" t="s">
        <v>460</v>
      </c>
      <c r="D201" s="211" t="s">
        <v>160</v>
      </c>
      <c r="E201" s="212" t="s">
        <v>541</v>
      </c>
      <c r="F201" s="213" t="s">
        <v>542</v>
      </c>
      <c r="G201" s="213"/>
      <c r="H201" s="213"/>
      <c r="I201" s="213"/>
      <c r="J201" s="214" t="s">
        <v>231</v>
      </c>
      <c r="K201" s="215">
        <v>18</v>
      </c>
      <c r="L201" s="216">
        <v>0</v>
      </c>
      <c r="M201" s="216"/>
      <c r="N201" s="215">
        <f>ROUND(L201*K201,3)</f>
        <v>0</v>
      </c>
      <c r="O201" s="215"/>
      <c r="P201" s="215"/>
      <c r="Q201" s="215"/>
      <c r="R201" s="179"/>
      <c r="T201" s="217" t="s">
        <v>5</v>
      </c>
      <c r="U201" s="54" t="s">
        <v>42</v>
      </c>
      <c r="V201" s="45"/>
      <c r="W201" s="218">
        <f>V201*K201</f>
        <v>0</v>
      </c>
      <c r="X201" s="218">
        <v>0</v>
      </c>
      <c r="Y201" s="218">
        <f>X201*K201</f>
        <v>0</v>
      </c>
      <c r="Z201" s="218">
        <v>0</v>
      </c>
      <c r="AA201" s="219">
        <f>Z201*K201</f>
        <v>0</v>
      </c>
      <c r="AR201" s="20" t="s">
        <v>460</v>
      </c>
      <c r="AT201" s="20" t="s">
        <v>160</v>
      </c>
      <c r="AU201" s="20" t="s">
        <v>138</v>
      </c>
      <c r="AY201" s="20" t="s">
        <v>159</v>
      </c>
      <c r="BE201" s="134">
        <f>IF(U201="základná",N201,0)</f>
        <v>0</v>
      </c>
      <c r="BF201" s="134">
        <f>IF(U201="znížená",N201,0)</f>
        <v>0</v>
      </c>
      <c r="BG201" s="134">
        <f>IF(U201="zákl. prenesená",N201,0)</f>
        <v>0</v>
      </c>
      <c r="BH201" s="134">
        <f>IF(U201="zníž. prenesená",N201,0)</f>
        <v>0</v>
      </c>
      <c r="BI201" s="134">
        <f>IF(U201="nulová",N201,0)</f>
        <v>0</v>
      </c>
      <c r="BJ201" s="20" t="s">
        <v>138</v>
      </c>
      <c r="BK201" s="220">
        <f>ROUND(L201*K201,3)</f>
        <v>0</v>
      </c>
      <c r="BL201" s="20" t="s">
        <v>460</v>
      </c>
      <c r="BM201" s="20" t="s">
        <v>543</v>
      </c>
    </row>
    <row r="202" s="1" customFormat="1" ht="16.5" customHeight="1">
      <c r="B202" s="175"/>
      <c r="C202" s="223" t="s">
        <v>544</v>
      </c>
      <c r="D202" s="223" t="s">
        <v>228</v>
      </c>
      <c r="E202" s="224" t="s">
        <v>545</v>
      </c>
      <c r="F202" s="225" t="s">
        <v>546</v>
      </c>
      <c r="G202" s="225"/>
      <c r="H202" s="225"/>
      <c r="I202" s="225"/>
      <c r="J202" s="226" t="s">
        <v>231</v>
      </c>
      <c r="K202" s="227">
        <v>18</v>
      </c>
      <c r="L202" s="228">
        <v>0</v>
      </c>
      <c r="M202" s="228"/>
      <c r="N202" s="227">
        <f>ROUND(L202*K202,3)</f>
        <v>0</v>
      </c>
      <c r="O202" s="215"/>
      <c r="P202" s="215"/>
      <c r="Q202" s="215"/>
      <c r="R202" s="179"/>
      <c r="T202" s="217" t="s">
        <v>5</v>
      </c>
      <c r="U202" s="54" t="s">
        <v>42</v>
      </c>
      <c r="V202" s="45"/>
      <c r="W202" s="218">
        <f>V202*K202</f>
        <v>0</v>
      </c>
      <c r="X202" s="218">
        <v>0.00014999999999999999</v>
      </c>
      <c r="Y202" s="218">
        <f>X202*K202</f>
        <v>0.0026999999999999997</v>
      </c>
      <c r="Z202" s="218">
        <v>0</v>
      </c>
      <c r="AA202" s="219">
        <f>Z202*K202</f>
        <v>0</v>
      </c>
      <c r="AR202" s="20" t="s">
        <v>464</v>
      </c>
      <c r="AT202" s="20" t="s">
        <v>228</v>
      </c>
      <c r="AU202" s="20" t="s">
        <v>138</v>
      </c>
      <c r="AY202" s="20" t="s">
        <v>159</v>
      </c>
      <c r="BE202" s="134">
        <f>IF(U202="základná",N202,0)</f>
        <v>0</v>
      </c>
      <c r="BF202" s="134">
        <f>IF(U202="znížená",N202,0)</f>
        <v>0</v>
      </c>
      <c r="BG202" s="134">
        <f>IF(U202="zákl. prenesená",N202,0)</f>
        <v>0</v>
      </c>
      <c r="BH202" s="134">
        <f>IF(U202="zníž. prenesená",N202,0)</f>
        <v>0</v>
      </c>
      <c r="BI202" s="134">
        <f>IF(U202="nulová",N202,0)</f>
        <v>0</v>
      </c>
      <c r="BJ202" s="20" t="s">
        <v>138</v>
      </c>
      <c r="BK202" s="220">
        <f>ROUND(L202*K202,3)</f>
        <v>0</v>
      </c>
      <c r="BL202" s="20" t="s">
        <v>464</v>
      </c>
      <c r="BM202" s="20" t="s">
        <v>547</v>
      </c>
    </row>
    <row r="203" s="1" customFormat="1" ht="16.5" customHeight="1">
      <c r="B203" s="175"/>
      <c r="C203" s="211" t="s">
        <v>548</v>
      </c>
      <c r="D203" s="211" t="s">
        <v>160</v>
      </c>
      <c r="E203" s="212" t="s">
        <v>549</v>
      </c>
      <c r="F203" s="213" t="s">
        <v>550</v>
      </c>
      <c r="G203" s="213"/>
      <c r="H203" s="213"/>
      <c r="I203" s="213"/>
      <c r="J203" s="214" t="s">
        <v>315</v>
      </c>
      <c r="K203" s="216">
        <v>0</v>
      </c>
      <c r="L203" s="216">
        <v>0</v>
      </c>
      <c r="M203" s="216"/>
      <c r="N203" s="215">
        <f>ROUND(L203*K203,3)</f>
        <v>0</v>
      </c>
      <c r="O203" s="215"/>
      <c r="P203" s="215"/>
      <c r="Q203" s="215"/>
      <c r="R203" s="179"/>
      <c r="T203" s="217" t="s">
        <v>5</v>
      </c>
      <c r="U203" s="54" t="s">
        <v>42</v>
      </c>
      <c r="V203" s="45"/>
      <c r="W203" s="218">
        <f>V203*K203</f>
        <v>0</v>
      </c>
      <c r="X203" s="218">
        <v>0</v>
      </c>
      <c r="Y203" s="218">
        <f>X203*K203</f>
        <v>0</v>
      </c>
      <c r="Z203" s="218">
        <v>0</v>
      </c>
      <c r="AA203" s="219">
        <f>Z203*K203</f>
        <v>0</v>
      </c>
      <c r="AR203" s="20" t="s">
        <v>460</v>
      </c>
      <c r="AT203" s="20" t="s">
        <v>160</v>
      </c>
      <c r="AU203" s="20" t="s">
        <v>138</v>
      </c>
      <c r="AY203" s="20" t="s">
        <v>159</v>
      </c>
      <c r="BE203" s="134">
        <f>IF(U203="základná",N203,0)</f>
        <v>0</v>
      </c>
      <c r="BF203" s="134">
        <f>IF(U203="znížená",N203,0)</f>
        <v>0</v>
      </c>
      <c r="BG203" s="134">
        <f>IF(U203="zákl. prenesená",N203,0)</f>
        <v>0</v>
      </c>
      <c r="BH203" s="134">
        <f>IF(U203="zníž. prenesená",N203,0)</f>
        <v>0</v>
      </c>
      <c r="BI203" s="134">
        <f>IF(U203="nulová",N203,0)</f>
        <v>0</v>
      </c>
      <c r="BJ203" s="20" t="s">
        <v>138</v>
      </c>
      <c r="BK203" s="220">
        <f>ROUND(L203*K203,3)</f>
        <v>0</v>
      </c>
      <c r="BL203" s="20" t="s">
        <v>460</v>
      </c>
      <c r="BM203" s="20" t="s">
        <v>551</v>
      </c>
    </row>
    <row r="204" s="1" customFormat="1" ht="16.5" customHeight="1">
      <c r="B204" s="175"/>
      <c r="C204" s="211" t="s">
        <v>552</v>
      </c>
      <c r="D204" s="211" t="s">
        <v>160</v>
      </c>
      <c r="E204" s="212" t="s">
        <v>553</v>
      </c>
      <c r="F204" s="213" t="s">
        <v>554</v>
      </c>
      <c r="G204" s="213"/>
      <c r="H204" s="213"/>
      <c r="I204" s="213"/>
      <c r="J204" s="214" t="s">
        <v>315</v>
      </c>
      <c r="K204" s="216">
        <v>0</v>
      </c>
      <c r="L204" s="216">
        <v>0</v>
      </c>
      <c r="M204" s="216"/>
      <c r="N204" s="215">
        <f>ROUND(L204*K204,3)</f>
        <v>0</v>
      </c>
      <c r="O204" s="215"/>
      <c r="P204" s="215"/>
      <c r="Q204" s="215"/>
      <c r="R204" s="179"/>
      <c r="T204" s="217" t="s">
        <v>5</v>
      </c>
      <c r="U204" s="54" t="s">
        <v>42</v>
      </c>
      <c r="V204" s="45"/>
      <c r="W204" s="218">
        <f>V204*K204</f>
        <v>0</v>
      </c>
      <c r="X204" s="218">
        <v>0</v>
      </c>
      <c r="Y204" s="218">
        <f>X204*K204</f>
        <v>0</v>
      </c>
      <c r="Z204" s="218">
        <v>0</v>
      </c>
      <c r="AA204" s="219">
        <f>Z204*K204</f>
        <v>0</v>
      </c>
      <c r="AR204" s="20" t="s">
        <v>464</v>
      </c>
      <c r="AT204" s="20" t="s">
        <v>160</v>
      </c>
      <c r="AU204" s="20" t="s">
        <v>138</v>
      </c>
      <c r="AY204" s="20" t="s">
        <v>159</v>
      </c>
      <c r="BE204" s="134">
        <f>IF(U204="základná",N204,0)</f>
        <v>0</v>
      </c>
      <c r="BF204" s="134">
        <f>IF(U204="znížená",N204,0)</f>
        <v>0</v>
      </c>
      <c r="BG204" s="134">
        <f>IF(U204="zákl. prenesená",N204,0)</f>
        <v>0</v>
      </c>
      <c r="BH204" s="134">
        <f>IF(U204="zníž. prenesená",N204,0)</f>
        <v>0</v>
      </c>
      <c r="BI204" s="134">
        <f>IF(U204="nulová",N204,0)</f>
        <v>0</v>
      </c>
      <c r="BJ204" s="20" t="s">
        <v>138</v>
      </c>
      <c r="BK204" s="220">
        <f>ROUND(L204*K204,3)</f>
        <v>0</v>
      </c>
      <c r="BL204" s="20" t="s">
        <v>464</v>
      </c>
      <c r="BM204" s="20" t="s">
        <v>555</v>
      </c>
    </row>
    <row r="205" s="1" customFormat="1" ht="16.5" customHeight="1">
      <c r="B205" s="175"/>
      <c r="C205" s="211" t="s">
        <v>556</v>
      </c>
      <c r="D205" s="211" t="s">
        <v>160</v>
      </c>
      <c r="E205" s="212" t="s">
        <v>557</v>
      </c>
      <c r="F205" s="213" t="s">
        <v>558</v>
      </c>
      <c r="G205" s="213"/>
      <c r="H205" s="213"/>
      <c r="I205" s="213"/>
      <c r="J205" s="214" t="s">
        <v>315</v>
      </c>
      <c r="K205" s="216">
        <v>0</v>
      </c>
      <c r="L205" s="216">
        <v>0</v>
      </c>
      <c r="M205" s="216"/>
      <c r="N205" s="215">
        <f>ROUND(L205*K205,3)</f>
        <v>0</v>
      </c>
      <c r="O205" s="215"/>
      <c r="P205" s="215"/>
      <c r="Q205" s="215"/>
      <c r="R205" s="179"/>
      <c r="T205" s="217" t="s">
        <v>5</v>
      </c>
      <c r="U205" s="54" t="s">
        <v>42</v>
      </c>
      <c r="V205" s="45"/>
      <c r="W205" s="218">
        <f>V205*K205</f>
        <v>0</v>
      </c>
      <c r="X205" s="218">
        <v>0</v>
      </c>
      <c r="Y205" s="218">
        <f>X205*K205</f>
        <v>0</v>
      </c>
      <c r="Z205" s="218">
        <v>0</v>
      </c>
      <c r="AA205" s="219">
        <f>Z205*K205</f>
        <v>0</v>
      </c>
      <c r="AR205" s="20" t="s">
        <v>460</v>
      </c>
      <c r="AT205" s="20" t="s">
        <v>160</v>
      </c>
      <c r="AU205" s="20" t="s">
        <v>138</v>
      </c>
      <c r="AY205" s="20" t="s">
        <v>159</v>
      </c>
      <c r="BE205" s="134">
        <f>IF(U205="základná",N205,0)</f>
        <v>0</v>
      </c>
      <c r="BF205" s="134">
        <f>IF(U205="znížená",N205,0)</f>
        <v>0</v>
      </c>
      <c r="BG205" s="134">
        <f>IF(U205="zákl. prenesená",N205,0)</f>
        <v>0</v>
      </c>
      <c r="BH205" s="134">
        <f>IF(U205="zníž. prenesená",N205,0)</f>
        <v>0</v>
      </c>
      <c r="BI205" s="134">
        <f>IF(U205="nulová",N205,0)</f>
        <v>0</v>
      </c>
      <c r="BJ205" s="20" t="s">
        <v>138</v>
      </c>
      <c r="BK205" s="220">
        <f>ROUND(L205*K205,3)</f>
        <v>0</v>
      </c>
      <c r="BL205" s="20" t="s">
        <v>460</v>
      </c>
      <c r="BM205" s="20" t="s">
        <v>559</v>
      </c>
    </row>
    <row r="206" s="9" customFormat="1" ht="37.44" customHeight="1">
      <c r="B206" s="197"/>
      <c r="C206" s="198"/>
      <c r="D206" s="199" t="s">
        <v>363</v>
      </c>
      <c r="E206" s="199"/>
      <c r="F206" s="199"/>
      <c r="G206" s="199"/>
      <c r="H206" s="199"/>
      <c r="I206" s="199"/>
      <c r="J206" s="199"/>
      <c r="K206" s="199"/>
      <c r="L206" s="199"/>
      <c r="M206" s="199"/>
      <c r="N206" s="231">
        <f>BK206</f>
        <v>0</v>
      </c>
      <c r="O206" s="232"/>
      <c r="P206" s="232"/>
      <c r="Q206" s="232"/>
      <c r="R206" s="201"/>
      <c r="T206" s="202"/>
      <c r="U206" s="198"/>
      <c r="V206" s="198"/>
      <c r="W206" s="203">
        <f>SUM(W207:W208)</f>
        <v>0</v>
      </c>
      <c r="X206" s="198"/>
      <c r="Y206" s="203">
        <f>SUM(Y207:Y208)</f>
        <v>0</v>
      </c>
      <c r="Z206" s="198"/>
      <c r="AA206" s="204">
        <f>SUM(AA207:AA208)</f>
        <v>0</v>
      </c>
      <c r="AR206" s="205" t="s">
        <v>164</v>
      </c>
      <c r="AT206" s="206" t="s">
        <v>74</v>
      </c>
      <c r="AU206" s="206" t="s">
        <v>75</v>
      </c>
      <c r="AY206" s="205" t="s">
        <v>159</v>
      </c>
      <c r="BK206" s="207">
        <f>SUM(BK207:BK208)</f>
        <v>0</v>
      </c>
    </row>
    <row r="207" s="1" customFormat="1" ht="38.25" customHeight="1">
      <c r="B207" s="175"/>
      <c r="C207" s="211" t="s">
        <v>560</v>
      </c>
      <c r="D207" s="211" t="s">
        <v>160</v>
      </c>
      <c r="E207" s="212" t="s">
        <v>561</v>
      </c>
      <c r="F207" s="213" t="s">
        <v>562</v>
      </c>
      <c r="G207" s="213"/>
      <c r="H207" s="213"/>
      <c r="I207" s="213"/>
      <c r="J207" s="214" t="s">
        <v>563</v>
      </c>
      <c r="K207" s="215">
        <v>48</v>
      </c>
      <c r="L207" s="216">
        <v>0</v>
      </c>
      <c r="M207" s="216"/>
      <c r="N207" s="215">
        <f>ROUND(L207*K207,3)</f>
        <v>0</v>
      </c>
      <c r="O207" s="215"/>
      <c r="P207" s="215"/>
      <c r="Q207" s="215"/>
      <c r="R207" s="179"/>
      <c r="T207" s="217" t="s">
        <v>5</v>
      </c>
      <c r="U207" s="54" t="s">
        <v>42</v>
      </c>
      <c r="V207" s="45"/>
      <c r="W207" s="218">
        <f>V207*K207</f>
        <v>0</v>
      </c>
      <c r="X207" s="218">
        <v>0</v>
      </c>
      <c r="Y207" s="218">
        <f>X207*K207</f>
        <v>0</v>
      </c>
      <c r="Z207" s="218">
        <v>0</v>
      </c>
      <c r="AA207" s="219">
        <f>Z207*K207</f>
        <v>0</v>
      </c>
      <c r="AR207" s="20" t="s">
        <v>564</v>
      </c>
      <c r="AT207" s="20" t="s">
        <v>160</v>
      </c>
      <c r="AU207" s="20" t="s">
        <v>83</v>
      </c>
      <c r="AY207" s="20" t="s">
        <v>159</v>
      </c>
      <c r="BE207" s="134">
        <f>IF(U207="základná",N207,0)</f>
        <v>0</v>
      </c>
      <c r="BF207" s="134">
        <f>IF(U207="znížená",N207,0)</f>
        <v>0</v>
      </c>
      <c r="BG207" s="134">
        <f>IF(U207="zákl. prenesená",N207,0)</f>
        <v>0</v>
      </c>
      <c r="BH207" s="134">
        <f>IF(U207="zníž. prenesená",N207,0)</f>
        <v>0</v>
      </c>
      <c r="BI207" s="134">
        <f>IF(U207="nulová",N207,0)</f>
        <v>0</v>
      </c>
      <c r="BJ207" s="20" t="s">
        <v>138</v>
      </c>
      <c r="BK207" s="220">
        <f>ROUND(L207*K207,3)</f>
        <v>0</v>
      </c>
      <c r="BL207" s="20" t="s">
        <v>564</v>
      </c>
      <c r="BM207" s="20" t="s">
        <v>565</v>
      </c>
    </row>
    <row r="208" s="1" customFormat="1" ht="16.5" customHeight="1">
      <c r="B208" s="175"/>
      <c r="C208" s="211" t="s">
        <v>566</v>
      </c>
      <c r="D208" s="211" t="s">
        <v>160</v>
      </c>
      <c r="E208" s="212" t="s">
        <v>567</v>
      </c>
      <c r="F208" s="213" t="s">
        <v>568</v>
      </c>
      <c r="G208" s="213"/>
      <c r="H208" s="213"/>
      <c r="I208" s="213"/>
      <c r="J208" s="214" t="s">
        <v>563</v>
      </c>
      <c r="K208" s="215">
        <v>48</v>
      </c>
      <c r="L208" s="216">
        <v>0</v>
      </c>
      <c r="M208" s="216"/>
      <c r="N208" s="215">
        <f>ROUND(L208*K208,3)</f>
        <v>0</v>
      </c>
      <c r="O208" s="215"/>
      <c r="P208" s="215"/>
      <c r="Q208" s="215"/>
      <c r="R208" s="179"/>
      <c r="T208" s="217" t="s">
        <v>5</v>
      </c>
      <c r="U208" s="54" t="s">
        <v>42</v>
      </c>
      <c r="V208" s="45"/>
      <c r="W208" s="218">
        <f>V208*K208</f>
        <v>0</v>
      </c>
      <c r="X208" s="218">
        <v>0</v>
      </c>
      <c r="Y208" s="218">
        <f>X208*K208</f>
        <v>0</v>
      </c>
      <c r="Z208" s="218">
        <v>0</v>
      </c>
      <c r="AA208" s="219">
        <f>Z208*K208</f>
        <v>0</v>
      </c>
      <c r="AR208" s="20" t="s">
        <v>564</v>
      </c>
      <c r="AT208" s="20" t="s">
        <v>160</v>
      </c>
      <c r="AU208" s="20" t="s">
        <v>83</v>
      </c>
      <c r="AY208" s="20" t="s">
        <v>159</v>
      </c>
      <c r="BE208" s="134">
        <f>IF(U208="základná",N208,0)</f>
        <v>0</v>
      </c>
      <c r="BF208" s="134">
        <f>IF(U208="znížená",N208,0)</f>
        <v>0</v>
      </c>
      <c r="BG208" s="134">
        <f>IF(U208="zákl. prenesená",N208,0)</f>
        <v>0</v>
      </c>
      <c r="BH208" s="134">
        <f>IF(U208="zníž. prenesená",N208,0)</f>
        <v>0</v>
      </c>
      <c r="BI208" s="134">
        <f>IF(U208="nulová",N208,0)</f>
        <v>0</v>
      </c>
      <c r="BJ208" s="20" t="s">
        <v>138</v>
      </c>
      <c r="BK208" s="220">
        <f>ROUND(L208*K208,3)</f>
        <v>0</v>
      </c>
      <c r="BL208" s="20" t="s">
        <v>564</v>
      </c>
      <c r="BM208" s="20" t="s">
        <v>569</v>
      </c>
    </row>
    <row r="209" s="1" customFormat="1" ht="49.92" customHeight="1">
      <c r="B209" s="44"/>
      <c r="C209" s="45"/>
      <c r="D209" s="199" t="s">
        <v>357</v>
      </c>
      <c r="E209" s="45"/>
      <c r="F209" s="45"/>
      <c r="G209" s="45"/>
      <c r="H209" s="45"/>
      <c r="I209" s="45"/>
      <c r="J209" s="45"/>
      <c r="K209" s="45"/>
      <c r="L209" s="45"/>
      <c r="M209" s="45"/>
      <c r="N209" s="231">
        <f>BK209</f>
        <v>0</v>
      </c>
      <c r="O209" s="232"/>
      <c r="P209" s="232"/>
      <c r="Q209" s="232"/>
      <c r="R209" s="46"/>
      <c r="T209" s="233"/>
      <c r="U209" s="45"/>
      <c r="V209" s="45"/>
      <c r="W209" s="45"/>
      <c r="X209" s="45"/>
      <c r="Y209" s="45"/>
      <c r="Z209" s="45"/>
      <c r="AA209" s="92"/>
      <c r="AT209" s="20" t="s">
        <v>74</v>
      </c>
      <c r="AU209" s="20" t="s">
        <v>75</v>
      </c>
      <c r="AY209" s="20" t="s">
        <v>358</v>
      </c>
      <c r="BK209" s="220">
        <f>SUM(BK210:BK214)</f>
        <v>0</v>
      </c>
    </row>
    <row r="210" s="1" customFormat="1" ht="22.32" customHeight="1">
      <c r="B210" s="44"/>
      <c r="C210" s="234" t="s">
        <v>5</v>
      </c>
      <c r="D210" s="234" t="s">
        <v>160</v>
      </c>
      <c r="E210" s="235" t="s">
        <v>5</v>
      </c>
      <c r="F210" s="236" t="s">
        <v>5</v>
      </c>
      <c r="G210" s="236"/>
      <c r="H210" s="236"/>
      <c r="I210" s="236"/>
      <c r="J210" s="237" t="s">
        <v>5</v>
      </c>
      <c r="K210" s="216"/>
      <c r="L210" s="216"/>
      <c r="M210" s="238"/>
      <c r="N210" s="238">
        <f>BK210</f>
        <v>0</v>
      </c>
      <c r="O210" s="238"/>
      <c r="P210" s="238"/>
      <c r="Q210" s="238"/>
      <c r="R210" s="46"/>
      <c r="T210" s="217" t="s">
        <v>5</v>
      </c>
      <c r="U210" s="239" t="s">
        <v>42</v>
      </c>
      <c r="V210" s="45"/>
      <c r="W210" s="45"/>
      <c r="X210" s="45"/>
      <c r="Y210" s="45"/>
      <c r="Z210" s="45"/>
      <c r="AA210" s="92"/>
      <c r="AT210" s="20" t="s">
        <v>358</v>
      </c>
      <c r="AU210" s="20" t="s">
        <v>83</v>
      </c>
      <c r="AY210" s="20" t="s">
        <v>358</v>
      </c>
      <c r="BE210" s="134">
        <f>IF(U210="základná",N210,0)</f>
        <v>0</v>
      </c>
      <c r="BF210" s="134">
        <f>IF(U210="znížená",N210,0)</f>
        <v>0</v>
      </c>
      <c r="BG210" s="134">
        <f>IF(U210="zákl. prenesená",N210,0)</f>
        <v>0</v>
      </c>
      <c r="BH210" s="134">
        <f>IF(U210="zníž. prenesená",N210,0)</f>
        <v>0</v>
      </c>
      <c r="BI210" s="134">
        <f>IF(U210="nulová",N210,0)</f>
        <v>0</v>
      </c>
      <c r="BJ210" s="20" t="s">
        <v>138</v>
      </c>
      <c r="BK210" s="220">
        <f>L210*K210</f>
        <v>0</v>
      </c>
    </row>
    <row r="211" s="1" customFormat="1" ht="22.32" customHeight="1">
      <c r="B211" s="44"/>
      <c r="C211" s="234" t="s">
        <v>5</v>
      </c>
      <c r="D211" s="234" t="s">
        <v>160</v>
      </c>
      <c r="E211" s="235" t="s">
        <v>5</v>
      </c>
      <c r="F211" s="236" t="s">
        <v>5</v>
      </c>
      <c r="G211" s="236"/>
      <c r="H211" s="236"/>
      <c r="I211" s="236"/>
      <c r="J211" s="237" t="s">
        <v>5</v>
      </c>
      <c r="K211" s="216"/>
      <c r="L211" s="216"/>
      <c r="M211" s="238"/>
      <c r="N211" s="238">
        <f>BK211</f>
        <v>0</v>
      </c>
      <c r="O211" s="238"/>
      <c r="P211" s="238"/>
      <c r="Q211" s="238"/>
      <c r="R211" s="46"/>
      <c r="T211" s="217" t="s">
        <v>5</v>
      </c>
      <c r="U211" s="239" t="s">
        <v>42</v>
      </c>
      <c r="V211" s="45"/>
      <c r="W211" s="45"/>
      <c r="X211" s="45"/>
      <c r="Y211" s="45"/>
      <c r="Z211" s="45"/>
      <c r="AA211" s="92"/>
      <c r="AT211" s="20" t="s">
        <v>358</v>
      </c>
      <c r="AU211" s="20" t="s">
        <v>83</v>
      </c>
      <c r="AY211" s="20" t="s">
        <v>358</v>
      </c>
      <c r="BE211" s="134">
        <f>IF(U211="základná",N211,0)</f>
        <v>0</v>
      </c>
      <c r="BF211" s="134">
        <f>IF(U211="znížená",N211,0)</f>
        <v>0</v>
      </c>
      <c r="BG211" s="134">
        <f>IF(U211="zákl. prenesená",N211,0)</f>
        <v>0</v>
      </c>
      <c r="BH211" s="134">
        <f>IF(U211="zníž. prenesená",N211,0)</f>
        <v>0</v>
      </c>
      <c r="BI211" s="134">
        <f>IF(U211="nulová",N211,0)</f>
        <v>0</v>
      </c>
      <c r="BJ211" s="20" t="s">
        <v>138</v>
      </c>
      <c r="BK211" s="220">
        <f>L211*K211</f>
        <v>0</v>
      </c>
    </row>
    <row r="212" s="1" customFormat="1" ht="22.32" customHeight="1">
      <c r="B212" s="44"/>
      <c r="C212" s="234" t="s">
        <v>5</v>
      </c>
      <c r="D212" s="234" t="s">
        <v>160</v>
      </c>
      <c r="E212" s="235" t="s">
        <v>5</v>
      </c>
      <c r="F212" s="236" t="s">
        <v>5</v>
      </c>
      <c r="G212" s="236"/>
      <c r="H212" s="236"/>
      <c r="I212" s="236"/>
      <c r="J212" s="237" t="s">
        <v>5</v>
      </c>
      <c r="K212" s="216"/>
      <c r="L212" s="216"/>
      <c r="M212" s="238"/>
      <c r="N212" s="238">
        <f>BK212</f>
        <v>0</v>
      </c>
      <c r="O212" s="238"/>
      <c r="P212" s="238"/>
      <c r="Q212" s="238"/>
      <c r="R212" s="46"/>
      <c r="T212" s="217" t="s">
        <v>5</v>
      </c>
      <c r="U212" s="239" t="s">
        <v>42</v>
      </c>
      <c r="V212" s="45"/>
      <c r="W212" s="45"/>
      <c r="X212" s="45"/>
      <c r="Y212" s="45"/>
      <c r="Z212" s="45"/>
      <c r="AA212" s="92"/>
      <c r="AT212" s="20" t="s">
        <v>358</v>
      </c>
      <c r="AU212" s="20" t="s">
        <v>83</v>
      </c>
      <c r="AY212" s="20" t="s">
        <v>358</v>
      </c>
      <c r="BE212" s="134">
        <f>IF(U212="základná",N212,0)</f>
        <v>0</v>
      </c>
      <c r="BF212" s="134">
        <f>IF(U212="znížená",N212,0)</f>
        <v>0</v>
      </c>
      <c r="BG212" s="134">
        <f>IF(U212="zákl. prenesená",N212,0)</f>
        <v>0</v>
      </c>
      <c r="BH212" s="134">
        <f>IF(U212="zníž. prenesená",N212,0)</f>
        <v>0</v>
      </c>
      <c r="BI212" s="134">
        <f>IF(U212="nulová",N212,0)</f>
        <v>0</v>
      </c>
      <c r="BJ212" s="20" t="s">
        <v>138</v>
      </c>
      <c r="BK212" s="220">
        <f>L212*K212</f>
        <v>0</v>
      </c>
    </row>
    <row r="213" s="1" customFormat="1" ht="22.32" customHeight="1">
      <c r="B213" s="44"/>
      <c r="C213" s="234" t="s">
        <v>5</v>
      </c>
      <c r="D213" s="234" t="s">
        <v>160</v>
      </c>
      <c r="E213" s="235" t="s">
        <v>5</v>
      </c>
      <c r="F213" s="236" t="s">
        <v>5</v>
      </c>
      <c r="G213" s="236"/>
      <c r="H213" s="236"/>
      <c r="I213" s="236"/>
      <c r="J213" s="237" t="s">
        <v>5</v>
      </c>
      <c r="K213" s="216"/>
      <c r="L213" s="216"/>
      <c r="M213" s="238"/>
      <c r="N213" s="238">
        <f>BK213</f>
        <v>0</v>
      </c>
      <c r="O213" s="238"/>
      <c r="P213" s="238"/>
      <c r="Q213" s="238"/>
      <c r="R213" s="46"/>
      <c r="T213" s="217" t="s">
        <v>5</v>
      </c>
      <c r="U213" s="239" t="s">
        <v>42</v>
      </c>
      <c r="V213" s="45"/>
      <c r="W213" s="45"/>
      <c r="X213" s="45"/>
      <c r="Y213" s="45"/>
      <c r="Z213" s="45"/>
      <c r="AA213" s="92"/>
      <c r="AT213" s="20" t="s">
        <v>358</v>
      </c>
      <c r="AU213" s="20" t="s">
        <v>83</v>
      </c>
      <c r="AY213" s="20" t="s">
        <v>358</v>
      </c>
      <c r="BE213" s="134">
        <f>IF(U213="základná",N213,0)</f>
        <v>0</v>
      </c>
      <c r="BF213" s="134">
        <f>IF(U213="znížená",N213,0)</f>
        <v>0</v>
      </c>
      <c r="BG213" s="134">
        <f>IF(U213="zákl. prenesená",N213,0)</f>
        <v>0</v>
      </c>
      <c r="BH213" s="134">
        <f>IF(U213="zníž. prenesená",N213,0)</f>
        <v>0</v>
      </c>
      <c r="BI213" s="134">
        <f>IF(U213="nulová",N213,0)</f>
        <v>0</v>
      </c>
      <c r="BJ213" s="20" t="s">
        <v>138</v>
      </c>
      <c r="BK213" s="220">
        <f>L213*K213</f>
        <v>0</v>
      </c>
    </row>
    <row r="214" s="1" customFormat="1" ht="22.32" customHeight="1">
      <c r="B214" s="44"/>
      <c r="C214" s="234" t="s">
        <v>5</v>
      </c>
      <c r="D214" s="234" t="s">
        <v>160</v>
      </c>
      <c r="E214" s="235" t="s">
        <v>5</v>
      </c>
      <c r="F214" s="236" t="s">
        <v>5</v>
      </c>
      <c r="G214" s="236"/>
      <c r="H214" s="236"/>
      <c r="I214" s="236"/>
      <c r="J214" s="237" t="s">
        <v>5</v>
      </c>
      <c r="K214" s="216"/>
      <c r="L214" s="216"/>
      <c r="M214" s="238"/>
      <c r="N214" s="238">
        <f>BK214</f>
        <v>0</v>
      </c>
      <c r="O214" s="238"/>
      <c r="P214" s="238"/>
      <c r="Q214" s="238"/>
      <c r="R214" s="46"/>
      <c r="T214" s="217" t="s">
        <v>5</v>
      </c>
      <c r="U214" s="239" t="s">
        <v>42</v>
      </c>
      <c r="V214" s="70"/>
      <c r="W214" s="70"/>
      <c r="X214" s="70"/>
      <c r="Y214" s="70"/>
      <c r="Z214" s="70"/>
      <c r="AA214" s="72"/>
      <c r="AT214" s="20" t="s">
        <v>358</v>
      </c>
      <c r="AU214" s="20" t="s">
        <v>83</v>
      </c>
      <c r="AY214" s="20" t="s">
        <v>358</v>
      </c>
      <c r="BE214" s="134">
        <f>IF(U214="základná",N214,0)</f>
        <v>0</v>
      </c>
      <c r="BF214" s="134">
        <f>IF(U214="znížená",N214,0)</f>
        <v>0</v>
      </c>
      <c r="BG214" s="134">
        <f>IF(U214="zákl. prenesená",N214,0)</f>
        <v>0</v>
      </c>
      <c r="BH214" s="134">
        <f>IF(U214="zníž. prenesená",N214,0)</f>
        <v>0</v>
      </c>
      <c r="BI214" s="134">
        <f>IF(U214="nulová",N214,0)</f>
        <v>0</v>
      </c>
      <c r="BJ214" s="20" t="s">
        <v>138</v>
      </c>
      <c r="BK214" s="220">
        <f>L214*K214</f>
        <v>0</v>
      </c>
    </row>
    <row r="215" s="1" customFormat="1" ht="6.96" customHeight="1">
      <c r="B215" s="73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5"/>
    </row>
  </sheetData>
  <mergeCells count="31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7:I207"/>
    <mergeCell ref="L207:M207"/>
    <mergeCell ref="N207:Q207"/>
    <mergeCell ref="F208:I208"/>
    <mergeCell ref="L208:M208"/>
    <mergeCell ref="N208:Q208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N127:Q127"/>
    <mergeCell ref="N128:Q128"/>
    <mergeCell ref="N129:Q129"/>
    <mergeCell ref="N131:Q131"/>
    <mergeCell ref="N140:Q140"/>
    <mergeCell ref="N142:Q142"/>
    <mergeCell ref="N143:Q143"/>
    <mergeCell ref="N160:Q160"/>
    <mergeCell ref="N164:Q164"/>
    <mergeCell ref="N177:Q177"/>
    <mergeCell ref="N178:Q178"/>
    <mergeCell ref="N206:Q206"/>
    <mergeCell ref="N209:Q209"/>
    <mergeCell ref="H1:K1"/>
    <mergeCell ref="S2:AC2"/>
  </mergeCells>
  <dataValidations count="2">
    <dataValidation type="list" allowBlank="1" showInputMessage="1" showErrorMessage="1" error="Povolené sú hodnoty K, M." sqref="D210:D215">
      <formula1>"K, M"</formula1>
    </dataValidation>
    <dataValidation type="list" allowBlank="1" showInputMessage="1" showErrorMessage="1" error="Povolené sú hodnoty základná, znížená, nulová." sqref="U210:U215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6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109</v>
      </c>
      <c r="G1" s="13"/>
      <c r="H1" s="146" t="s">
        <v>110</v>
      </c>
      <c r="I1" s="146"/>
      <c r="J1" s="146"/>
      <c r="K1" s="146"/>
      <c r="L1" s="13" t="s">
        <v>111</v>
      </c>
      <c r="M1" s="11"/>
      <c r="N1" s="11"/>
      <c r="O1" s="12" t="s">
        <v>112</v>
      </c>
      <c r="P1" s="11"/>
      <c r="Q1" s="11"/>
      <c r="R1" s="11"/>
      <c r="S1" s="13" t="s">
        <v>113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90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75</v>
      </c>
    </row>
    <row r="4" ht="36.96" customHeight="1">
      <c r="B4" s="24"/>
      <c r="C4" s="25" t="s">
        <v>114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12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17</v>
      </c>
      <c r="E6" s="29"/>
      <c r="F6" s="147" t="str">
        <f>'Rekapitulácia stavby'!K6</f>
        <v>Zvýšenie energetickej efektívnej objektov HARMONIA Stražske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115</v>
      </c>
      <c r="E7" s="45"/>
      <c r="F7" s="34" t="s">
        <v>570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19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20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21</v>
      </c>
      <c r="E9" s="45"/>
      <c r="F9" s="31" t="s">
        <v>22</v>
      </c>
      <c r="G9" s="45"/>
      <c r="H9" s="45"/>
      <c r="I9" s="45"/>
      <c r="J9" s="45"/>
      <c r="K9" s="45"/>
      <c r="L9" s="45"/>
      <c r="M9" s="36" t="s">
        <v>23</v>
      </c>
      <c r="N9" s="45"/>
      <c r="O9" s="148" t="str">
        <f>'Rekapitulácia stavby'!AN8</f>
        <v>27. 9. 2017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25</v>
      </c>
      <c r="E11" s="45"/>
      <c r="F11" s="45"/>
      <c r="G11" s="45"/>
      <c r="H11" s="45"/>
      <c r="I11" s="45"/>
      <c r="J11" s="45"/>
      <c r="K11" s="45"/>
      <c r="L11" s="45"/>
      <c r="M11" s="36" t="s">
        <v>26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27</v>
      </c>
      <c r="F12" s="45"/>
      <c r="G12" s="45"/>
      <c r="H12" s="45"/>
      <c r="I12" s="45"/>
      <c r="J12" s="45"/>
      <c r="K12" s="45"/>
      <c r="L12" s="45"/>
      <c r="M12" s="36" t="s">
        <v>28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29</v>
      </c>
      <c r="E14" s="45"/>
      <c r="F14" s="45"/>
      <c r="G14" s="45"/>
      <c r="H14" s="45"/>
      <c r="I14" s="45"/>
      <c r="J14" s="45"/>
      <c r="K14" s="45"/>
      <c r="L14" s="45"/>
      <c r="M14" s="36" t="s">
        <v>26</v>
      </c>
      <c r="N14" s="45"/>
      <c r="O14" s="37" t="str">
        <f>IF('Rekapitulácia stavby'!AN13="","",'Rekapitulácia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IF('Rekapitulácia stavby'!E14="","",'Rekapitulácia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28</v>
      </c>
      <c r="N15" s="45"/>
      <c r="O15" s="37" t="str">
        <f>IF('Rekapitulácia stavby'!AN14="","",'Rekapitulácia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31</v>
      </c>
      <c r="E17" s="45"/>
      <c r="F17" s="45"/>
      <c r="G17" s="45"/>
      <c r="H17" s="45"/>
      <c r="I17" s="45"/>
      <c r="J17" s="45"/>
      <c r="K17" s="45"/>
      <c r="L17" s="45"/>
      <c r="M17" s="36" t="s">
        <v>26</v>
      </c>
      <c r="N17" s="45"/>
      <c r="O17" s="31" t="str">
        <f>IF('Rekapitulácia stavby'!AN16="","",'Rekapitulácia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IF('Rekapitulácia stavby'!E17="","",'Rekapitulácia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28</v>
      </c>
      <c r="N18" s="45"/>
      <c r="O18" s="31" t="str">
        <f>IF('Rekapitulácia stavby'!AN17="","",'Rekapitulácia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34</v>
      </c>
      <c r="E20" s="45"/>
      <c r="F20" s="45"/>
      <c r="G20" s="45"/>
      <c r="H20" s="45"/>
      <c r="I20" s="45"/>
      <c r="J20" s="45"/>
      <c r="K20" s="45"/>
      <c r="L20" s="45"/>
      <c r="M20" s="36" t="s">
        <v>26</v>
      </c>
      <c r="N20" s="45"/>
      <c r="O20" s="31" t="str">
        <f>IF('Rekapitulácia stavby'!AN19="","",'Rekapitulácia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IF('Rekapitulácia stavby'!E20="","",'Rekapitulácia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28</v>
      </c>
      <c r="N21" s="45"/>
      <c r="O21" s="31" t="str">
        <f>IF('Rekapitulácia stavby'!AN20="","",'Rekapitulácia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35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117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101</v>
      </c>
      <c r="E28" s="45"/>
      <c r="F28" s="45"/>
      <c r="G28" s="45"/>
      <c r="H28" s="45"/>
      <c r="I28" s="45"/>
      <c r="J28" s="45"/>
      <c r="K28" s="45"/>
      <c r="L28" s="45"/>
      <c r="M28" s="43">
        <f>N109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38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39</v>
      </c>
      <c r="E32" s="52" t="s">
        <v>40</v>
      </c>
      <c r="F32" s="53">
        <v>0.20000000000000001</v>
      </c>
      <c r="G32" s="153" t="s">
        <v>41</v>
      </c>
      <c r="H32" s="154">
        <f>ROUND((((SUM(BE109:BE116)+SUM(BE134:BE373))+SUM(BE375:BE379))),2)</f>
        <v>0</v>
      </c>
      <c r="I32" s="45"/>
      <c r="J32" s="45"/>
      <c r="K32" s="45"/>
      <c r="L32" s="45"/>
      <c r="M32" s="154">
        <f>ROUND(((ROUND((SUM(BE109:BE116)+SUM(BE134:BE373)), 2)*F32)+SUM(BE375:BE379)*F32),2)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42</v>
      </c>
      <c r="F33" s="53">
        <v>0.20000000000000001</v>
      </c>
      <c r="G33" s="153" t="s">
        <v>41</v>
      </c>
      <c r="H33" s="154">
        <f>ROUND((((SUM(BF109:BF116)+SUM(BF134:BF373))+SUM(BF375:BF379))),2)</f>
        <v>0</v>
      </c>
      <c r="I33" s="45"/>
      <c r="J33" s="45"/>
      <c r="K33" s="45"/>
      <c r="L33" s="45"/>
      <c r="M33" s="154">
        <f>ROUND(((ROUND((SUM(BF109:BF116)+SUM(BF134:BF373)), 2)*F33)+SUM(BF375:BF379)*F33),2)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43</v>
      </c>
      <c r="F34" s="53">
        <v>0.20000000000000001</v>
      </c>
      <c r="G34" s="153" t="s">
        <v>41</v>
      </c>
      <c r="H34" s="154">
        <f>ROUND((((SUM(BG109:BG116)+SUM(BG134:BG373))+SUM(BG375:BG379))),2)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44</v>
      </c>
      <c r="F35" s="53">
        <v>0.20000000000000001</v>
      </c>
      <c r="G35" s="153" t="s">
        <v>41</v>
      </c>
      <c r="H35" s="154">
        <f>ROUND((((SUM(BH109:BH116)+SUM(BH134:BH373))+SUM(BH375:BH379))),2)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45</v>
      </c>
      <c r="F36" s="53">
        <v>0</v>
      </c>
      <c r="G36" s="153" t="s">
        <v>41</v>
      </c>
      <c r="H36" s="154">
        <f>ROUND((((SUM(BI109:BI116)+SUM(BI134:BI373))+SUM(BI375:BI379))),2)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46</v>
      </c>
      <c r="E38" s="95"/>
      <c r="F38" s="95"/>
      <c r="G38" s="156" t="s">
        <v>47</v>
      </c>
      <c r="H38" s="157" t="s">
        <v>48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49</v>
      </c>
      <c r="E50" s="65"/>
      <c r="F50" s="65"/>
      <c r="G50" s="65"/>
      <c r="H50" s="66"/>
      <c r="I50" s="45"/>
      <c r="J50" s="64" t="s">
        <v>50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51</v>
      </c>
      <c r="E59" s="70"/>
      <c r="F59" s="70"/>
      <c r="G59" s="71" t="s">
        <v>52</v>
      </c>
      <c r="H59" s="72"/>
      <c r="I59" s="45"/>
      <c r="J59" s="69" t="s">
        <v>51</v>
      </c>
      <c r="K59" s="70"/>
      <c r="L59" s="70"/>
      <c r="M59" s="70"/>
      <c r="N59" s="71" t="s">
        <v>52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53</v>
      </c>
      <c r="E61" s="65"/>
      <c r="F61" s="65"/>
      <c r="G61" s="65"/>
      <c r="H61" s="66"/>
      <c r="I61" s="45"/>
      <c r="J61" s="64" t="s">
        <v>54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51</v>
      </c>
      <c r="E70" s="70"/>
      <c r="F70" s="70"/>
      <c r="G70" s="71" t="s">
        <v>52</v>
      </c>
      <c r="H70" s="72"/>
      <c r="I70" s="45"/>
      <c r="J70" s="69" t="s">
        <v>51</v>
      </c>
      <c r="K70" s="70"/>
      <c r="L70" s="70"/>
      <c r="M70" s="70"/>
      <c r="N70" s="71" t="s">
        <v>52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17</v>
      </c>
      <c r="D78" s="45"/>
      <c r="E78" s="45"/>
      <c r="F78" s="147" t="str">
        <f>F6</f>
        <v>Zvýšenie energetickej efektívnej objektov HARMONIA Stražske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115</v>
      </c>
      <c r="D79" s="45"/>
      <c r="E79" s="45"/>
      <c r="F79" s="85" t="str">
        <f>F7</f>
        <v xml:space="preserve">03 - SO 03 Ustredné vykurovanie a kotolňa 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21</v>
      </c>
      <c r="D81" s="45"/>
      <c r="E81" s="45"/>
      <c r="F81" s="31" t="str">
        <f>F9</f>
        <v>Strážske</v>
      </c>
      <c r="G81" s="45"/>
      <c r="H81" s="45"/>
      <c r="I81" s="45"/>
      <c r="J81" s="45"/>
      <c r="K81" s="36" t="s">
        <v>23</v>
      </c>
      <c r="L81" s="45"/>
      <c r="M81" s="88" t="str">
        <f>IF(O9="","",O9)</f>
        <v>27. 9. 2017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25</v>
      </c>
      <c r="D83" s="45"/>
      <c r="E83" s="45"/>
      <c r="F83" s="31" t="str">
        <f>E12</f>
        <v xml:space="preserve">Harmónia Strážske </v>
      </c>
      <c r="G83" s="45"/>
      <c r="H83" s="45"/>
      <c r="I83" s="45"/>
      <c r="J83" s="45"/>
      <c r="K83" s="36" t="s">
        <v>31</v>
      </c>
      <c r="L83" s="45"/>
      <c r="M83" s="31" t="str">
        <f>E18</f>
        <v xml:space="preserve"> 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29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34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119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120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121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N134</f>
        <v>0</v>
      </c>
      <c r="O88" s="162"/>
      <c r="P88" s="162"/>
      <c r="Q88" s="162"/>
      <c r="R88" s="46"/>
      <c r="AU88" s="20" t="s">
        <v>122</v>
      </c>
    </row>
    <row r="89" s="6" customFormat="1" ht="24.96" customHeight="1">
      <c r="B89" s="163"/>
      <c r="C89" s="164"/>
      <c r="D89" s="165" t="s">
        <v>123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6">
        <f>N135</f>
        <v>0</v>
      </c>
      <c r="O89" s="164"/>
      <c r="P89" s="164"/>
      <c r="Q89" s="164"/>
      <c r="R89" s="167"/>
    </row>
    <row r="90" s="7" customFormat="1" ht="19.92" customHeight="1">
      <c r="B90" s="168"/>
      <c r="C90" s="169"/>
      <c r="D90" s="128" t="s">
        <v>128</v>
      </c>
      <c r="E90" s="169"/>
      <c r="F90" s="169"/>
      <c r="G90" s="169"/>
      <c r="H90" s="169"/>
      <c r="I90" s="169"/>
      <c r="J90" s="169"/>
      <c r="K90" s="169"/>
      <c r="L90" s="169"/>
      <c r="M90" s="169"/>
      <c r="N90" s="130">
        <f>N136</f>
        <v>0</v>
      </c>
      <c r="O90" s="169"/>
      <c r="P90" s="169"/>
      <c r="Q90" s="169"/>
      <c r="R90" s="170"/>
    </row>
    <row r="91" s="6" customFormat="1" ht="24.96" customHeight="1">
      <c r="B91" s="163"/>
      <c r="C91" s="164"/>
      <c r="D91" s="165" t="s">
        <v>130</v>
      </c>
      <c r="E91" s="164"/>
      <c r="F91" s="164"/>
      <c r="G91" s="164"/>
      <c r="H91" s="164"/>
      <c r="I91" s="164"/>
      <c r="J91" s="164"/>
      <c r="K91" s="164"/>
      <c r="L91" s="164"/>
      <c r="M91" s="164"/>
      <c r="N91" s="166">
        <f>N139</f>
        <v>0</v>
      </c>
      <c r="O91" s="164"/>
      <c r="P91" s="164"/>
      <c r="Q91" s="164"/>
      <c r="R91" s="167"/>
    </row>
    <row r="92" s="7" customFormat="1" ht="19.92" customHeight="1">
      <c r="B92" s="168"/>
      <c r="C92" s="169"/>
      <c r="D92" s="128" t="s">
        <v>571</v>
      </c>
      <c r="E92" s="169"/>
      <c r="F92" s="169"/>
      <c r="G92" s="169"/>
      <c r="H92" s="169"/>
      <c r="I92" s="169"/>
      <c r="J92" s="169"/>
      <c r="K92" s="169"/>
      <c r="L92" s="169"/>
      <c r="M92" s="169"/>
      <c r="N92" s="130">
        <f>N140</f>
        <v>0</v>
      </c>
      <c r="O92" s="169"/>
      <c r="P92" s="169"/>
      <c r="Q92" s="169"/>
      <c r="R92" s="170"/>
    </row>
    <row r="93" s="7" customFormat="1" ht="19.92" customHeight="1">
      <c r="B93" s="168"/>
      <c r="C93" s="169"/>
      <c r="D93" s="128" t="s">
        <v>572</v>
      </c>
      <c r="E93" s="169"/>
      <c r="F93" s="169"/>
      <c r="G93" s="169"/>
      <c r="H93" s="169"/>
      <c r="I93" s="169"/>
      <c r="J93" s="169"/>
      <c r="K93" s="169"/>
      <c r="L93" s="169"/>
      <c r="M93" s="169"/>
      <c r="N93" s="130">
        <f>N147</f>
        <v>0</v>
      </c>
      <c r="O93" s="169"/>
      <c r="P93" s="169"/>
      <c r="Q93" s="169"/>
      <c r="R93" s="170"/>
    </row>
    <row r="94" s="7" customFormat="1" ht="19.92" customHeight="1">
      <c r="B94" s="168"/>
      <c r="C94" s="169"/>
      <c r="D94" s="128" t="s">
        <v>573</v>
      </c>
      <c r="E94" s="169"/>
      <c r="F94" s="169"/>
      <c r="G94" s="169"/>
      <c r="H94" s="169"/>
      <c r="I94" s="169"/>
      <c r="J94" s="169"/>
      <c r="K94" s="169"/>
      <c r="L94" s="169"/>
      <c r="M94" s="169"/>
      <c r="N94" s="130">
        <f>N168</f>
        <v>0</v>
      </c>
      <c r="O94" s="169"/>
      <c r="P94" s="169"/>
      <c r="Q94" s="169"/>
      <c r="R94" s="170"/>
    </row>
    <row r="95" s="7" customFormat="1" ht="19.92" customHeight="1">
      <c r="B95" s="168"/>
      <c r="C95" s="169"/>
      <c r="D95" s="128" t="s">
        <v>574</v>
      </c>
      <c r="E95" s="169"/>
      <c r="F95" s="169"/>
      <c r="G95" s="169"/>
      <c r="H95" s="169"/>
      <c r="I95" s="169"/>
      <c r="J95" s="169"/>
      <c r="K95" s="169"/>
      <c r="L95" s="169"/>
      <c r="M95" s="169"/>
      <c r="N95" s="130">
        <f>N179</f>
        <v>0</v>
      </c>
      <c r="O95" s="169"/>
      <c r="P95" s="169"/>
      <c r="Q95" s="169"/>
      <c r="R95" s="170"/>
    </row>
    <row r="96" s="7" customFormat="1" ht="19.92" customHeight="1">
      <c r="B96" s="168"/>
      <c r="C96" s="169"/>
      <c r="D96" s="128" t="s">
        <v>575</v>
      </c>
      <c r="E96" s="169"/>
      <c r="F96" s="169"/>
      <c r="G96" s="169"/>
      <c r="H96" s="169"/>
      <c r="I96" s="169"/>
      <c r="J96" s="169"/>
      <c r="K96" s="169"/>
      <c r="L96" s="169"/>
      <c r="M96" s="169"/>
      <c r="N96" s="130">
        <f>N182</f>
        <v>0</v>
      </c>
      <c r="O96" s="169"/>
      <c r="P96" s="169"/>
      <c r="Q96" s="169"/>
      <c r="R96" s="170"/>
    </row>
    <row r="97" s="7" customFormat="1" ht="19.92" customHeight="1">
      <c r="B97" s="168"/>
      <c r="C97" s="169"/>
      <c r="D97" s="128" t="s">
        <v>576</v>
      </c>
      <c r="E97" s="169"/>
      <c r="F97" s="169"/>
      <c r="G97" s="169"/>
      <c r="H97" s="169"/>
      <c r="I97" s="169"/>
      <c r="J97" s="169"/>
      <c r="K97" s="169"/>
      <c r="L97" s="169"/>
      <c r="M97" s="169"/>
      <c r="N97" s="130">
        <f>N202</f>
        <v>0</v>
      </c>
      <c r="O97" s="169"/>
      <c r="P97" s="169"/>
      <c r="Q97" s="169"/>
      <c r="R97" s="170"/>
    </row>
    <row r="98" s="7" customFormat="1" ht="19.92" customHeight="1">
      <c r="B98" s="168"/>
      <c r="C98" s="169"/>
      <c r="D98" s="128" t="s">
        <v>577</v>
      </c>
      <c r="E98" s="169"/>
      <c r="F98" s="169"/>
      <c r="G98" s="169"/>
      <c r="H98" s="169"/>
      <c r="I98" s="169"/>
      <c r="J98" s="169"/>
      <c r="K98" s="169"/>
      <c r="L98" s="169"/>
      <c r="M98" s="169"/>
      <c r="N98" s="130">
        <f>N218</f>
        <v>0</v>
      </c>
      <c r="O98" s="169"/>
      <c r="P98" s="169"/>
      <c r="Q98" s="169"/>
      <c r="R98" s="170"/>
    </row>
    <row r="99" s="7" customFormat="1" ht="19.92" customHeight="1">
      <c r="B99" s="168"/>
      <c r="C99" s="169"/>
      <c r="D99" s="128" t="s">
        <v>578</v>
      </c>
      <c r="E99" s="169"/>
      <c r="F99" s="169"/>
      <c r="G99" s="169"/>
      <c r="H99" s="169"/>
      <c r="I99" s="169"/>
      <c r="J99" s="169"/>
      <c r="K99" s="169"/>
      <c r="L99" s="169"/>
      <c r="M99" s="169"/>
      <c r="N99" s="130">
        <f>N233</f>
        <v>0</v>
      </c>
      <c r="O99" s="169"/>
      <c r="P99" s="169"/>
      <c r="Q99" s="169"/>
      <c r="R99" s="170"/>
    </row>
    <row r="100" s="7" customFormat="1" ht="19.92" customHeight="1">
      <c r="B100" s="168"/>
      <c r="C100" s="169"/>
      <c r="D100" s="128" t="s">
        <v>579</v>
      </c>
      <c r="E100" s="169"/>
      <c r="F100" s="169"/>
      <c r="G100" s="169"/>
      <c r="H100" s="169"/>
      <c r="I100" s="169"/>
      <c r="J100" s="169"/>
      <c r="K100" s="169"/>
      <c r="L100" s="169"/>
      <c r="M100" s="169"/>
      <c r="N100" s="130">
        <f>N283</f>
        <v>0</v>
      </c>
      <c r="O100" s="169"/>
      <c r="P100" s="169"/>
      <c r="Q100" s="169"/>
      <c r="R100" s="170"/>
    </row>
    <row r="101" s="7" customFormat="1" ht="19.92" customHeight="1">
      <c r="B101" s="168"/>
      <c r="C101" s="169"/>
      <c r="D101" s="128" t="s">
        <v>580</v>
      </c>
      <c r="E101" s="169"/>
      <c r="F101" s="169"/>
      <c r="G101" s="169"/>
      <c r="H101" s="169"/>
      <c r="I101" s="169"/>
      <c r="J101" s="169"/>
      <c r="K101" s="169"/>
      <c r="L101" s="169"/>
      <c r="M101" s="169"/>
      <c r="N101" s="130">
        <f>N310</f>
        <v>0</v>
      </c>
      <c r="O101" s="169"/>
      <c r="P101" s="169"/>
      <c r="Q101" s="169"/>
      <c r="R101" s="170"/>
    </row>
    <row r="102" s="7" customFormat="1" ht="19.92" customHeight="1">
      <c r="B102" s="168"/>
      <c r="C102" s="169"/>
      <c r="D102" s="128" t="s">
        <v>581</v>
      </c>
      <c r="E102" s="169"/>
      <c r="F102" s="169"/>
      <c r="G102" s="169"/>
      <c r="H102" s="169"/>
      <c r="I102" s="169"/>
      <c r="J102" s="169"/>
      <c r="K102" s="169"/>
      <c r="L102" s="169"/>
      <c r="M102" s="169"/>
      <c r="N102" s="130">
        <f>N313</f>
        <v>0</v>
      </c>
      <c r="O102" s="169"/>
      <c r="P102" s="169"/>
      <c r="Q102" s="169"/>
      <c r="R102" s="170"/>
    </row>
    <row r="103" s="6" customFormat="1" ht="24.96" customHeight="1">
      <c r="B103" s="163"/>
      <c r="C103" s="164"/>
      <c r="D103" s="165" t="s">
        <v>361</v>
      </c>
      <c r="E103" s="164"/>
      <c r="F103" s="164"/>
      <c r="G103" s="164"/>
      <c r="H103" s="164"/>
      <c r="I103" s="164"/>
      <c r="J103" s="164"/>
      <c r="K103" s="164"/>
      <c r="L103" s="164"/>
      <c r="M103" s="164"/>
      <c r="N103" s="166">
        <f>N315</f>
        <v>0</v>
      </c>
      <c r="O103" s="164"/>
      <c r="P103" s="164"/>
      <c r="Q103" s="164"/>
      <c r="R103" s="167"/>
    </row>
    <row r="104" s="7" customFormat="1" ht="19.92" customHeight="1">
      <c r="B104" s="168"/>
      <c r="C104" s="169"/>
      <c r="D104" s="128" t="s">
        <v>362</v>
      </c>
      <c r="E104" s="169"/>
      <c r="F104" s="169"/>
      <c r="G104" s="169"/>
      <c r="H104" s="169"/>
      <c r="I104" s="169"/>
      <c r="J104" s="169"/>
      <c r="K104" s="169"/>
      <c r="L104" s="169"/>
      <c r="M104" s="169"/>
      <c r="N104" s="130">
        <f>N316</f>
        <v>0</v>
      </c>
      <c r="O104" s="169"/>
      <c r="P104" s="169"/>
      <c r="Q104" s="169"/>
      <c r="R104" s="170"/>
    </row>
    <row r="105" s="7" customFormat="1" ht="19.92" customHeight="1">
      <c r="B105" s="168"/>
      <c r="C105" s="169"/>
      <c r="D105" s="128" t="s">
        <v>582</v>
      </c>
      <c r="E105" s="169"/>
      <c r="F105" s="169"/>
      <c r="G105" s="169"/>
      <c r="H105" s="169"/>
      <c r="I105" s="169"/>
      <c r="J105" s="169"/>
      <c r="K105" s="169"/>
      <c r="L105" s="169"/>
      <c r="M105" s="169"/>
      <c r="N105" s="130">
        <f>N370</f>
        <v>0</v>
      </c>
      <c r="O105" s="169"/>
      <c r="P105" s="169"/>
      <c r="Q105" s="169"/>
      <c r="R105" s="170"/>
    </row>
    <row r="106" s="6" customFormat="1" ht="24.96" customHeight="1">
      <c r="B106" s="163"/>
      <c r="C106" s="164"/>
      <c r="D106" s="165" t="s">
        <v>363</v>
      </c>
      <c r="E106" s="164"/>
      <c r="F106" s="164"/>
      <c r="G106" s="164"/>
      <c r="H106" s="164"/>
      <c r="I106" s="164"/>
      <c r="J106" s="164"/>
      <c r="K106" s="164"/>
      <c r="L106" s="164"/>
      <c r="M106" s="164"/>
      <c r="N106" s="166">
        <f>N372</f>
        <v>0</v>
      </c>
      <c r="O106" s="164"/>
      <c r="P106" s="164"/>
      <c r="Q106" s="164"/>
      <c r="R106" s="167"/>
    </row>
    <row r="107" s="6" customFormat="1" ht="21.84" customHeight="1">
      <c r="B107" s="163"/>
      <c r="C107" s="164"/>
      <c r="D107" s="165" t="s">
        <v>134</v>
      </c>
      <c r="E107" s="164"/>
      <c r="F107" s="164"/>
      <c r="G107" s="164"/>
      <c r="H107" s="164"/>
      <c r="I107" s="164"/>
      <c r="J107" s="164"/>
      <c r="K107" s="164"/>
      <c r="L107" s="164"/>
      <c r="M107" s="164"/>
      <c r="N107" s="171">
        <f>N374</f>
        <v>0</v>
      </c>
      <c r="O107" s="164"/>
      <c r="P107" s="164"/>
      <c r="Q107" s="164"/>
      <c r="R107" s="167"/>
    </row>
    <row r="108" s="1" customFormat="1" ht="21.84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/>
    </row>
    <row r="109" s="1" customFormat="1" ht="29.28" customHeight="1">
      <c r="B109" s="44"/>
      <c r="C109" s="161" t="s">
        <v>135</v>
      </c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162">
        <f>ROUND(N110+N111+N112+N113+N114+N115,2)</f>
        <v>0</v>
      </c>
      <c r="O109" s="172"/>
      <c r="P109" s="172"/>
      <c r="Q109" s="172"/>
      <c r="R109" s="46"/>
      <c r="T109" s="173"/>
      <c r="U109" s="174" t="s">
        <v>39</v>
      </c>
    </row>
    <row r="110" s="1" customFormat="1" ht="18" customHeight="1">
      <c r="B110" s="175"/>
      <c r="C110" s="176"/>
      <c r="D110" s="138" t="s">
        <v>136</v>
      </c>
      <c r="E110" s="177"/>
      <c r="F110" s="177"/>
      <c r="G110" s="177"/>
      <c r="H110" s="177"/>
      <c r="I110" s="176"/>
      <c r="J110" s="176"/>
      <c r="K110" s="176"/>
      <c r="L110" s="176"/>
      <c r="M110" s="176"/>
      <c r="N110" s="129">
        <f>ROUND(N88*T110,2)</f>
        <v>0</v>
      </c>
      <c r="O110" s="178"/>
      <c r="P110" s="178"/>
      <c r="Q110" s="178"/>
      <c r="R110" s="179"/>
      <c r="S110" s="180"/>
      <c r="T110" s="181"/>
      <c r="U110" s="182" t="s">
        <v>42</v>
      </c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  <c r="AF110" s="180"/>
      <c r="AG110" s="180"/>
      <c r="AH110" s="180"/>
      <c r="AI110" s="180"/>
      <c r="AJ110" s="180"/>
      <c r="AK110" s="180"/>
      <c r="AL110" s="180"/>
      <c r="AM110" s="180"/>
      <c r="AN110" s="180"/>
      <c r="AO110" s="180"/>
      <c r="AP110" s="180"/>
      <c r="AQ110" s="180"/>
      <c r="AR110" s="180"/>
      <c r="AS110" s="180"/>
      <c r="AT110" s="180"/>
      <c r="AU110" s="180"/>
      <c r="AV110" s="180"/>
      <c r="AW110" s="180"/>
      <c r="AX110" s="180"/>
      <c r="AY110" s="183" t="s">
        <v>137</v>
      </c>
      <c r="AZ110" s="180"/>
      <c r="BA110" s="180"/>
      <c r="BB110" s="180"/>
      <c r="BC110" s="180"/>
      <c r="BD110" s="180"/>
      <c r="BE110" s="184">
        <f>IF(U110="základná",N110,0)</f>
        <v>0</v>
      </c>
      <c r="BF110" s="184">
        <f>IF(U110="znížená",N110,0)</f>
        <v>0</v>
      </c>
      <c r="BG110" s="184">
        <f>IF(U110="zákl. prenesená",N110,0)</f>
        <v>0</v>
      </c>
      <c r="BH110" s="184">
        <f>IF(U110="zníž. prenesená",N110,0)</f>
        <v>0</v>
      </c>
      <c r="BI110" s="184">
        <f>IF(U110="nulová",N110,0)</f>
        <v>0</v>
      </c>
      <c r="BJ110" s="183" t="s">
        <v>138</v>
      </c>
      <c r="BK110" s="180"/>
      <c r="BL110" s="180"/>
      <c r="BM110" s="180"/>
    </row>
    <row r="111" s="1" customFormat="1" ht="18" customHeight="1">
      <c r="B111" s="175"/>
      <c r="C111" s="176"/>
      <c r="D111" s="138" t="s">
        <v>139</v>
      </c>
      <c r="E111" s="177"/>
      <c r="F111" s="177"/>
      <c r="G111" s="177"/>
      <c r="H111" s="177"/>
      <c r="I111" s="176"/>
      <c r="J111" s="176"/>
      <c r="K111" s="176"/>
      <c r="L111" s="176"/>
      <c r="M111" s="176"/>
      <c r="N111" s="129">
        <f>ROUND(N88*T111,2)</f>
        <v>0</v>
      </c>
      <c r="O111" s="178"/>
      <c r="P111" s="178"/>
      <c r="Q111" s="178"/>
      <c r="R111" s="179"/>
      <c r="S111" s="180"/>
      <c r="T111" s="181"/>
      <c r="U111" s="182" t="s">
        <v>42</v>
      </c>
      <c r="V111" s="180"/>
      <c r="W111" s="180"/>
      <c r="X111" s="180"/>
      <c r="Y111" s="180"/>
      <c r="Z111" s="180"/>
      <c r="AA111" s="180"/>
      <c r="AB111" s="180"/>
      <c r="AC111" s="180"/>
      <c r="AD111" s="180"/>
      <c r="AE111" s="180"/>
      <c r="AF111" s="180"/>
      <c r="AG111" s="180"/>
      <c r="AH111" s="180"/>
      <c r="AI111" s="180"/>
      <c r="AJ111" s="180"/>
      <c r="AK111" s="180"/>
      <c r="AL111" s="180"/>
      <c r="AM111" s="180"/>
      <c r="AN111" s="180"/>
      <c r="AO111" s="180"/>
      <c r="AP111" s="180"/>
      <c r="AQ111" s="180"/>
      <c r="AR111" s="180"/>
      <c r="AS111" s="180"/>
      <c r="AT111" s="180"/>
      <c r="AU111" s="180"/>
      <c r="AV111" s="180"/>
      <c r="AW111" s="180"/>
      <c r="AX111" s="180"/>
      <c r="AY111" s="183" t="s">
        <v>137</v>
      </c>
      <c r="AZ111" s="180"/>
      <c r="BA111" s="180"/>
      <c r="BB111" s="180"/>
      <c r="BC111" s="180"/>
      <c r="BD111" s="180"/>
      <c r="BE111" s="184">
        <f>IF(U111="základná",N111,0)</f>
        <v>0</v>
      </c>
      <c r="BF111" s="184">
        <f>IF(U111="znížená",N111,0)</f>
        <v>0</v>
      </c>
      <c r="BG111" s="184">
        <f>IF(U111="zákl. prenesená",N111,0)</f>
        <v>0</v>
      </c>
      <c r="BH111" s="184">
        <f>IF(U111="zníž. prenesená",N111,0)</f>
        <v>0</v>
      </c>
      <c r="BI111" s="184">
        <f>IF(U111="nulová",N111,0)</f>
        <v>0</v>
      </c>
      <c r="BJ111" s="183" t="s">
        <v>138</v>
      </c>
      <c r="BK111" s="180"/>
      <c r="BL111" s="180"/>
      <c r="BM111" s="180"/>
    </row>
    <row r="112" s="1" customFormat="1" ht="18" customHeight="1">
      <c r="B112" s="175"/>
      <c r="C112" s="176"/>
      <c r="D112" s="138" t="s">
        <v>140</v>
      </c>
      <c r="E112" s="177"/>
      <c r="F112" s="177"/>
      <c r="G112" s="177"/>
      <c r="H112" s="177"/>
      <c r="I112" s="176"/>
      <c r="J112" s="176"/>
      <c r="K112" s="176"/>
      <c r="L112" s="176"/>
      <c r="M112" s="176"/>
      <c r="N112" s="129">
        <f>ROUND(N88*T112,2)</f>
        <v>0</v>
      </c>
      <c r="O112" s="178"/>
      <c r="P112" s="178"/>
      <c r="Q112" s="178"/>
      <c r="R112" s="179"/>
      <c r="S112" s="180"/>
      <c r="T112" s="181"/>
      <c r="U112" s="182" t="s">
        <v>42</v>
      </c>
      <c r="V112" s="180"/>
      <c r="W112" s="180"/>
      <c r="X112" s="180"/>
      <c r="Y112" s="180"/>
      <c r="Z112" s="180"/>
      <c r="AA112" s="180"/>
      <c r="AB112" s="180"/>
      <c r="AC112" s="180"/>
      <c r="AD112" s="180"/>
      <c r="AE112" s="180"/>
      <c r="AF112" s="180"/>
      <c r="AG112" s="180"/>
      <c r="AH112" s="180"/>
      <c r="AI112" s="180"/>
      <c r="AJ112" s="180"/>
      <c r="AK112" s="180"/>
      <c r="AL112" s="180"/>
      <c r="AM112" s="180"/>
      <c r="AN112" s="180"/>
      <c r="AO112" s="180"/>
      <c r="AP112" s="180"/>
      <c r="AQ112" s="180"/>
      <c r="AR112" s="180"/>
      <c r="AS112" s="180"/>
      <c r="AT112" s="180"/>
      <c r="AU112" s="180"/>
      <c r="AV112" s="180"/>
      <c r="AW112" s="180"/>
      <c r="AX112" s="180"/>
      <c r="AY112" s="183" t="s">
        <v>137</v>
      </c>
      <c r="AZ112" s="180"/>
      <c r="BA112" s="180"/>
      <c r="BB112" s="180"/>
      <c r="BC112" s="180"/>
      <c r="BD112" s="180"/>
      <c r="BE112" s="184">
        <f>IF(U112="základná",N112,0)</f>
        <v>0</v>
      </c>
      <c r="BF112" s="184">
        <f>IF(U112="znížená",N112,0)</f>
        <v>0</v>
      </c>
      <c r="BG112" s="184">
        <f>IF(U112="zákl. prenesená",N112,0)</f>
        <v>0</v>
      </c>
      <c r="BH112" s="184">
        <f>IF(U112="zníž. prenesená",N112,0)</f>
        <v>0</v>
      </c>
      <c r="BI112" s="184">
        <f>IF(U112="nulová",N112,0)</f>
        <v>0</v>
      </c>
      <c r="BJ112" s="183" t="s">
        <v>138</v>
      </c>
      <c r="BK112" s="180"/>
      <c r="BL112" s="180"/>
      <c r="BM112" s="180"/>
    </row>
    <row r="113" s="1" customFormat="1" ht="18" customHeight="1">
      <c r="B113" s="175"/>
      <c r="C113" s="176"/>
      <c r="D113" s="138" t="s">
        <v>141</v>
      </c>
      <c r="E113" s="177"/>
      <c r="F113" s="177"/>
      <c r="G113" s="177"/>
      <c r="H113" s="177"/>
      <c r="I113" s="176"/>
      <c r="J113" s="176"/>
      <c r="K113" s="176"/>
      <c r="L113" s="176"/>
      <c r="M113" s="176"/>
      <c r="N113" s="129">
        <f>ROUND(N88*T113,2)</f>
        <v>0</v>
      </c>
      <c r="O113" s="178"/>
      <c r="P113" s="178"/>
      <c r="Q113" s="178"/>
      <c r="R113" s="179"/>
      <c r="S113" s="180"/>
      <c r="T113" s="181"/>
      <c r="U113" s="182" t="s">
        <v>42</v>
      </c>
      <c r="V113" s="180"/>
      <c r="W113" s="180"/>
      <c r="X113" s="180"/>
      <c r="Y113" s="180"/>
      <c r="Z113" s="180"/>
      <c r="AA113" s="180"/>
      <c r="AB113" s="180"/>
      <c r="AC113" s="180"/>
      <c r="AD113" s="180"/>
      <c r="AE113" s="180"/>
      <c r="AF113" s="180"/>
      <c r="AG113" s="180"/>
      <c r="AH113" s="180"/>
      <c r="AI113" s="180"/>
      <c r="AJ113" s="180"/>
      <c r="AK113" s="180"/>
      <c r="AL113" s="180"/>
      <c r="AM113" s="180"/>
      <c r="AN113" s="180"/>
      <c r="AO113" s="180"/>
      <c r="AP113" s="180"/>
      <c r="AQ113" s="180"/>
      <c r="AR113" s="180"/>
      <c r="AS113" s="180"/>
      <c r="AT113" s="180"/>
      <c r="AU113" s="180"/>
      <c r="AV113" s="180"/>
      <c r="AW113" s="180"/>
      <c r="AX113" s="180"/>
      <c r="AY113" s="183" t="s">
        <v>137</v>
      </c>
      <c r="AZ113" s="180"/>
      <c r="BA113" s="180"/>
      <c r="BB113" s="180"/>
      <c r="BC113" s="180"/>
      <c r="BD113" s="180"/>
      <c r="BE113" s="184">
        <f>IF(U113="základná",N113,0)</f>
        <v>0</v>
      </c>
      <c r="BF113" s="184">
        <f>IF(U113="znížená",N113,0)</f>
        <v>0</v>
      </c>
      <c r="BG113" s="184">
        <f>IF(U113="zákl. prenesená",N113,0)</f>
        <v>0</v>
      </c>
      <c r="BH113" s="184">
        <f>IF(U113="zníž. prenesená",N113,0)</f>
        <v>0</v>
      </c>
      <c r="BI113" s="184">
        <f>IF(U113="nulová",N113,0)</f>
        <v>0</v>
      </c>
      <c r="BJ113" s="183" t="s">
        <v>138</v>
      </c>
      <c r="BK113" s="180"/>
      <c r="BL113" s="180"/>
      <c r="BM113" s="180"/>
    </row>
    <row r="114" s="1" customFormat="1" ht="18" customHeight="1">
      <c r="B114" s="175"/>
      <c r="C114" s="176"/>
      <c r="D114" s="138" t="s">
        <v>142</v>
      </c>
      <c r="E114" s="177"/>
      <c r="F114" s="177"/>
      <c r="G114" s="177"/>
      <c r="H114" s="177"/>
      <c r="I114" s="176"/>
      <c r="J114" s="176"/>
      <c r="K114" s="176"/>
      <c r="L114" s="176"/>
      <c r="M114" s="176"/>
      <c r="N114" s="129">
        <f>ROUND(N88*T114,2)</f>
        <v>0</v>
      </c>
      <c r="O114" s="178"/>
      <c r="P114" s="178"/>
      <c r="Q114" s="178"/>
      <c r="R114" s="179"/>
      <c r="S114" s="180"/>
      <c r="T114" s="181"/>
      <c r="U114" s="182" t="s">
        <v>42</v>
      </c>
      <c r="V114" s="180"/>
      <c r="W114" s="180"/>
      <c r="X114" s="180"/>
      <c r="Y114" s="180"/>
      <c r="Z114" s="180"/>
      <c r="AA114" s="180"/>
      <c r="AB114" s="180"/>
      <c r="AC114" s="180"/>
      <c r="AD114" s="180"/>
      <c r="AE114" s="180"/>
      <c r="AF114" s="180"/>
      <c r="AG114" s="180"/>
      <c r="AH114" s="180"/>
      <c r="AI114" s="180"/>
      <c r="AJ114" s="180"/>
      <c r="AK114" s="180"/>
      <c r="AL114" s="180"/>
      <c r="AM114" s="180"/>
      <c r="AN114" s="180"/>
      <c r="AO114" s="180"/>
      <c r="AP114" s="180"/>
      <c r="AQ114" s="180"/>
      <c r="AR114" s="180"/>
      <c r="AS114" s="180"/>
      <c r="AT114" s="180"/>
      <c r="AU114" s="180"/>
      <c r="AV114" s="180"/>
      <c r="AW114" s="180"/>
      <c r="AX114" s="180"/>
      <c r="AY114" s="183" t="s">
        <v>137</v>
      </c>
      <c r="AZ114" s="180"/>
      <c r="BA114" s="180"/>
      <c r="BB114" s="180"/>
      <c r="BC114" s="180"/>
      <c r="BD114" s="180"/>
      <c r="BE114" s="184">
        <f>IF(U114="základná",N114,0)</f>
        <v>0</v>
      </c>
      <c r="BF114" s="184">
        <f>IF(U114="znížená",N114,0)</f>
        <v>0</v>
      </c>
      <c r="BG114" s="184">
        <f>IF(U114="zákl. prenesená",N114,0)</f>
        <v>0</v>
      </c>
      <c r="BH114" s="184">
        <f>IF(U114="zníž. prenesená",N114,0)</f>
        <v>0</v>
      </c>
      <c r="BI114" s="184">
        <f>IF(U114="nulová",N114,0)</f>
        <v>0</v>
      </c>
      <c r="BJ114" s="183" t="s">
        <v>138</v>
      </c>
      <c r="BK114" s="180"/>
      <c r="BL114" s="180"/>
      <c r="BM114" s="180"/>
    </row>
    <row r="115" s="1" customFormat="1" ht="18" customHeight="1">
      <c r="B115" s="175"/>
      <c r="C115" s="176"/>
      <c r="D115" s="177" t="s">
        <v>143</v>
      </c>
      <c r="E115" s="176"/>
      <c r="F115" s="176"/>
      <c r="G115" s="176"/>
      <c r="H115" s="176"/>
      <c r="I115" s="176"/>
      <c r="J115" s="176"/>
      <c r="K115" s="176"/>
      <c r="L115" s="176"/>
      <c r="M115" s="176"/>
      <c r="N115" s="129">
        <f>ROUND(N88*T115,2)</f>
        <v>0</v>
      </c>
      <c r="O115" s="178"/>
      <c r="P115" s="178"/>
      <c r="Q115" s="178"/>
      <c r="R115" s="179"/>
      <c r="S115" s="180"/>
      <c r="T115" s="185"/>
      <c r="U115" s="186" t="s">
        <v>42</v>
      </c>
      <c r="V115" s="180"/>
      <c r="W115" s="180"/>
      <c r="X115" s="180"/>
      <c r="Y115" s="180"/>
      <c r="Z115" s="180"/>
      <c r="AA115" s="180"/>
      <c r="AB115" s="180"/>
      <c r="AC115" s="180"/>
      <c r="AD115" s="180"/>
      <c r="AE115" s="180"/>
      <c r="AF115" s="180"/>
      <c r="AG115" s="180"/>
      <c r="AH115" s="180"/>
      <c r="AI115" s="180"/>
      <c r="AJ115" s="180"/>
      <c r="AK115" s="180"/>
      <c r="AL115" s="180"/>
      <c r="AM115" s="180"/>
      <c r="AN115" s="180"/>
      <c r="AO115" s="180"/>
      <c r="AP115" s="180"/>
      <c r="AQ115" s="180"/>
      <c r="AR115" s="180"/>
      <c r="AS115" s="180"/>
      <c r="AT115" s="180"/>
      <c r="AU115" s="180"/>
      <c r="AV115" s="180"/>
      <c r="AW115" s="180"/>
      <c r="AX115" s="180"/>
      <c r="AY115" s="183" t="s">
        <v>144</v>
      </c>
      <c r="AZ115" s="180"/>
      <c r="BA115" s="180"/>
      <c r="BB115" s="180"/>
      <c r="BC115" s="180"/>
      <c r="BD115" s="180"/>
      <c r="BE115" s="184">
        <f>IF(U115="základná",N115,0)</f>
        <v>0</v>
      </c>
      <c r="BF115" s="184">
        <f>IF(U115="znížená",N115,0)</f>
        <v>0</v>
      </c>
      <c r="BG115" s="184">
        <f>IF(U115="zákl. prenesená",N115,0)</f>
        <v>0</v>
      </c>
      <c r="BH115" s="184">
        <f>IF(U115="zníž. prenesená",N115,0)</f>
        <v>0</v>
      </c>
      <c r="BI115" s="184">
        <f>IF(U115="nulová",N115,0)</f>
        <v>0</v>
      </c>
      <c r="BJ115" s="183" t="s">
        <v>138</v>
      </c>
      <c r="BK115" s="180"/>
      <c r="BL115" s="180"/>
      <c r="BM115" s="180"/>
    </row>
    <row r="116" s="1" customForma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29.28" customHeight="1">
      <c r="B117" s="44"/>
      <c r="C117" s="142" t="s">
        <v>108</v>
      </c>
      <c r="D117" s="143"/>
      <c r="E117" s="143"/>
      <c r="F117" s="143"/>
      <c r="G117" s="143"/>
      <c r="H117" s="143"/>
      <c r="I117" s="143"/>
      <c r="J117" s="143"/>
      <c r="K117" s="143"/>
      <c r="L117" s="144">
        <f>ROUND(SUM(N88+N109),2)</f>
        <v>0</v>
      </c>
      <c r="M117" s="144"/>
      <c r="N117" s="144"/>
      <c r="O117" s="144"/>
      <c r="P117" s="144"/>
      <c r="Q117" s="144"/>
      <c r="R117" s="46"/>
    </row>
    <row r="118" s="1" customFormat="1" ht="6.96" customHeight="1">
      <c r="B118" s="73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5"/>
    </row>
    <row r="122" s="1" customFormat="1" ht="6.96" customHeight="1">
      <c r="B122" s="76"/>
      <c r="C122" s="77"/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8"/>
    </row>
    <row r="123" s="1" customFormat="1" ht="36.96" customHeight="1">
      <c r="B123" s="44"/>
      <c r="C123" s="25" t="s">
        <v>145</v>
      </c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6"/>
    </row>
    <row r="124" s="1" customFormat="1" ht="6.96" customHeight="1"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6"/>
    </row>
    <row r="125" s="1" customFormat="1" ht="30" customHeight="1">
      <c r="B125" s="44"/>
      <c r="C125" s="36" t="s">
        <v>17</v>
      </c>
      <c r="D125" s="45"/>
      <c r="E125" s="45"/>
      <c r="F125" s="147" t="str">
        <f>F6</f>
        <v>Zvýšenie energetickej efektívnej objektov HARMONIA Stražske</v>
      </c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45"/>
      <c r="R125" s="46"/>
    </row>
    <row r="126" s="1" customFormat="1" ht="36.96" customHeight="1">
      <c r="B126" s="44"/>
      <c r="C126" s="83" t="s">
        <v>115</v>
      </c>
      <c r="D126" s="45"/>
      <c r="E126" s="45"/>
      <c r="F126" s="85" t="str">
        <f>F7</f>
        <v xml:space="preserve">03 - SO 03 Ustredné vykurovanie a kotolňa </v>
      </c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6"/>
    </row>
    <row r="127" s="1" customFormat="1" ht="6.96" customHeight="1"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6"/>
    </row>
    <row r="128" s="1" customFormat="1" ht="18" customHeight="1">
      <c r="B128" s="44"/>
      <c r="C128" s="36" t="s">
        <v>21</v>
      </c>
      <c r="D128" s="45"/>
      <c r="E128" s="45"/>
      <c r="F128" s="31" t="str">
        <f>F9</f>
        <v>Strážske</v>
      </c>
      <c r="G128" s="45"/>
      <c r="H128" s="45"/>
      <c r="I128" s="45"/>
      <c r="J128" s="45"/>
      <c r="K128" s="36" t="s">
        <v>23</v>
      </c>
      <c r="L128" s="45"/>
      <c r="M128" s="88" t="str">
        <f>IF(O9="","",O9)</f>
        <v>27. 9. 2017</v>
      </c>
      <c r="N128" s="88"/>
      <c r="O128" s="88"/>
      <c r="P128" s="88"/>
      <c r="Q128" s="45"/>
      <c r="R128" s="46"/>
    </row>
    <row r="129" s="1" customFormat="1" ht="6.96" customHeight="1"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6"/>
    </row>
    <row r="130" s="1" customFormat="1">
      <c r="B130" s="44"/>
      <c r="C130" s="36" t="s">
        <v>25</v>
      </c>
      <c r="D130" s="45"/>
      <c r="E130" s="45"/>
      <c r="F130" s="31" t="str">
        <f>E12</f>
        <v xml:space="preserve">Harmónia Strážske </v>
      </c>
      <c r="G130" s="45"/>
      <c r="H130" s="45"/>
      <c r="I130" s="45"/>
      <c r="J130" s="45"/>
      <c r="K130" s="36" t="s">
        <v>31</v>
      </c>
      <c r="L130" s="45"/>
      <c r="M130" s="31" t="str">
        <f>E18</f>
        <v xml:space="preserve"> </v>
      </c>
      <c r="N130" s="31"/>
      <c r="O130" s="31"/>
      <c r="P130" s="31"/>
      <c r="Q130" s="31"/>
      <c r="R130" s="46"/>
    </row>
    <row r="131" s="1" customFormat="1" ht="14.4" customHeight="1">
      <c r="B131" s="44"/>
      <c r="C131" s="36" t="s">
        <v>29</v>
      </c>
      <c r="D131" s="45"/>
      <c r="E131" s="45"/>
      <c r="F131" s="31" t="str">
        <f>IF(E15="","",E15)</f>
        <v>Vyplň údaj</v>
      </c>
      <c r="G131" s="45"/>
      <c r="H131" s="45"/>
      <c r="I131" s="45"/>
      <c r="J131" s="45"/>
      <c r="K131" s="36" t="s">
        <v>34</v>
      </c>
      <c r="L131" s="45"/>
      <c r="M131" s="31" t="str">
        <f>E21</f>
        <v xml:space="preserve"> </v>
      </c>
      <c r="N131" s="31"/>
      <c r="O131" s="31"/>
      <c r="P131" s="31"/>
      <c r="Q131" s="31"/>
      <c r="R131" s="46"/>
    </row>
    <row r="132" s="1" customFormat="1" ht="10.32" customHeight="1">
      <c r="B132" s="44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6"/>
    </row>
    <row r="133" s="8" customFormat="1" ht="29.28" customHeight="1">
      <c r="B133" s="187"/>
      <c r="C133" s="188" t="s">
        <v>146</v>
      </c>
      <c r="D133" s="189" t="s">
        <v>147</v>
      </c>
      <c r="E133" s="189" t="s">
        <v>57</v>
      </c>
      <c r="F133" s="189" t="s">
        <v>148</v>
      </c>
      <c r="G133" s="189"/>
      <c r="H133" s="189"/>
      <c r="I133" s="189"/>
      <c r="J133" s="189" t="s">
        <v>149</v>
      </c>
      <c r="K133" s="189" t="s">
        <v>150</v>
      </c>
      <c r="L133" s="189" t="s">
        <v>151</v>
      </c>
      <c r="M133" s="189"/>
      <c r="N133" s="189" t="s">
        <v>120</v>
      </c>
      <c r="O133" s="189"/>
      <c r="P133" s="189"/>
      <c r="Q133" s="190"/>
      <c r="R133" s="191"/>
      <c r="T133" s="98" t="s">
        <v>152</v>
      </c>
      <c r="U133" s="99" t="s">
        <v>39</v>
      </c>
      <c r="V133" s="99" t="s">
        <v>153</v>
      </c>
      <c r="W133" s="99" t="s">
        <v>154</v>
      </c>
      <c r="X133" s="99" t="s">
        <v>155</v>
      </c>
      <c r="Y133" s="99" t="s">
        <v>156</v>
      </c>
      <c r="Z133" s="99" t="s">
        <v>157</v>
      </c>
      <c r="AA133" s="100" t="s">
        <v>158</v>
      </c>
    </row>
    <row r="134" s="1" customFormat="1" ht="29.28" customHeight="1">
      <c r="B134" s="44"/>
      <c r="C134" s="102" t="s">
        <v>117</v>
      </c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192">
        <f>BK134</f>
        <v>0</v>
      </c>
      <c r="O134" s="193"/>
      <c r="P134" s="193"/>
      <c r="Q134" s="193"/>
      <c r="R134" s="46"/>
      <c r="T134" s="101"/>
      <c r="U134" s="65"/>
      <c r="V134" s="65"/>
      <c r="W134" s="194">
        <f>W135+W139+W315+W372+W374</f>
        <v>0</v>
      </c>
      <c r="X134" s="65"/>
      <c r="Y134" s="194">
        <f>Y135+Y139+Y315+Y372+Y374</f>
        <v>12.735347856574645</v>
      </c>
      <c r="Z134" s="65"/>
      <c r="AA134" s="195">
        <f>AA135+AA139+AA315+AA372+AA374</f>
        <v>40.358319999999999</v>
      </c>
      <c r="AT134" s="20" t="s">
        <v>74</v>
      </c>
      <c r="AU134" s="20" t="s">
        <v>122</v>
      </c>
      <c r="BK134" s="196">
        <f>BK135+BK139+BK315+BK372+BK374</f>
        <v>0</v>
      </c>
    </row>
    <row r="135" s="9" customFormat="1" ht="37.44" customHeight="1">
      <c r="B135" s="197"/>
      <c r="C135" s="198"/>
      <c r="D135" s="199" t="s">
        <v>123</v>
      </c>
      <c r="E135" s="199"/>
      <c r="F135" s="199"/>
      <c r="G135" s="199"/>
      <c r="H135" s="199"/>
      <c r="I135" s="199"/>
      <c r="J135" s="199"/>
      <c r="K135" s="199"/>
      <c r="L135" s="199"/>
      <c r="M135" s="199"/>
      <c r="N135" s="171">
        <f>BK135</f>
        <v>0</v>
      </c>
      <c r="O135" s="200"/>
      <c r="P135" s="200"/>
      <c r="Q135" s="200"/>
      <c r="R135" s="201"/>
      <c r="T135" s="202"/>
      <c r="U135" s="198"/>
      <c r="V135" s="198"/>
      <c r="W135" s="203">
        <f>W136</f>
        <v>0</v>
      </c>
      <c r="X135" s="198"/>
      <c r="Y135" s="203">
        <f>Y136</f>
        <v>0</v>
      </c>
      <c r="Z135" s="198"/>
      <c r="AA135" s="204">
        <f>AA136</f>
        <v>0.57140000000000002</v>
      </c>
      <c r="AR135" s="205" t="s">
        <v>83</v>
      </c>
      <c r="AT135" s="206" t="s">
        <v>74</v>
      </c>
      <c r="AU135" s="206" t="s">
        <v>75</v>
      </c>
      <c r="AY135" s="205" t="s">
        <v>159</v>
      </c>
      <c r="BK135" s="207">
        <f>BK136</f>
        <v>0</v>
      </c>
    </row>
    <row r="136" s="9" customFormat="1" ht="19.92" customHeight="1">
      <c r="B136" s="197"/>
      <c r="C136" s="198"/>
      <c r="D136" s="208" t="s">
        <v>128</v>
      </c>
      <c r="E136" s="208"/>
      <c r="F136" s="208"/>
      <c r="G136" s="208"/>
      <c r="H136" s="208"/>
      <c r="I136" s="208"/>
      <c r="J136" s="208"/>
      <c r="K136" s="208"/>
      <c r="L136" s="208"/>
      <c r="M136" s="208"/>
      <c r="N136" s="209">
        <f>BK136</f>
        <v>0</v>
      </c>
      <c r="O136" s="210"/>
      <c r="P136" s="210"/>
      <c r="Q136" s="210"/>
      <c r="R136" s="201"/>
      <c r="T136" s="202"/>
      <c r="U136" s="198"/>
      <c r="V136" s="198"/>
      <c r="W136" s="203">
        <f>SUM(W137:W138)</f>
        <v>0</v>
      </c>
      <c r="X136" s="198"/>
      <c r="Y136" s="203">
        <f>SUM(Y137:Y138)</f>
        <v>0</v>
      </c>
      <c r="Z136" s="198"/>
      <c r="AA136" s="204">
        <f>SUM(AA137:AA138)</f>
        <v>0.57140000000000002</v>
      </c>
      <c r="AR136" s="205" t="s">
        <v>83</v>
      </c>
      <c r="AT136" s="206" t="s">
        <v>74</v>
      </c>
      <c r="AU136" s="206" t="s">
        <v>83</v>
      </c>
      <c r="AY136" s="205" t="s">
        <v>159</v>
      </c>
      <c r="BK136" s="207">
        <f>SUM(BK137:BK138)</f>
        <v>0</v>
      </c>
    </row>
    <row r="137" s="1" customFormat="1" ht="51" customHeight="1">
      <c r="B137" s="175"/>
      <c r="C137" s="211" t="s">
        <v>83</v>
      </c>
      <c r="D137" s="211" t="s">
        <v>160</v>
      </c>
      <c r="E137" s="212" t="s">
        <v>583</v>
      </c>
      <c r="F137" s="213" t="s">
        <v>584</v>
      </c>
      <c r="G137" s="213"/>
      <c r="H137" s="213"/>
      <c r="I137" s="213"/>
      <c r="J137" s="214" t="s">
        <v>163</v>
      </c>
      <c r="K137" s="215">
        <v>0.191</v>
      </c>
      <c r="L137" s="216">
        <v>0</v>
      </c>
      <c r="M137" s="216"/>
      <c r="N137" s="215">
        <f>ROUND(L137*K137,3)</f>
        <v>0</v>
      </c>
      <c r="O137" s="215"/>
      <c r="P137" s="215"/>
      <c r="Q137" s="215"/>
      <c r="R137" s="179"/>
      <c r="T137" s="217" t="s">
        <v>5</v>
      </c>
      <c r="U137" s="54" t="s">
        <v>42</v>
      </c>
      <c r="V137" s="45"/>
      <c r="W137" s="218">
        <f>V137*K137</f>
        <v>0</v>
      </c>
      <c r="X137" s="218">
        <v>0</v>
      </c>
      <c r="Y137" s="218">
        <f>X137*K137</f>
        <v>0</v>
      </c>
      <c r="Z137" s="218">
        <v>2.2000000000000002</v>
      </c>
      <c r="AA137" s="219">
        <f>Z137*K137</f>
        <v>0.42020000000000002</v>
      </c>
      <c r="AR137" s="20" t="s">
        <v>164</v>
      </c>
      <c r="AT137" s="20" t="s">
        <v>160</v>
      </c>
      <c r="AU137" s="20" t="s">
        <v>138</v>
      </c>
      <c r="AY137" s="20" t="s">
        <v>159</v>
      </c>
      <c r="BE137" s="134">
        <f>IF(U137="základná",N137,0)</f>
        <v>0</v>
      </c>
      <c r="BF137" s="134">
        <f>IF(U137="znížená",N137,0)</f>
        <v>0</v>
      </c>
      <c r="BG137" s="134">
        <f>IF(U137="zákl. prenesená",N137,0)</f>
        <v>0</v>
      </c>
      <c r="BH137" s="134">
        <f>IF(U137="zníž. prenesená",N137,0)</f>
        <v>0</v>
      </c>
      <c r="BI137" s="134">
        <f>IF(U137="nulová",N137,0)</f>
        <v>0</v>
      </c>
      <c r="BJ137" s="20" t="s">
        <v>138</v>
      </c>
      <c r="BK137" s="220">
        <f>ROUND(L137*K137,3)</f>
        <v>0</v>
      </c>
      <c r="BL137" s="20" t="s">
        <v>164</v>
      </c>
      <c r="BM137" s="20" t="s">
        <v>585</v>
      </c>
    </row>
    <row r="138" s="1" customFormat="1" ht="38.25" customHeight="1">
      <c r="B138" s="175"/>
      <c r="C138" s="211" t="s">
        <v>138</v>
      </c>
      <c r="D138" s="211" t="s">
        <v>160</v>
      </c>
      <c r="E138" s="212" t="s">
        <v>586</v>
      </c>
      <c r="F138" s="213" t="s">
        <v>587</v>
      </c>
      <c r="G138" s="213"/>
      <c r="H138" s="213"/>
      <c r="I138" s="213"/>
      <c r="J138" s="214" t="s">
        <v>163</v>
      </c>
      <c r="K138" s="215">
        <v>0.063</v>
      </c>
      <c r="L138" s="216">
        <v>0</v>
      </c>
      <c r="M138" s="216"/>
      <c r="N138" s="215">
        <f>ROUND(L138*K138,3)</f>
        <v>0</v>
      </c>
      <c r="O138" s="215"/>
      <c r="P138" s="215"/>
      <c r="Q138" s="215"/>
      <c r="R138" s="179"/>
      <c r="T138" s="217" t="s">
        <v>5</v>
      </c>
      <c r="U138" s="54" t="s">
        <v>42</v>
      </c>
      <c r="V138" s="45"/>
      <c r="W138" s="218">
        <f>V138*K138</f>
        <v>0</v>
      </c>
      <c r="X138" s="218">
        <v>0</v>
      </c>
      <c r="Y138" s="218">
        <f>X138*K138</f>
        <v>0</v>
      </c>
      <c r="Z138" s="218">
        <v>2.3999999999999999</v>
      </c>
      <c r="AA138" s="219">
        <f>Z138*K138</f>
        <v>0.1512</v>
      </c>
      <c r="AR138" s="20" t="s">
        <v>164</v>
      </c>
      <c r="AT138" s="20" t="s">
        <v>160</v>
      </c>
      <c r="AU138" s="20" t="s">
        <v>138</v>
      </c>
      <c r="AY138" s="20" t="s">
        <v>159</v>
      </c>
      <c r="BE138" s="134">
        <f>IF(U138="základná",N138,0)</f>
        <v>0</v>
      </c>
      <c r="BF138" s="134">
        <f>IF(U138="znížená",N138,0)</f>
        <v>0</v>
      </c>
      <c r="BG138" s="134">
        <f>IF(U138="zákl. prenesená",N138,0)</f>
        <v>0</v>
      </c>
      <c r="BH138" s="134">
        <f>IF(U138="zníž. prenesená",N138,0)</f>
        <v>0</v>
      </c>
      <c r="BI138" s="134">
        <f>IF(U138="nulová",N138,0)</f>
        <v>0</v>
      </c>
      <c r="BJ138" s="20" t="s">
        <v>138</v>
      </c>
      <c r="BK138" s="220">
        <f>ROUND(L138*K138,3)</f>
        <v>0</v>
      </c>
      <c r="BL138" s="20" t="s">
        <v>164</v>
      </c>
      <c r="BM138" s="20" t="s">
        <v>588</v>
      </c>
    </row>
    <row r="139" s="9" customFormat="1" ht="37.44" customHeight="1">
      <c r="B139" s="197"/>
      <c r="C139" s="198"/>
      <c r="D139" s="199" t="s">
        <v>130</v>
      </c>
      <c r="E139" s="199"/>
      <c r="F139" s="199"/>
      <c r="G139" s="199"/>
      <c r="H139" s="199"/>
      <c r="I139" s="199"/>
      <c r="J139" s="199"/>
      <c r="K139" s="199"/>
      <c r="L139" s="199"/>
      <c r="M139" s="199"/>
      <c r="N139" s="229">
        <f>BK139</f>
        <v>0</v>
      </c>
      <c r="O139" s="230"/>
      <c r="P139" s="230"/>
      <c r="Q139" s="230"/>
      <c r="R139" s="201"/>
      <c r="T139" s="202"/>
      <c r="U139" s="198"/>
      <c r="V139" s="198"/>
      <c r="W139" s="203">
        <f>W140+W147+W168+W179+W182+W202+W218+W233+W283+W310+W313</f>
        <v>0</v>
      </c>
      <c r="X139" s="198"/>
      <c r="Y139" s="203">
        <f>Y140+Y147+Y168+Y179+Y182+Y202+Y218+Y233+Y283+Y310+Y313</f>
        <v>12.7241838836</v>
      </c>
      <c r="Z139" s="198"/>
      <c r="AA139" s="204">
        <f>AA140+AA147+AA168+AA179+AA182+AA202+AA218+AA233+AA283+AA310+AA313</f>
        <v>39.786920000000002</v>
      </c>
      <c r="AR139" s="205" t="s">
        <v>138</v>
      </c>
      <c r="AT139" s="206" t="s">
        <v>74</v>
      </c>
      <c r="AU139" s="206" t="s">
        <v>75</v>
      </c>
      <c r="AY139" s="205" t="s">
        <v>159</v>
      </c>
      <c r="BK139" s="207">
        <f>BK140+BK147+BK168+BK179+BK182+BK202+BK218+BK233+BK283+BK310+BK313</f>
        <v>0</v>
      </c>
    </row>
    <row r="140" s="9" customFormat="1" ht="19.92" customHeight="1">
      <c r="B140" s="197"/>
      <c r="C140" s="198"/>
      <c r="D140" s="208" t="s">
        <v>571</v>
      </c>
      <c r="E140" s="208"/>
      <c r="F140" s="208"/>
      <c r="G140" s="208"/>
      <c r="H140" s="208"/>
      <c r="I140" s="208"/>
      <c r="J140" s="208"/>
      <c r="K140" s="208"/>
      <c r="L140" s="208"/>
      <c r="M140" s="208"/>
      <c r="N140" s="209">
        <f>BK140</f>
        <v>0</v>
      </c>
      <c r="O140" s="210"/>
      <c r="P140" s="210"/>
      <c r="Q140" s="210"/>
      <c r="R140" s="201"/>
      <c r="T140" s="202"/>
      <c r="U140" s="198"/>
      <c r="V140" s="198"/>
      <c r="W140" s="203">
        <f>SUM(W141:W146)</f>
        <v>0</v>
      </c>
      <c r="X140" s="198"/>
      <c r="Y140" s="203">
        <f>SUM(Y141:Y146)</f>
        <v>0.010391339999999999</v>
      </c>
      <c r="Z140" s="198"/>
      <c r="AA140" s="204">
        <f>SUM(AA141:AA146)</f>
        <v>0</v>
      </c>
      <c r="AR140" s="205" t="s">
        <v>138</v>
      </c>
      <c r="AT140" s="206" t="s">
        <v>74</v>
      </c>
      <c r="AU140" s="206" t="s">
        <v>83</v>
      </c>
      <c r="AY140" s="205" t="s">
        <v>159</v>
      </c>
      <c r="BK140" s="207">
        <f>SUM(BK141:BK146)</f>
        <v>0</v>
      </c>
    </row>
    <row r="141" s="1" customFormat="1" ht="25.5" customHeight="1">
      <c r="B141" s="175"/>
      <c r="C141" s="211" t="s">
        <v>169</v>
      </c>
      <c r="D141" s="211" t="s">
        <v>160</v>
      </c>
      <c r="E141" s="212" t="s">
        <v>589</v>
      </c>
      <c r="F141" s="213" t="s">
        <v>590</v>
      </c>
      <c r="G141" s="213"/>
      <c r="H141" s="213"/>
      <c r="I141" s="213"/>
      <c r="J141" s="214" t="s">
        <v>225</v>
      </c>
      <c r="K141" s="215">
        <v>6</v>
      </c>
      <c r="L141" s="216">
        <v>0</v>
      </c>
      <c r="M141" s="216"/>
      <c r="N141" s="215">
        <f>ROUND(L141*K141,3)</f>
        <v>0</v>
      </c>
      <c r="O141" s="215"/>
      <c r="P141" s="215"/>
      <c r="Q141" s="215"/>
      <c r="R141" s="179"/>
      <c r="T141" s="217" t="s">
        <v>5</v>
      </c>
      <c r="U141" s="54" t="s">
        <v>42</v>
      </c>
      <c r="V141" s="45"/>
      <c r="W141" s="218">
        <f>V141*K141</f>
        <v>0</v>
      </c>
      <c r="X141" s="218">
        <v>0.00072369000000000003</v>
      </c>
      <c r="Y141" s="218">
        <f>X141*K141</f>
        <v>0.0043421400000000004</v>
      </c>
      <c r="Z141" s="218">
        <v>0</v>
      </c>
      <c r="AA141" s="219">
        <f>Z141*K141</f>
        <v>0</v>
      </c>
      <c r="AR141" s="20" t="s">
        <v>222</v>
      </c>
      <c r="AT141" s="20" t="s">
        <v>160</v>
      </c>
      <c r="AU141" s="20" t="s">
        <v>138</v>
      </c>
      <c r="AY141" s="20" t="s">
        <v>159</v>
      </c>
      <c r="BE141" s="134">
        <f>IF(U141="základná",N141,0)</f>
        <v>0</v>
      </c>
      <c r="BF141" s="134">
        <f>IF(U141="znížená",N141,0)</f>
        <v>0</v>
      </c>
      <c r="BG141" s="134">
        <f>IF(U141="zákl. prenesená",N141,0)</f>
        <v>0</v>
      </c>
      <c r="BH141" s="134">
        <f>IF(U141="zníž. prenesená",N141,0)</f>
        <v>0</v>
      </c>
      <c r="BI141" s="134">
        <f>IF(U141="nulová",N141,0)</f>
        <v>0</v>
      </c>
      <c r="BJ141" s="20" t="s">
        <v>138</v>
      </c>
      <c r="BK141" s="220">
        <f>ROUND(L141*K141,3)</f>
        <v>0</v>
      </c>
      <c r="BL141" s="20" t="s">
        <v>222</v>
      </c>
      <c r="BM141" s="20" t="s">
        <v>591</v>
      </c>
    </row>
    <row r="142" s="1" customFormat="1" ht="25.5" customHeight="1">
      <c r="B142" s="175"/>
      <c r="C142" s="211" t="s">
        <v>164</v>
      </c>
      <c r="D142" s="211" t="s">
        <v>160</v>
      </c>
      <c r="E142" s="212" t="s">
        <v>592</v>
      </c>
      <c r="F142" s="213" t="s">
        <v>593</v>
      </c>
      <c r="G142" s="213"/>
      <c r="H142" s="213"/>
      <c r="I142" s="213"/>
      <c r="J142" s="214" t="s">
        <v>225</v>
      </c>
      <c r="K142" s="215">
        <v>5</v>
      </c>
      <c r="L142" s="216">
        <v>0</v>
      </c>
      <c r="M142" s="216"/>
      <c r="N142" s="215">
        <f>ROUND(L142*K142,3)</f>
        <v>0</v>
      </c>
      <c r="O142" s="215"/>
      <c r="P142" s="215"/>
      <c r="Q142" s="215"/>
      <c r="R142" s="179"/>
      <c r="T142" s="217" t="s">
        <v>5</v>
      </c>
      <c r="U142" s="54" t="s">
        <v>42</v>
      </c>
      <c r="V142" s="45"/>
      <c r="W142" s="218">
        <f>V142*K142</f>
        <v>0</v>
      </c>
      <c r="X142" s="218">
        <v>0.0010802400000000001</v>
      </c>
      <c r="Y142" s="218">
        <f>X142*K142</f>
        <v>0.0054012000000000001</v>
      </c>
      <c r="Z142" s="218">
        <v>0</v>
      </c>
      <c r="AA142" s="219">
        <f>Z142*K142</f>
        <v>0</v>
      </c>
      <c r="AR142" s="20" t="s">
        <v>222</v>
      </c>
      <c r="AT142" s="20" t="s">
        <v>160</v>
      </c>
      <c r="AU142" s="20" t="s">
        <v>138</v>
      </c>
      <c r="AY142" s="20" t="s">
        <v>159</v>
      </c>
      <c r="BE142" s="134">
        <f>IF(U142="základná",N142,0)</f>
        <v>0</v>
      </c>
      <c r="BF142" s="134">
        <f>IF(U142="znížená",N142,0)</f>
        <v>0</v>
      </c>
      <c r="BG142" s="134">
        <f>IF(U142="zákl. prenesená",N142,0)</f>
        <v>0</v>
      </c>
      <c r="BH142" s="134">
        <f>IF(U142="zníž. prenesená",N142,0)</f>
        <v>0</v>
      </c>
      <c r="BI142" s="134">
        <f>IF(U142="nulová",N142,0)</f>
        <v>0</v>
      </c>
      <c r="BJ142" s="20" t="s">
        <v>138</v>
      </c>
      <c r="BK142" s="220">
        <f>ROUND(L142*K142,3)</f>
        <v>0</v>
      </c>
      <c r="BL142" s="20" t="s">
        <v>222</v>
      </c>
      <c r="BM142" s="20" t="s">
        <v>594</v>
      </c>
    </row>
    <row r="143" s="1" customFormat="1" ht="38.25" customHeight="1">
      <c r="B143" s="175"/>
      <c r="C143" s="211" t="s">
        <v>176</v>
      </c>
      <c r="D143" s="211" t="s">
        <v>160</v>
      </c>
      <c r="E143" s="212" t="s">
        <v>595</v>
      </c>
      <c r="F143" s="213" t="s">
        <v>596</v>
      </c>
      <c r="G143" s="213"/>
      <c r="H143" s="213"/>
      <c r="I143" s="213"/>
      <c r="J143" s="214" t="s">
        <v>231</v>
      </c>
      <c r="K143" s="215">
        <v>4</v>
      </c>
      <c r="L143" s="216">
        <v>0</v>
      </c>
      <c r="M143" s="216"/>
      <c r="N143" s="215">
        <f>ROUND(L143*K143,3)</f>
        <v>0</v>
      </c>
      <c r="O143" s="215"/>
      <c r="P143" s="215"/>
      <c r="Q143" s="215"/>
      <c r="R143" s="179"/>
      <c r="T143" s="217" t="s">
        <v>5</v>
      </c>
      <c r="U143" s="54" t="s">
        <v>42</v>
      </c>
      <c r="V143" s="45"/>
      <c r="W143" s="218">
        <f>V143*K143</f>
        <v>0</v>
      </c>
      <c r="X143" s="218">
        <v>0</v>
      </c>
      <c r="Y143" s="218">
        <f>X143*K143</f>
        <v>0</v>
      </c>
      <c r="Z143" s="218">
        <v>0</v>
      </c>
      <c r="AA143" s="219">
        <f>Z143*K143</f>
        <v>0</v>
      </c>
      <c r="AR143" s="20" t="s">
        <v>222</v>
      </c>
      <c r="AT143" s="20" t="s">
        <v>160</v>
      </c>
      <c r="AU143" s="20" t="s">
        <v>138</v>
      </c>
      <c r="AY143" s="20" t="s">
        <v>159</v>
      </c>
      <c r="BE143" s="134">
        <f>IF(U143="základná",N143,0)</f>
        <v>0</v>
      </c>
      <c r="BF143" s="134">
        <f>IF(U143="znížená",N143,0)</f>
        <v>0</v>
      </c>
      <c r="BG143" s="134">
        <f>IF(U143="zákl. prenesená",N143,0)</f>
        <v>0</v>
      </c>
      <c r="BH143" s="134">
        <f>IF(U143="zníž. prenesená",N143,0)</f>
        <v>0</v>
      </c>
      <c r="BI143" s="134">
        <f>IF(U143="nulová",N143,0)</f>
        <v>0</v>
      </c>
      <c r="BJ143" s="20" t="s">
        <v>138</v>
      </c>
      <c r="BK143" s="220">
        <f>ROUND(L143*K143,3)</f>
        <v>0</v>
      </c>
      <c r="BL143" s="20" t="s">
        <v>222</v>
      </c>
      <c r="BM143" s="20" t="s">
        <v>597</v>
      </c>
    </row>
    <row r="144" s="1" customFormat="1" ht="16.5" customHeight="1">
      <c r="B144" s="175"/>
      <c r="C144" s="211" t="s">
        <v>180</v>
      </c>
      <c r="D144" s="211" t="s">
        <v>160</v>
      </c>
      <c r="E144" s="212" t="s">
        <v>598</v>
      </c>
      <c r="F144" s="213" t="s">
        <v>599</v>
      </c>
      <c r="G144" s="213"/>
      <c r="H144" s="213"/>
      <c r="I144" s="213"/>
      <c r="J144" s="214" t="s">
        <v>231</v>
      </c>
      <c r="K144" s="215">
        <v>1</v>
      </c>
      <c r="L144" s="216">
        <v>0</v>
      </c>
      <c r="M144" s="216"/>
      <c r="N144" s="215">
        <f>ROUND(L144*K144,3)</f>
        <v>0</v>
      </c>
      <c r="O144" s="215"/>
      <c r="P144" s="215"/>
      <c r="Q144" s="215"/>
      <c r="R144" s="179"/>
      <c r="T144" s="217" t="s">
        <v>5</v>
      </c>
      <c r="U144" s="54" t="s">
        <v>42</v>
      </c>
      <c r="V144" s="45"/>
      <c r="W144" s="218">
        <f>V144*K144</f>
        <v>0</v>
      </c>
      <c r="X144" s="218">
        <v>0.00064800000000000003</v>
      </c>
      <c r="Y144" s="218">
        <f>X144*K144</f>
        <v>0.00064800000000000003</v>
      </c>
      <c r="Z144" s="218">
        <v>0</v>
      </c>
      <c r="AA144" s="219">
        <f>Z144*K144</f>
        <v>0</v>
      </c>
      <c r="AR144" s="20" t="s">
        <v>222</v>
      </c>
      <c r="AT144" s="20" t="s">
        <v>160</v>
      </c>
      <c r="AU144" s="20" t="s">
        <v>138</v>
      </c>
      <c r="AY144" s="20" t="s">
        <v>159</v>
      </c>
      <c r="BE144" s="134">
        <f>IF(U144="základná",N144,0)</f>
        <v>0</v>
      </c>
      <c r="BF144" s="134">
        <f>IF(U144="znížená",N144,0)</f>
        <v>0</v>
      </c>
      <c r="BG144" s="134">
        <f>IF(U144="zákl. prenesená",N144,0)</f>
        <v>0</v>
      </c>
      <c r="BH144" s="134">
        <f>IF(U144="zníž. prenesená",N144,0)</f>
        <v>0</v>
      </c>
      <c r="BI144" s="134">
        <f>IF(U144="nulová",N144,0)</f>
        <v>0</v>
      </c>
      <c r="BJ144" s="20" t="s">
        <v>138</v>
      </c>
      <c r="BK144" s="220">
        <f>ROUND(L144*K144,3)</f>
        <v>0</v>
      </c>
      <c r="BL144" s="20" t="s">
        <v>222</v>
      </c>
      <c r="BM144" s="20" t="s">
        <v>600</v>
      </c>
    </row>
    <row r="145" s="1" customFormat="1" ht="25.5" customHeight="1">
      <c r="B145" s="175"/>
      <c r="C145" s="211" t="s">
        <v>185</v>
      </c>
      <c r="D145" s="211" t="s">
        <v>160</v>
      </c>
      <c r="E145" s="212" t="s">
        <v>601</v>
      </c>
      <c r="F145" s="213" t="s">
        <v>602</v>
      </c>
      <c r="G145" s="213"/>
      <c r="H145" s="213"/>
      <c r="I145" s="213"/>
      <c r="J145" s="214" t="s">
        <v>225</v>
      </c>
      <c r="K145" s="215">
        <v>9</v>
      </c>
      <c r="L145" s="216">
        <v>0</v>
      </c>
      <c r="M145" s="216"/>
      <c r="N145" s="215">
        <f>ROUND(L145*K145,3)</f>
        <v>0</v>
      </c>
      <c r="O145" s="215"/>
      <c r="P145" s="215"/>
      <c r="Q145" s="215"/>
      <c r="R145" s="179"/>
      <c r="T145" s="217" t="s">
        <v>5</v>
      </c>
      <c r="U145" s="54" t="s">
        <v>42</v>
      </c>
      <c r="V145" s="45"/>
      <c r="W145" s="218">
        <f>V145*K145</f>
        <v>0</v>
      </c>
      <c r="X145" s="218">
        <v>0</v>
      </c>
      <c r="Y145" s="218">
        <f>X145*K145</f>
        <v>0</v>
      </c>
      <c r="Z145" s="218">
        <v>0</v>
      </c>
      <c r="AA145" s="219">
        <f>Z145*K145</f>
        <v>0</v>
      </c>
      <c r="AR145" s="20" t="s">
        <v>222</v>
      </c>
      <c r="AT145" s="20" t="s">
        <v>160</v>
      </c>
      <c r="AU145" s="20" t="s">
        <v>138</v>
      </c>
      <c r="AY145" s="20" t="s">
        <v>159</v>
      </c>
      <c r="BE145" s="134">
        <f>IF(U145="základná",N145,0)</f>
        <v>0</v>
      </c>
      <c r="BF145" s="134">
        <f>IF(U145="znížená",N145,0)</f>
        <v>0</v>
      </c>
      <c r="BG145" s="134">
        <f>IF(U145="zákl. prenesená",N145,0)</f>
        <v>0</v>
      </c>
      <c r="BH145" s="134">
        <f>IF(U145="zníž. prenesená",N145,0)</f>
        <v>0</v>
      </c>
      <c r="BI145" s="134">
        <f>IF(U145="nulová",N145,0)</f>
        <v>0</v>
      </c>
      <c r="BJ145" s="20" t="s">
        <v>138</v>
      </c>
      <c r="BK145" s="220">
        <f>ROUND(L145*K145,3)</f>
        <v>0</v>
      </c>
      <c r="BL145" s="20" t="s">
        <v>222</v>
      </c>
      <c r="BM145" s="20" t="s">
        <v>603</v>
      </c>
    </row>
    <row r="146" s="1" customFormat="1" ht="25.5" customHeight="1">
      <c r="B146" s="175"/>
      <c r="C146" s="211" t="s">
        <v>190</v>
      </c>
      <c r="D146" s="211" t="s">
        <v>160</v>
      </c>
      <c r="E146" s="212" t="s">
        <v>604</v>
      </c>
      <c r="F146" s="213" t="s">
        <v>605</v>
      </c>
      <c r="G146" s="213"/>
      <c r="H146" s="213"/>
      <c r="I146" s="213"/>
      <c r="J146" s="214" t="s">
        <v>315</v>
      </c>
      <c r="K146" s="216">
        <v>0</v>
      </c>
      <c r="L146" s="216">
        <v>0</v>
      </c>
      <c r="M146" s="216"/>
      <c r="N146" s="215">
        <f>ROUND(L146*K146,3)</f>
        <v>0</v>
      </c>
      <c r="O146" s="215"/>
      <c r="P146" s="215"/>
      <c r="Q146" s="215"/>
      <c r="R146" s="179"/>
      <c r="T146" s="217" t="s">
        <v>5</v>
      </c>
      <c r="U146" s="54" t="s">
        <v>42</v>
      </c>
      <c r="V146" s="45"/>
      <c r="W146" s="218">
        <f>V146*K146</f>
        <v>0</v>
      </c>
      <c r="X146" s="218">
        <v>0</v>
      </c>
      <c r="Y146" s="218">
        <f>X146*K146</f>
        <v>0</v>
      </c>
      <c r="Z146" s="218">
        <v>0</v>
      </c>
      <c r="AA146" s="219">
        <f>Z146*K146</f>
        <v>0</v>
      </c>
      <c r="AR146" s="20" t="s">
        <v>222</v>
      </c>
      <c r="AT146" s="20" t="s">
        <v>160</v>
      </c>
      <c r="AU146" s="20" t="s">
        <v>138</v>
      </c>
      <c r="AY146" s="20" t="s">
        <v>159</v>
      </c>
      <c r="BE146" s="134">
        <f>IF(U146="základná",N146,0)</f>
        <v>0</v>
      </c>
      <c r="BF146" s="134">
        <f>IF(U146="znížená",N146,0)</f>
        <v>0</v>
      </c>
      <c r="BG146" s="134">
        <f>IF(U146="zákl. prenesená",N146,0)</f>
        <v>0</v>
      </c>
      <c r="BH146" s="134">
        <f>IF(U146="zníž. prenesená",N146,0)</f>
        <v>0</v>
      </c>
      <c r="BI146" s="134">
        <f>IF(U146="nulová",N146,0)</f>
        <v>0</v>
      </c>
      <c r="BJ146" s="20" t="s">
        <v>138</v>
      </c>
      <c r="BK146" s="220">
        <f>ROUND(L146*K146,3)</f>
        <v>0</v>
      </c>
      <c r="BL146" s="20" t="s">
        <v>222</v>
      </c>
      <c r="BM146" s="20" t="s">
        <v>606</v>
      </c>
    </row>
    <row r="147" s="9" customFormat="1" ht="29.88" customHeight="1">
      <c r="B147" s="197"/>
      <c r="C147" s="198"/>
      <c r="D147" s="208" t="s">
        <v>572</v>
      </c>
      <c r="E147" s="208"/>
      <c r="F147" s="208"/>
      <c r="G147" s="208"/>
      <c r="H147" s="208"/>
      <c r="I147" s="208"/>
      <c r="J147" s="208"/>
      <c r="K147" s="208"/>
      <c r="L147" s="208"/>
      <c r="M147" s="208"/>
      <c r="N147" s="221">
        <f>BK147</f>
        <v>0</v>
      </c>
      <c r="O147" s="222"/>
      <c r="P147" s="222"/>
      <c r="Q147" s="222"/>
      <c r="R147" s="201"/>
      <c r="T147" s="202"/>
      <c r="U147" s="198"/>
      <c r="V147" s="198"/>
      <c r="W147" s="203">
        <f>SUM(W148:W167)</f>
        <v>0</v>
      </c>
      <c r="X147" s="198"/>
      <c r="Y147" s="203">
        <f>SUM(Y148:Y167)</f>
        <v>0.18288561620000002</v>
      </c>
      <c r="Z147" s="198"/>
      <c r="AA147" s="204">
        <f>SUM(AA148:AA167)</f>
        <v>0.043639999999999998</v>
      </c>
      <c r="AR147" s="205" t="s">
        <v>138</v>
      </c>
      <c r="AT147" s="206" t="s">
        <v>74</v>
      </c>
      <c r="AU147" s="206" t="s">
        <v>83</v>
      </c>
      <c r="AY147" s="205" t="s">
        <v>159</v>
      </c>
      <c r="BK147" s="207">
        <f>SUM(BK148:BK167)</f>
        <v>0</v>
      </c>
    </row>
    <row r="148" s="1" customFormat="1" ht="38.25" customHeight="1">
      <c r="B148" s="175"/>
      <c r="C148" s="211" t="s">
        <v>194</v>
      </c>
      <c r="D148" s="211" t="s">
        <v>160</v>
      </c>
      <c r="E148" s="212" t="s">
        <v>607</v>
      </c>
      <c r="F148" s="213" t="s">
        <v>608</v>
      </c>
      <c r="G148" s="213"/>
      <c r="H148" s="213"/>
      <c r="I148" s="213"/>
      <c r="J148" s="214" t="s">
        <v>225</v>
      </c>
      <c r="K148" s="215">
        <v>1.5</v>
      </c>
      <c r="L148" s="216">
        <v>0</v>
      </c>
      <c r="M148" s="216"/>
      <c r="N148" s="215">
        <f>ROUND(L148*K148,3)</f>
        <v>0</v>
      </c>
      <c r="O148" s="215"/>
      <c r="P148" s="215"/>
      <c r="Q148" s="215"/>
      <c r="R148" s="179"/>
      <c r="T148" s="217" t="s">
        <v>5</v>
      </c>
      <c r="U148" s="54" t="s">
        <v>42</v>
      </c>
      <c r="V148" s="45"/>
      <c r="W148" s="218">
        <f>V148*K148</f>
        <v>0</v>
      </c>
      <c r="X148" s="218">
        <v>0.0064893700000000004</v>
      </c>
      <c r="Y148" s="218">
        <f>X148*K148</f>
        <v>0.0097340550000000001</v>
      </c>
      <c r="Z148" s="218">
        <v>0</v>
      </c>
      <c r="AA148" s="219">
        <f>Z148*K148</f>
        <v>0</v>
      </c>
      <c r="AR148" s="20" t="s">
        <v>222</v>
      </c>
      <c r="AT148" s="20" t="s">
        <v>160</v>
      </c>
      <c r="AU148" s="20" t="s">
        <v>138</v>
      </c>
      <c r="AY148" s="20" t="s">
        <v>159</v>
      </c>
      <c r="BE148" s="134">
        <f>IF(U148="základná",N148,0)</f>
        <v>0</v>
      </c>
      <c r="BF148" s="134">
        <f>IF(U148="znížená",N148,0)</f>
        <v>0</v>
      </c>
      <c r="BG148" s="134">
        <f>IF(U148="zákl. prenesená",N148,0)</f>
        <v>0</v>
      </c>
      <c r="BH148" s="134">
        <f>IF(U148="zníž. prenesená",N148,0)</f>
        <v>0</v>
      </c>
      <c r="BI148" s="134">
        <f>IF(U148="nulová",N148,0)</f>
        <v>0</v>
      </c>
      <c r="BJ148" s="20" t="s">
        <v>138</v>
      </c>
      <c r="BK148" s="220">
        <f>ROUND(L148*K148,3)</f>
        <v>0</v>
      </c>
      <c r="BL148" s="20" t="s">
        <v>222</v>
      </c>
      <c r="BM148" s="20" t="s">
        <v>609</v>
      </c>
    </row>
    <row r="149" s="1" customFormat="1" ht="38.25" customHeight="1">
      <c r="B149" s="175"/>
      <c r="C149" s="211" t="s">
        <v>198</v>
      </c>
      <c r="D149" s="211" t="s">
        <v>160</v>
      </c>
      <c r="E149" s="212" t="s">
        <v>610</v>
      </c>
      <c r="F149" s="213" t="s">
        <v>611</v>
      </c>
      <c r="G149" s="213"/>
      <c r="H149" s="213"/>
      <c r="I149" s="213"/>
      <c r="J149" s="214" t="s">
        <v>225</v>
      </c>
      <c r="K149" s="215">
        <v>7</v>
      </c>
      <c r="L149" s="216">
        <v>0</v>
      </c>
      <c r="M149" s="216"/>
      <c r="N149" s="215">
        <f>ROUND(L149*K149,3)</f>
        <v>0</v>
      </c>
      <c r="O149" s="215"/>
      <c r="P149" s="215"/>
      <c r="Q149" s="215"/>
      <c r="R149" s="179"/>
      <c r="T149" s="217" t="s">
        <v>5</v>
      </c>
      <c r="U149" s="54" t="s">
        <v>42</v>
      </c>
      <c r="V149" s="45"/>
      <c r="W149" s="218">
        <f>V149*K149</f>
        <v>0</v>
      </c>
      <c r="X149" s="218">
        <v>0.0129230126</v>
      </c>
      <c r="Y149" s="218">
        <f>X149*K149</f>
        <v>0.090461088199999998</v>
      </c>
      <c r="Z149" s="218">
        <v>0</v>
      </c>
      <c r="AA149" s="219">
        <f>Z149*K149</f>
        <v>0</v>
      </c>
      <c r="AR149" s="20" t="s">
        <v>222</v>
      </c>
      <c r="AT149" s="20" t="s">
        <v>160</v>
      </c>
      <c r="AU149" s="20" t="s">
        <v>138</v>
      </c>
      <c r="AY149" s="20" t="s">
        <v>159</v>
      </c>
      <c r="BE149" s="134">
        <f>IF(U149="základná",N149,0)</f>
        <v>0</v>
      </c>
      <c r="BF149" s="134">
        <f>IF(U149="znížená",N149,0)</f>
        <v>0</v>
      </c>
      <c r="BG149" s="134">
        <f>IF(U149="zákl. prenesená",N149,0)</f>
        <v>0</v>
      </c>
      <c r="BH149" s="134">
        <f>IF(U149="zníž. prenesená",N149,0)</f>
        <v>0</v>
      </c>
      <c r="BI149" s="134">
        <f>IF(U149="nulová",N149,0)</f>
        <v>0</v>
      </c>
      <c r="BJ149" s="20" t="s">
        <v>138</v>
      </c>
      <c r="BK149" s="220">
        <f>ROUND(L149*K149,3)</f>
        <v>0</v>
      </c>
      <c r="BL149" s="20" t="s">
        <v>222</v>
      </c>
      <c r="BM149" s="20" t="s">
        <v>612</v>
      </c>
    </row>
    <row r="150" s="1" customFormat="1" ht="25.5" customHeight="1">
      <c r="B150" s="175"/>
      <c r="C150" s="211" t="s">
        <v>202</v>
      </c>
      <c r="D150" s="211" t="s">
        <v>160</v>
      </c>
      <c r="E150" s="212" t="s">
        <v>613</v>
      </c>
      <c r="F150" s="213" t="s">
        <v>614</v>
      </c>
      <c r="G150" s="213"/>
      <c r="H150" s="213"/>
      <c r="I150" s="213"/>
      <c r="J150" s="214" t="s">
        <v>225</v>
      </c>
      <c r="K150" s="215">
        <v>4</v>
      </c>
      <c r="L150" s="216">
        <v>0</v>
      </c>
      <c r="M150" s="216"/>
      <c r="N150" s="215">
        <f>ROUND(L150*K150,3)</f>
        <v>0</v>
      </c>
      <c r="O150" s="215"/>
      <c r="P150" s="215"/>
      <c r="Q150" s="215"/>
      <c r="R150" s="179"/>
      <c r="T150" s="217" t="s">
        <v>5</v>
      </c>
      <c r="U150" s="54" t="s">
        <v>42</v>
      </c>
      <c r="V150" s="45"/>
      <c r="W150" s="218">
        <f>V150*K150</f>
        <v>0</v>
      </c>
      <c r="X150" s="218">
        <v>0</v>
      </c>
      <c r="Y150" s="218">
        <f>X150*K150</f>
        <v>0</v>
      </c>
      <c r="Z150" s="218">
        <v>0.0021299999999999999</v>
      </c>
      <c r="AA150" s="219">
        <f>Z150*K150</f>
        <v>0.0085199999999999998</v>
      </c>
      <c r="AR150" s="20" t="s">
        <v>222</v>
      </c>
      <c r="AT150" s="20" t="s">
        <v>160</v>
      </c>
      <c r="AU150" s="20" t="s">
        <v>138</v>
      </c>
      <c r="AY150" s="20" t="s">
        <v>159</v>
      </c>
      <c r="BE150" s="134">
        <f>IF(U150="základná",N150,0)</f>
        <v>0</v>
      </c>
      <c r="BF150" s="134">
        <f>IF(U150="znížená",N150,0)</f>
        <v>0</v>
      </c>
      <c r="BG150" s="134">
        <f>IF(U150="zákl. prenesená",N150,0)</f>
        <v>0</v>
      </c>
      <c r="BH150" s="134">
        <f>IF(U150="zníž. prenesená",N150,0)</f>
        <v>0</v>
      </c>
      <c r="BI150" s="134">
        <f>IF(U150="nulová",N150,0)</f>
        <v>0</v>
      </c>
      <c r="BJ150" s="20" t="s">
        <v>138</v>
      </c>
      <c r="BK150" s="220">
        <f>ROUND(L150*K150,3)</f>
        <v>0</v>
      </c>
      <c r="BL150" s="20" t="s">
        <v>222</v>
      </c>
      <c r="BM150" s="20" t="s">
        <v>615</v>
      </c>
    </row>
    <row r="151" s="1" customFormat="1" ht="25.5" customHeight="1">
      <c r="B151" s="175"/>
      <c r="C151" s="211" t="s">
        <v>206</v>
      </c>
      <c r="D151" s="211" t="s">
        <v>160</v>
      </c>
      <c r="E151" s="212" t="s">
        <v>616</v>
      </c>
      <c r="F151" s="213" t="s">
        <v>617</v>
      </c>
      <c r="G151" s="213"/>
      <c r="H151" s="213"/>
      <c r="I151" s="213"/>
      <c r="J151" s="214" t="s">
        <v>225</v>
      </c>
      <c r="K151" s="215">
        <v>6</v>
      </c>
      <c r="L151" s="216">
        <v>0</v>
      </c>
      <c r="M151" s="216"/>
      <c r="N151" s="215">
        <f>ROUND(L151*K151,3)</f>
        <v>0</v>
      </c>
      <c r="O151" s="215"/>
      <c r="P151" s="215"/>
      <c r="Q151" s="215"/>
      <c r="R151" s="179"/>
      <c r="T151" s="217" t="s">
        <v>5</v>
      </c>
      <c r="U151" s="54" t="s">
        <v>42</v>
      </c>
      <c r="V151" s="45"/>
      <c r="W151" s="218">
        <f>V151*K151</f>
        <v>0</v>
      </c>
      <c r="X151" s="218">
        <v>0</v>
      </c>
      <c r="Y151" s="218">
        <f>X151*K151</f>
        <v>0</v>
      </c>
      <c r="Z151" s="218">
        <v>0.0049699999999999996</v>
      </c>
      <c r="AA151" s="219">
        <f>Z151*K151</f>
        <v>0.029819999999999999</v>
      </c>
      <c r="AR151" s="20" t="s">
        <v>222</v>
      </c>
      <c r="AT151" s="20" t="s">
        <v>160</v>
      </c>
      <c r="AU151" s="20" t="s">
        <v>138</v>
      </c>
      <c r="AY151" s="20" t="s">
        <v>159</v>
      </c>
      <c r="BE151" s="134">
        <f>IF(U151="základná",N151,0)</f>
        <v>0</v>
      </c>
      <c r="BF151" s="134">
        <f>IF(U151="znížená",N151,0)</f>
        <v>0</v>
      </c>
      <c r="BG151" s="134">
        <f>IF(U151="zákl. prenesená",N151,0)</f>
        <v>0</v>
      </c>
      <c r="BH151" s="134">
        <f>IF(U151="zníž. prenesená",N151,0)</f>
        <v>0</v>
      </c>
      <c r="BI151" s="134">
        <f>IF(U151="nulová",N151,0)</f>
        <v>0</v>
      </c>
      <c r="BJ151" s="20" t="s">
        <v>138</v>
      </c>
      <c r="BK151" s="220">
        <f>ROUND(L151*K151,3)</f>
        <v>0</v>
      </c>
      <c r="BL151" s="20" t="s">
        <v>222</v>
      </c>
      <c r="BM151" s="20" t="s">
        <v>618</v>
      </c>
    </row>
    <row r="152" s="1" customFormat="1" ht="25.5" customHeight="1">
      <c r="B152" s="175"/>
      <c r="C152" s="211" t="s">
        <v>210</v>
      </c>
      <c r="D152" s="211" t="s">
        <v>160</v>
      </c>
      <c r="E152" s="212" t="s">
        <v>619</v>
      </c>
      <c r="F152" s="213" t="s">
        <v>620</v>
      </c>
      <c r="G152" s="213"/>
      <c r="H152" s="213"/>
      <c r="I152" s="213"/>
      <c r="J152" s="214" t="s">
        <v>621</v>
      </c>
      <c r="K152" s="215">
        <v>2</v>
      </c>
      <c r="L152" s="216">
        <v>0</v>
      </c>
      <c r="M152" s="216"/>
      <c r="N152" s="215">
        <f>ROUND(L152*K152,3)</f>
        <v>0</v>
      </c>
      <c r="O152" s="215"/>
      <c r="P152" s="215"/>
      <c r="Q152" s="215"/>
      <c r="R152" s="179"/>
      <c r="T152" s="217" t="s">
        <v>5</v>
      </c>
      <c r="U152" s="54" t="s">
        <v>42</v>
      </c>
      <c r="V152" s="45"/>
      <c r="W152" s="218">
        <f>V152*K152</f>
        <v>0</v>
      </c>
      <c r="X152" s="218">
        <v>0.010278818</v>
      </c>
      <c r="Y152" s="218">
        <f>X152*K152</f>
        <v>0.020557636000000001</v>
      </c>
      <c r="Z152" s="218">
        <v>0</v>
      </c>
      <c r="AA152" s="219">
        <f>Z152*K152</f>
        <v>0</v>
      </c>
      <c r="AR152" s="20" t="s">
        <v>222</v>
      </c>
      <c r="AT152" s="20" t="s">
        <v>160</v>
      </c>
      <c r="AU152" s="20" t="s">
        <v>138</v>
      </c>
      <c r="AY152" s="20" t="s">
        <v>159</v>
      </c>
      <c r="BE152" s="134">
        <f>IF(U152="základná",N152,0)</f>
        <v>0</v>
      </c>
      <c r="BF152" s="134">
        <f>IF(U152="znížená",N152,0)</f>
        <v>0</v>
      </c>
      <c r="BG152" s="134">
        <f>IF(U152="zákl. prenesená",N152,0)</f>
        <v>0</v>
      </c>
      <c r="BH152" s="134">
        <f>IF(U152="zníž. prenesená",N152,0)</f>
        <v>0</v>
      </c>
      <c r="BI152" s="134">
        <f>IF(U152="nulová",N152,0)</f>
        <v>0</v>
      </c>
      <c r="BJ152" s="20" t="s">
        <v>138</v>
      </c>
      <c r="BK152" s="220">
        <f>ROUND(L152*K152,3)</f>
        <v>0</v>
      </c>
      <c r="BL152" s="20" t="s">
        <v>222</v>
      </c>
      <c r="BM152" s="20" t="s">
        <v>622</v>
      </c>
    </row>
    <row r="153" s="1" customFormat="1" ht="25.5" customHeight="1">
      <c r="B153" s="175"/>
      <c r="C153" s="211" t="s">
        <v>214</v>
      </c>
      <c r="D153" s="211" t="s">
        <v>160</v>
      </c>
      <c r="E153" s="212" t="s">
        <v>623</v>
      </c>
      <c r="F153" s="213" t="s">
        <v>624</v>
      </c>
      <c r="G153" s="213"/>
      <c r="H153" s="213"/>
      <c r="I153" s="213"/>
      <c r="J153" s="214" t="s">
        <v>621</v>
      </c>
      <c r="K153" s="215">
        <v>3</v>
      </c>
      <c r="L153" s="216">
        <v>0</v>
      </c>
      <c r="M153" s="216"/>
      <c r="N153" s="215">
        <f>ROUND(L153*K153,3)</f>
        <v>0</v>
      </c>
      <c r="O153" s="215"/>
      <c r="P153" s="215"/>
      <c r="Q153" s="215"/>
      <c r="R153" s="179"/>
      <c r="T153" s="217" t="s">
        <v>5</v>
      </c>
      <c r="U153" s="54" t="s">
        <v>42</v>
      </c>
      <c r="V153" s="45"/>
      <c r="W153" s="218">
        <f>V153*K153</f>
        <v>0</v>
      </c>
      <c r="X153" s="218">
        <v>0.015278178</v>
      </c>
      <c r="Y153" s="218">
        <f>X153*K153</f>
        <v>0.045834533999999996</v>
      </c>
      <c r="Z153" s="218">
        <v>0</v>
      </c>
      <c r="AA153" s="219">
        <f>Z153*K153</f>
        <v>0</v>
      </c>
      <c r="AR153" s="20" t="s">
        <v>222</v>
      </c>
      <c r="AT153" s="20" t="s">
        <v>160</v>
      </c>
      <c r="AU153" s="20" t="s">
        <v>138</v>
      </c>
      <c r="AY153" s="20" t="s">
        <v>159</v>
      </c>
      <c r="BE153" s="134">
        <f>IF(U153="základná",N153,0)</f>
        <v>0</v>
      </c>
      <c r="BF153" s="134">
        <f>IF(U153="znížená",N153,0)</f>
        <v>0</v>
      </c>
      <c r="BG153" s="134">
        <f>IF(U153="zákl. prenesená",N153,0)</f>
        <v>0</v>
      </c>
      <c r="BH153" s="134">
        <f>IF(U153="zníž. prenesená",N153,0)</f>
        <v>0</v>
      </c>
      <c r="BI153" s="134">
        <f>IF(U153="nulová",N153,0)</f>
        <v>0</v>
      </c>
      <c r="BJ153" s="20" t="s">
        <v>138</v>
      </c>
      <c r="BK153" s="220">
        <f>ROUND(L153*K153,3)</f>
        <v>0</v>
      </c>
      <c r="BL153" s="20" t="s">
        <v>222</v>
      </c>
      <c r="BM153" s="20" t="s">
        <v>625</v>
      </c>
    </row>
    <row r="154" s="1" customFormat="1" ht="25.5" customHeight="1">
      <c r="B154" s="175"/>
      <c r="C154" s="211" t="s">
        <v>218</v>
      </c>
      <c r="D154" s="211" t="s">
        <v>160</v>
      </c>
      <c r="E154" s="212" t="s">
        <v>626</v>
      </c>
      <c r="F154" s="213" t="s">
        <v>627</v>
      </c>
      <c r="G154" s="213"/>
      <c r="H154" s="213"/>
      <c r="I154" s="213"/>
      <c r="J154" s="214" t="s">
        <v>225</v>
      </c>
      <c r="K154" s="215">
        <v>8.5</v>
      </c>
      <c r="L154" s="216">
        <v>0</v>
      </c>
      <c r="M154" s="216"/>
      <c r="N154" s="215">
        <f>ROUND(L154*K154,3)</f>
        <v>0</v>
      </c>
      <c r="O154" s="215"/>
      <c r="P154" s="215"/>
      <c r="Q154" s="215"/>
      <c r="R154" s="179"/>
      <c r="T154" s="217" t="s">
        <v>5</v>
      </c>
      <c r="U154" s="54" t="s">
        <v>42</v>
      </c>
      <c r="V154" s="45"/>
      <c r="W154" s="218">
        <f>V154*K154</f>
        <v>0</v>
      </c>
      <c r="X154" s="218">
        <v>0.00032182000000000001</v>
      </c>
      <c r="Y154" s="218">
        <f>X154*K154</f>
        <v>0.0027354700000000003</v>
      </c>
      <c r="Z154" s="218">
        <v>0</v>
      </c>
      <c r="AA154" s="219">
        <f>Z154*K154</f>
        <v>0</v>
      </c>
      <c r="AR154" s="20" t="s">
        <v>222</v>
      </c>
      <c r="AT154" s="20" t="s">
        <v>160</v>
      </c>
      <c r="AU154" s="20" t="s">
        <v>138</v>
      </c>
      <c r="AY154" s="20" t="s">
        <v>159</v>
      </c>
      <c r="BE154" s="134">
        <f>IF(U154="základná",N154,0)</f>
        <v>0</v>
      </c>
      <c r="BF154" s="134">
        <f>IF(U154="znížená",N154,0)</f>
        <v>0</v>
      </c>
      <c r="BG154" s="134">
        <f>IF(U154="zákl. prenesená",N154,0)</f>
        <v>0</v>
      </c>
      <c r="BH154" s="134">
        <f>IF(U154="zníž. prenesená",N154,0)</f>
        <v>0</v>
      </c>
      <c r="BI154" s="134">
        <f>IF(U154="nulová",N154,0)</f>
        <v>0</v>
      </c>
      <c r="BJ154" s="20" t="s">
        <v>138</v>
      </c>
      <c r="BK154" s="220">
        <f>ROUND(L154*K154,3)</f>
        <v>0</v>
      </c>
      <c r="BL154" s="20" t="s">
        <v>222</v>
      </c>
      <c r="BM154" s="20" t="s">
        <v>628</v>
      </c>
    </row>
    <row r="155" s="1" customFormat="1" ht="16.5" customHeight="1">
      <c r="B155" s="175"/>
      <c r="C155" s="223" t="s">
        <v>222</v>
      </c>
      <c r="D155" s="223" t="s">
        <v>228</v>
      </c>
      <c r="E155" s="224" t="s">
        <v>629</v>
      </c>
      <c r="F155" s="225" t="s">
        <v>630</v>
      </c>
      <c r="G155" s="225"/>
      <c r="H155" s="225"/>
      <c r="I155" s="225"/>
      <c r="J155" s="226" t="s">
        <v>225</v>
      </c>
      <c r="K155" s="227">
        <v>1.5</v>
      </c>
      <c r="L155" s="228">
        <v>0</v>
      </c>
      <c r="M155" s="228"/>
      <c r="N155" s="227">
        <f>ROUND(L155*K155,3)</f>
        <v>0</v>
      </c>
      <c r="O155" s="215"/>
      <c r="P155" s="215"/>
      <c r="Q155" s="215"/>
      <c r="R155" s="179"/>
      <c r="T155" s="217" t="s">
        <v>5</v>
      </c>
      <c r="U155" s="54" t="s">
        <v>42</v>
      </c>
      <c r="V155" s="45"/>
      <c r="W155" s="218">
        <f>V155*K155</f>
        <v>0</v>
      </c>
      <c r="X155" s="218">
        <v>0.00013999999999999999</v>
      </c>
      <c r="Y155" s="218">
        <f>X155*K155</f>
        <v>0.00020999999999999998</v>
      </c>
      <c r="Z155" s="218">
        <v>0</v>
      </c>
      <c r="AA155" s="219">
        <f>Z155*K155</f>
        <v>0</v>
      </c>
      <c r="AR155" s="20" t="s">
        <v>288</v>
      </c>
      <c r="AT155" s="20" t="s">
        <v>228</v>
      </c>
      <c r="AU155" s="20" t="s">
        <v>138</v>
      </c>
      <c r="AY155" s="20" t="s">
        <v>159</v>
      </c>
      <c r="BE155" s="134">
        <f>IF(U155="základná",N155,0)</f>
        <v>0</v>
      </c>
      <c r="BF155" s="134">
        <f>IF(U155="znížená",N155,0)</f>
        <v>0</v>
      </c>
      <c r="BG155" s="134">
        <f>IF(U155="zákl. prenesená",N155,0)</f>
        <v>0</v>
      </c>
      <c r="BH155" s="134">
        <f>IF(U155="zníž. prenesená",N155,0)</f>
        <v>0</v>
      </c>
      <c r="BI155" s="134">
        <f>IF(U155="nulová",N155,0)</f>
        <v>0</v>
      </c>
      <c r="BJ155" s="20" t="s">
        <v>138</v>
      </c>
      <c r="BK155" s="220">
        <f>ROUND(L155*K155,3)</f>
        <v>0</v>
      </c>
      <c r="BL155" s="20" t="s">
        <v>222</v>
      </c>
      <c r="BM155" s="20" t="s">
        <v>631</v>
      </c>
    </row>
    <row r="156" s="1" customFormat="1" ht="16.5" customHeight="1">
      <c r="B156" s="175"/>
      <c r="C156" s="223" t="s">
        <v>227</v>
      </c>
      <c r="D156" s="223" t="s">
        <v>228</v>
      </c>
      <c r="E156" s="224" t="s">
        <v>632</v>
      </c>
      <c r="F156" s="225" t="s">
        <v>633</v>
      </c>
      <c r="G156" s="225"/>
      <c r="H156" s="225"/>
      <c r="I156" s="225"/>
      <c r="J156" s="226" t="s">
        <v>225</v>
      </c>
      <c r="K156" s="227">
        <v>7</v>
      </c>
      <c r="L156" s="228">
        <v>0</v>
      </c>
      <c r="M156" s="228"/>
      <c r="N156" s="227">
        <f>ROUND(L156*K156,3)</f>
        <v>0</v>
      </c>
      <c r="O156" s="215"/>
      <c r="P156" s="215"/>
      <c r="Q156" s="215"/>
      <c r="R156" s="179"/>
      <c r="T156" s="217" t="s">
        <v>5</v>
      </c>
      <c r="U156" s="54" t="s">
        <v>42</v>
      </c>
      <c r="V156" s="45"/>
      <c r="W156" s="218">
        <f>V156*K156</f>
        <v>0</v>
      </c>
      <c r="X156" s="218">
        <v>0.00029999999999999997</v>
      </c>
      <c r="Y156" s="218">
        <f>X156*K156</f>
        <v>0.0020999999999999999</v>
      </c>
      <c r="Z156" s="218">
        <v>0</v>
      </c>
      <c r="AA156" s="219">
        <f>Z156*K156</f>
        <v>0</v>
      </c>
      <c r="AR156" s="20" t="s">
        <v>288</v>
      </c>
      <c r="AT156" s="20" t="s">
        <v>228</v>
      </c>
      <c r="AU156" s="20" t="s">
        <v>138</v>
      </c>
      <c r="AY156" s="20" t="s">
        <v>159</v>
      </c>
      <c r="BE156" s="134">
        <f>IF(U156="základná",N156,0)</f>
        <v>0</v>
      </c>
      <c r="BF156" s="134">
        <f>IF(U156="znížená",N156,0)</f>
        <v>0</v>
      </c>
      <c r="BG156" s="134">
        <f>IF(U156="zákl. prenesená",N156,0)</f>
        <v>0</v>
      </c>
      <c r="BH156" s="134">
        <f>IF(U156="zníž. prenesená",N156,0)</f>
        <v>0</v>
      </c>
      <c r="BI156" s="134">
        <f>IF(U156="nulová",N156,0)</f>
        <v>0</v>
      </c>
      <c r="BJ156" s="20" t="s">
        <v>138</v>
      </c>
      <c r="BK156" s="220">
        <f>ROUND(L156*K156,3)</f>
        <v>0</v>
      </c>
      <c r="BL156" s="20" t="s">
        <v>222</v>
      </c>
      <c r="BM156" s="20" t="s">
        <v>634</v>
      </c>
    </row>
    <row r="157" s="1" customFormat="1" ht="25.5" customHeight="1">
      <c r="B157" s="175"/>
      <c r="C157" s="211" t="s">
        <v>233</v>
      </c>
      <c r="D157" s="211" t="s">
        <v>160</v>
      </c>
      <c r="E157" s="212" t="s">
        <v>635</v>
      </c>
      <c r="F157" s="213" t="s">
        <v>636</v>
      </c>
      <c r="G157" s="213"/>
      <c r="H157" s="213"/>
      <c r="I157" s="213"/>
      <c r="J157" s="214" t="s">
        <v>621</v>
      </c>
      <c r="K157" s="215">
        <v>1</v>
      </c>
      <c r="L157" s="216">
        <v>0</v>
      </c>
      <c r="M157" s="216"/>
      <c r="N157" s="215">
        <f>ROUND(L157*K157,3)</f>
        <v>0</v>
      </c>
      <c r="O157" s="215"/>
      <c r="P157" s="215"/>
      <c r="Q157" s="215"/>
      <c r="R157" s="179"/>
      <c r="T157" s="217" t="s">
        <v>5</v>
      </c>
      <c r="U157" s="54" t="s">
        <v>42</v>
      </c>
      <c r="V157" s="45"/>
      <c r="W157" s="218">
        <f>V157*K157</f>
        <v>0</v>
      </c>
      <c r="X157" s="218">
        <v>0.0071402000000000002</v>
      </c>
      <c r="Y157" s="218">
        <f>X157*K157</f>
        <v>0.0071402000000000002</v>
      </c>
      <c r="Z157" s="218">
        <v>0</v>
      </c>
      <c r="AA157" s="219">
        <f>Z157*K157</f>
        <v>0</v>
      </c>
      <c r="AR157" s="20" t="s">
        <v>222</v>
      </c>
      <c r="AT157" s="20" t="s">
        <v>160</v>
      </c>
      <c r="AU157" s="20" t="s">
        <v>138</v>
      </c>
      <c r="AY157" s="20" t="s">
        <v>159</v>
      </c>
      <c r="BE157" s="134">
        <f>IF(U157="základná",N157,0)</f>
        <v>0</v>
      </c>
      <c r="BF157" s="134">
        <f>IF(U157="znížená",N157,0)</f>
        <v>0</v>
      </c>
      <c r="BG157" s="134">
        <f>IF(U157="zákl. prenesená",N157,0)</f>
        <v>0</v>
      </c>
      <c r="BH157" s="134">
        <f>IF(U157="zníž. prenesená",N157,0)</f>
        <v>0</v>
      </c>
      <c r="BI157" s="134">
        <f>IF(U157="nulová",N157,0)</f>
        <v>0</v>
      </c>
      <c r="BJ157" s="20" t="s">
        <v>138</v>
      </c>
      <c r="BK157" s="220">
        <f>ROUND(L157*K157,3)</f>
        <v>0</v>
      </c>
      <c r="BL157" s="20" t="s">
        <v>222</v>
      </c>
      <c r="BM157" s="20" t="s">
        <v>637</v>
      </c>
    </row>
    <row r="158" s="1" customFormat="1" ht="25.5" customHeight="1">
      <c r="B158" s="175"/>
      <c r="C158" s="211" t="s">
        <v>237</v>
      </c>
      <c r="D158" s="211" t="s">
        <v>160</v>
      </c>
      <c r="E158" s="212" t="s">
        <v>638</v>
      </c>
      <c r="F158" s="213" t="s">
        <v>639</v>
      </c>
      <c r="G158" s="213"/>
      <c r="H158" s="213"/>
      <c r="I158" s="213"/>
      <c r="J158" s="214" t="s">
        <v>231</v>
      </c>
      <c r="K158" s="215">
        <v>10</v>
      </c>
      <c r="L158" s="216">
        <v>0</v>
      </c>
      <c r="M158" s="216"/>
      <c r="N158" s="215">
        <f>ROUND(L158*K158,3)</f>
        <v>0</v>
      </c>
      <c r="O158" s="215"/>
      <c r="P158" s="215"/>
      <c r="Q158" s="215"/>
      <c r="R158" s="179"/>
      <c r="T158" s="217" t="s">
        <v>5</v>
      </c>
      <c r="U158" s="54" t="s">
        <v>42</v>
      </c>
      <c r="V158" s="45"/>
      <c r="W158" s="218">
        <f>V158*K158</f>
        <v>0</v>
      </c>
      <c r="X158" s="218">
        <v>0</v>
      </c>
      <c r="Y158" s="218">
        <f>X158*K158</f>
        <v>0</v>
      </c>
      <c r="Z158" s="218">
        <v>0.00052999999999999998</v>
      </c>
      <c r="AA158" s="219">
        <f>Z158*K158</f>
        <v>0.0053</v>
      </c>
      <c r="AR158" s="20" t="s">
        <v>222</v>
      </c>
      <c r="AT158" s="20" t="s">
        <v>160</v>
      </c>
      <c r="AU158" s="20" t="s">
        <v>138</v>
      </c>
      <c r="AY158" s="20" t="s">
        <v>159</v>
      </c>
      <c r="BE158" s="134">
        <f>IF(U158="základná",N158,0)</f>
        <v>0</v>
      </c>
      <c r="BF158" s="134">
        <f>IF(U158="znížená",N158,0)</f>
        <v>0</v>
      </c>
      <c r="BG158" s="134">
        <f>IF(U158="zákl. prenesená",N158,0)</f>
        <v>0</v>
      </c>
      <c r="BH158" s="134">
        <f>IF(U158="zníž. prenesená",N158,0)</f>
        <v>0</v>
      </c>
      <c r="BI158" s="134">
        <f>IF(U158="nulová",N158,0)</f>
        <v>0</v>
      </c>
      <c r="BJ158" s="20" t="s">
        <v>138</v>
      </c>
      <c r="BK158" s="220">
        <f>ROUND(L158*K158,3)</f>
        <v>0</v>
      </c>
      <c r="BL158" s="20" t="s">
        <v>222</v>
      </c>
      <c r="BM158" s="20" t="s">
        <v>640</v>
      </c>
    </row>
    <row r="159" s="1" customFormat="1" ht="38.25" customHeight="1">
      <c r="B159" s="175"/>
      <c r="C159" s="211" t="s">
        <v>10</v>
      </c>
      <c r="D159" s="211" t="s">
        <v>160</v>
      </c>
      <c r="E159" s="212" t="s">
        <v>641</v>
      </c>
      <c r="F159" s="213" t="s">
        <v>642</v>
      </c>
      <c r="G159" s="213"/>
      <c r="H159" s="213"/>
      <c r="I159" s="213"/>
      <c r="J159" s="214" t="s">
        <v>231</v>
      </c>
      <c r="K159" s="215">
        <v>2</v>
      </c>
      <c r="L159" s="216">
        <v>0</v>
      </c>
      <c r="M159" s="216"/>
      <c r="N159" s="215">
        <f>ROUND(L159*K159,3)</f>
        <v>0</v>
      </c>
      <c r="O159" s="215"/>
      <c r="P159" s="215"/>
      <c r="Q159" s="215"/>
      <c r="R159" s="179"/>
      <c r="T159" s="217" t="s">
        <v>5</v>
      </c>
      <c r="U159" s="54" t="s">
        <v>42</v>
      </c>
      <c r="V159" s="45"/>
      <c r="W159" s="218">
        <f>V159*K159</f>
        <v>0</v>
      </c>
      <c r="X159" s="218">
        <v>0.00025999999999999998</v>
      </c>
      <c r="Y159" s="218">
        <f>X159*K159</f>
        <v>0.00051999999999999995</v>
      </c>
      <c r="Z159" s="218">
        <v>0</v>
      </c>
      <c r="AA159" s="219">
        <f>Z159*K159</f>
        <v>0</v>
      </c>
      <c r="AR159" s="20" t="s">
        <v>222</v>
      </c>
      <c r="AT159" s="20" t="s">
        <v>160</v>
      </c>
      <c r="AU159" s="20" t="s">
        <v>138</v>
      </c>
      <c r="AY159" s="20" t="s">
        <v>159</v>
      </c>
      <c r="BE159" s="134">
        <f>IF(U159="základná",N159,0)</f>
        <v>0</v>
      </c>
      <c r="BF159" s="134">
        <f>IF(U159="znížená",N159,0)</f>
        <v>0</v>
      </c>
      <c r="BG159" s="134">
        <f>IF(U159="zákl. prenesená",N159,0)</f>
        <v>0</v>
      </c>
      <c r="BH159" s="134">
        <f>IF(U159="zníž. prenesená",N159,0)</f>
        <v>0</v>
      </c>
      <c r="BI159" s="134">
        <f>IF(U159="nulová",N159,0)</f>
        <v>0</v>
      </c>
      <c r="BJ159" s="20" t="s">
        <v>138</v>
      </c>
      <c r="BK159" s="220">
        <f>ROUND(L159*K159,3)</f>
        <v>0</v>
      </c>
      <c r="BL159" s="20" t="s">
        <v>222</v>
      </c>
      <c r="BM159" s="20" t="s">
        <v>643</v>
      </c>
    </row>
    <row r="160" s="1" customFormat="1" ht="16.5" customHeight="1">
      <c r="B160" s="175"/>
      <c r="C160" s="223" t="s">
        <v>244</v>
      </c>
      <c r="D160" s="223" t="s">
        <v>228</v>
      </c>
      <c r="E160" s="224" t="s">
        <v>644</v>
      </c>
      <c r="F160" s="225" t="s">
        <v>645</v>
      </c>
      <c r="G160" s="225"/>
      <c r="H160" s="225"/>
      <c r="I160" s="225"/>
      <c r="J160" s="226" t="s">
        <v>231</v>
      </c>
      <c r="K160" s="227">
        <v>2</v>
      </c>
      <c r="L160" s="228">
        <v>0</v>
      </c>
      <c r="M160" s="228"/>
      <c r="N160" s="227">
        <f>ROUND(L160*K160,3)</f>
        <v>0</v>
      </c>
      <c r="O160" s="215"/>
      <c r="P160" s="215"/>
      <c r="Q160" s="215"/>
      <c r="R160" s="179"/>
      <c r="T160" s="217" t="s">
        <v>5</v>
      </c>
      <c r="U160" s="54" t="s">
        <v>42</v>
      </c>
      <c r="V160" s="45"/>
      <c r="W160" s="218">
        <f>V160*K160</f>
        <v>0</v>
      </c>
      <c r="X160" s="218">
        <v>0.00027</v>
      </c>
      <c r="Y160" s="218">
        <f>X160*K160</f>
        <v>0.00054000000000000001</v>
      </c>
      <c r="Z160" s="218">
        <v>0</v>
      </c>
      <c r="AA160" s="219">
        <f>Z160*K160</f>
        <v>0</v>
      </c>
      <c r="AR160" s="20" t="s">
        <v>288</v>
      </c>
      <c r="AT160" s="20" t="s">
        <v>228</v>
      </c>
      <c r="AU160" s="20" t="s">
        <v>138</v>
      </c>
      <c r="AY160" s="20" t="s">
        <v>159</v>
      </c>
      <c r="BE160" s="134">
        <f>IF(U160="základná",N160,0)</f>
        <v>0</v>
      </c>
      <c r="BF160" s="134">
        <f>IF(U160="znížená",N160,0)</f>
        <v>0</v>
      </c>
      <c r="BG160" s="134">
        <f>IF(U160="zákl. prenesená",N160,0)</f>
        <v>0</v>
      </c>
      <c r="BH160" s="134">
        <f>IF(U160="zníž. prenesená",N160,0)</f>
        <v>0</v>
      </c>
      <c r="BI160" s="134">
        <f>IF(U160="nulová",N160,0)</f>
        <v>0</v>
      </c>
      <c r="BJ160" s="20" t="s">
        <v>138</v>
      </c>
      <c r="BK160" s="220">
        <f>ROUND(L160*K160,3)</f>
        <v>0</v>
      </c>
      <c r="BL160" s="20" t="s">
        <v>222</v>
      </c>
      <c r="BM160" s="20" t="s">
        <v>646</v>
      </c>
    </row>
    <row r="161" s="1" customFormat="1" ht="38.25" customHeight="1">
      <c r="B161" s="175"/>
      <c r="C161" s="211" t="s">
        <v>248</v>
      </c>
      <c r="D161" s="211" t="s">
        <v>160</v>
      </c>
      <c r="E161" s="212" t="s">
        <v>647</v>
      </c>
      <c r="F161" s="213" t="s">
        <v>648</v>
      </c>
      <c r="G161" s="213"/>
      <c r="H161" s="213"/>
      <c r="I161" s="213"/>
      <c r="J161" s="214" t="s">
        <v>231</v>
      </c>
      <c r="K161" s="215">
        <v>6</v>
      </c>
      <c r="L161" s="216">
        <v>0</v>
      </c>
      <c r="M161" s="216"/>
      <c r="N161" s="215">
        <f>ROUND(L161*K161,3)</f>
        <v>0</v>
      </c>
      <c r="O161" s="215"/>
      <c r="P161" s="215"/>
      <c r="Q161" s="215"/>
      <c r="R161" s="179"/>
      <c r="T161" s="217" t="s">
        <v>5</v>
      </c>
      <c r="U161" s="54" t="s">
        <v>42</v>
      </c>
      <c r="V161" s="45"/>
      <c r="W161" s="218">
        <f>V161*K161</f>
        <v>0</v>
      </c>
      <c r="X161" s="218">
        <v>2.0000000000000002E-05</v>
      </c>
      <c r="Y161" s="218">
        <f>X161*K161</f>
        <v>0.00012000000000000002</v>
      </c>
      <c r="Z161" s="218">
        <v>0</v>
      </c>
      <c r="AA161" s="219">
        <f>Z161*K161</f>
        <v>0</v>
      </c>
      <c r="AR161" s="20" t="s">
        <v>222</v>
      </c>
      <c r="AT161" s="20" t="s">
        <v>160</v>
      </c>
      <c r="AU161" s="20" t="s">
        <v>138</v>
      </c>
      <c r="AY161" s="20" t="s">
        <v>159</v>
      </c>
      <c r="BE161" s="134">
        <f>IF(U161="základná",N161,0)</f>
        <v>0</v>
      </c>
      <c r="BF161" s="134">
        <f>IF(U161="znížená",N161,0)</f>
        <v>0</v>
      </c>
      <c r="BG161" s="134">
        <f>IF(U161="zákl. prenesená",N161,0)</f>
        <v>0</v>
      </c>
      <c r="BH161" s="134">
        <f>IF(U161="zníž. prenesená",N161,0)</f>
        <v>0</v>
      </c>
      <c r="BI161" s="134">
        <f>IF(U161="nulová",N161,0)</f>
        <v>0</v>
      </c>
      <c r="BJ161" s="20" t="s">
        <v>138</v>
      </c>
      <c r="BK161" s="220">
        <f>ROUND(L161*K161,3)</f>
        <v>0</v>
      </c>
      <c r="BL161" s="20" t="s">
        <v>222</v>
      </c>
      <c r="BM161" s="20" t="s">
        <v>649</v>
      </c>
    </row>
    <row r="162" s="1" customFormat="1" ht="25.5" customHeight="1">
      <c r="B162" s="175"/>
      <c r="C162" s="223" t="s">
        <v>252</v>
      </c>
      <c r="D162" s="223" t="s">
        <v>228</v>
      </c>
      <c r="E162" s="224" t="s">
        <v>650</v>
      </c>
      <c r="F162" s="225" t="s">
        <v>651</v>
      </c>
      <c r="G162" s="225"/>
      <c r="H162" s="225"/>
      <c r="I162" s="225"/>
      <c r="J162" s="226" t="s">
        <v>231</v>
      </c>
      <c r="K162" s="227">
        <v>3</v>
      </c>
      <c r="L162" s="228">
        <v>0</v>
      </c>
      <c r="M162" s="228"/>
      <c r="N162" s="227">
        <f>ROUND(L162*K162,3)</f>
        <v>0</v>
      </c>
      <c r="O162" s="215"/>
      <c r="P162" s="215"/>
      <c r="Q162" s="215"/>
      <c r="R162" s="179"/>
      <c r="T162" s="217" t="s">
        <v>5</v>
      </c>
      <c r="U162" s="54" t="s">
        <v>42</v>
      </c>
      <c r="V162" s="45"/>
      <c r="W162" s="218">
        <f>V162*K162</f>
        <v>0</v>
      </c>
      <c r="X162" s="218">
        <v>8.6333333333333295E-05</v>
      </c>
      <c r="Y162" s="218">
        <f>X162*K162</f>
        <v>0.0002589999999999999</v>
      </c>
      <c r="Z162" s="218">
        <v>0</v>
      </c>
      <c r="AA162" s="219">
        <f>Z162*K162</f>
        <v>0</v>
      </c>
      <c r="AR162" s="20" t="s">
        <v>288</v>
      </c>
      <c r="AT162" s="20" t="s">
        <v>228</v>
      </c>
      <c r="AU162" s="20" t="s">
        <v>138</v>
      </c>
      <c r="AY162" s="20" t="s">
        <v>159</v>
      </c>
      <c r="BE162" s="134">
        <f>IF(U162="základná",N162,0)</f>
        <v>0</v>
      </c>
      <c r="BF162" s="134">
        <f>IF(U162="znížená",N162,0)</f>
        <v>0</v>
      </c>
      <c r="BG162" s="134">
        <f>IF(U162="zákl. prenesená",N162,0)</f>
        <v>0</v>
      </c>
      <c r="BH162" s="134">
        <f>IF(U162="zníž. prenesená",N162,0)</f>
        <v>0</v>
      </c>
      <c r="BI162" s="134">
        <f>IF(U162="nulová",N162,0)</f>
        <v>0</v>
      </c>
      <c r="BJ162" s="20" t="s">
        <v>138</v>
      </c>
      <c r="BK162" s="220">
        <f>ROUND(L162*K162,3)</f>
        <v>0</v>
      </c>
      <c r="BL162" s="20" t="s">
        <v>222</v>
      </c>
      <c r="BM162" s="20" t="s">
        <v>652</v>
      </c>
    </row>
    <row r="163" s="1" customFormat="1" ht="25.5" customHeight="1">
      <c r="B163" s="175"/>
      <c r="C163" s="223" t="s">
        <v>256</v>
      </c>
      <c r="D163" s="223" t="s">
        <v>228</v>
      </c>
      <c r="E163" s="224" t="s">
        <v>653</v>
      </c>
      <c r="F163" s="225" t="s">
        <v>654</v>
      </c>
      <c r="G163" s="225"/>
      <c r="H163" s="225"/>
      <c r="I163" s="225"/>
      <c r="J163" s="226" t="s">
        <v>231</v>
      </c>
      <c r="K163" s="227">
        <v>1</v>
      </c>
      <c r="L163" s="228">
        <v>0</v>
      </c>
      <c r="M163" s="228"/>
      <c r="N163" s="227">
        <f>ROUND(L163*K163,3)</f>
        <v>0</v>
      </c>
      <c r="O163" s="215"/>
      <c r="P163" s="215"/>
      <c r="Q163" s="215"/>
      <c r="R163" s="179"/>
      <c r="T163" s="217" t="s">
        <v>5</v>
      </c>
      <c r="U163" s="54" t="s">
        <v>42</v>
      </c>
      <c r="V163" s="45"/>
      <c r="W163" s="218">
        <f>V163*K163</f>
        <v>0</v>
      </c>
      <c r="X163" s="218">
        <v>0</v>
      </c>
      <c r="Y163" s="218">
        <f>X163*K163</f>
        <v>0</v>
      </c>
      <c r="Z163" s="218">
        <v>0</v>
      </c>
      <c r="AA163" s="219">
        <f>Z163*K163</f>
        <v>0</v>
      </c>
      <c r="AR163" s="20" t="s">
        <v>288</v>
      </c>
      <c r="AT163" s="20" t="s">
        <v>228</v>
      </c>
      <c r="AU163" s="20" t="s">
        <v>138</v>
      </c>
      <c r="AY163" s="20" t="s">
        <v>159</v>
      </c>
      <c r="BE163" s="134">
        <f>IF(U163="základná",N163,0)</f>
        <v>0</v>
      </c>
      <c r="BF163" s="134">
        <f>IF(U163="znížená",N163,0)</f>
        <v>0</v>
      </c>
      <c r="BG163" s="134">
        <f>IF(U163="zákl. prenesená",N163,0)</f>
        <v>0</v>
      </c>
      <c r="BH163" s="134">
        <f>IF(U163="zníž. prenesená",N163,0)</f>
        <v>0</v>
      </c>
      <c r="BI163" s="134">
        <f>IF(U163="nulová",N163,0)</f>
        <v>0</v>
      </c>
      <c r="BJ163" s="20" t="s">
        <v>138</v>
      </c>
      <c r="BK163" s="220">
        <f>ROUND(L163*K163,3)</f>
        <v>0</v>
      </c>
      <c r="BL163" s="20" t="s">
        <v>222</v>
      </c>
      <c r="BM163" s="20" t="s">
        <v>655</v>
      </c>
    </row>
    <row r="164" s="1" customFormat="1" ht="16.5" customHeight="1">
      <c r="B164" s="175"/>
      <c r="C164" s="223" t="s">
        <v>260</v>
      </c>
      <c r="D164" s="223" t="s">
        <v>228</v>
      </c>
      <c r="E164" s="224" t="s">
        <v>656</v>
      </c>
      <c r="F164" s="225" t="s">
        <v>657</v>
      </c>
      <c r="G164" s="225"/>
      <c r="H164" s="225"/>
      <c r="I164" s="225"/>
      <c r="J164" s="226" t="s">
        <v>231</v>
      </c>
      <c r="K164" s="227">
        <v>2</v>
      </c>
      <c r="L164" s="228">
        <v>0</v>
      </c>
      <c r="M164" s="228"/>
      <c r="N164" s="227">
        <f>ROUND(L164*K164,3)</f>
        <v>0</v>
      </c>
      <c r="O164" s="215"/>
      <c r="P164" s="215"/>
      <c r="Q164" s="215"/>
      <c r="R164" s="179"/>
      <c r="T164" s="217" t="s">
        <v>5</v>
      </c>
      <c r="U164" s="54" t="s">
        <v>42</v>
      </c>
      <c r="V164" s="45"/>
      <c r="W164" s="218">
        <f>V164*K164</f>
        <v>0</v>
      </c>
      <c r="X164" s="218">
        <v>0.00050000000000000001</v>
      </c>
      <c r="Y164" s="218">
        <f>X164*K164</f>
        <v>0.001</v>
      </c>
      <c r="Z164" s="218">
        <v>0</v>
      </c>
      <c r="AA164" s="219">
        <f>Z164*K164</f>
        <v>0</v>
      </c>
      <c r="AR164" s="20" t="s">
        <v>288</v>
      </c>
      <c r="AT164" s="20" t="s">
        <v>228</v>
      </c>
      <c r="AU164" s="20" t="s">
        <v>138</v>
      </c>
      <c r="AY164" s="20" t="s">
        <v>159</v>
      </c>
      <c r="BE164" s="134">
        <f>IF(U164="základná",N164,0)</f>
        <v>0</v>
      </c>
      <c r="BF164" s="134">
        <f>IF(U164="znížená",N164,0)</f>
        <v>0</v>
      </c>
      <c r="BG164" s="134">
        <f>IF(U164="zákl. prenesená",N164,0)</f>
        <v>0</v>
      </c>
      <c r="BH164" s="134">
        <f>IF(U164="zníž. prenesená",N164,0)</f>
        <v>0</v>
      </c>
      <c r="BI164" s="134">
        <f>IF(U164="nulová",N164,0)</f>
        <v>0</v>
      </c>
      <c r="BJ164" s="20" t="s">
        <v>138</v>
      </c>
      <c r="BK164" s="220">
        <f>ROUND(L164*K164,3)</f>
        <v>0</v>
      </c>
      <c r="BL164" s="20" t="s">
        <v>222</v>
      </c>
      <c r="BM164" s="20" t="s">
        <v>658</v>
      </c>
    </row>
    <row r="165" s="1" customFormat="1" ht="25.5" customHeight="1">
      <c r="B165" s="175"/>
      <c r="C165" s="211" t="s">
        <v>264</v>
      </c>
      <c r="D165" s="211" t="s">
        <v>160</v>
      </c>
      <c r="E165" s="212" t="s">
        <v>659</v>
      </c>
      <c r="F165" s="213" t="s">
        <v>660</v>
      </c>
      <c r="G165" s="213"/>
      <c r="H165" s="213"/>
      <c r="I165" s="213"/>
      <c r="J165" s="214" t="s">
        <v>225</v>
      </c>
      <c r="K165" s="215">
        <v>8.5</v>
      </c>
      <c r="L165" s="216">
        <v>0</v>
      </c>
      <c r="M165" s="216"/>
      <c r="N165" s="215">
        <f>ROUND(L165*K165,3)</f>
        <v>0</v>
      </c>
      <c r="O165" s="215"/>
      <c r="P165" s="215"/>
      <c r="Q165" s="215"/>
      <c r="R165" s="179"/>
      <c r="T165" s="217" t="s">
        <v>5</v>
      </c>
      <c r="U165" s="54" t="s">
        <v>42</v>
      </c>
      <c r="V165" s="45"/>
      <c r="W165" s="218">
        <f>V165*K165</f>
        <v>0</v>
      </c>
      <c r="X165" s="218">
        <v>0.00018689800000000001</v>
      </c>
      <c r="Y165" s="218">
        <f>X165*K165</f>
        <v>0.0015886330000000001</v>
      </c>
      <c r="Z165" s="218">
        <v>0</v>
      </c>
      <c r="AA165" s="219">
        <f>Z165*K165</f>
        <v>0</v>
      </c>
      <c r="AR165" s="20" t="s">
        <v>222</v>
      </c>
      <c r="AT165" s="20" t="s">
        <v>160</v>
      </c>
      <c r="AU165" s="20" t="s">
        <v>138</v>
      </c>
      <c r="AY165" s="20" t="s">
        <v>159</v>
      </c>
      <c r="BE165" s="134">
        <f>IF(U165="základná",N165,0)</f>
        <v>0</v>
      </c>
      <c r="BF165" s="134">
        <f>IF(U165="znížená",N165,0)</f>
        <v>0</v>
      </c>
      <c r="BG165" s="134">
        <f>IF(U165="zákl. prenesená",N165,0)</f>
        <v>0</v>
      </c>
      <c r="BH165" s="134">
        <f>IF(U165="zníž. prenesená",N165,0)</f>
        <v>0</v>
      </c>
      <c r="BI165" s="134">
        <f>IF(U165="nulová",N165,0)</f>
        <v>0</v>
      </c>
      <c r="BJ165" s="20" t="s">
        <v>138</v>
      </c>
      <c r="BK165" s="220">
        <f>ROUND(L165*K165,3)</f>
        <v>0</v>
      </c>
      <c r="BL165" s="20" t="s">
        <v>222</v>
      </c>
      <c r="BM165" s="20" t="s">
        <v>661</v>
      </c>
    </row>
    <row r="166" s="1" customFormat="1" ht="25.5" customHeight="1">
      <c r="B166" s="175"/>
      <c r="C166" s="211" t="s">
        <v>268</v>
      </c>
      <c r="D166" s="211" t="s">
        <v>160</v>
      </c>
      <c r="E166" s="212" t="s">
        <v>662</v>
      </c>
      <c r="F166" s="213" t="s">
        <v>663</v>
      </c>
      <c r="G166" s="213"/>
      <c r="H166" s="213"/>
      <c r="I166" s="213"/>
      <c r="J166" s="214" t="s">
        <v>225</v>
      </c>
      <c r="K166" s="215">
        <v>8.5</v>
      </c>
      <c r="L166" s="216">
        <v>0</v>
      </c>
      <c r="M166" s="216"/>
      <c r="N166" s="215">
        <f>ROUND(L166*K166,3)</f>
        <v>0</v>
      </c>
      <c r="O166" s="215"/>
      <c r="P166" s="215"/>
      <c r="Q166" s="215"/>
      <c r="R166" s="179"/>
      <c r="T166" s="217" t="s">
        <v>5</v>
      </c>
      <c r="U166" s="54" t="s">
        <v>42</v>
      </c>
      <c r="V166" s="45"/>
      <c r="W166" s="218">
        <f>V166*K166</f>
        <v>0</v>
      </c>
      <c r="X166" s="218">
        <v>1.0000000000000001E-05</v>
      </c>
      <c r="Y166" s="218">
        <f>X166*K166</f>
        <v>8.5000000000000006E-05</v>
      </c>
      <c r="Z166" s="218">
        <v>0</v>
      </c>
      <c r="AA166" s="219">
        <f>Z166*K166</f>
        <v>0</v>
      </c>
      <c r="AR166" s="20" t="s">
        <v>222</v>
      </c>
      <c r="AT166" s="20" t="s">
        <v>160</v>
      </c>
      <c r="AU166" s="20" t="s">
        <v>138</v>
      </c>
      <c r="AY166" s="20" t="s">
        <v>159</v>
      </c>
      <c r="BE166" s="134">
        <f>IF(U166="základná",N166,0)</f>
        <v>0</v>
      </c>
      <c r="BF166" s="134">
        <f>IF(U166="znížená",N166,0)</f>
        <v>0</v>
      </c>
      <c r="BG166" s="134">
        <f>IF(U166="zákl. prenesená",N166,0)</f>
        <v>0</v>
      </c>
      <c r="BH166" s="134">
        <f>IF(U166="zníž. prenesená",N166,0)</f>
        <v>0</v>
      </c>
      <c r="BI166" s="134">
        <f>IF(U166="nulová",N166,0)</f>
        <v>0</v>
      </c>
      <c r="BJ166" s="20" t="s">
        <v>138</v>
      </c>
      <c r="BK166" s="220">
        <f>ROUND(L166*K166,3)</f>
        <v>0</v>
      </c>
      <c r="BL166" s="20" t="s">
        <v>222</v>
      </c>
      <c r="BM166" s="20" t="s">
        <v>664</v>
      </c>
    </row>
    <row r="167" s="1" customFormat="1" ht="25.5" customHeight="1">
      <c r="B167" s="175"/>
      <c r="C167" s="211" t="s">
        <v>272</v>
      </c>
      <c r="D167" s="211" t="s">
        <v>160</v>
      </c>
      <c r="E167" s="212" t="s">
        <v>665</v>
      </c>
      <c r="F167" s="213" t="s">
        <v>666</v>
      </c>
      <c r="G167" s="213"/>
      <c r="H167" s="213"/>
      <c r="I167" s="213"/>
      <c r="J167" s="214" t="s">
        <v>315</v>
      </c>
      <c r="K167" s="216">
        <v>0</v>
      </c>
      <c r="L167" s="216">
        <v>0</v>
      </c>
      <c r="M167" s="216"/>
      <c r="N167" s="215">
        <f>ROUND(L167*K167,3)</f>
        <v>0</v>
      </c>
      <c r="O167" s="215"/>
      <c r="P167" s="215"/>
      <c r="Q167" s="215"/>
      <c r="R167" s="179"/>
      <c r="T167" s="217" t="s">
        <v>5</v>
      </c>
      <c r="U167" s="54" t="s">
        <v>42</v>
      </c>
      <c r="V167" s="45"/>
      <c r="W167" s="218">
        <f>V167*K167</f>
        <v>0</v>
      </c>
      <c r="X167" s="218">
        <v>0</v>
      </c>
      <c r="Y167" s="218">
        <f>X167*K167</f>
        <v>0</v>
      </c>
      <c r="Z167" s="218">
        <v>0</v>
      </c>
      <c r="AA167" s="219">
        <f>Z167*K167</f>
        <v>0</v>
      </c>
      <c r="AR167" s="20" t="s">
        <v>222</v>
      </c>
      <c r="AT167" s="20" t="s">
        <v>160</v>
      </c>
      <c r="AU167" s="20" t="s">
        <v>138</v>
      </c>
      <c r="AY167" s="20" t="s">
        <v>159</v>
      </c>
      <c r="BE167" s="134">
        <f>IF(U167="základná",N167,0)</f>
        <v>0</v>
      </c>
      <c r="BF167" s="134">
        <f>IF(U167="znížená",N167,0)</f>
        <v>0</v>
      </c>
      <c r="BG167" s="134">
        <f>IF(U167="zákl. prenesená",N167,0)</f>
        <v>0</v>
      </c>
      <c r="BH167" s="134">
        <f>IF(U167="zníž. prenesená",N167,0)</f>
        <v>0</v>
      </c>
      <c r="BI167" s="134">
        <f>IF(U167="nulová",N167,0)</f>
        <v>0</v>
      </c>
      <c r="BJ167" s="20" t="s">
        <v>138</v>
      </c>
      <c r="BK167" s="220">
        <f>ROUND(L167*K167,3)</f>
        <v>0</v>
      </c>
      <c r="BL167" s="20" t="s">
        <v>222</v>
      </c>
      <c r="BM167" s="20" t="s">
        <v>667</v>
      </c>
    </row>
    <row r="168" s="9" customFormat="1" ht="29.88" customHeight="1">
      <c r="B168" s="197"/>
      <c r="C168" s="198"/>
      <c r="D168" s="208" t="s">
        <v>573</v>
      </c>
      <c r="E168" s="208"/>
      <c r="F168" s="208"/>
      <c r="G168" s="208"/>
      <c r="H168" s="208"/>
      <c r="I168" s="208"/>
      <c r="J168" s="208"/>
      <c r="K168" s="208"/>
      <c r="L168" s="208"/>
      <c r="M168" s="208"/>
      <c r="N168" s="221">
        <f>BK168</f>
        <v>0</v>
      </c>
      <c r="O168" s="222"/>
      <c r="P168" s="222"/>
      <c r="Q168" s="222"/>
      <c r="R168" s="201"/>
      <c r="T168" s="202"/>
      <c r="U168" s="198"/>
      <c r="V168" s="198"/>
      <c r="W168" s="203">
        <f>SUM(W169:W178)</f>
        <v>0</v>
      </c>
      <c r="X168" s="198"/>
      <c r="Y168" s="203">
        <f>SUM(Y169:Y178)</f>
        <v>0.34924635280000005</v>
      </c>
      <c r="Z168" s="198"/>
      <c r="AA168" s="204">
        <f>SUM(AA169:AA178)</f>
        <v>0.0053200000000000001</v>
      </c>
      <c r="AR168" s="205" t="s">
        <v>138</v>
      </c>
      <c r="AT168" s="206" t="s">
        <v>74</v>
      </c>
      <c r="AU168" s="206" t="s">
        <v>83</v>
      </c>
      <c r="AY168" s="205" t="s">
        <v>159</v>
      </c>
      <c r="BK168" s="207">
        <f>SUM(BK169:BK178)</f>
        <v>0</v>
      </c>
    </row>
    <row r="169" s="1" customFormat="1" ht="38.25" customHeight="1">
      <c r="B169" s="175"/>
      <c r="C169" s="211" t="s">
        <v>276</v>
      </c>
      <c r="D169" s="211" t="s">
        <v>160</v>
      </c>
      <c r="E169" s="212" t="s">
        <v>668</v>
      </c>
      <c r="F169" s="213" t="s">
        <v>669</v>
      </c>
      <c r="G169" s="213"/>
      <c r="H169" s="213"/>
      <c r="I169" s="213"/>
      <c r="J169" s="214" t="s">
        <v>225</v>
      </c>
      <c r="K169" s="215">
        <v>4</v>
      </c>
      <c r="L169" s="216">
        <v>0</v>
      </c>
      <c r="M169" s="216"/>
      <c r="N169" s="215">
        <f>ROUND(L169*K169,3)</f>
        <v>0</v>
      </c>
      <c r="O169" s="215"/>
      <c r="P169" s="215"/>
      <c r="Q169" s="215"/>
      <c r="R169" s="179"/>
      <c r="T169" s="217" t="s">
        <v>5</v>
      </c>
      <c r="U169" s="54" t="s">
        <v>42</v>
      </c>
      <c r="V169" s="45"/>
      <c r="W169" s="218">
        <f>V169*K169</f>
        <v>0</v>
      </c>
      <c r="X169" s="218">
        <v>0.014438155600000001</v>
      </c>
      <c r="Y169" s="218">
        <f>X169*K169</f>
        <v>0.057752622400000002</v>
      </c>
      <c r="Z169" s="218">
        <v>0</v>
      </c>
      <c r="AA169" s="219">
        <f>Z169*K169</f>
        <v>0</v>
      </c>
      <c r="AR169" s="20" t="s">
        <v>222</v>
      </c>
      <c r="AT169" s="20" t="s">
        <v>160</v>
      </c>
      <c r="AU169" s="20" t="s">
        <v>138</v>
      </c>
      <c r="AY169" s="20" t="s">
        <v>159</v>
      </c>
      <c r="BE169" s="134">
        <f>IF(U169="základná",N169,0)</f>
        <v>0</v>
      </c>
      <c r="BF169" s="134">
        <f>IF(U169="znížená",N169,0)</f>
        <v>0</v>
      </c>
      <c r="BG169" s="134">
        <f>IF(U169="zákl. prenesená",N169,0)</f>
        <v>0</v>
      </c>
      <c r="BH169" s="134">
        <f>IF(U169="zníž. prenesená",N169,0)</f>
        <v>0</v>
      </c>
      <c r="BI169" s="134">
        <f>IF(U169="nulová",N169,0)</f>
        <v>0</v>
      </c>
      <c r="BJ169" s="20" t="s">
        <v>138</v>
      </c>
      <c r="BK169" s="220">
        <f>ROUND(L169*K169,3)</f>
        <v>0</v>
      </c>
      <c r="BL169" s="20" t="s">
        <v>222</v>
      </c>
      <c r="BM169" s="20" t="s">
        <v>670</v>
      </c>
    </row>
    <row r="170" s="1" customFormat="1" ht="38.25" customHeight="1">
      <c r="B170" s="175"/>
      <c r="C170" s="211" t="s">
        <v>280</v>
      </c>
      <c r="D170" s="211" t="s">
        <v>160</v>
      </c>
      <c r="E170" s="212" t="s">
        <v>671</v>
      </c>
      <c r="F170" s="213" t="s">
        <v>672</v>
      </c>
      <c r="G170" s="213"/>
      <c r="H170" s="213"/>
      <c r="I170" s="213"/>
      <c r="J170" s="214" t="s">
        <v>225</v>
      </c>
      <c r="K170" s="215">
        <v>12</v>
      </c>
      <c r="L170" s="216">
        <v>0</v>
      </c>
      <c r="M170" s="216"/>
      <c r="N170" s="215">
        <f>ROUND(L170*K170,3)</f>
        <v>0</v>
      </c>
      <c r="O170" s="215"/>
      <c r="P170" s="215"/>
      <c r="Q170" s="215"/>
      <c r="R170" s="179"/>
      <c r="T170" s="217" t="s">
        <v>5</v>
      </c>
      <c r="U170" s="54" t="s">
        <v>42</v>
      </c>
      <c r="V170" s="45"/>
      <c r="W170" s="218">
        <f>V170*K170</f>
        <v>0</v>
      </c>
      <c r="X170" s="218">
        <v>0.012401117200000001</v>
      </c>
      <c r="Y170" s="218">
        <f>X170*K170</f>
        <v>0.14881340640000002</v>
      </c>
      <c r="Z170" s="218">
        <v>0</v>
      </c>
      <c r="AA170" s="219">
        <f>Z170*K170</f>
        <v>0</v>
      </c>
      <c r="AR170" s="20" t="s">
        <v>222</v>
      </c>
      <c r="AT170" s="20" t="s">
        <v>160</v>
      </c>
      <c r="AU170" s="20" t="s">
        <v>138</v>
      </c>
      <c r="AY170" s="20" t="s">
        <v>159</v>
      </c>
      <c r="BE170" s="134">
        <f>IF(U170="základná",N170,0)</f>
        <v>0</v>
      </c>
      <c r="BF170" s="134">
        <f>IF(U170="znížená",N170,0)</f>
        <v>0</v>
      </c>
      <c r="BG170" s="134">
        <f>IF(U170="zákl. prenesená",N170,0)</f>
        <v>0</v>
      </c>
      <c r="BH170" s="134">
        <f>IF(U170="zníž. prenesená",N170,0)</f>
        <v>0</v>
      </c>
      <c r="BI170" s="134">
        <f>IF(U170="nulová",N170,0)</f>
        <v>0</v>
      </c>
      <c r="BJ170" s="20" t="s">
        <v>138</v>
      </c>
      <c r="BK170" s="220">
        <f>ROUND(L170*K170,3)</f>
        <v>0</v>
      </c>
      <c r="BL170" s="20" t="s">
        <v>222</v>
      </c>
      <c r="BM170" s="20" t="s">
        <v>673</v>
      </c>
    </row>
    <row r="171" s="1" customFormat="1" ht="25.5" customHeight="1">
      <c r="B171" s="175"/>
      <c r="C171" s="211" t="s">
        <v>284</v>
      </c>
      <c r="D171" s="211" t="s">
        <v>160</v>
      </c>
      <c r="E171" s="212" t="s">
        <v>674</v>
      </c>
      <c r="F171" s="213" t="s">
        <v>675</v>
      </c>
      <c r="G171" s="213"/>
      <c r="H171" s="213"/>
      <c r="I171" s="213"/>
      <c r="J171" s="214" t="s">
        <v>225</v>
      </c>
      <c r="K171" s="215">
        <v>28</v>
      </c>
      <c r="L171" s="216">
        <v>0</v>
      </c>
      <c r="M171" s="216"/>
      <c r="N171" s="215">
        <f>ROUND(L171*K171,3)</f>
        <v>0</v>
      </c>
      <c r="O171" s="215"/>
      <c r="P171" s="215"/>
      <c r="Q171" s="215"/>
      <c r="R171" s="179"/>
      <c r="T171" s="217" t="s">
        <v>5</v>
      </c>
      <c r="U171" s="54" t="s">
        <v>42</v>
      </c>
      <c r="V171" s="45"/>
      <c r="W171" s="218">
        <f>V171*K171</f>
        <v>0</v>
      </c>
      <c r="X171" s="218">
        <v>0</v>
      </c>
      <c r="Y171" s="218">
        <f>X171*K171</f>
        <v>0</v>
      </c>
      <c r="Z171" s="218">
        <v>0.00019000000000000001</v>
      </c>
      <c r="AA171" s="219">
        <f>Z171*K171</f>
        <v>0.0053200000000000001</v>
      </c>
      <c r="AR171" s="20" t="s">
        <v>222</v>
      </c>
      <c r="AT171" s="20" t="s">
        <v>160</v>
      </c>
      <c r="AU171" s="20" t="s">
        <v>138</v>
      </c>
      <c r="AY171" s="20" t="s">
        <v>159</v>
      </c>
      <c r="BE171" s="134">
        <f>IF(U171="základná",N171,0)</f>
        <v>0</v>
      </c>
      <c r="BF171" s="134">
        <f>IF(U171="znížená",N171,0)</f>
        <v>0</v>
      </c>
      <c r="BG171" s="134">
        <f>IF(U171="zákl. prenesená",N171,0)</f>
        <v>0</v>
      </c>
      <c r="BH171" s="134">
        <f>IF(U171="zníž. prenesená",N171,0)</f>
        <v>0</v>
      </c>
      <c r="BI171" s="134">
        <f>IF(U171="nulová",N171,0)</f>
        <v>0</v>
      </c>
      <c r="BJ171" s="20" t="s">
        <v>138</v>
      </c>
      <c r="BK171" s="220">
        <f>ROUND(L171*K171,3)</f>
        <v>0</v>
      </c>
      <c r="BL171" s="20" t="s">
        <v>222</v>
      </c>
      <c r="BM171" s="20" t="s">
        <v>676</v>
      </c>
    </row>
    <row r="172" s="1" customFormat="1" ht="38.25" customHeight="1">
      <c r="B172" s="175"/>
      <c r="C172" s="211" t="s">
        <v>288</v>
      </c>
      <c r="D172" s="211" t="s">
        <v>160</v>
      </c>
      <c r="E172" s="212" t="s">
        <v>677</v>
      </c>
      <c r="F172" s="213" t="s">
        <v>678</v>
      </c>
      <c r="G172" s="213"/>
      <c r="H172" s="213"/>
      <c r="I172" s="213"/>
      <c r="J172" s="214" t="s">
        <v>225</v>
      </c>
      <c r="K172" s="215">
        <v>12</v>
      </c>
      <c r="L172" s="216">
        <v>0</v>
      </c>
      <c r="M172" s="216"/>
      <c r="N172" s="215">
        <f>ROUND(L172*K172,3)</f>
        <v>0</v>
      </c>
      <c r="O172" s="215"/>
      <c r="P172" s="215"/>
      <c r="Q172" s="215"/>
      <c r="R172" s="179"/>
      <c r="T172" s="217" t="s">
        <v>5</v>
      </c>
      <c r="U172" s="54" t="s">
        <v>42</v>
      </c>
      <c r="V172" s="45"/>
      <c r="W172" s="218">
        <f>V172*K172</f>
        <v>0</v>
      </c>
      <c r="X172" s="218">
        <v>0.0081170770000000003</v>
      </c>
      <c r="Y172" s="218">
        <f>X172*K172</f>
        <v>0.097404924000000004</v>
      </c>
      <c r="Z172" s="218">
        <v>0</v>
      </c>
      <c r="AA172" s="219">
        <f>Z172*K172</f>
        <v>0</v>
      </c>
      <c r="AR172" s="20" t="s">
        <v>222</v>
      </c>
      <c r="AT172" s="20" t="s">
        <v>160</v>
      </c>
      <c r="AU172" s="20" t="s">
        <v>138</v>
      </c>
      <c r="AY172" s="20" t="s">
        <v>159</v>
      </c>
      <c r="BE172" s="134">
        <f>IF(U172="základná",N172,0)</f>
        <v>0</v>
      </c>
      <c r="BF172" s="134">
        <f>IF(U172="znížená",N172,0)</f>
        <v>0</v>
      </c>
      <c r="BG172" s="134">
        <f>IF(U172="zákl. prenesená",N172,0)</f>
        <v>0</v>
      </c>
      <c r="BH172" s="134">
        <f>IF(U172="zníž. prenesená",N172,0)</f>
        <v>0</v>
      </c>
      <c r="BI172" s="134">
        <f>IF(U172="nulová",N172,0)</f>
        <v>0</v>
      </c>
      <c r="BJ172" s="20" t="s">
        <v>138</v>
      </c>
      <c r="BK172" s="220">
        <f>ROUND(L172*K172,3)</f>
        <v>0</v>
      </c>
      <c r="BL172" s="20" t="s">
        <v>222</v>
      </c>
      <c r="BM172" s="20" t="s">
        <v>679</v>
      </c>
    </row>
    <row r="173" s="1" customFormat="1" ht="38.25" customHeight="1">
      <c r="B173" s="175"/>
      <c r="C173" s="211" t="s">
        <v>292</v>
      </c>
      <c r="D173" s="211" t="s">
        <v>160</v>
      </c>
      <c r="E173" s="212" t="s">
        <v>680</v>
      </c>
      <c r="F173" s="213" t="s">
        <v>681</v>
      </c>
      <c r="G173" s="213"/>
      <c r="H173" s="213"/>
      <c r="I173" s="213"/>
      <c r="J173" s="214" t="s">
        <v>621</v>
      </c>
      <c r="K173" s="215">
        <v>4</v>
      </c>
      <c r="L173" s="216">
        <v>0</v>
      </c>
      <c r="M173" s="216"/>
      <c r="N173" s="215">
        <f>ROUND(L173*K173,3)</f>
        <v>0</v>
      </c>
      <c r="O173" s="215"/>
      <c r="P173" s="215"/>
      <c r="Q173" s="215"/>
      <c r="R173" s="179"/>
      <c r="T173" s="217" t="s">
        <v>5</v>
      </c>
      <c r="U173" s="54" t="s">
        <v>42</v>
      </c>
      <c r="V173" s="45"/>
      <c r="W173" s="218">
        <f>V173*K173</f>
        <v>0</v>
      </c>
      <c r="X173" s="218">
        <v>0.0068699</v>
      </c>
      <c r="Y173" s="218">
        <f>X173*K173</f>
        <v>0.0274796</v>
      </c>
      <c r="Z173" s="218">
        <v>0</v>
      </c>
      <c r="AA173" s="219">
        <f>Z173*K173</f>
        <v>0</v>
      </c>
      <c r="AR173" s="20" t="s">
        <v>222</v>
      </c>
      <c r="AT173" s="20" t="s">
        <v>160</v>
      </c>
      <c r="AU173" s="20" t="s">
        <v>138</v>
      </c>
      <c r="AY173" s="20" t="s">
        <v>159</v>
      </c>
      <c r="BE173" s="134">
        <f>IF(U173="základná",N173,0)</f>
        <v>0</v>
      </c>
      <c r="BF173" s="134">
        <f>IF(U173="znížená",N173,0)</f>
        <v>0</v>
      </c>
      <c r="BG173" s="134">
        <f>IF(U173="zákl. prenesená",N173,0)</f>
        <v>0</v>
      </c>
      <c r="BH173" s="134">
        <f>IF(U173="zníž. prenesená",N173,0)</f>
        <v>0</v>
      </c>
      <c r="BI173" s="134">
        <f>IF(U173="nulová",N173,0)</f>
        <v>0</v>
      </c>
      <c r="BJ173" s="20" t="s">
        <v>138</v>
      </c>
      <c r="BK173" s="220">
        <f>ROUND(L173*K173,3)</f>
        <v>0</v>
      </c>
      <c r="BL173" s="20" t="s">
        <v>222</v>
      </c>
      <c r="BM173" s="20" t="s">
        <v>682</v>
      </c>
    </row>
    <row r="174" s="1" customFormat="1" ht="38.25" customHeight="1">
      <c r="B174" s="175"/>
      <c r="C174" s="211" t="s">
        <v>296</v>
      </c>
      <c r="D174" s="211" t="s">
        <v>160</v>
      </c>
      <c r="E174" s="212" t="s">
        <v>683</v>
      </c>
      <c r="F174" s="213" t="s">
        <v>684</v>
      </c>
      <c r="G174" s="213"/>
      <c r="H174" s="213"/>
      <c r="I174" s="213"/>
      <c r="J174" s="214" t="s">
        <v>621</v>
      </c>
      <c r="K174" s="215">
        <v>1</v>
      </c>
      <c r="L174" s="216">
        <v>0</v>
      </c>
      <c r="M174" s="216"/>
      <c r="N174" s="215">
        <f>ROUND(L174*K174,3)</f>
        <v>0</v>
      </c>
      <c r="O174" s="215"/>
      <c r="P174" s="215"/>
      <c r="Q174" s="215"/>
      <c r="R174" s="179"/>
      <c r="T174" s="217" t="s">
        <v>5</v>
      </c>
      <c r="U174" s="54" t="s">
        <v>42</v>
      </c>
      <c r="V174" s="45"/>
      <c r="W174" s="218">
        <f>V174*K174</f>
        <v>0</v>
      </c>
      <c r="X174" s="218">
        <v>0.017795800000000001</v>
      </c>
      <c r="Y174" s="218">
        <f>X174*K174</f>
        <v>0.017795800000000001</v>
      </c>
      <c r="Z174" s="218">
        <v>0</v>
      </c>
      <c r="AA174" s="219">
        <f>Z174*K174</f>
        <v>0</v>
      </c>
      <c r="AR174" s="20" t="s">
        <v>222</v>
      </c>
      <c r="AT174" s="20" t="s">
        <v>160</v>
      </c>
      <c r="AU174" s="20" t="s">
        <v>138</v>
      </c>
      <c r="AY174" s="20" t="s">
        <v>159</v>
      </c>
      <c r="BE174" s="134">
        <f>IF(U174="základná",N174,0)</f>
        <v>0</v>
      </c>
      <c r="BF174" s="134">
        <f>IF(U174="znížená",N174,0)</f>
        <v>0</v>
      </c>
      <c r="BG174" s="134">
        <f>IF(U174="zákl. prenesená",N174,0)</f>
        <v>0</v>
      </c>
      <c r="BH174" s="134">
        <f>IF(U174="zníž. prenesená",N174,0)</f>
        <v>0</v>
      </c>
      <c r="BI174" s="134">
        <f>IF(U174="nulová",N174,0)</f>
        <v>0</v>
      </c>
      <c r="BJ174" s="20" t="s">
        <v>138</v>
      </c>
      <c r="BK174" s="220">
        <f>ROUND(L174*K174,3)</f>
        <v>0</v>
      </c>
      <c r="BL174" s="20" t="s">
        <v>222</v>
      </c>
      <c r="BM174" s="20" t="s">
        <v>685</v>
      </c>
    </row>
    <row r="175" s="1" customFormat="1" ht="38.25" customHeight="1">
      <c r="B175" s="175"/>
      <c r="C175" s="211" t="s">
        <v>300</v>
      </c>
      <c r="D175" s="211" t="s">
        <v>160</v>
      </c>
      <c r="E175" s="212" t="s">
        <v>686</v>
      </c>
      <c r="F175" s="213" t="s">
        <v>687</v>
      </c>
      <c r="G175" s="213"/>
      <c r="H175" s="213"/>
      <c r="I175" s="213"/>
      <c r="J175" s="214" t="s">
        <v>231</v>
      </c>
      <c r="K175" s="215">
        <v>1</v>
      </c>
      <c r="L175" s="216">
        <v>0</v>
      </c>
      <c r="M175" s="216"/>
      <c r="N175" s="215">
        <f>ROUND(L175*K175,3)</f>
        <v>0</v>
      </c>
      <c r="O175" s="215"/>
      <c r="P175" s="215"/>
      <c r="Q175" s="215"/>
      <c r="R175" s="179"/>
      <c r="T175" s="217" t="s">
        <v>5</v>
      </c>
      <c r="U175" s="54" t="s">
        <v>42</v>
      </c>
      <c r="V175" s="45"/>
      <c r="W175" s="218">
        <f>V175*K175</f>
        <v>0</v>
      </c>
      <c r="X175" s="218">
        <v>0</v>
      </c>
      <c r="Y175" s="218">
        <f>X175*K175</f>
        <v>0</v>
      </c>
      <c r="Z175" s="218">
        <v>0</v>
      </c>
      <c r="AA175" s="219">
        <f>Z175*K175</f>
        <v>0</v>
      </c>
      <c r="AR175" s="20" t="s">
        <v>222</v>
      </c>
      <c r="AT175" s="20" t="s">
        <v>160</v>
      </c>
      <c r="AU175" s="20" t="s">
        <v>138</v>
      </c>
      <c r="AY175" s="20" t="s">
        <v>159</v>
      </c>
      <c r="BE175" s="134">
        <f>IF(U175="základná",N175,0)</f>
        <v>0</v>
      </c>
      <c r="BF175" s="134">
        <f>IF(U175="znížená",N175,0)</f>
        <v>0</v>
      </c>
      <c r="BG175" s="134">
        <f>IF(U175="zákl. prenesená",N175,0)</f>
        <v>0</v>
      </c>
      <c r="BH175" s="134">
        <f>IF(U175="zníž. prenesená",N175,0)</f>
        <v>0</v>
      </c>
      <c r="BI175" s="134">
        <f>IF(U175="nulová",N175,0)</f>
        <v>0</v>
      </c>
      <c r="BJ175" s="20" t="s">
        <v>138</v>
      </c>
      <c r="BK175" s="220">
        <f>ROUND(L175*K175,3)</f>
        <v>0</v>
      </c>
      <c r="BL175" s="20" t="s">
        <v>222</v>
      </c>
      <c r="BM175" s="20" t="s">
        <v>688</v>
      </c>
    </row>
    <row r="176" s="1" customFormat="1" ht="25.5" customHeight="1">
      <c r="B176" s="175"/>
      <c r="C176" s="211" t="s">
        <v>304</v>
      </c>
      <c r="D176" s="211" t="s">
        <v>160</v>
      </c>
      <c r="E176" s="212" t="s">
        <v>689</v>
      </c>
      <c r="F176" s="213" t="s">
        <v>690</v>
      </c>
      <c r="G176" s="213"/>
      <c r="H176" s="213"/>
      <c r="I176" s="213"/>
      <c r="J176" s="214" t="s">
        <v>225</v>
      </c>
      <c r="K176" s="215">
        <v>1</v>
      </c>
      <c r="L176" s="216">
        <v>0</v>
      </c>
      <c r="M176" s="216"/>
      <c r="N176" s="215">
        <f>ROUND(L176*K176,3)</f>
        <v>0</v>
      </c>
      <c r="O176" s="215"/>
      <c r="P176" s="215"/>
      <c r="Q176" s="215"/>
      <c r="R176" s="179"/>
      <c r="T176" s="217" t="s">
        <v>5</v>
      </c>
      <c r="U176" s="54" t="s">
        <v>42</v>
      </c>
      <c r="V176" s="45"/>
      <c r="W176" s="218">
        <f>V176*K176</f>
        <v>0</v>
      </c>
      <c r="X176" s="218">
        <v>0</v>
      </c>
      <c r="Y176" s="218">
        <f>X176*K176</f>
        <v>0</v>
      </c>
      <c r="Z176" s="218">
        <v>0</v>
      </c>
      <c r="AA176" s="219">
        <f>Z176*K176</f>
        <v>0</v>
      </c>
      <c r="AR176" s="20" t="s">
        <v>222</v>
      </c>
      <c r="AT176" s="20" t="s">
        <v>160</v>
      </c>
      <c r="AU176" s="20" t="s">
        <v>138</v>
      </c>
      <c r="AY176" s="20" t="s">
        <v>159</v>
      </c>
      <c r="BE176" s="134">
        <f>IF(U176="základná",N176,0)</f>
        <v>0</v>
      </c>
      <c r="BF176" s="134">
        <f>IF(U176="znížená",N176,0)</f>
        <v>0</v>
      </c>
      <c r="BG176" s="134">
        <f>IF(U176="zákl. prenesená",N176,0)</f>
        <v>0</v>
      </c>
      <c r="BH176" s="134">
        <f>IF(U176="zníž. prenesená",N176,0)</f>
        <v>0</v>
      </c>
      <c r="BI176" s="134">
        <f>IF(U176="nulová",N176,0)</f>
        <v>0</v>
      </c>
      <c r="BJ176" s="20" t="s">
        <v>138</v>
      </c>
      <c r="BK176" s="220">
        <f>ROUND(L176*K176,3)</f>
        <v>0</v>
      </c>
      <c r="BL176" s="20" t="s">
        <v>222</v>
      </c>
      <c r="BM176" s="20" t="s">
        <v>691</v>
      </c>
    </row>
    <row r="177" s="1" customFormat="1" ht="25.5" customHeight="1">
      <c r="B177" s="175"/>
      <c r="C177" s="211" t="s">
        <v>308</v>
      </c>
      <c r="D177" s="211" t="s">
        <v>160</v>
      </c>
      <c r="E177" s="212" t="s">
        <v>692</v>
      </c>
      <c r="F177" s="213" t="s">
        <v>693</v>
      </c>
      <c r="G177" s="213"/>
      <c r="H177" s="213"/>
      <c r="I177" s="213"/>
      <c r="J177" s="214" t="s">
        <v>231</v>
      </c>
      <c r="K177" s="215">
        <v>1</v>
      </c>
      <c r="L177" s="216">
        <v>0</v>
      </c>
      <c r="M177" s="216"/>
      <c r="N177" s="215">
        <f>ROUND(L177*K177,3)</f>
        <v>0</v>
      </c>
      <c r="O177" s="215"/>
      <c r="P177" s="215"/>
      <c r="Q177" s="215"/>
      <c r="R177" s="179"/>
      <c r="T177" s="217" t="s">
        <v>5</v>
      </c>
      <c r="U177" s="54" t="s">
        <v>42</v>
      </c>
      <c r="V177" s="45"/>
      <c r="W177" s="218">
        <f>V177*K177</f>
        <v>0</v>
      </c>
      <c r="X177" s="218">
        <v>0</v>
      </c>
      <c r="Y177" s="218">
        <f>X177*K177</f>
        <v>0</v>
      </c>
      <c r="Z177" s="218">
        <v>0</v>
      </c>
      <c r="AA177" s="219">
        <f>Z177*K177</f>
        <v>0</v>
      </c>
      <c r="AR177" s="20" t="s">
        <v>222</v>
      </c>
      <c r="AT177" s="20" t="s">
        <v>160</v>
      </c>
      <c r="AU177" s="20" t="s">
        <v>138</v>
      </c>
      <c r="AY177" s="20" t="s">
        <v>159</v>
      </c>
      <c r="BE177" s="134">
        <f>IF(U177="základná",N177,0)</f>
        <v>0</v>
      </c>
      <c r="BF177" s="134">
        <f>IF(U177="znížená",N177,0)</f>
        <v>0</v>
      </c>
      <c r="BG177" s="134">
        <f>IF(U177="zákl. prenesená",N177,0)</f>
        <v>0</v>
      </c>
      <c r="BH177" s="134">
        <f>IF(U177="zníž. prenesená",N177,0)</f>
        <v>0</v>
      </c>
      <c r="BI177" s="134">
        <f>IF(U177="nulová",N177,0)</f>
        <v>0</v>
      </c>
      <c r="BJ177" s="20" t="s">
        <v>138</v>
      </c>
      <c r="BK177" s="220">
        <f>ROUND(L177*K177,3)</f>
        <v>0</v>
      </c>
      <c r="BL177" s="20" t="s">
        <v>222</v>
      </c>
      <c r="BM177" s="20" t="s">
        <v>694</v>
      </c>
    </row>
    <row r="178" s="1" customFormat="1" ht="25.5" customHeight="1">
      <c r="B178" s="175"/>
      <c r="C178" s="211" t="s">
        <v>312</v>
      </c>
      <c r="D178" s="211" t="s">
        <v>160</v>
      </c>
      <c r="E178" s="212" t="s">
        <v>695</v>
      </c>
      <c r="F178" s="213" t="s">
        <v>696</v>
      </c>
      <c r="G178" s="213"/>
      <c r="H178" s="213"/>
      <c r="I178" s="213"/>
      <c r="J178" s="214" t="s">
        <v>315</v>
      </c>
      <c r="K178" s="216">
        <v>0</v>
      </c>
      <c r="L178" s="216">
        <v>0</v>
      </c>
      <c r="M178" s="216"/>
      <c r="N178" s="215">
        <f>ROUND(L178*K178,3)</f>
        <v>0</v>
      </c>
      <c r="O178" s="215"/>
      <c r="P178" s="215"/>
      <c r="Q178" s="215"/>
      <c r="R178" s="179"/>
      <c r="T178" s="217" t="s">
        <v>5</v>
      </c>
      <c r="U178" s="54" t="s">
        <v>42</v>
      </c>
      <c r="V178" s="45"/>
      <c r="W178" s="218">
        <f>V178*K178</f>
        <v>0</v>
      </c>
      <c r="X178" s="218">
        <v>0</v>
      </c>
      <c r="Y178" s="218">
        <f>X178*K178</f>
        <v>0</v>
      </c>
      <c r="Z178" s="218">
        <v>0</v>
      </c>
      <c r="AA178" s="219">
        <f>Z178*K178</f>
        <v>0</v>
      </c>
      <c r="AR178" s="20" t="s">
        <v>222</v>
      </c>
      <c r="AT178" s="20" t="s">
        <v>160</v>
      </c>
      <c r="AU178" s="20" t="s">
        <v>138</v>
      </c>
      <c r="AY178" s="20" t="s">
        <v>159</v>
      </c>
      <c r="BE178" s="134">
        <f>IF(U178="základná",N178,0)</f>
        <v>0</v>
      </c>
      <c r="BF178" s="134">
        <f>IF(U178="znížená",N178,0)</f>
        <v>0</v>
      </c>
      <c r="BG178" s="134">
        <f>IF(U178="zákl. prenesená",N178,0)</f>
        <v>0</v>
      </c>
      <c r="BH178" s="134">
        <f>IF(U178="zníž. prenesená",N178,0)</f>
        <v>0</v>
      </c>
      <c r="BI178" s="134">
        <f>IF(U178="nulová",N178,0)</f>
        <v>0</v>
      </c>
      <c r="BJ178" s="20" t="s">
        <v>138</v>
      </c>
      <c r="BK178" s="220">
        <f>ROUND(L178*K178,3)</f>
        <v>0</v>
      </c>
      <c r="BL178" s="20" t="s">
        <v>222</v>
      </c>
      <c r="BM178" s="20" t="s">
        <v>697</v>
      </c>
    </row>
    <row r="179" s="9" customFormat="1" ht="29.88" customHeight="1">
      <c r="B179" s="197"/>
      <c r="C179" s="198"/>
      <c r="D179" s="208" t="s">
        <v>574</v>
      </c>
      <c r="E179" s="208"/>
      <c r="F179" s="208"/>
      <c r="G179" s="208"/>
      <c r="H179" s="208"/>
      <c r="I179" s="208"/>
      <c r="J179" s="208"/>
      <c r="K179" s="208"/>
      <c r="L179" s="208"/>
      <c r="M179" s="208"/>
      <c r="N179" s="221">
        <f>BK179</f>
        <v>0</v>
      </c>
      <c r="O179" s="222"/>
      <c r="P179" s="222"/>
      <c r="Q179" s="222"/>
      <c r="R179" s="201"/>
      <c r="T179" s="202"/>
      <c r="U179" s="198"/>
      <c r="V179" s="198"/>
      <c r="W179" s="203">
        <f>SUM(W180:W181)</f>
        <v>0</v>
      </c>
      <c r="X179" s="198"/>
      <c r="Y179" s="203">
        <f>SUM(Y180:Y181)</f>
        <v>0.053754328599999998</v>
      </c>
      <c r="Z179" s="198"/>
      <c r="AA179" s="204">
        <f>SUM(AA180:AA181)</f>
        <v>0</v>
      </c>
      <c r="AR179" s="205" t="s">
        <v>138</v>
      </c>
      <c r="AT179" s="206" t="s">
        <v>74</v>
      </c>
      <c r="AU179" s="206" t="s">
        <v>83</v>
      </c>
      <c r="AY179" s="205" t="s">
        <v>159</v>
      </c>
      <c r="BK179" s="207">
        <f>SUM(BK180:BK181)</f>
        <v>0</v>
      </c>
    </row>
    <row r="180" s="1" customFormat="1" ht="16.5" customHeight="1">
      <c r="B180" s="175"/>
      <c r="C180" s="211" t="s">
        <v>317</v>
      </c>
      <c r="D180" s="211" t="s">
        <v>160</v>
      </c>
      <c r="E180" s="212" t="s">
        <v>698</v>
      </c>
      <c r="F180" s="213" t="s">
        <v>699</v>
      </c>
      <c r="G180" s="213"/>
      <c r="H180" s="213"/>
      <c r="I180" s="213"/>
      <c r="J180" s="214" t="s">
        <v>621</v>
      </c>
      <c r="K180" s="215">
        <v>1</v>
      </c>
      <c r="L180" s="216">
        <v>0</v>
      </c>
      <c r="M180" s="216"/>
      <c r="N180" s="215">
        <f>ROUND(L180*K180,3)</f>
        <v>0</v>
      </c>
      <c r="O180" s="215"/>
      <c r="P180" s="215"/>
      <c r="Q180" s="215"/>
      <c r="R180" s="179"/>
      <c r="T180" s="217" t="s">
        <v>5</v>
      </c>
      <c r="U180" s="54" t="s">
        <v>42</v>
      </c>
      <c r="V180" s="45"/>
      <c r="W180" s="218">
        <f>V180*K180</f>
        <v>0</v>
      </c>
      <c r="X180" s="218">
        <v>0.013754328600000001</v>
      </c>
      <c r="Y180" s="218">
        <f>X180*K180</f>
        <v>0.013754328600000001</v>
      </c>
      <c r="Z180" s="218">
        <v>0</v>
      </c>
      <c r="AA180" s="219">
        <f>Z180*K180</f>
        <v>0</v>
      </c>
      <c r="AR180" s="20" t="s">
        <v>222</v>
      </c>
      <c r="AT180" s="20" t="s">
        <v>160</v>
      </c>
      <c r="AU180" s="20" t="s">
        <v>138</v>
      </c>
      <c r="AY180" s="20" t="s">
        <v>159</v>
      </c>
      <c r="BE180" s="134">
        <f>IF(U180="základná",N180,0)</f>
        <v>0</v>
      </c>
      <c r="BF180" s="134">
        <f>IF(U180="znížená",N180,0)</f>
        <v>0</v>
      </c>
      <c r="BG180" s="134">
        <f>IF(U180="zákl. prenesená",N180,0)</f>
        <v>0</v>
      </c>
      <c r="BH180" s="134">
        <f>IF(U180="zníž. prenesená",N180,0)</f>
        <v>0</v>
      </c>
      <c r="BI180" s="134">
        <f>IF(U180="nulová",N180,0)</f>
        <v>0</v>
      </c>
      <c r="BJ180" s="20" t="s">
        <v>138</v>
      </c>
      <c r="BK180" s="220">
        <f>ROUND(L180*K180,3)</f>
        <v>0</v>
      </c>
      <c r="BL180" s="20" t="s">
        <v>222</v>
      </c>
      <c r="BM180" s="20" t="s">
        <v>700</v>
      </c>
    </row>
    <row r="181" s="1" customFormat="1" ht="16.5" customHeight="1">
      <c r="B181" s="175"/>
      <c r="C181" s="223" t="s">
        <v>321</v>
      </c>
      <c r="D181" s="223" t="s">
        <v>228</v>
      </c>
      <c r="E181" s="224" t="s">
        <v>701</v>
      </c>
      <c r="F181" s="225" t="s">
        <v>702</v>
      </c>
      <c r="G181" s="225"/>
      <c r="H181" s="225"/>
      <c r="I181" s="225"/>
      <c r="J181" s="226" t="s">
        <v>231</v>
      </c>
      <c r="K181" s="227">
        <v>1</v>
      </c>
      <c r="L181" s="228">
        <v>0</v>
      </c>
      <c r="M181" s="228"/>
      <c r="N181" s="227">
        <f>ROUND(L181*K181,3)</f>
        <v>0</v>
      </c>
      <c r="O181" s="215"/>
      <c r="P181" s="215"/>
      <c r="Q181" s="215"/>
      <c r="R181" s="179"/>
      <c r="T181" s="217" t="s">
        <v>5</v>
      </c>
      <c r="U181" s="54" t="s">
        <v>42</v>
      </c>
      <c r="V181" s="45"/>
      <c r="W181" s="218">
        <f>V181*K181</f>
        <v>0</v>
      </c>
      <c r="X181" s="218">
        <v>0.040000000000000001</v>
      </c>
      <c r="Y181" s="218">
        <f>X181*K181</f>
        <v>0.040000000000000001</v>
      </c>
      <c r="Z181" s="218">
        <v>0</v>
      </c>
      <c r="AA181" s="219">
        <f>Z181*K181</f>
        <v>0</v>
      </c>
      <c r="AR181" s="20" t="s">
        <v>288</v>
      </c>
      <c r="AT181" s="20" t="s">
        <v>228</v>
      </c>
      <c r="AU181" s="20" t="s">
        <v>138</v>
      </c>
      <c r="AY181" s="20" t="s">
        <v>159</v>
      </c>
      <c r="BE181" s="134">
        <f>IF(U181="základná",N181,0)</f>
        <v>0</v>
      </c>
      <c r="BF181" s="134">
        <f>IF(U181="znížená",N181,0)</f>
        <v>0</v>
      </c>
      <c r="BG181" s="134">
        <f>IF(U181="zákl. prenesená",N181,0)</f>
        <v>0</v>
      </c>
      <c r="BH181" s="134">
        <f>IF(U181="zníž. prenesená",N181,0)</f>
        <v>0</v>
      </c>
      <c r="BI181" s="134">
        <f>IF(U181="nulová",N181,0)</f>
        <v>0</v>
      </c>
      <c r="BJ181" s="20" t="s">
        <v>138</v>
      </c>
      <c r="BK181" s="220">
        <f>ROUND(L181*K181,3)</f>
        <v>0</v>
      </c>
      <c r="BL181" s="20" t="s">
        <v>222</v>
      </c>
      <c r="BM181" s="20" t="s">
        <v>703</v>
      </c>
    </row>
    <row r="182" s="9" customFormat="1" ht="29.88" customHeight="1">
      <c r="B182" s="197"/>
      <c r="C182" s="198"/>
      <c r="D182" s="208" t="s">
        <v>575</v>
      </c>
      <c r="E182" s="208"/>
      <c r="F182" s="208"/>
      <c r="G182" s="208"/>
      <c r="H182" s="208"/>
      <c r="I182" s="208"/>
      <c r="J182" s="208"/>
      <c r="K182" s="208"/>
      <c r="L182" s="208"/>
      <c r="M182" s="208"/>
      <c r="N182" s="221">
        <f>BK182</f>
        <v>0</v>
      </c>
      <c r="O182" s="222"/>
      <c r="P182" s="222"/>
      <c r="Q182" s="222"/>
      <c r="R182" s="201"/>
      <c r="T182" s="202"/>
      <c r="U182" s="198"/>
      <c r="V182" s="198"/>
      <c r="W182" s="203">
        <f>SUM(W183:W201)</f>
        <v>0</v>
      </c>
      <c r="X182" s="198"/>
      <c r="Y182" s="203">
        <f>SUM(Y183:Y201)</f>
        <v>1.2241747000000003</v>
      </c>
      <c r="Z182" s="198"/>
      <c r="AA182" s="204">
        <f>SUM(AA183:AA201)</f>
        <v>1.7799999999999998</v>
      </c>
      <c r="AR182" s="205" t="s">
        <v>138</v>
      </c>
      <c r="AT182" s="206" t="s">
        <v>74</v>
      </c>
      <c r="AU182" s="206" t="s">
        <v>83</v>
      </c>
      <c r="AY182" s="205" t="s">
        <v>159</v>
      </c>
      <c r="BK182" s="207">
        <f>SUM(BK183:BK201)</f>
        <v>0</v>
      </c>
    </row>
    <row r="183" s="1" customFormat="1" ht="38.25" customHeight="1">
      <c r="B183" s="175"/>
      <c r="C183" s="211" t="s">
        <v>325</v>
      </c>
      <c r="D183" s="211" t="s">
        <v>160</v>
      </c>
      <c r="E183" s="212" t="s">
        <v>704</v>
      </c>
      <c r="F183" s="213" t="s">
        <v>705</v>
      </c>
      <c r="G183" s="213"/>
      <c r="H183" s="213"/>
      <c r="I183" s="213"/>
      <c r="J183" s="214" t="s">
        <v>231</v>
      </c>
      <c r="K183" s="215">
        <v>5</v>
      </c>
      <c r="L183" s="216">
        <v>0</v>
      </c>
      <c r="M183" s="216"/>
      <c r="N183" s="215">
        <f>ROUND(L183*K183,3)</f>
        <v>0</v>
      </c>
      <c r="O183" s="215"/>
      <c r="P183" s="215"/>
      <c r="Q183" s="215"/>
      <c r="R183" s="179"/>
      <c r="T183" s="217" t="s">
        <v>5</v>
      </c>
      <c r="U183" s="54" t="s">
        <v>42</v>
      </c>
      <c r="V183" s="45"/>
      <c r="W183" s="218">
        <f>V183*K183</f>
        <v>0</v>
      </c>
      <c r="X183" s="218">
        <v>0.00017264</v>
      </c>
      <c r="Y183" s="218">
        <f>X183*K183</f>
        <v>0.00086319999999999995</v>
      </c>
      <c r="Z183" s="218">
        <v>0.35599999999999998</v>
      </c>
      <c r="AA183" s="219">
        <f>Z183*K183</f>
        <v>1.7799999999999998</v>
      </c>
      <c r="AR183" s="20" t="s">
        <v>222</v>
      </c>
      <c r="AT183" s="20" t="s">
        <v>160</v>
      </c>
      <c r="AU183" s="20" t="s">
        <v>138</v>
      </c>
      <c r="AY183" s="20" t="s">
        <v>159</v>
      </c>
      <c r="BE183" s="134">
        <f>IF(U183="základná",N183,0)</f>
        <v>0</v>
      </c>
      <c r="BF183" s="134">
        <f>IF(U183="znížená",N183,0)</f>
        <v>0</v>
      </c>
      <c r="BG183" s="134">
        <f>IF(U183="zákl. prenesená",N183,0)</f>
        <v>0</v>
      </c>
      <c r="BH183" s="134">
        <f>IF(U183="zníž. prenesená",N183,0)</f>
        <v>0</v>
      </c>
      <c r="BI183" s="134">
        <f>IF(U183="nulová",N183,0)</f>
        <v>0</v>
      </c>
      <c r="BJ183" s="20" t="s">
        <v>138</v>
      </c>
      <c r="BK183" s="220">
        <f>ROUND(L183*K183,3)</f>
        <v>0</v>
      </c>
      <c r="BL183" s="20" t="s">
        <v>222</v>
      </c>
      <c r="BM183" s="20" t="s">
        <v>706</v>
      </c>
    </row>
    <row r="184" s="1" customFormat="1" ht="25.5" customHeight="1">
      <c r="B184" s="175"/>
      <c r="C184" s="211" t="s">
        <v>329</v>
      </c>
      <c r="D184" s="211" t="s">
        <v>160</v>
      </c>
      <c r="E184" s="212" t="s">
        <v>707</v>
      </c>
      <c r="F184" s="213" t="s">
        <v>708</v>
      </c>
      <c r="G184" s="213"/>
      <c r="H184" s="213"/>
      <c r="I184" s="213"/>
      <c r="J184" s="214" t="s">
        <v>231</v>
      </c>
      <c r="K184" s="215">
        <v>5</v>
      </c>
      <c r="L184" s="216">
        <v>0</v>
      </c>
      <c r="M184" s="216"/>
      <c r="N184" s="215">
        <f>ROUND(L184*K184,3)</f>
        <v>0</v>
      </c>
      <c r="O184" s="215"/>
      <c r="P184" s="215"/>
      <c r="Q184" s="215"/>
      <c r="R184" s="179"/>
      <c r="T184" s="217" t="s">
        <v>5</v>
      </c>
      <c r="U184" s="54" t="s">
        <v>42</v>
      </c>
      <c r="V184" s="45"/>
      <c r="W184" s="218">
        <f>V184*K184</f>
        <v>0</v>
      </c>
      <c r="X184" s="218">
        <v>0.0152423</v>
      </c>
      <c r="Y184" s="218">
        <f>X184*K184</f>
        <v>0.076211500000000001</v>
      </c>
      <c r="Z184" s="218">
        <v>0</v>
      </c>
      <c r="AA184" s="219">
        <f>Z184*K184</f>
        <v>0</v>
      </c>
      <c r="AR184" s="20" t="s">
        <v>222</v>
      </c>
      <c r="AT184" s="20" t="s">
        <v>160</v>
      </c>
      <c r="AU184" s="20" t="s">
        <v>138</v>
      </c>
      <c r="AY184" s="20" t="s">
        <v>159</v>
      </c>
      <c r="BE184" s="134">
        <f>IF(U184="základná",N184,0)</f>
        <v>0</v>
      </c>
      <c r="BF184" s="134">
        <f>IF(U184="znížená",N184,0)</f>
        <v>0</v>
      </c>
      <c r="BG184" s="134">
        <f>IF(U184="zákl. prenesená",N184,0)</f>
        <v>0</v>
      </c>
      <c r="BH184" s="134">
        <f>IF(U184="zníž. prenesená",N184,0)</f>
        <v>0</v>
      </c>
      <c r="BI184" s="134">
        <f>IF(U184="nulová",N184,0)</f>
        <v>0</v>
      </c>
      <c r="BJ184" s="20" t="s">
        <v>138</v>
      </c>
      <c r="BK184" s="220">
        <f>ROUND(L184*K184,3)</f>
        <v>0</v>
      </c>
      <c r="BL184" s="20" t="s">
        <v>222</v>
      </c>
      <c r="BM184" s="20" t="s">
        <v>709</v>
      </c>
    </row>
    <row r="185" s="1" customFormat="1" ht="38.25" customHeight="1">
      <c r="B185" s="175"/>
      <c r="C185" s="211" t="s">
        <v>333</v>
      </c>
      <c r="D185" s="211" t="s">
        <v>160</v>
      </c>
      <c r="E185" s="212" t="s">
        <v>710</v>
      </c>
      <c r="F185" s="213" t="s">
        <v>711</v>
      </c>
      <c r="G185" s="213"/>
      <c r="H185" s="213"/>
      <c r="I185" s="213"/>
      <c r="J185" s="214" t="s">
        <v>621</v>
      </c>
      <c r="K185" s="215">
        <v>4</v>
      </c>
      <c r="L185" s="216">
        <v>0</v>
      </c>
      <c r="M185" s="216"/>
      <c r="N185" s="215">
        <f>ROUND(L185*K185,3)</f>
        <v>0</v>
      </c>
      <c r="O185" s="215"/>
      <c r="P185" s="215"/>
      <c r="Q185" s="215"/>
      <c r="R185" s="179"/>
      <c r="T185" s="217" t="s">
        <v>5</v>
      </c>
      <c r="U185" s="54" t="s">
        <v>42</v>
      </c>
      <c r="V185" s="45"/>
      <c r="W185" s="218">
        <f>V185*K185</f>
        <v>0</v>
      </c>
      <c r="X185" s="218">
        <v>0</v>
      </c>
      <c r="Y185" s="218">
        <f>X185*K185</f>
        <v>0</v>
      </c>
      <c r="Z185" s="218">
        <v>0</v>
      </c>
      <c r="AA185" s="219">
        <f>Z185*K185</f>
        <v>0</v>
      </c>
      <c r="AR185" s="20" t="s">
        <v>222</v>
      </c>
      <c r="AT185" s="20" t="s">
        <v>160</v>
      </c>
      <c r="AU185" s="20" t="s">
        <v>138</v>
      </c>
      <c r="AY185" s="20" t="s">
        <v>159</v>
      </c>
      <c r="BE185" s="134">
        <f>IF(U185="základná",N185,0)</f>
        <v>0</v>
      </c>
      <c r="BF185" s="134">
        <f>IF(U185="znížená",N185,0)</f>
        <v>0</v>
      </c>
      <c r="BG185" s="134">
        <f>IF(U185="zákl. prenesená",N185,0)</f>
        <v>0</v>
      </c>
      <c r="BH185" s="134">
        <f>IF(U185="zníž. prenesená",N185,0)</f>
        <v>0</v>
      </c>
      <c r="BI185" s="134">
        <f>IF(U185="nulová",N185,0)</f>
        <v>0</v>
      </c>
      <c r="BJ185" s="20" t="s">
        <v>138</v>
      </c>
      <c r="BK185" s="220">
        <f>ROUND(L185*K185,3)</f>
        <v>0</v>
      </c>
      <c r="BL185" s="20" t="s">
        <v>222</v>
      </c>
      <c r="BM185" s="20" t="s">
        <v>712</v>
      </c>
    </row>
    <row r="186" s="1" customFormat="1" ht="38.25" customHeight="1">
      <c r="B186" s="175"/>
      <c r="C186" s="223" t="s">
        <v>337</v>
      </c>
      <c r="D186" s="223" t="s">
        <v>228</v>
      </c>
      <c r="E186" s="224" t="s">
        <v>713</v>
      </c>
      <c r="F186" s="225" t="s">
        <v>714</v>
      </c>
      <c r="G186" s="225"/>
      <c r="H186" s="225"/>
      <c r="I186" s="225"/>
      <c r="J186" s="226" t="s">
        <v>231</v>
      </c>
      <c r="K186" s="227">
        <v>4</v>
      </c>
      <c r="L186" s="228">
        <v>0</v>
      </c>
      <c r="M186" s="228"/>
      <c r="N186" s="227">
        <f>ROUND(L186*K186,3)</f>
        <v>0</v>
      </c>
      <c r="O186" s="215"/>
      <c r="P186" s="215"/>
      <c r="Q186" s="215"/>
      <c r="R186" s="179"/>
      <c r="T186" s="217" t="s">
        <v>5</v>
      </c>
      <c r="U186" s="54" t="s">
        <v>42</v>
      </c>
      <c r="V186" s="45"/>
      <c r="W186" s="218">
        <f>V186*K186</f>
        <v>0</v>
      </c>
      <c r="X186" s="218">
        <v>0.059999999999999998</v>
      </c>
      <c r="Y186" s="218">
        <f>X186*K186</f>
        <v>0.23999999999999999</v>
      </c>
      <c r="Z186" s="218">
        <v>0</v>
      </c>
      <c r="AA186" s="219">
        <f>Z186*K186</f>
        <v>0</v>
      </c>
      <c r="AR186" s="20" t="s">
        <v>288</v>
      </c>
      <c r="AT186" s="20" t="s">
        <v>228</v>
      </c>
      <c r="AU186" s="20" t="s">
        <v>138</v>
      </c>
      <c r="AY186" s="20" t="s">
        <v>159</v>
      </c>
      <c r="BE186" s="134">
        <f>IF(U186="základná",N186,0)</f>
        <v>0</v>
      </c>
      <c r="BF186" s="134">
        <f>IF(U186="znížená",N186,0)</f>
        <v>0</v>
      </c>
      <c r="BG186" s="134">
        <f>IF(U186="zákl. prenesená",N186,0)</f>
        <v>0</v>
      </c>
      <c r="BH186" s="134">
        <f>IF(U186="zníž. prenesená",N186,0)</f>
        <v>0</v>
      </c>
      <c r="BI186" s="134">
        <f>IF(U186="nulová",N186,0)</f>
        <v>0</v>
      </c>
      <c r="BJ186" s="20" t="s">
        <v>138</v>
      </c>
      <c r="BK186" s="220">
        <f>ROUND(L186*K186,3)</f>
        <v>0</v>
      </c>
      <c r="BL186" s="20" t="s">
        <v>222</v>
      </c>
      <c r="BM186" s="20" t="s">
        <v>715</v>
      </c>
    </row>
    <row r="187" s="1" customFormat="1" ht="25.5" customHeight="1">
      <c r="B187" s="175"/>
      <c r="C187" s="223" t="s">
        <v>341</v>
      </c>
      <c r="D187" s="223" t="s">
        <v>228</v>
      </c>
      <c r="E187" s="224" t="s">
        <v>716</v>
      </c>
      <c r="F187" s="225" t="s">
        <v>717</v>
      </c>
      <c r="G187" s="225"/>
      <c r="H187" s="225"/>
      <c r="I187" s="225"/>
      <c r="J187" s="226" t="s">
        <v>231</v>
      </c>
      <c r="K187" s="227">
        <v>4</v>
      </c>
      <c r="L187" s="228">
        <v>0</v>
      </c>
      <c r="M187" s="228"/>
      <c r="N187" s="227">
        <f>ROUND(L187*K187,3)</f>
        <v>0</v>
      </c>
      <c r="O187" s="215"/>
      <c r="P187" s="215"/>
      <c r="Q187" s="215"/>
      <c r="R187" s="179"/>
      <c r="T187" s="217" t="s">
        <v>5</v>
      </c>
      <c r="U187" s="54" t="s">
        <v>42</v>
      </c>
      <c r="V187" s="45"/>
      <c r="W187" s="218">
        <f>V187*K187</f>
        <v>0</v>
      </c>
      <c r="X187" s="218">
        <v>0.059999999999999998</v>
      </c>
      <c r="Y187" s="218">
        <f>X187*K187</f>
        <v>0.23999999999999999</v>
      </c>
      <c r="Z187" s="218">
        <v>0</v>
      </c>
      <c r="AA187" s="219">
        <f>Z187*K187</f>
        <v>0</v>
      </c>
      <c r="AR187" s="20" t="s">
        <v>288</v>
      </c>
      <c r="AT187" s="20" t="s">
        <v>228</v>
      </c>
      <c r="AU187" s="20" t="s">
        <v>138</v>
      </c>
      <c r="AY187" s="20" t="s">
        <v>159</v>
      </c>
      <c r="BE187" s="134">
        <f>IF(U187="základná",N187,0)</f>
        <v>0</v>
      </c>
      <c r="BF187" s="134">
        <f>IF(U187="znížená",N187,0)</f>
        <v>0</v>
      </c>
      <c r="BG187" s="134">
        <f>IF(U187="zákl. prenesená",N187,0)</f>
        <v>0</v>
      </c>
      <c r="BH187" s="134">
        <f>IF(U187="zníž. prenesená",N187,0)</f>
        <v>0</v>
      </c>
      <c r="BI187" s="134">
        <f>IF(U187="nulová",N187,0)</f>
        <v>0</v>
      </c>
      <c r="BJ187" s="20" t="s">
        <v>138</v>
      </c>
      <c r="BK187" s="220">
        <f>ROUND(L187*K187,3)</f>
        <v>0</v>
      </c>
      <c r="BL187" s="20" t="s">
        <v>222</v>
      </c>
      <c r="BM187" s="20" t="s">
        <v>718</v>
      </c>
    </row>
    <row r="188" s="1" customFormat="1" ht="25.5" customHeight="1">
      <c r="B188" s="175"/>
      <c r="C188" s="223" t="s">
        <v>345</v>
      </c>
      <c r="D188" s="223" t="s">
        <v>228</v>
      </c>
      <c r="E188" s="224" t="s">
        <v>719</v>
      </c>
      <c r="F188" s="225" t="s">
        <v>720</v>
      </c>
      <c r="G188" s="225"/>
      <c r="H188" s="225"/>
      <c r="I188" s="225"/>
      <c r="J188" s="226" t="s">
        <v>231</v>
      </c>
      <c r="K188" s="227">
        <v>4</v>
      </c>
      <c r="L188" s="228">
        <v>0</v>
      </c>
      <c r="M188" s="228"/>
      <c r="N188" s="227">
        <f>ROUND(L188*K188,3)</f>
        <v>0</v>
      </c>
      <c r="O188" s="215"/>
      <c r="P188" s="215"/>
      <c r="Q188" s="215"/>
      <c r="R188" s="179"/>
      <c r="T188" s="217" t="s">
        <v>5</v>
      </c>
      <c r="U188" s="54" t="s">
        <v>42</v>
      </c>
      <c r="V188" s="45"/>
      <c r="W188" s="218">
        <f>V188*K188</f>
        <v>0</v>
      </c>
      <c r="X188" s="218">
        <v>0.040000000000000001</v>
      </c>
      <c r="Y188" s="218">
        <f>X188*K188</f>
        <v>0.16</v>
      </c>
      <c r="Z188" s="218">
        <v>0</v>
      </c>
      <c r="AA188" s="219">
        <f>Z188*K188</f>
        <v>0</v>
      </c>
      <c r="AR188" s="20" t="s">
        <v>288</v>
      </c>
      <c r="AT188" s="20" t="s">
        <v>228</v>
      </c>
      <c r="AU188" s="20" t="s">
        <v>138</v>
      </c>
      <c r="AY188" s="20" t="s">
        <v>159</v>
      </c>
      <c r="BE188" s="134">
        <f>IF(U188="základná",N188,0)</f>
        <v>0</v>
      </c>
      <c r="BF188" s="134">
        <f>IF(U188="znížená",N188,0)</f>
        <v>0</v>
      </c>
      <c r="BG188" s="134">
        <f>IF(U188="zákl. prenesená",N188,0)</f>
        <v>0</v>
      </c>
      <c r="BH188" s="134">
        <f>IF(U188="zníž. prenesená",N188,0)</f>
        <v>0</v>
      </c>
      <c r="BI188" s="134">
        <f>IF(U188="nulová",N188,0)</f>
        <v>0</v>
      </c>
      <c r="BJ188" s="20" t="s">
        <v>138</v>
      </c>
      <c r="BK188" s="220">
        <f>ROUND(L188*K188,3)</f>
        <v>0</v>
      </c>
      <c r="BL188" s="20" t="s">
        <v>222</v>
      </c>
      <c r="BM188" s="20" t="s">
        <v>721</v>
      </c>
    </row>
    <row r="189" s="1" customFormat="1" ht="25.5" customHeight="1">
      <c r="B189" s="175"/>
      <c r="C189" s="223" t="s">
        <v>349</v>
      </c>
      <c r="D189" s="223" t="s">
        <v>228</v>
      </c>
      <c r="E189" s="224" t="s">
        <v>722</v>
      </c>
      <c r="F189" s="225" t="s">
        <v>723</v>
      </c>
      <c r="G189" s="225"/>
      <c r="H189" s="225"/>
      <c r="I189" s="225"/>
      <c r="J189" s="226" t="s">
        <v>231</v>
      </c>
      <c r="K189" s="227">
        <v>4</v>
      </c>
      <c r="L189" s="228">
        <v>0</v>
      </c>
      <c r="M189" s="228"/>
      <c r="N189" s="227">
        <f>ROUND(L189*K189,3)</f>
        <v>0</v>
      </c>
      <c r="O189" s="215"/>
      <c r="P189" s="215"/>
      <c r="Q189" s="215"/>
      <c r="R189" s="179"/>
      <c r="T189" s="217" t="s">
        <v>5</v>
      </c>
      <c r="U189" s="54" t="s">
        <v>42</v>
      </c>
      <c r="V189" s="45"/>
      <c r="W189" s="218">
        <f>V189*K189</f>
        <v>0</v>
      </c>
      <c r="X189" s="218">
        <v>0.040000000000000001</v>
      </c>
      <c r="Y189" s="218">
        <f>X189*K189</f>
        <v>0.16</v>
      </c>
      <c r="Z189" s="218">
        <v>0</v>
      </c>
      <c r="AA189" s="219">
        <f>Z189*K189</f>
        <v>0</v>
      </c>
      <c r="AR189" s="20" t="s">
        <v>288</v>
      </c>
      <c r="AT189" s="20" t="s">
        <v>228</v>
      </c>
      <c r="AU189" s="20" t="s">
        <v>138</v>
      </c>
      <c r="AY189" s="20" t="s">
        <v>159</v>
      </c>
      <c r="BE189" s="134">
        <f>IF(U189="základná",N189,0)</f>
        <v>0</v>
      </c>
      <c r="BF189" s="134">
        <f>IF(U189="znížená",N189,0)</f>
        <v>0</v>
      </c>
      <c r="BG189" s="134">
        <f>IF(U189="zákl. prenesená",N189,0)</f>
        <v>0</v>
      </c>
      <c r="BH189" s="134">
        <f>IF(U189="zníž. prenesená",N189,0)</f>
        <v>0</v>
      </c>
      <c r="BI189" s="134">
        <f>IF(U189="nulová",N189,0)</f>
        <v>0</v>
      </c>
      <c r="BJ189" s="20" t="s">
        <v>138</v>
      </c>
      <c r="BK189" s="220">
        <f>ROUND(L189*K189,3)</f>
        <v>0</v>
      </c>
      <c r="BL189" s="20" t="s">
        <v>222</v>
      </c>
      <c r="BM189" s="20" t="s">
        <v>724</v>
      </c>
    </row>
    <row r="190" s="1" customFormat="1" ht="25.5" customHeight="1">
      <c r="B190" s="175"/>
      <c r="C190" s="223" t="s">
        <v>353</v>
      </c>
      <c r="D190" s="223" t="s">
        <v>228</v>
      </c>
      <c r="E190" s="224" t="s">
        <v>725</v>
      </c>
      <c r="F190" s="225" t="s">
        <v>726</v>
      </c>
      <c r="G190" s="225"/>
      <c r="H190" s="225"/>
      <c r="I190" s="225"/>
      <c r="J190" s="226" t="s">
        <v>231</v>
      </c>
      <c r="K190" s="227">
        <v>4</v>
      </c>
      <c r="L190" s="228">
        <v>0</v>
      </c>
      <c r="M190" s="228"/>
      <c r="N190" s="227">
        <f>ROUND(L190*K190,3)</f>
        <v>0</v>
      </c>
      <c r="O190" s="215"/>
      <c r="P190" s="215"/>
      <c r="Q190" s="215"/>
      <c r="R190" s="179"/>
      <c r="T190" s="217" t="s">
        <v>5</v>
      </c>
      <c r="U190" s="54" t="s">
        <v>42</v>
      </c>
      <c r="V190" s="45"/>
      <c r="W190" s="218">
        <f>V190*K190</f>
        <v>0</v>
      </c>
      <c r="X190" s="218">
        <v>0.040000000000000001</v>
      </c>
      <c r="Y190" s="218">
        <f>X190*K190</f>
        <v>0.16</v>
      </c>
      <c r="Z190" s="218">
        <v>0</v>
      </c>
      <c r="AA190" s="219">
        <f>Z190*K190</f>
        <v>0</v>
      </c>
      <c r="AR190" s="20" t="s">
        <v>288</v>
      </c>
      <c r="AT190" s="20" t="s">
        <v>228</v>
      </c>
      <c r="AU190" s="20" t="s">
        <v>138</v>
      </c>
      <c r="AY190" s="20" t="s">
        <v>159</v>
      </c>
      <c r="BE190" s="134">
        <f>IF(U190="základná",N190,0)</f>
        <v>0</v>
      </c>
      <c r="BF190" s="134">
        <f>IF(U190="znížená",N190,0)</f>
        <v>0</v>
      </c>
      <c r="BG190" s="134">
        <f>IF(U190="zákl. prenesená",N190,0)</f>
        <v>0</v>
      </c>
      <c r="BH190" s="134">
        <f>IF(U190="zníž. prenesená",N190,0)</f>
        <v>0</v>
      </c>
      <c r="BI190" s="134">
        <f>IF(U190="nulová",N190,0)</f>
        <v>0</v>
      </c>
      <c r="BJ190" s="20" t="s">
        <v>138</v>
      </c>
      <c r="BK190" s="220">
        <f>ROUND(L190*K190,3)</f>
        <v>0</v>
      </c>
      <c r="BL190" s="20" t="s">
        <v>222</v>
      </c>
      <c r="BM190" s="20" t="s">
        <v>727</v>
      </c>
    </row>
    <row r="191" s="1" customFormat="1" ht="25.5" customHeight="1">
      <c r="B191" s="175"/>
      <c r="C191" s="223" t="s">
        <v>481</v>
      </c>
      <c r="D191" s="223" t="s">
        <v>228</v>
      </c>
      <c r="E191" s="224" t="s">
        <v>728</v>
      </c>
      <c r="F191" s="225" t="s">
        <v>729</v>
      </c>
      <c r="G191" s="225"/>
      <c r="H191" s="225"/>
      <c r="I191" s="225"/>
      <c r="J191" s="226" t="s">
        <v>231</v>
      </c>
      <c r="K191" s="227">
        <v>2</v>
      </c>
      <c r="L191" s="228">
        <v>0</v>
      </c>
      <c r="M191" s="228"/>
      <c r="N191" s="227">
        <f>ROUND(L191*K191,3)</f>
        <v>0</v>
      </c>
      <c r="O191" s="215"/>
      <c r="P191" s="215"/>
      <c r="Q191" s="215"/>
      <c r="R191" s="179"/>
      <c r="T191" s="217" t="s">
        <v>5</v>
      </c>
      <c r="U191" s="54" t="s">
        <v>42</v>
      </c>
      <c r="V191" s="45"/>
      <c r="W191" s="218">
        <f>V191*K191</f>
        <v>0</v>
      </c>
      <c r="X191" s="218">
        <v>0.040000000000000001</v>
      </c>
      <c r="Y191" s="218">
        <f>X191*K191</f>
        <v>0.080000000000000002</v>
      </c>
      <c r="Z191" s="218">
        <v>0</v>
      </c>
      <c r="AA191" s="219">
        <f>Z191*K191</f>
        <v>0</v>
      </c>
      <c r="AR191" s="20" t="s">
        <v>288</v>
      </c>
      <c r="AT191" s="20" t="s">
        <v>228</v>
      </c>
      <c r="AU191" s="20" t="s">
        <v>138</v>
      </c>
      <c r="AY191" s="20" t="s">
        <v>159</v>
      </c>
      <c r="BE191" s="134">
        <f>IF(U191="základná",N191,0)</f>
        <v>0</v>
      </c>
      <c r="BF191" s="134">
        <f>IF(U191="znížená",N191,0)</f>
        <v>0</v>
      </c>
      <c r="BG191" s="134">
        <f>IF(U191="zákl. prenesená",N191,0)</f>
        <v>0</v>
      </c>
      <c r="BH191" s="134">
        <f>IF(U191="zníž. prenesená",N191,0)</f>
        <v>0</v>
      </c>
      <c r="BI191" s="134">
        <f>IF(U191="nulová",N191,0)</f>
        <v>0</v>
      </c>
      <c r="BJ191" s="20" t="s">
        <v>138</v>
      </c>
      <c r="BK191" s="220">
        <f>ROUND(L191*K191,3)</f>
        <v>0</v>
      </c>
      <c r="BL191" s="20" t="s">
        <v>222</v>
      </c>
      <c r="BM191" s="20" t="s">
        <v>730</v>
      </c>
    </row>
    <row r="192" s="1" customFormat="1" ht="25.5" customHeight="1">
      <c r="B192" s="175"/>
      <c r="C192" s="223" t="s">
        <v>485</v>
      </c>
      <c r="D192" s="223" t="s">
        <v>228</v>
      </c>
      <c r="E192" s="224" t="s">
        <v>731</v>
      </c>
      <c r="F192" s="225" t="s">
        <v>732</v>
      </c>
      <c r="G192" s="225"/>
      <c r="H192" s="225"/>
      <c r="I192" s="225"/>
      <c r="J192" s="226" t="s">
        <v>231</v>
      </c>
      <c r="K192" s="227">
        <v>1</v>
      </c>
      <c r="L192" s="228">
        <v>0</v>
      </c>
      <c r="M192" s="228"/>
      <c r="N192" s="227">
        <f>ROUND(L192*K192,3)</f>
        <v>0</v>
      </c>
      <c r="O192" s="215"/>
      <c r="P192" s="215"/>
      <c r="Q192" s="215"/>
      <c r="R192" s="179"/>
      <c r="T192" s="217" t="s">
        <v>5</v>
      </c>
      <c r="U192" s="54" t="s">
        <v>42</v>
      </c>
      <c r="V192" s="45"/>
      <c r="W192" s="218">
        <f>V192*K192</f>
        <v>0</v>
      </c>
      <c r="X192" s="218">
        <v>0.050000000000000003</v>
      </c>
      <c r="Y192" s="218">
        <f>X192*K192</f>
        <v>0.050000000000000003</v>
      </c>
      <c r="Z192" s="218">
        <v>0</v>
      </c>
      <c r="AA192" s="219">
        <f>Z192*K192</f>
        <v>0</v>
      </c>
      <c r="AR192" s="20" t="s">
        <v>288</v>
      </c>
      <c r="AT192" s="20" t="s">
        <v>228</v>
      </c>
      <c r="AU192" s="20" t="s">
        <v>138</v>
      </c>
      <c r="AY192" s="20" t="s">
        <v>159</v>
      </c>
      <c r="BE192" s="134">
        <f>IF(U192="základná",N192,0)</f>
        <v>0</v>
      </c>
      <c r="BF192" s="134">
        <f>IF(U192="znížená",N192,0)</f>
        <v>0</v>
      </c>
      <c r="BG192" s="134">
        <f>IF(U192="zákl. prenesená",N192,0)</f>
        <v>0</v>
      </c>
      <c r="BH192" s="134">
        <f>IF(U192="zníž. prenesená",N192,0)</f>
        <v>0</v>
      </c>
      <c r="BI192" s="134">
        <f>IF(U192="nulová",N192,0)</f>
        <v>0</v>
      </c>
      <c r="BJ192" s="20" t="s">
        <v>138</v>
      </c>
      <c r="BK192" s="220">
        <f>ROUND(L192*K192,3)</f>
        <v>0</v>
      </c>
      <c r="BL192" s="20" t="s">
        <v>222</v>
      </c>
      <c r="BM192" s="20" t="s">
        <v>733</v>
      </c>
    </row>
    <row r="193" s="1" customFormat="1" ht="25.5" customHeight="1">
      <c r="B193" s="175"/>
      <c r="C193" s="223" t="s">
        <v>489</v>
      </c>
      <c r="D193" s="223" t="s">
        <v>228</v>
      </c>
      <c r="E193" s="224" t="s">
        <v>734</v>
      </c>
      <c r="F193" s="225" t="s">
        <v>735</v>
      </c>
      <c r="G193" s="225"/>
      <c r="H193" s="225"/>
      <c r="I193" s="225"/>
      <c r="J193" s="226" t="s">
        <v>231</v>
      </c>
      <c r="K193" s="227">
        <v>2</v>
      </c>
      <c r="L193" s="228">
        <v>0</v>
      </c>
      <c r="M193" s="228"/>
      <c r="N193" s="227">
        <f>ROUND(L193*K193,3)</f>
        <v>0</v>
      </c>
      <c r="O193" s="215"/>
      <c r="P193" s="215"/>
      <c r="Q193" s="215"/>
      <c r="R193" s="179"/>
      <c r="T193" s="217" t="s">
        <v>5</v>
      </c>
      <c r="U193" s="54" t="s">
        <v>42</v>
      </c>
      <c r="V193" s="45"/>
      <c r="W193" s="218">
        <f>V193*K193</f>
        <v>0</v>
      </c>
      <c r="X193" s="218">
        <v>0.01</v>
      </c>
      <c r="Y193" s="218">
        <f>X193*K193</f>
        <v>0.02</v>
      </c>
      <c r="Z193" s="218">
        <v>0</v>
      </c>
      <c r="AA193" s="219">
        <f>Z193*K193</f>
        <v>0</v>
      </c>
      <c r="AR193" s="20" t="s">
        <v>288</v>
      </c>
      <c r="AT193" s="20" t="s">
        <v>228</v>
      </c>
      <c r="AU193" s="20" t="s">
        <v>138</v>
      </c>
      <c r="AY193" s="20" t="s">
        <v>159</v>
      </c>
      <c r="BE193" s="134">
        <f>IF(U193="základná",N193,0)</f>
        <v>0</v>
      </c>
      <c r="BF193" s="134">
        <f>IF(U193="znížená",N193,0)</f>
        <v>0</v>
      </c>
      <c r="BG193" s="134">
        <f>IF(U193="zákl. prenesená",N193,0)</f>
        <v>0</v>
      </c>
      <c r="BH193" s="134">
        <f>IF(U193="zníž. prenesená",N193,0)</f>
        <v>0</v>
      </c>
      <c r="BI193" s="134">
        <f>IF(U193="nulová",N193,0)</f>
        <v>0</v>
      </c>
      <c r="BJ193" s="20" t="s">
        <v>138</v>
      </c>
      <c r="BK193" s="220">
        <f>ROUND(L193*K193,3)</f>
        <v>0</v>
      </c>
      <c r="BL193" s="20" t="s">
        <v>222</v>
      </c>
      <c r="BM193" s="20" t="s">
        <v>736</v>
      </c>
    </row>
    <row r="194" s="1" customFormat="1" ht="16.5" customHeight="1">
      <c r="B194" s="175"/>
      <c r="C194" s="223" t="s">
        <v>493</v>
      </c>
      <c r="D194" s="223" t="s">
        <v>228</v>
      </c>
      <c r="E194" s="224" t="s">
        <v>737</v>
      </c>
      <c r="F194" s="225" t="s">
        <v>738</v>
      </c>
      <c r="G194" s="225"/>
      <c r="H194" s="225"/>
      <c r="I194" s="225"/>
      <c r="J194" s="226" t="s">
        <v>231</v>
      </c>
      <c r="K194" s="227">
        <v>4</v>
      </c>
      <c r="L194" s="228">
        <v>0</v>
      </c>
      <c r="M194" s="228"/>
      <c r="N194" s="227">
        <f>ROUND(L194*K194,3)</f>
        <v>0</v>
      </c>
      <c r="O194" s="215"/>
      <c r="P194" s="215"/>
      <c r="Q194" s="215"/>
      <c r="R194" s="179"/>
      <c r="T194" s="217" t="s">
        <v>5</v>
      </c>
      <c r="U194" s="54" t="s">
        <v>42</v>
      </c>
      <c r="V194" s="45"/>
      <c r="W194" s="218">
        <f>V194*K194</f>
        <v>0</v>
      </c>
      <c r="X194" s="218">
        <v>0.0050000000000000001</v>
      </c>
      <c r="Y194" s="218">
        <f>X194*K194</f>
        <v>0.02</v>
      </c>
      <c r="Z194" s="218">
        <v>0</v>
      </c>
      <c r="AA194" s="219">
        <f>Z194*K194</f>
        <v>0</v>
      </c>
      <c r="AR194" s="20" t="s">
        <v>288</v>
      </c>
      <c r="AT194" s="20" t="s">
        <v>228</v>
      </c>
      <c r="AU194" s="20" t="s">
        <v>138</v>
      </c>
      <c r="AY194" s="20" t="s">
        <v>159</v>
      </c>
      <c r="BE194" s="134">
        <f>IF(U194="základná",N194,0)</f>
        <v>0</v>
      </c>
      <c r="BF194" s="134">
        <f>IF(U194="znížená",N194,0)</f>
        <v>0</v>
      </c>
      <c r="BG194" s="134">
        <f>IF(U194="zákl. prenesená",N194,0)</f>
        <v>0</v>
      </c>
      <c r="BH194" s="134">
        <f>IF(U194="zníž. prenesená",N194,0)</f>
        <v>0</v>
      </c>
      <c r="BI194" s="134">
        <f>IF(U194="nulová",N194,0)</f>
        <v>0</v>
      </c>
      <c r="BJ194" s="20" t="s">
        <v>138</v>
      </c>
      <c r="BK194" s="220">
        <f>ROUND(L194*K194,3)</f>
        <v>0</v>
      </c>
      <c r="BL194" s="20" t="s">
        <v>222</v>
      </c>
      <c r="BM194" s="20" t="s">
        <v>739</v>
      </c>
    </row>
    <row r="195" s="1" customFormat="1" ht="16.5" customHeight="1">
      <c r="B195" s="175"/>
      <c r="C195" s="223" t="s">
        <v>497</v>
      </c>
      <c r="D195" s="223" t="s">
        <v>228</v>
      </c>
      <c r="E195" s="224" t="s">
        <v>740</v>
      </c>
      <c r="F195" s="225" t="s">
        <v>741</v>
      </c>
      <c r="G195" s="225"/>
      <c r="H195" s="225"/>
      <c r="I195" s="225"/>
      <c r="J195" s="226" t="s">
        <v>231</v>
      </c>
      <c r="K195" s="227">
        <v>4</v>
      </c>
      <c r="L195" s="228">
        <v>0</v>
      </c>
      <c r="M195" s="228"/>
      <c r="N195" s="227">
        <f>ROUND(L195*K195,3)</f>
        <v>0</v>
      </c>
      <c r="O195" s="215"/>
      <c r="P195" s="215"/>
      <c r="Q195" s="215"/>
      <c r="R195" s="179"/>
      <c r="T195" s="217" t="s">
        <v>5</v>
      </c>
      <c r="U195" s="54" t="s">
        <v>42</v>
      </c>
      <c r="V195" s="45"/>
      <c r="W195" s="218">
        <f>V195*K195</f>
        <v>0</v>
      </c>
      <c r="X195" s="218">
        <v>0.001</v>
      </c>
      <c r="Y195" s="218">
        <f>X195*K195</f>
        <v>0.0040000000000000001</v>
      </c>
      <c r="Z195" s="218">
        <v>0</v>
      </c>
      <c r="AA195" s="219">
        <f>Z195*K195</f>
        <v>0</v>
      </c>
      <c r="AR195" s="20" t="s">
        <v>288</v>
      </c>
      <c r="AT195" s="20" t="s">
        <v>228</v>
      </c>
      <c r="AU195" s="20" t="s">
        <v>138</v>
      </c>
      <c r="AY195" s="20" t="s">
        <v>159</v>
      </c>
      <c r="BE195" s="134">
        <f>IF(U195="základná",N195,0)</f>
        <v>0</v>
      </c>
      <c r="BF195" s="134">
        <f>IF(U195="znížená",N195,0)</f>
        <v>0</v>
      </c>
      <c r="BG195" s="134">
        <f>IF(U195="zákl. prenesená",N195,0)</f>
        <v>0</v>
      </c>
      <c r="BH195" s="134">
        <f>IF(U195="zníž. prenesená",N195,0)</f>
        <v>0</v>
      </c>
      <c r="BI195" s="134">
        <f>IF(U195="nulová",N195,0)</f>
        <v>0</v>
      </c>
      <c r="BJ195" s="20" t="s">
        <v>138</v>
      </c>
      <c r="BK195" s="220">
        <f>ROUND(L195*K195,3)</f>
        <v>0</v>
      </c>
      <c r="BL195" s="20" t="s">
        <v>222</v>
      </c>
      <c r="BM195" s="20" t="s">
        <v>742</v>
      </c>
    </row>
    <row r="196" s="1" customFormat="1" ht="16.5" customHeight="1">
      <c r="B196" s="175"/>
      <c r="C196" s="223" t="s">
        <v>501</v>
      </c>
      <c r="D196" s="223" t="s">
        <v>228</v>
      </c>
      <c r="E196" s="224" t="s">
        <v>743</v>
      </c>
      <c r="F196" s="225" t="s">
        <v>744</v>
      </c>
      <c r="G196" s="225"/>
      <c r="H196" s="225"/>
      <c r="I196" s="225"/>
      <c r="J196" s="226" t="s">
        <v>231</v>
      </c>
      <c r="K196" s="227">
        <v>4</v>
      </c>
      <c r="L196" s="228">
        <v>0</v>
      </c>
      <c r="M196" s="228"/>
      <c r="N196" s="227">
        <f>ROUND(L196*K196,3)</f>
        <v>0</v>
      </c>
      <c r="O196" s="215"/>
      <c r="P196" s="215"/>
      <c r="Q196" s="215"/>
      <c r="R196" s="179"/>
      <c r="T196" s="217" t="s">
        <v>5</v>
      </c>
      <c r="U196" s="54" t="s">
        <v>42</v>
      </c>
      <c r="V196" s="45"/>
      <c r="W196" s="218">
        <f>V196*K196</f>
        <v>0</v>
      </c>
      <c r="X196" s="218">
        <v>0.002</v>
      </c>
      <c r="Y196" s="218">
        <f>X196*K196</f>
        <v>0.0080000000000000002</v>
      </c>
      <c r="Z196" s="218">
        <v>0</v>
      </c>
      <c r="AA196" s="219">
        <f>Z196*K196</f>
        <v>0</v>
      </c>
      <c r="AR196" s="20" t="s">
        <v>288</v>
      </c>
      <c r="AT196" s="20" t="s">
        <v>228</v>
      </c>
      <c r="AU196" s="20" t="s">
        <v>138</v>
      </c>
      <c r="AY196" s="20" t="s">
        <v>159</v>
      </c>
      <c r="BE196" s="134">
        <f>IF(U196="základná",N196,0)</f>
        <v>0</v>
      </c>
      <c r="BF196" s="134">
        <f>IF(U196="znížená",N196,0)</f>
        <v>0</v>
      </c>
      <c r="BG196" s="134">
        <f>IF(U196="zákl. prenesená",N196,0)</f>
        <v>0</v>
      </c>
      <c r="BH196" s="134">
        <f>IF(U196="zníž. prenesená",N196,0)</f>
        <v>0</v>
      </c>
      <c r="BI196" s="134">
        <f>IF(U196="nulová",N196,0)</f>
        <v>0</v>
      </c>
      <c r="BJ196" s="20" t="s">
        <v>138</v>
      </c>
      <c r="BK196" s="220">
        <f>ROUND(L196*K196,3)</f>
        <v>0</v>
      </c>
      <c r="BL196" s="20" t="s">
        <v>222</v>
      </c>
      <c r="BM196" s="20" t="s">
        <v>745</v>
      </c>
    </row>
    <row r="197" s="1" customFormat="1" ht="16.5" customHeight="1">
      <c r="B197" s="175"/>
      <c r="C197" s="223" t="s">
        <v>505</v>
      </c>
      <c r="D197" s="223" t="s">
        <v>228</v>
      </c>
      <c r="E197" s="224" t="s">
        <v>746</v>
      </c>
      <c r="F197" s="225" t="s">
        <v>747</v>
      </c>
      <c r="G197" s="225"/>
      <c r="H197" s="225"/>
      <c r="I197" s="225"/>
      <c r="J197" s="226" t="s">
        <v>231</v>
      </c>
      <c r="K197" s="227">
        <v>2</v>
      </c>
      <c r="L197" s="228">
        <v>0</v>
      </c>
      <c r="M197" s="228"/>
      <c r="N197" s="227">
        <f>ROUND(L197*K197,3)</f>
        <v>0</v>
      </c>
      <c r="O197" s="215"/>
      <c r="P197" s="215"/>
      <c r="Q197" s="215"/>
      <c r="R197" s="179"/>
      <c r="T197" s="217" t="s">
        <v>5</v>
      </c>
      <c r="U197" s="54" t="s">
        <v>42</v>
      </c>
      <c r="V197" s="45"/>
      <c r="W197" s="218">
        <f>V197*K197</f>
        <v>0</v>
      </c>
      <c r="X197" s="218">
        <v>0.002</v>
      </c>
      <c r="Y197" s="218">
        <f>X197*K197</f>
        <v>0.0040000000000000001</v>
      </c>
      <c r="Z197" s="218">
        <v>0</v>
      </c>
      <c r="AA197" s="219">
        <f>Z197*K197</f>
        <v>0</v>
      </c>
      <c r="AR197" s="20" t="s">
        <v>288</v>
      </c>
      <c r="AT197" s="20" t="s">
        <v>228</v>
      </c>
      <c r="AU197" s="20" t="s">
        <v>138</v>
      </c>
      <c r="AY197" s="20" t="s">
        <v>159</v>
      </c>
      <c r="BE197" s="134">
        <f>IF(U197="základná",N197,0)</f>
        <v>0</v>
      </c>
      <c r="BF197" s="134">
        <f>IF(U197="znížená",N197,0)</f>
        <v>0</v>
      </c>
      <c r="BG197" s="134">
        <f>IF(U197="zákl. prenesená",N197,0)</f>
        <v>0</v>
      </c>
      <c r="BH197" s="134">
        <f>IF(U197="zníž. prenesená",N197,0)</f>
        <v>0</v>
      </c>
      <c r="BI197" s="134">
        <f>IF(U197="nulová",N197,0)</f>
        <v>0</v>
      </c>
      <c r="BJ197" s="20" t="s">
        <v>138</v>
      </c>
      <c r="BK197" s="220">
        <f>ROUND(L197*K197,3)</f>
        <v>0</v>
      </c>
      <c r="BL197" s="20" t="s">
        <v>222</v>
      </c>
      <c r="BM197" s="20" t="s">
        <v>748</v>
      </c>
    </row>
    <row r="198" s="1" customFormat="1" ht="25.5" customHeight="1">
      <c r="B198" s="175"/>
      <c r="C198" s="223" t="s">
        <v>509</v>
      </c>
      <c r="D198" s="223" t="s">
        <v>228</v>
      </c>
      <c r="E198" s="224" t="s">
        <v>749</v>
      </c>
      <c r="F198" s="225" t="s">
        <v>750</v>
      </c>
      <c r="G198" s="225"/>
      <c r="H198" s="225"/>
      <c r="I198" s="225"/>
      <c r="J198" s="226" t="s">
        <v>231</v>
      </c>
      <c r="K198" s="227">
        <v>1</v>
      </c>
      <c r="L198" s="228">
        <v>0</v>
      </c>
      <c r="M198" s="228"/>
      <c r="N198" s="227">
        <f>ROUND(L198*K198,3)</f>
        <v>0</v>
      </c>
      <c r="O198" s="215"/>
      <c r="P198" s="215"/>
      <c r="Q198" s="215"/>
      <c r="R198" s="179"/>
      <c r="T198" s="217" t="s">
        <v>5</v>
      </c>
      <c r="U198" s="54" t="s">
        <v>42</v>
      </c>
      <c r="V198" s="45"/>
      <c r="W198" s="218">
        <f>V198*K198</f>
        <v>0</v>
      </c>
      <c r="X198" s="218">
        <v>0.0011000000000000001</v>
      </c>
      <c r="Y198" s="218">
        <f>X198*K198</f>
        <v>0.0011000000000000001</v>
      </c>
      <c r="Z198" s="218">
        <v>0</v>
      </c>
      <c r="AA198" s="219">
        <f>Z198*K198</f>
        <v>0</v>
      </c>
      <c r="AR198" s="20" t="s">
        <v>288</v>
      </c>
      <c r="AT198" s="20" t="s">
        <v>228</v>
      </c>
      <c r="AU198" s="20" t="s">
        <v>138</v>
      </c>
      <c r="AY198" s="20" t="s">
        <v>159</v>
      </c>
      <c r="BE198" s="134">
        <f>IF(U198="základná",N198,0)</f>
        <v>0</v>
      </c>
      <c r="BF198" s="134">
        <f>IF(U198="znížená",N198,0)</f>
        <v>0</v>
      </c>
      <c r="BG198" s="134">
        <f>IF(U198="zákl. prenesená",N198,0)</f>
        <v>0</v>
      </c>
      <c r="BH198" s="134">
        <f>IF(U198="zníž. prenesená",N198,0)</f>
        <v>0</v>
      </c>
      <c r="BI198" s="134">
        <f>IF(U198="nulová",N198,0)</f>
        <v>0</v>
      </c>
      <c r="BJ198" s="20" t="s">
        <v>138</v>
      </c>
      <c r="BK198" s="220">
        <f>ROUND(L198*K198,3)</f>
        <v>0</v>
      </c>
      <c r="BL198" s="20" t="s">
        <v>222</v>
      </c>
      <c r="BM198" s="20" t="s">
        <v>751</v>
      </c>
    </row>
    <row r="199" s="1" customFormat="1" ht="16.5" customHeight="1">
      <c r="B199" s="175"/>
      <c r="C199" s="223" t="s">
        <v>513</v>
      </c>
      <c r="D199" s="223" t="s">
        <v>228</v>
      </c>
      <c r="E199" s="224" t="s">
        <v>752</v>
      </c>
      <c r="F199" s="225" t="s">
        <v>753</v>
      </c>
      <c r="G199" s="225"/>
      <c r="H199" s="225"/>
      <c r="I199" s="225"/>
      <c r="J199" s="226" t="s">
        <v>231</v>
      </c>
      <c r="K199" s="227">
        <v>1</v>
      </c>
      <c r="L199" s="228">
        <v>0</v>
      </c>
      <c r="M199" s="228"/>
      <c r="N199" s="227">
        <f>ROUND(L199*K199,3)</f>
        <v>0</v>
      </c>
      <c r="O199" s="215"/>
      <c r="P199" s="215"/>
      <c r="Q199" s="215"/>
      <c r="R199" s="179"/>
      <c r="T199" s="217" t="s">
        <v>5</v>
      </c>
      <c r="U199" s="54" t="s">
        <v>42</v>
      </c>
      <c r="V199" s="45"/>
      <c r="W199" s="218">
        <f>V199*K199</f>
        <v>0</v>
      </c>
      <c r="X199" s="218">
        <v>0</v>
      </c>
      <c r="Y199" s="218">
        <f>X199*K199</f>
        <v>0</v>
      </c>
      <c r="Z199" s="218">
        <v>0</v>
      </c>
      <c r="AA199" s="219">
        <f>Z199*K199</f>
        <v>0</v>
      </c>
      <c r="AR199" s="20" t="s">
        <v>288</v>
      </c>
      <c r="AT199" s="20" t="s">
        <v>228</v>
      </c>
      <c r="AU199" s="20" t="s">
        <v>138</v>
      </c>
      <c r="AY199" s="20" t="s">
        <v>159</v>
      </c>
      <c r="BE199" s="134">
        <f>IF(U199="základná",N199,0)</f>
        <v>0</v>
      </c>
      <c r="BF199" s="134">
        <f>IF(U199="znížená",N199,0)</f>
        <v>0</v>
      </c>
      <c r="BG199" s="134">
        <f>IF(U199="zákl. prenesená",N199,0)</f>
        <v>0</v>
      </c>
      <c r="BH199" s="134">
        <f>IF(U199="zníž. prenesená",N199,0)</f>
        <v>0</v>
      </c>
      <c r="BI199" s="134">
        <f>IF(U199="nulová",N199,0)</f>
        <v>0</v>
      </c>
      <c r="BJ199" s="20" t="s">
        <v>138</v>
      </c>
      <c r="BK199" s="220">
        <f>ROUND(L199*K199,3)</f>
        <v>0</v>
      </c>
      <c r="BL199" s="20" t="s">
        <v>222</v>
      </c>
      <c r="BM199" s="20" t="s">
        <v>754</v>
      </c>
    </row>
    <row r="200" s="1" customFormat="1" ht="38.25" customHeight="1">
      <c r="B200" s="175"/>
      <c r="C200" s="211" t="s">
        <v>517</v>
      </c>
      <c r="D200" s="211" t="s">
        <v>160</v>
      </c>
      <c r="E200" s="212" t="s">
        <v>755</v>
      </c>
      <c r="F200" s="213" t="s">
        <v>756</v>
      </c>
      <c r="G200" s="213"/>
      <c r="H200" s="213"/>
      <c r="I200" s="213"/>
      <c r="J200" s="214" t="s">
        <v>231</v>
      </c>
      <c r="K200" s="215">
        <v>5</v>
      </c>
      <c r="L200" s="216">
        <v>0</v>
      </c>
      <c r="M200" s="216"/>
      <c r="N200" s="215">
        <f>ROUND(L200*K200,3)</f>
        <v>0</v>
      </c>
      <c r="O200" s="215"/>
      <c r="P200" s="215"/>
      <c r="Q200" s="215"/>
      <c r="R200" s="179"/>
      <c r="T200" s="217" t="s">
        <v>5</v>
      </c>
      <c r="U200" s="54" t="s">
        <v>42</v>
      </c>
      <c r="V200" s="45"/>
      <c r="W200" s="218">
        <f>V200*K200</f>
        <v>0</v>
      </c>
      <c r="X200" s="218">
        <v>0</v>
      </c>
      <c r="Y200" s="218">
        <f>X200*K200</f>
        <v>0</v>
      </c>
      <c r="Z200" s="218">
        <v>0</v>
      </c>
      <c r="AA200" s="219">
        <f>Z200*K200</f>
        <v>0</v>
      </c>
      <c r="AR200" s="20" t="s">
        <v>222</v>
      </c>
      <c r="AT200" s="20" t="s">
        <v>160</v>
      </c>
      <c r="AU200" s="20" t="s">
        <v>138</v>
      </c>
      <c r="AY200" s="20" t="s">
        <v>159</v>
      </c>
      <c r="BE200" s="134">
        <f>IF(U200="základná",N200,0)</f>
        <v>0</v>
      </c>
      <c r="BF200" s="134">
        <f>IF(U200="znížená",N200,0)</f>
        <v>0</v>
      </c>
      <c r="BG200" s="134">
        <f>IF(U200="zákl. prenesená",N200,0)</f>
        <v>0</v>
      </c>
      <c r="BH200" s="134">
        <f>IF(U200="zníž. prenesená",N200,0)</f>
        <v>0</v>
      </c>
      <c r="BI200" s="134">
        <f>IF(U200="nulová",N200,0)</f>
        <v>0</v>
      </c>
      <c r="BJ200" s="20" t="s">
        <v>138</v>
      </c>
      <c r="BK200" s="220">
        <f>ROUND(L200*K200,3)</f>
        <v>0</v>
      </c>
      <c r="BL200" s="20" t="s">
        <v>222</v>
      </c>
      <c r="BM200" s="20" t="s">
        <v>757</v>
      </c>
    </row>
    <row r="201" s="1" customFormat="1" ht="25.5" customHeight="1">
      <c r="B201" s="175"/>
      <c r="C201" s="211" t="s">
        <v>521</v>
      </c>
      <c r="D201" s="211" t="s">
        <v>160</v>
      </c>
      <c r="E201" s="212" t="s">
        <v>758</v>
      </c>
      <c r="F201" s="213" t="s">
        <v>759</v>
      </c>
      <c r="G201" s="213"/>
      <c r="H201" s="213"/>
      <c r="I201" s="213"/>
      <c r="J201" s="214" t="s">
        <v>315</v>
      </c>
      <c r="K201" s="216">
        <v>0</v>
      </c>
      <c r="L201" s="216">
        <v>0</v>
      </c>
      <c r="M201" s="216"/>
      <c r="N201" s="215">
        <f>ROUND(L201*K201,3)</f>
        <v>0</v>
      </c>
      <c r="O201" s="215"/>
      <c r="P201" s="215"/>
      <c r="Q201" s="215"/>
      <c r="R201" s="179"/>
      <c r="T201" s="217" t="s">
        <v>5</v>
      </c>
      <c r="U201" s="54" t="s">
        <v>42</v>
      </c>
      <c r="V201" s="45"/>
      <c r="W201" s="218">
        <f>V201*K201</f>
        <v>0</v>
      </c>
      <c r="X201" s="218">
        <v>0</v>
      </c>
      <c r="Y201" s="218">
        <f>X201*K201</f>
        <v>0</v>
      </c>
      <c r="Z201" s="218">
        <v>0</v>
      </c>
      <c r="AA201" s="219">
        <f>Z201*K201</f>
        <v>0</v>
      </c>
      <c r="AR201" s="20" t="s">
        <v>222</v>
      </c>
      <c r="AT201" s="20" t="s">
        <v>160</v>
      </c>
      <c r="AU201" s="20" t="s">
        <v>138</v>
      </c>
      <c r="AY201" s="20" t="s">
        <v>159</v>
      </c>
      <c r="BE201" s="134">
        <f>IF(U201="základná",N201,0)</f>
        <v>0</v>
      </c>
      <c r="BF201" s="134">
        <f>IF(U201="znížená",N201,0)</f>
        <v>0</v>
      </c>
      <c r="BG201" s="134">
        <f>IF(U201="zákl. prenesená",N201,0)</f>
        <v>0</v>
      </c>
      <c r="BH201" s="134">
        <f>IF(U201="zníž. prenesená",N201,0)</f>
        <v>0</v>
      </c>
      <c r="BI201" s="134">
        <f>IF(U201="nulová",N201,0)</f>
        <v>0</v>
      </c>
      <c r="BJ201" s="20" t="s">
        <v>138</v>
      </c>
      <c r="BK201" s="220">
        <f>ROUND(L201*K201,3)</f>
        <v>0</v>
      </c>
      <c r="BL201" s="20" t="s">
        <v>222</v>
      </c>
      <c r="BM201" s="20" t="s">
        <v>760</v>
      </c>
    </row>
    <row r="202" s="9" customFormat="1" ht="29.88" customHeight="1">
      <c r="B202" s="197"/>
      <c r="C202" s="198"/>
      <c r="D202" s="208" t="s">
        <v>576</v>
      </c>
      <c r="E202" s="208"/>
      <c r="F202" s="208"/>
      <c r="G202" s="208"/>
      <c r="H202" s="208"/>
      <c r="I202" s="208"/>
      <c r="J202" s="208"/>
      <c r="K202" s="208"/>
      <c r="L202" s="208"/>
      <c r="M202" s="208"/>
      <c r="N202" s="221">
        <f>BK202</f>
        <v>0</v>
      </c>
      <c r="O202" s="222"/>
      <c r="P202" s="222"/>
      <c r="Q202" s="222"/>
      <c r="R202" s="201"/>
      <c r="T202" s="202"/>
      <c r="U202" s="198"/>
      <c r="V202" s="198"/>
      <c r="W202" s="203">
        <f>SUM(W203:W217)</f>
        <v>0</v>
      </c>
      <c r="X202" s="198"/>
      <c r="Y202" s="203">
        <f>SUM(Y203:Y217)</f>
        <v>0.23030277600000004</v>
      </c>
      <c r="Z202" s="198"/>
      <c r="AA202" s="204">
        <f>SUM(AA203:AA217)</f>
        <v>1.2704</v>
      </c>
      <c r="AR202" s="205" t="s">
        <v>138</v>
      </c>
      <c r="AT202" s="206" t="s">
        <v>74</v>
      </c>
      <c r="AU202" s="206" t="s">
        <v>83</v>
      </c>
      <c r="AY202" s="205" t="s">
        <v>159</v>
      </c>
      <c r="BK202" s="207">
        <f>SUM(BK203:BK217)</f>
        <v>0</v>
      </c>
    </row>
    <row r="203" s="1" customFormat="1" ht="25.5" customHeight="1">
      <c r="B203" s="175"/>
      <c r="C203" s="211" t="s">
        <v>525</v>
      </c>
      <c r="D203" s="211" t="s">
        <v>160</v>
      </c>
      <c r="E203" s="212" t="s">
        <v>761</v>
      </c>
      <c r="F203" s="213" t="s">
        <v>762</v>
      </c>
      <c r="G203" s="213"/>
      <c r="H203" s="213"/>
      <c r="I203" s="213"/>
      <c r="J203" s="214" t="s">
        <v>225</v>
      </c>
      <c r="K203" s="215">
        <v>0.80000000000000004</v>
      </c>
      <c r="L203" s="216">
        <v>0</v>
      </c>
      <c r="M203" s="216"/>
      <c r="N203" s="215">
        <f>ROUND(L203*K203,3)</f>
        <v>0</v>
      </c>
      <c r="O203" s="215"/>
      <c r="P203" s="215"/>
      <c r="Q203" s="215"/>
      <c r="R203" s="179"/>
      <c r="T203" s="217" t="s">
        <v>5</v>
      </c>
      <c r="U203" s="54" t="s">
        <v>42</v>
      </c>
      <c r="V203" s="45"/>
      <c r="W203" s="218">
        <f>V203*K203</f>
        <v>0</v>
      </c>
      <c r="X203" s="218">
        <v>0</v>
      </c>
      <c r="Y203" s="218">
        <f>X203*K203</f>
        <v>0</v>
      </c>
      <c r="Z203" s="218">
        <v>0.092999999999999999</v>
      </c>
      <c r="AA203" s="219">
        <f>Z203*K203</f>
        <v>0.074400000000000008</v>
      </c>
      <c r="AR203" s="20" t="s">
        <v>222</v>
      </c>
      <c r="AT203" s="20" t="s">
        <v>160</v>
      </c>
      <c r="AU203" s="20" t="s">
        <v>138</v>
      </c>
      <c r="AY203" s="20" t="s">
        <v>159</v>
      </c>
      <c r="BE203" s="134">
        <f>IF(U203="základná",N203,0)</f>
        <v>0</v>
      </c>
      <c r="BF203" s="134">
        <f>IF(U203="znížená",N203,0)</f>
        <v>0</v>
      </c>
      <c r="BG203" s="134">
        <f>IF(U203="zákl. prenesená",N203,0)</f>
        <v>0</v>
      </c>
      <c r="BH203" s="134">
        <f>IF(U203="zníž. prenesená",N203,0)</f>
        <v>0</v>
      </c>
      <c r="BI203" s="134">
        <f>IF(U203="nulová",N203,0)</f>
        <v>0</v>
      </c>
      <c r="BJ203" s="20" t="s">
        <v>138</v>
      </c>
      <c r="BK203" s="220">
        <f>ROUND(L203*K203,3)</f>
        <v>0</v>
      </c>
      <c r="BL203" s="20" t="s">
        <v>222</v>
      </c>
      <c r="BM203" s="20" t="s">
        <v>763</v>
      </c>
    </row>
    <row r="204" s="1" customFormat="1" ht="25.5" customHeight="1">
      <c r="B204" s="175"/>
      <c r="C204" s="211" t="s">
        <v>529</v>
      </c>
      <c r="D204" s="211" t="s">
        <v>160</v>
      </c>
      <c r="E204" s="212" t="s">
        <v>764</v>
      </c>
      <c r="F204" s="213" t="s">
        <v>765</v>
      </c>
      <c r="G204" s="213"/>
      <c r="H204" s="213"/>
      <c r="I204" s="213"/>
      <c r="J204" s="214" t="s">
        <v>225</v>
      </c>
      <c r="K204" s="215">
        <v>5</v>
      </c>
      <c r="L204" s="216">
        <v>0</v>
      </c>
      <c r="M204" s="216"/>
      <c r="N204" s="215">
        <f>ROUND(L204*K204,3)</f>
        <v>0</v>
      </c>
      <c r="O204" s="215"/>
      <c r="P204" s="215"/>
      <c r="Q204" s="215"/>
      <c r="R204" s="179"/>
      <c r="T204" s="217" t="s">
        <v>5</v>
      </c>
      <c r="U204" s="54" t="s">
        <v>42</v>
      </c>
      <c r="V204" s="45"/>
      <c r="W204" s="218">
        <f>V204*K204</f>
        <v>0</v>
      </c>
      <c r="X204" s="218">
        <v>0</v>
      </c>
      <c r="Y204" s="218">
        <f>X204*K204</f>
        <v>0</v>
      </c>
      <c r="Z204" s="218">
        <v>0.20699999999999999</v>
      </c>
      <c r="AA204" s="219">
        <f>Z204*K204</f>
        <v>1.0349999999999999</v>
      </c>
      <c r="AR204" s="20" t="s">
        <v>222</v>
      </c>
      <c r="AT204" s="20" t="s">
        <v>160</v>
      </c>
      <c r="AU204" s="20" t="s">
        <v>138</v>
      </c>
      <c r="AY204" s="20" t="s">
        <v>159</v>
      </c>
      <c r="BE204" s="134">
        <f>IF(U204="základná",N204,0)</f>
        <v>0</v>
      </c>
      <c r="BF204" s="134">
        <f>IF(U204="znížená",N204,0)</f>
        <v>0</v>
      </c>
      <c r="BG204" s="134">
        <f>IF(U204="zákl. prenesená",N204,0)</f>
        <v>0</v>
      </c>
      <c r="BH204" s="134">
        <f>IF(U204="zníž. prenesená",N204,0)</f>
        <v>0</v>
      </c>
      <c r="BI204" s="134">
        <f>IF(U204="nulová",N204,0)</f>
        <v>0</v>
      </c>
      <c r="BJ204" s="20" t="s">
        <v>138</v>
      </c>
      <c r="BK204" s="220">
        <f>ROUND(L204*K204,3)</f>
        <v>0</v>
      </c>
      <c r="BL204" s="20" t="s">
        <v>222</v>
      </c>
      <c r="BM204" s="20" t="s">
        <v>766</v>
      </c>
    </row>
    <row r="205" s="1" customFormat="1" ht="25.5" customHeight="1">
      <c r="B205" s="175"/>
      <c r="C205" s="211" t="s">
        <v>533</v>
      </c>
      <c r="D205" s="211" t="s">
        <v>160</v>
      </c>
      <c r="E205" s="212" t="s">
        <v>767</v>
      </c>
      <c r="F205" s="213" t="s">
        <v>768</v>
      </c>
      <c r="G205" s="213"/>
      <c r="H205" s="213"/>
      <c r="I205" s="213"/>
      <c r="J205" s="214" t="s">
        <v>231</v>
      </c>
      <c r="K205" s="215">
        <v>2</v>
      </c>
      <c r="L205" s="216">
        <v>0</v>
      </c>
      <c r="M205" s="216"/>
      <c r="N205" s="215">
        <f>ROUND(L205*K205,3)</f>
        <v>0</v>
      </c>
      <c r="O205" s="215"/>
      <c r="P205" s="215"/>
      <c r="Q205" s="215"/>
      <c r="R205" s="179"/>
      <c r="T205" s="217" t="s">
        <v>5</v>
      </c>
      <c r="U205" s="54" t="s">
        <v>42</v>
      </c>
      <c r="V205" s="45"/>
      <c r="W205" s="218">
        <f>V205*K205</f>
        <v>0</v>
      </c>
      <c r="X205" s="218">
        <v>0.084041807999999996</v>
      </c>
      <c r="Y205" s="218">
        <f>X205*K205</f>
        <v>0.16808361599999999</v>
      </c>
      <c r="Z205" s="218">
        <v>0</v>
      </c>
      <c r="AA205" s="219">
        <f>Z205*K205</f>
        <v>0</v>
      </c>
      <c r="AR205" s="20" t="s">
        <v>222</v>
      </c>
      <c r="AT205" s="20" t="s">
        <v>160</v>
      </c>
      <c r="AU205" s="20" t="s">
        <v>138</v>
      </c>
      <c r="AY205" s="20" t="s">
        <v>159</v>
      </c>
      <c r="BE205" s="134">
        <f>IF(U205="základná",N205,0)</f>
        <v>0</v>
      </c>
      <c r="BF205" s="134">
        <f>IF(U205="znížená",N205,0)</f>
        <v>0</v>
      </c>
      <c r="BG205" s="134">
        <f>IF(U205="zákl. prenesená",N205,0)</f>
        <v>0</v>
      </c>
      <c r="BH205" s="134">
        <f>IF(U205="zníž. prenesená",N205,0)</f>
        <v>0</v>
      </c>
      <c r="BI205" s="134">
        <f>IF(U205="nulová",N205,0)</f>
        <v>0</v>
      </c>
      <c r="BJ205" s="20" t="s">
        <v>138</v>
      </c>
      <c r="BK205" s="220">
        <f>ROUND(L205*K205,3)</f>
        <v>0</v>
      </c>
      <c r="BL205" s="20" t="s">
        <v>222</v>
      </c>
      <c r="BM205" s="20" t="s">
        <v>769</v>
      </c>
    </row>
    <row r="206" s="1" customFormat="1" ht="38.25" customHeight="1">
      <c r="B206" s="175"/>
      <c r="C206" s="211" t="s">
        <v>537</v>
      </c>
      <c r="D206" s="211" t="s">
        <v>160</v>
      </c>
      <c r="E206" s="212" t="s">
        <v>770</v>
      </c>
      <c r="F206" s="213" t="s">
        <v>771</v>
      </c>
      <c r="G206" s="213"/>
      <c r="H206" s="213"/>
      <c r="I206" s="213"/>
      <c r="J206" s="214" t="s">
        <v>231</v>
      </c>
      <c r="K206" s="215">
        <v>4</v>
      </c>
      <c r="L206" s="216">
        <v>0</v>
      </c>
      <c r="M206" s="216"/>
      <c r="N206" s="215">
        <f>ROUND(L206*K206,3)</f>
        <v>0</v>
      </c>
      <c r="O206" s="215"/>
      <c r="P206" s="215"/>
      <c r="Q206" s="215"/>
      <c r="R206" s="179"/>
      <c r="T206" s="217" t="s">
        <v>5</v>
      </c>
      <c r="U206" s="54" t="s">
        <v>42</v>
      </c>
      <c r="V206" s="45"/>
      <c r="W206" s="218">
        <f>V206*K206</f>
        <v>0</v>
      </c>
      <c r="X206" s="218">
        <v>0.00060964999999999999</v>
      </c>
      <c r="Y206" s="218">
        <f>X206*K206</f>
        <v>0.0024386</v>
      </c>
      <c r="Z206" s="218">
        <v>0</v>
      </c>
      <c r="AA206" s="219">
        <f>Z206*K206</f>
        <v>0</v>
      </c>
      <c r="AR206" s="20" t="s">
        <v>222</v>
      </c>
      <c r="AT206" s="20" t="s">
        <v>160</v>
      </c>
      <c r="AU206" s="20" t="s">
        <v>138</v>
      </c>
      <c r="AY206" s="20" t="s">
        <v>159</v>
      </c>
      <c r="BE206" s="134">
        <f>IF(U206="základná",N206,0)</f>
        <v>0</v>
      </c>
      <c r="BF206" s="134">
        <f>IF(U206="znížená",N206,0)</f>
        <v>0</v>
      </c>
      <c r="BG206" s="134">
        <f>IF(U206="zákl. prenesená",N206,0)</f>
        <v>0</v>
      </c>
      <c r="BH206" s="134">
        <f>IF(U206="zníž. prenesená",N206,0)</f>
        <v>0</v>
      </c>
      <c r="BI206" s="134">
        <f>IF(U206="nulová",N206,0)</f>
        <v>0</v>
      </c>
      <c r="BJ206" s="20" t="s">
        <v>138</v>
      </c>
      <c r="BK206" s="220">
        <f>ROUND(L206*K206,3)</f>
        <v>0</v>
      </c>
      <c r="BL206" s="20" t="s">
        <v>222</v>
      </c>
      <c r="BM206" s="20" t="s">
        <v>772</v>
      </c>
    </row>
    <row r="207" s="1" customFormat="1" ht="38.25" customHeight="1">
      <c r="B207" s="175"/>
      <c r="C207" s="211" t="s">
        <v>460</v>
      </c>
      <c r="D207" s="211" t="s">
        <v>160</v>
      </c>
      <c r="E207" s="212" t="s">
        <v>773</v>
      </c>
      <c r="F207" s="213" t="s">
        <v>774</v>
      </c>
      <c r="G207" s="213"/>
      <c r="H207" s="213"/>
      <c r="I207" s="213"/>
      <c r="J207" s="214" t="s">
        <v>231</v>
      </c>
      <c r="K207" s="215">
        <v>2</v>
      </c>
      <c r="L207" s="216">
        <v>0</v>
      </c>
      <c r="M207" s="216"/>
      <c r="N207" s="215">
        <f>ROUND(L207*K207,3)</f>
        <v>0</v>
      </c>
      <c r="O207" s="215"/>
      <c r="P207" s="215"/>
      <c r="Q207" s="215"/>
      <c r="R207" s="179"/>
      <c r="T207" s="217" t="s">
        <v>5</v>
      </c>
      <c r="U207" s="54" t="s">
        <v>42</v>
      </c>
      <c r="V207" s="45"/>
      <c r="W207" s="218">
        <f>V207*K207</f>
        <v>0</v>
      </c>
      <c r="X207" s="218">
        <v>0.0009567</v>
      </c>
      <c r="Y207" s="218">
        <f>X207*K207</f>
        <v>0.0019134</v>
      </c>
      <c r="Z207" s="218">
        <v>0</v>
      </c>
      <c r="AA207" s="219">
        <f>Z207*K207</f>
        <v>0</v>
      </c>
      <c r="AR207" s="20" t="s">
        <v>222</v>
      </c>
      <c r="AT207" s="20" t="s">
        <v>160</v>
      </c>
      <c r="AU207" s="20" t="s">
        <v>138</v>
      </c>
      <c r="AY207" s="20" t="s">
        <v>159</v>
      </c>
      <c r="BE207" s="134">
        <f>IF(U207="základná",N207,0)</f>
        <v>0</v>
      </c>
      <c r="BF207" s="134">
        <f>IF(U207="znížená",N207,0)</f>
        <v>0</v>
      </c>
      <c r="BG207" s="134">
        <f>IF(U207="zákl. prenesená",N207,0)</f>
        <v>0</v>
      </c>
      <c r="BH207" s="134">
        <f>IF(U207="zníž. prenesená",N207,0)</f>
        <v>0</v>
      </c>
      <c r="BI207" s="134">
        <f>IF(U207="nulová",N207,0)</f>
        <v>0</v>
      </c>
      <c r="BJ207" s="20" t="s">
        <v>138</v>
      </c>
      <c r="BK207" s="220">
        <f>ROUND(L207*K207,3)</f>
        <v>0</v>
      </c>
      <c r="BL207" s="20" t="s">
        <v>222</v>
      </c>
      <c r="BM207" s="20" t="s">
        <v>775</v>
      </c>
    </row>
    <row r="208" s="1" customFormat="1" ht="38.25" customHeight="1">
      <c r="B208" s="175"/>
      <c r="C208" s="211" t="s">
        <v>544</v>
      </c>
      <c r="D208" s="211" t="s">
        <v>160</v>
      </c>
      <c r="E208" s="212" t="s">
        <v>776</v>
      </c>
      <c r="F208" s="213" t="s">
        <v>777</v>
      </c>
      <c r="G208" s="213"/>
      <c r="H208" s="213"/>
      <c r="I208" s="213"/>
      <c r="J208" s="214" t="s">
        <v>231</v>
      </c>
      <c r="K208" s="215">
        <v>4</v>
      </c>
      <c r="L208" s="216">
        <v>0</v>
      </c>
      <c r="M208" s="216"/>
      <c r="N208" s="215">
        <f>ROUND(L208*K208,3)</f>
        <v>0</v>
      </c>
      <c r="O208" s="215"/>
      <c r="P208" s="215"/>
      <c r="Q208" s="215"/>
      <c r="R208" s="179"/>
      <c r="T208" s="217" t="s">
        <v>5</v>
      </c>
      <c r="U208" s="54" t="s">
        <v>42</v>
      </c>
      <c r="V208" s="45"/>
      <c r="W208" s="218">
        <f>V208*K208</f>
        <v>0</v>
      </c>
      <c r="X208" s="218">
        <v>0.0019664999999999999</v>
      </c>
      <c r="Y208" s="218">
        <f>X208*K208</f>
        <v>0.0078659999999999997</v>
      </c>
      <c r="Z208" s="218">
        <v>0</v>
      </c>
      <c r="AA208" s="219">
        <f>Z208*K208</f>
        <v>0</v>
      </c>
      <c r="AR208" s="20" t="s">
        <v>222</v>
      </c>
      <c r="AT208" s="20" t="s">
        <v>160</v>
      </c>
      <c r="AU208" s="20" t="s">
        <v>138</v>
      </c>
      <c r="AY208" s="20" t="s">
        <v>159</v>
      </c>
      <c r="BE208" s="134">
        <f>IF(U208="základná",N208,0)</f>
        <v>0</v>
      </c>
      <c r="BF208" s="134">
        <f>IF(U208="znížená",N208,0)</f>
        <v>0</v>
      </c>
      <c r="BG208" s="134">
        <f>IF(U208="zákl. prenesená",N208,0)</f>
        <v>0</v>
      </c>
      <c r="BH208" s="134">
        <f>IF(U208="zníž. prenesená",N208,0)</f>
        <v>0</v>
      </c>
      <c r="BI208" s="134">
        <f>IF(U208="nulová",N208,0)</f>
        <v>0</v>
      </c>
      <c r="BJ208" s="20" t="s">
        <v>138</v>
      </c>
      <c r="BK208" s="220">
        <f>ROUND(L208*K208,3)</f>
        <v>0</v>
      </c>
      <c r="BL208" s="20" t="s">
        <v>222</v>
      </c>
      <c r="BM208" s="20" t="s">
        <v>778</v>
      </c>
    </row>
    <row r="209" s="1" customFormat="1" ht="38.25" customHeight="1">
      <c r="B209" s="175"/>
      <c r="C209" s="211" t="s">
        <v>548</v>
      </c>
      <c r="D209" s="211" t="s">
        <v>160</v>
      </c>
      <c r="E209" s="212" t="s">
        <v>779</v>
      </c>
      <c r="F209" s="213" t="s">
        <v>780</v>
      </c>
      <c r="G209" s="213"/>
      <c r="H209" s="213"/>
      <c r="I209" s="213"/>
      <c r="J209" s="214" t="s">
        <v>231</v>
      </c>
      <c r="K209" s="215">
        <v>2</v>
      </c>
      <c r="L209" s="216">
        <v>0</v>
      </c>
      <c r="M209" s="216"/>
      <c r="N209" s="215">
        <f>ROUND(L209*K209,3)</f>
        <v>0</v>
      </c>
      <c r="O209" s="215"/>
      <c r="P209" s="215"/>
      <c r="Q209" s="215"/>
      <c r="R209" s="179"/>
      <c r="T209" s="217" t="s">
        <v>5</v>
      </c>
      <c r="U209" s="54" t="s">
        <v>42</v>
      </c>
      <c r="V209" s="45"/>
      <c r="W209" s="218">
        <f>V209*K209</f>
        <v>0</v>
      </c>
      <c r="X209" s="218">
        <v>0.0039946000000000001</v>
      </c>
      <c r="Y209" s="218">
        <f>X209*K209</f>
        <v>0.0079892000000000001</v>
      </c>
      <c r="Z209" s="218">
        <v>0</v>
      </c>
      <c r="AA209" s="219">
        <f>Z209*K209</f>
        <v>0</v>
      </c>
      <c r="AR209" s="20" t="s">
        <v>222</v>
      </c>
      <c r="AT209" s="20" t="s">
        <v>160</v>
      </c>
      <c r="AU209" s="20" t="s">
        <v>138</v>
      </c>
      <c r="AY209" s="20" t="s">
        <v>159</v>
      </c>
      <c r="BE209" s="134">
        <f>IF(U209="základná",N209,0)</f>
        <v>0</v>
      </c>
      <c r="BF209" s="134">
        <f>IF(U209="znížená",N209,0)</f>
        <v>0</v>
      </c>
      <c r="BG209" s="134">
        <f>IF(U209="zákl. prenesená",N209,0)</f>
        <v>0</v>
      </c>
      <c r="BH209" s="134">
        <f>IF(U209="zníž. prenesená",N209,0)</f>
        <v>0</v>
      </c>
      <c r="BI209" s="134">
        <f>IF(U209="nulová",N209,0)</f>
        <v>0</v>
      </c>
      <c r="BJ209" s="20" t="s">
        <v>138</v>
      </c>
      <c r="BK209" s="220">
        <f>ROUND(L209*K209,3)</f>
        <v>0</v>
      </c>
      <c r="BL209" s="20" t="s">
        <v>222</v>
      </c>
      <c r="BM209" s="20" t="s">
        <v>781</v>
      </c>
    </row>
    <row r="210" s="1" customFormat="1" ht="38.25" customHeight="1">
      <c r="B210" s="175"/>
      <c r="C210" s="211" t="s">
        <v>552</v>
      </c>
      <c r="D210" s="211" t="s">
        <v>160</v>
      </c>
      <c r="E210" s="212" t="s">
        <v>782</v>
      </c>
      <c r="F210" s="213" t="s">
        <v>783</v>
      </c>
      <c r="G210" s="213"/>
      <c r="H210" s="213"/>
      <c r="I210" s="213"/>
      <c r="J210" s="214" t="s">
        <v>231</v>
      </c>
      <c r="K210" s="215">
        <v>2</v>
      </c>
      <c r="L210" s="216">
        <v>0</v>
      </c>
      <c r="M210" s="216"/>
      <c r="N210" s="215">
        <f>ROUND(L210*K210,3)</f>
        <v>0</v>
      </c>
      <c r="O210" s="215"/>
      <c r="P210" s="215"/>
      <c r="Q210" s="215"/>
      <c r="R210" s="179"/>
      <c r="T210" s="217" t="s">
        <v>5</v>
      </c>
      <c r="U210" s="54" t="s">
        <v>42</v>
      </c>
      <c r="V210" s="45"/>
      <c r="W210" s="218">
        <f>V210*K210</f>
        <v>0</v>
      </c>
      <c r="X210" s="218">
        <v>0</v>
      </c>
      <c r="Y210" s="218">
        <f>X210*K210</f>
        <v>0</v>
      </c>
      <c r="Z210" s="218">
        <v>0</v>
      </c>
      <c r="AA210" s="219">
        <f>Z210*K210</f>
        <v>0</v>
      </c>
      <c r="AR210" s="20" t="s">
        <v>222</v>
      </c>
      <c r="AT210" s="20" t="s">
        <v>160</v>
      </c>
      <c r="AU210" s="20" t="s">
        <v>138</v>
      </c>
      <c r="AY210" s="20" t="s">
        <v>159</v>
      </c>
      <c r="BE210" s="134">
        <f>IF(U210="základná",N210,0)</f>
        <v>0</v>
      </c>
      <c r="BF210" s="134">
        <f>IF(U210="znížená",N210,0)</f>
        <v>0</v>
      </c>
      <c r="BG210" s="134">
        <f>IF(U210="zákl. prenesená",N210,0)</f>
        <v>0</v>
      </c>
      <c r="BH210" s="134">
        <f>IF(U210="zníž. prenesená",N210,0)</f>
        <v>0</v>
      </c>
      <c r="BI210" s="134">
        <f>IF(U210="nulová",N210,0)</f>
        <v>0</v>
      </c>
      <c r="BJ210" s="20" t="s">
        <v>138</v>
      </c>
      <c r="BK210" s="220">
        <f>ROUND(L210*K210,3)</f>
        <v>0</v>
      </c>
      <c r="BL210" s="20" t="s">
        <v>222</v>
      </c>
      <c r="BM210" s="20" t="s">
        <v>784</v>
      </c>
    </row>
    <row r="211" s="1" customFormat="1" ht="25.5" customHeight="1">
      <c r="B211" s="175"/>
      <c r="C211" s="211" t="s">
        <v>556</v>
      </c>
      <c r="D211" s="211" t="s">
        <v>160</v>
      </c>
      <c r="E211" s="212" t="s">
        <v>785</v>
      </c>
      <c r="F211" s="213" t="s">
        <v>786</v>
      </c>
      <c r="G211" s="213"/>
      <c r="H211" s="213"/>
      <c r="I211" s="213"/>
      <c r="J211" s="214" t="s">
        <v>231</v>
      </c>
      <c r="K211" s="215">
        <v>5</v>
      </c>
      <c r="L211" s="216">
        <v>0</v>
      </c>
      <c r="M211" s="216"/>
      <c r="N211" s="215">
        <f>ROUND(L211*K211,3)</f>
        <v>0</v>
      </c>
      <c r="O211" s="215"/>
      <c r="P211" s="215"/>
      <c r="Q211" s="215"/>
      <c r="R211" s="179"/>
      <c r="T211" s="217" t="s">
        <v>5</v>
      </c>
      <c r="U211" s="54" t="s">
        <v>42</v>
      </c>
      <c r="V211" s="45"/>
      <c r="W211" s="218">
        <f>V211*K211</f>
        <v>0</v>
      </c>
      <c r="X211" s="218">
        <v>7.3999999999999996E-05</v>
      </c>
      <c r="Y211" s="218">
        <f>X211*K211</f>
        <v>0.00036999999999999999</v>
      </c>
      <c r="Z211" s="218">
        <v>0.021000000000000001</v>
      </c>
      <c r="AA211" s="219">
        <f>Z211*K211</f>
        <v>0.10500000000000001</v>
      </c>
      <c r="AR211" s="20" t="s">
        <v>222</v>
      </c>
      <c r="AT211" s="20" t="s">
        <v>160</v>
      </c>
      <c r="AU211" s="20" t="s">
        <v>138</v>
      </c>
      <c r="AY211" s="20" t="s">
        <v>159</v>
      </c>
      <c r="BE211" s="134">
        <f>IF(U211="základná",N211,0)</f>
        <v>0</v>
      </c>
      <c r="BF211" s="134">
        <f>IF(U211="znížená",N211,0)</f>
        <v>0</v>
      </c>
      <c r="BG211" s="134">
        <f>IF(U211="zákl. prenesená",N211,0)</f>
        <v>0</v>
      </c>
      <c r="BH211" s="134">
        <f>IF(U211="zníž. prenesená",N211,0)</f>
        <v>0</v>
      </c>
      <c r="BI211" s="134">
        <f>IF(U211="nulová",N211,0)</f>
        <v>0</v>
      </c>
      <c r="BJ211" s="20" t="s">
        <v>138</v>
      </c>
      <c r="BK211" s="220">
        <f>ROUND(L211*K211,3)</f>
        <v>0</v>
      </c>
      <c r="BL211" s="20" t="s">
        <v>222</v>
      </c>
      <c r="BM211" s="20" t="s">
        <v>787</v>
      </c>
    </row>
    <row r="212" s="1" customFormat="1" ht="25.5" customHeight="1">
      <c r="B212" s="175"/>
      <c r="C212" s="211" t="s">
        <v>560</v>
      </c>
      <c r="D212" s="211" t="s">
        <v>160</v>
      </c>
      <c r="E212" s="212" t="s">
        <v>788</v>
      </c>
      <c r="F212" s="213" t="s">
        <v>789</v>
      </c>
      <c r="G212" s="213"/>
      <c r="H212" s="213"/>
      <c r="I212" s="213"/>
      <c r="J212" s="214" t="s">
        <v>231</v>
      </c>
      <c r="K212" s="215">
        <v>2</v>
      </c>
      <c r="L212" s="216">
        <v>0</v>
      </c>
      <c r="M212" s="216"/>
      <c r="N212" s="215">
        <f>ROUND(L212*K212,3)</f>
        <v>0</v>
      </c>
      <c r="O212" s="215"/>
      <c r="P212" s="215"/>
      <c r="Q212" s="215"/>
      <c r="R212" s="179"/>
      <c r="T212" s="217" t="s">
        <v>5</v>
      </c>
      <c r="U212" s="54" t="s">
        <v>42</v>
      </c>
      <c r="V212" s="45"/>
      <c r="W212" s="218">
        <f>V212*K212</f>
        <v>0</v>
      </c>
      <c r="X212" s="218">
        <v>1.01E-05</v>
      </c>
      <c r="Y212" s="218">
        <f>X212*K212</f>
        <v>2.02E-05</v>
      </c>
      <c r="Z212" s="218">
        <v>0.028000000000000001</v>
      </c>
      <c r="AA212" s="219">
        <f>Z212*K212</f>
        <v>0.056000000000000001</v>
      </c>
      <c r="AR212" s="20" t="s">
        <v>222</v>
      </c>
      <c r="AT212" s="20" t="s">
        <v>160</v>
      </c>
      <c r="AU212" s="20" t="s">
        <v>138</v>
      </c>
      <c r="AY212" s="20" t="s">
        <v>159</v>
      </c>
      <c r="BE212" s="134">
        <f>IF(U212="základná",N212,0)</f>
        <v>0</v>
      </c>
      <c r="BF212" s="134">
        <f>IF(U212="znížená",N212,0)</f>
        <v>0</v>
      </c>
      <c r="BG212" s="134">
        <f>IF(U212="zákl. prenesená",N212,0)</f>
        <v>0</v>
      </c>
      <c r="BH212" s="134">
        <f>IF(U212="zníž. prenesená",N212,0)</f>
        <v>0</v>
      </c>
      <c r="BI212" s="134">
        <f>IF(U212="nulová",N212,0)</f>
        <v>0</v>
      </c>
      <c r="BJ212" s="20" t="s">
        <v>138</v>
      </c>
      <c r="BK212" s="220">
        <f>ROUND(L212*K212,3)</f>
        <v>0</v>
      </c>
      <c r="BL212" s="20" t="s">
        <v>222</v>
      </c>
      <c r="BM212" s="20" t="s">
        <v>790</v>
      </c>
    </row>
    <row r="213" s="1" customFormat="1" ht="25.5" customHeight="1">
      <c r="B213" s="175"/>
      <c r="C213" s="211" t="s">
        <v>566</v>
      </c>
      <c r="D213" s="211" t="s">
        <v>160</v>
      </c>
      <c r="E213" s="212" t="s">
        <v>791</v>
      </c>
      <c r="F213" s="213" t="s">
        <v>792</v>
      </c>
      <c r="G213" s="213"/>
      <c r="H213" s="213"/>
      <c r="I213" s="213"/>
      <c r="J213" s="214" t="s">
        <v>621</v>
      </c>
      <c r="K213" s="215">
        <v>2</v>
      </c>
      <c r="L213" s="216">
        <v>0</v>
      </c>
      <c r="M213" s="216"/>
      <c r="N213" s="215">
        <f>ROUND(L213*K213,3)</f>
        <v>0</v>
      </c>
      <c r="O213" s="215"/>
      <c r="P213" s="215"/>
      <c r="Q213" s="215"/>
      <c r="R213" s="179"/>
      <c r="T213" s="217" t="s">
        <v>5</v>
      </c>
      <c r="U213" s="54" t="s">
        <v>42</v>
      </c>
      <c r="V213" s="45"/>
      <c r="W213" s="218">
        <f>V213*K213</f>
        <v>0</v>
      </c>
      <c r="X213" s="218">
        <v>0.00081088000000000004</v>
      </c>
      <c r="Y213" s="218">
        <f>X213*K213</f>
        <v>0.0016217600000000001</v>
      </c>
      <c r="Z213" s="218">
        <v>0</v>
      </c>
      <c r="AA213" s="219">
        <f>Z213*K213</f>
        <v>0</v>
      </c>
      <c r="AR213" s="20" t="s">
        <v>222</v>
      </c>
      <c r="AT213" s="20" t="s">
        <v>160</v>
      </c>
      <c r="AU213" s="20" t="s">
        <v>138</v>
      </c>
      <c r="AY213" s="20" t="s">
        <v>159</v>
      </c>
      <c r="BE213" s="134">
        <f>IF(U213="základná",N213,0)</f>
        <v>0</v>
      </c>
      <c r="BF213" s="134">
        <f>IF(U213="znížená",N213,0)</f>
        <v>0</v>
      </c>
      <c r="BG213" s="134">
        <f>IF(U213="zákl. prenesená",N213,0)</f>
        <v>0</v>
      </c>
      <c r="BH213" s="134">
        <f>IF(U213="zníž. prenesená",N213,0)</f>
        <v>0</v>
      </c>
      <c r="BI213" s="134">
        <f>IF(U213="nulová",N213,0)</f>
        <v>0</v>
      </c>
      <c r="BJ213" s="20" t="s">
        <v>138</v>
      </c>
      <c r="BK213" s="220">
        <f>ROUND(L213*K213,3)</f>
        <v>0</v>
      </c>
      <c r="BL213" s="20" t="s">
        <v>222</v>
      </c>
      <c r="BM213" s="20" t="s">
        <v>793</v>
      </c>
    </row>
    <row r="214" s="1" customFormat="1" ht="25.5" customHeight="1">
      <c r="B214" s="175"/>
      <c r="C214" s="223" t="s">
        <v>794</v>
      </c>
      <c r="D214" s="223" t="s">
        <v>228</v>
      </c>
      <c r="E214" s="224" t="s">
        <v>795</v>
      </c>
      <c r="F214" s="225" t="s">
        <v>796</v>
      </c>
      <c r="G214" s="225"/>
      <c r="H214" s="225"/>
      <c r="I214" s="225"/>
      <c r="J214" s="226" t="s">
        <v>231</v>
      </c>
      <c r="K214" s="227">
        <v>1</v>
      </c>
      <c r="L214" s="228">
        <v>0</v>
      </c>
      <c r="M214" s="228"/>
      <c r="N214" s="227">
        <f>ROUND(L214*K214,3)</f>
        <v>0</v>
      </c>
      <c r="O214" s="215"/>
      <c r="P214" s="215"/>
      <c r="Q214" s="215"/>
      <c r="R214" s="179"/>
      <c r="T214" s="217" t="s">
        <v>5</v>
      </c>
      <c r="U214" s="54" t="s">
        <v>42</v>
      </c>
      <c r="V214" s="45"/>
      <c r="W214" s="218">
        <f>V214*K214</f>
        <v>0</v>
      </c>
      <c r="X214" s="218">
        <v>0.0070000000000000001</v>
      </c>
      <c r="Y214" s="218">
        <f>X214*K214</f>
        <v>0.0070000000000000001</v>
      </c>
      <c r="Z214" s="218">
        <v>0</v>
      </c>
      <c r="AA214" s="219">
        <f>Z214*K214</f>
        <v>0</v>
      </c>
      <c r="AR214" s="20" t="s">
        <v>288</v>
      </c>
      <c r="AT214" s="20" t="s">
        <v>228</v>
      </c>
      <c r="AU214" s="20" t="s">
        <v>138</v>
      </c>
      <c r="AY214" s="20" t="s">
        <v>159</v>
      </c>
      <c r="BE214" s="134">
        <f>IF(U214="základná",N214,0)</f>
        <v>0</v>
      </c>
      <c r="BF214" s="134">
        <f>IF(U214="znížená",N214,0)</f>
        <v>0</v>
      </c>
      <c r="BG214" s="134">
        <f>IF(U214="zákl. prenesená",N214,0)</f>
        <v>0</v>
      </c>
      <c r="BH214" s="134">
        <f>IF(U214="zníž. prenesená",N214,0)</f>
        <v>0</v>
      </c>
      <c r="BI214" s="134">
        <f>IF(U214="nulová",N214,0)</f>
        <v>0</v>
      </c>
      <c r="BJ214" s="20" t="s">
        <v>138</v>
      </c>
      <c r="BK214" s="220">
        <f>ROUND(L214*K214,3)</f>
        <v>0</v>
      </c>
      <c r="BL214" s="20" t="s">
        <v>222</v>
      </c>
      <c r="BM214" s="20" t="s">
        <v>797</v>
      </c>
    </row>
    <row r="215" s="1" customFormat="1" ht="25.5" customHeight="1">
      <c r="B215" s="175"/>
      <c r="C215" s="223" t="s">
        <v>798</v>
      </c>
      <c r="D215" s="223" t="s">
        <v>228</v>
      </c>
      <c r="E215" s="224" t="s">
        <v>799</v>
      </c>
      <c r="F215" s="225" t="s">
        <v>800</v>
      </c>
      <c r="G215" s="225"/>
      <c r="H215" s="225"/>
      <c r="I215" s="225"/>
      <c r="J215" s="226" t="s">
        <v>231</v>
      </c>
      <c r="K215" s="227">
        <v>1</v>
      </c>
      <c r="L215" s="228">
        <v>0</v>
      </c>
      <c r="M215" s="228"/>
      <c r="N215" s="227">
        <f>ROUND(L215*K215,3)</f>
        <v>0</v>
      </c>
      <c r="O215" s="215"/>
      <c r="P215" s="215"/>
      <c r="Q215" s="215"/>
      <c r="R215" s="179"/>
      <c r="T215" s="217" t="s">
        <v>5</v>
      </c>
      <c r="U215" s="54" t="s">
        <v>42</v>
      </c>
      <c r="V215" s="45"/>
      <c r="W215" s="218">
        <f>V215*K215</f>
        <v>0</v>
      </c>
      <c r="X215" s="218">
        <v>0.033000000000000002</v>
      </c>
      <c r="Y215" s="218">
        <f>X215*K215</f>
        <v>0.033000000000000002</v>
      </c>
      <c r="Z215" s="218">
        <v>0</v>
      </c>
      <c r="AA215" s="219">
        <f>Z215*K215</f>
        <v>0</v>
      </c>
      <c r="AR215" s="20" t="s">
        <v>288</v>
      </c>
      <c r="AT215" s="20" t="s">
        <v>228</v>
      </c>
      <c r="AU215" s="20" t="s">
        <v>138</v>
      </c>
      <c r="AY215" s="20" t="s">
        <v>159</v>
      </c>
      <c r="BE215" s="134">
        <f>IF(U215="základná",N215,0)</f>
        <v>0</v>
      </c>
      <c r="BF215" s="134">
        <f>IF(U215="znížená",N215,0)</f>
        <v>0</v>
      </c>
      <c r="BG215" s="134">
        <f>IF(U215="zákl. prenesená",N215,0)</f>
        <v>0</v>
      </c>
      <c r="BH215" s="134">
        <f>IF(U215="zníž. prenesená",N215,0)</f>
        <v>0</v>
      </c>
      <c r="BI215" s="134">
        <f>IF(U215="nulová",N215,0)</f>
        <v>0</v>
      </c>
      <c r="BJ215" s="20" t="s">
        <v>138</v>
      </c>
      <c r="BK215" s="220">
        <f>ROUND(L215*K215,3)</f>
        <v>0</v>
      </c>
      <c r="BL215" s="20" t="s">
        <v>222</v>
      </c>
      <c r="BM215" s="20" t="s">
        <v>801</v>
      </c>
    </row>
    <row r="216" s="1" customFormat="1" ht="38.25" customHeight="1">
      <c r="B216" s="175"/>
      <c r="C216" s="211" t="s">
        <v>802</v>
      </c>
      <c r="D216" s="211" t="s">
        <v>160</v>
      </c>
      <c r="E216" s="212" t="s">
        <v>803</v>
      </c>
      <c r="F216" s="213" t="s">
        <v>804</v>
      </c>
      <c r="G216" s="213"/>
      <c r="H216" s="213"/>
      <c r="I216" s="213"/>
      <c r="J216" s="214" t="s">
        <v>183</v>
      </c>
      <c r="K216" s="215">
        <v>6.4500000000000002</v>
      </c>
      <c r="L216" s="216">
        <v>0</v>
      </c>
      <c r="M216" s="216"/>
      <c r="N216" s="215">
        <f>ROUND(L216*K216,3)</f>
        <v>0</v>
      </c>
      <c r="O216" s="215"/>
      <c r="P216" s="215"/>
      <c r="Q216" s="215"/>
      <c r="R216" s="179"/>
      <c r="T216" s="217" t="s">
        <v>5</v>
      </c>
      <c r="U216" s="54" t="s">
        <v>42</v>
      </c>
      <c r="V216" s="45"/>
      <c r="W216" s="218">
        <f>V216*K216</f>
        <v>0</v>
      </c>
      <c r="X216" s="218">
        <v>0</v>
      </c>
      <c r="Y216" s="218">
        <f>X216*K216</f>
        <v>0</v>
      </c>
      <c r="Z216" s="218">
        <v>0</v>
      </c>
      <c r="AA216" s="219">
        <f>Z216*K216</f>
        <v>0</v>
      </c>
      <c r="AR216" s="20" t="s">
        <v>222</v>
      </c>
      <c r="AT216" s="20" t="s">
        <v>160</v>
      </c>
      <c r="AU216" s="20" t="s">
        <v>138</v>
      </c>
      <c r="AY216" s="20" t="s">
        <v>159</v>
      </c>
      <c r="BE216" s="134">
        <f>IF(U216="základná",N216,0)</f>
        <v>0</v>
      </c>
      <c r="BF216" s="134">
        <f>IF(U216="znížená",N216,0)</f>
        <v>0</v>
      </c>
      <c r="BG216" s="134">
        <f>IF(U216="zákl. prenesená",N216,0)</f>
        <v>0</v>
      </c>
      <c r="BH216" s="134">
        <f>IF(U216="zníž. prenesená",N216,0)</f>
        <v>0</v>
      </c>
      <c r="BI216" s="134">
        <f>IF(U216="nulová",N216,0)</f>
        <v>0</v>
      </c>
      <c r="BJ216" s="20" t="s">
        <v>138</v>
      </c>
      <c r="BK216" s="220">
        <f>ROUND(L216*K216,3)</f>
        <v>0</v>
      </c>
      <c r="BL216" s="20" t="s">
        <v>222</v>
      </c>
      <c r="BM216" s="20" t="s">
        <v>805</v>
      </c>
    </row>
    <row r="217" s="1" customFormat="1" ht="25.5" customHeight="1">
      <c r="B217" s="175"/>
      <c r="C217" s="211" t="s">
        <v>806</v>
      </c>
      <c r="D217" s="211" t="s">
        <v>160</v>
      </c>
      <c r="E217" s="212" t="s">
        <v>807</v>
      </c>
      <c r="F217" s="213" t="s">
        <v>808</v>
      </c>
      <c r="G217" s="213"/>
      <c r="H217" s="213"/>
      <c r="I217" s="213"/>
      <c r="J217" s="214" t="s">
        <v>183</v>
      </c>
      <c r="K217" s="215">
        <v>0.23000000000000001</v>
      </c>
      <c r="L217" s="216">
        <v>0</v>
      </c>
      <c r="M217" s="216"/>
      <c r="N217" s="215">
        <f>ROUND(L217*K217,3)</f>
        <v>0</v>
      </c>
      <c r="O217" s="215"/>
      <c r="P217" s="215"/>
      <c r="Q217" s="215"/>
      <c r="R217" s="179"/>
      <c r="T217" s="217" t="s">
        <v>5</v>
      </c>
      <c r="U217" s="54" t="s">
        <v>42</v>
      </c>
      <c r="V217" s="45"/>
      <c r="W217" s="218">
        <f>V217*K217</f>
        <v>0</v>
      </c>
      <c r="X217" s="218">
        <v>0</v>
      </c>
      <c r="Y217" s="218">
        <f>X217*K217</f>
        <v>0</v>
      </c>
      <c r="Z217" s="218">
        <v>0</v>
      </c>
      <c r="AA217" s="219">
        <f>Z217*K217</f>
        <v>0</v>
      </c>
      <c r="AR217" s="20" t="s">
        <v>222</v>
      </c>
      <c r="AT217" s="20" t="s">
        <v>160</v>
      </c>
      <c r="AU217" s="20" t="s">
        <v>138</v>
      </c>
      <c r="AY217" s="20" t="s">
        <v>159</v>
      </c>
      <c r="BE217" s="134">
        <f>IF(U217="základná",N217,0)</f>
        <v>0</v>
      </c>
      <c r="BF217" s="134">
        <f>IF(U217="znížená",N217,0)</f>
        <v>0</v>
      </c>
      <c r="BG217" s="134">
        <f>IF(U217="zákl. prenesená",N217,0)</f>
        <v>0</v>
      </c>
      <c r="BH217" s="134">
        <f>IF(U217="zníž. prenesená",N217,0)</f>
        <v>0</v>
      </c>
      <c r="BI217" s="134">
        <f>IF(U217="nulová",N217,0)</f>
        <v>0</v>
      </c>
      <c r="BJ217" s="20" t="s">
        <v>138</v>
      </c>
      <c r="BK217" s="220">
        <f>ROUND(L217*K217,3)</f>
        <v>0</v>
      </c>
      <c r="BL217" s="20" t="s">
        <v>222</v>
      </c>
      <c r="BM217" s="20" t="s">
        <v>809</v>
      </c>
    </row>
    <row r="218" s="9" customFormat="1" ht="29.88" customHeight="1">
      <c r="B218" s="197"/>
      <c r="C218" s="198"/>
      <c r="D218" s="208" t="s">
        <v>577</v>
      </c>
      <c r="E218" s="208"/>
      <c r="F218" s="208"/>
      <c r="G218" s="208"/>
      <c r="H218" s="208"/>
      <c r="I218" s="208"/>
      <c r="J218" s="208"/>
      <c r="K218" s="208"/>
      <c r="L218" s="208"/>
      <c r="M218" s="208"/>
      <c r="N218" s="221">
        <f>BK218</f>
        <v>0</v>
      </c>
      <c r="O218" s="222"/>
      <c r="P218" s="222"/>
      <c r="Q218" s="222"/>
      <c r="R218" s="201"/>
      <c r="T218" s="202"/>
      <c r="U218" s="198"/>
      <c r="V218" s="198"/>
      <c r="W218" s="203">
        <f>SUM(W219:W232)</f>
        <v>0</v>
      </c>
      <c r="X218" s="198"/>
      <c r="Y218" s="203">
        <f>SUM(Y219:Y232)</f>
        <v>2.7600175299999998</v>
      </c>
      <c r="Z218" s="198"/>
      <c r="AA218" s="204">
        <f>SUM(AA219:AA232)</f>
        <v>7.3509999999999991</v>
      </c>
      <c r="AR218" s="205" t="s">
        <v>138</v>
      </c>
      <c r="AT218" s="206" t="s">
        <v>74</v>
      </c>
      <c r="AU218" s="206" t="s">
        <v>83</v>
      </c>
      <c r="AY218" s="205" t="s">
        <v>159</v>
      </c>
      <c r="BK218" s="207">
        <f>SUM(BK219:BK232)</f>
        <v>0</v>
      </c>
    </row>
    <row r="219" s="1" customFormat="1" ht="25.5" customHeight="1">
      <c r="B219" s="175"/>
      <c r="C219" s="211" t="s">
        <v>810</v>
      </c>
      <c r="D219" s="211" t="s">
        <v>160</v>
      </c>
      <c r="E219" s="212" t="s">
        <v>811</v>
      </c>
      <c r="F219" s="213" t="s">
        <v>812</v>
      </c>
      <c r="G219" s="213"/>
      <c r="H219" s="213"/>
      <c r="I219" s="213"/>
      <c r="J219" s="214" t="s">
        <v>225</v>
      </c>
      <c r="K219" s="215">
        <v>1650</v>
      </c>
      <c r="L219" s="216">
        <v>0</v>
      </c>
      <c r="M219" s="216"/>
      <c r="N219" s="215">
        <f>ROUND(L219*K219,3)</f>
        <v>0</v>
      </c>
      <c r="O219" s="215"/>
      <c r="P219" s="215"/>
      <c r="Q219" s="215"/>
      <c r="R219" s="179"/>
      <c r="T219" s="217" t="s">
        <v>5</v>
      </c>
      <c r="U219" s="54" t="s">
        <v>42</v>
      </c>
      <c r="V219" s="45"/>
      <c r="W219" s="218">
        <f>V219*K219</f>
        <v>0</v>
      </c>
      <c r="X219" s="218">
        <v>2.016E-05</v>
      </c>
      <c r="Y219" s="218">
        <f>X219*K219</f>
        <v>0.033264000000000002</v>
      </c>
      <c r="Z219" s="218">
        <v>0.0030000000000000001</v>
      </c>
      <c r="AA219" s="219">
        <f>Z219*K219</f>
        <v>4.9500000000000002</v>
      </c>
      <c r="AR219" s="20" t="s">
        <v>222</v>
      </c>
      <c r="AT219" s="20" t="s">
        <v>160</v>
      </c>
      <c r="AU219" s="20" t="s">
        <v>138</v>
      </c>
      <c r="AY219" s="20" t="s">
        <v>159</v>
      </c>
      <c r="BE219" s="134">
        <f>IF(U219="základná",N219,0)</f>
        <v>0</v>
      </c>
      <c r="BF219" s="134">
        <f>IF(U219="znížená",N219,0)</f>
        <v>0</v>
      </c>
      <c r="BG219" s="134">
        <f>IF(U219="zákl. prenesená",N219,0)</f>
        <v>0</v>
      </c>
      <c r="BH219" s="134">
        <f>IF(U219="zníž. prenesená",N219,0)</f>
        <v>0</v>
      </c>
      <c r="BI219" s="134">
        <f>IF(U219="nulová",N219,0)</f>
        <v>0</v>
      </c>
      <c r="BJ219" s="20" t="s">
        <v>138</v>
      </c>
      <c r="BK219" s="220">
        <f>ROUND(L219*K219,3)</f>
        <v>0</v>
      </c>
      <c r="BL219" s="20" t="s">
        <v>222</v>
      </c>
      <c r="BM219" s="20" t="s">
        <v>813</v>
      </c>
    </row>
    <row r="220" s="1" customFormat="1" ht="25.5" customHeight="1">
      <c r="B220" s="175"/>
      <c r="C220" s="211" t="s">
        <v>814</v>
      </c>
      <c r="D220" s="211" t="s">
        <v>160</v>
      </c>
      <c r="E220" s="212" t="s">
        <v>815</v>
      </c>
      <c r="F220" s="213" t="s">
        <v>816</v>
      </c>
      <c r="G220" s="213"/>
      <c r="H220" s="213"/>
      <c r="I220" s="213"/>
      <c r="J220" s="214" t="s">
        <v>225</v>
      </c>
      <c r="K220" s="215">
        <v>52</v>
      </c>
      <c r="L220" s="216">
        <v>0</v>
      </c>
      <c r="M220" s="216"/>
      <c r="N220" s="215">
        <f>ROUND(L220*K220,3)</f>
        <v>0</v>
      </c>
      <c r="O220" s="215"/>
      <c r="P220" s="215"/>
      <c r="Q220" s="215"/>
      <c r="R220" s="179"/>
      <c r="T220" s="217" t="s">
        <v>5</v>
      </c>
      <c r="U220" s="54" t="s">
        <v>42</v>
      </c>
      <c r="V220" s="45"/>
      <c r="W220" s="218">
        <f>V220*K220</f>
        <v>0</v>
      </c>
      <c r="X220" s="218">
        <v>5.0500000000000001E-05</v>
      </c>
      <c r="Y220" s="218">
        <f>X220*K220</f>
        <v>0.0026259999999999999</v>
      </c>
      <c r="Z220" s="218">
        <v>0.0050000000000000001</v>
      </c>
      <c r="AA220" s="219">
        <f>Z220*K220</f>
        <v>0.26000000000000001</v>
      </c>
      <c r="AR220" s="20" t="s">
        <v>222</v>
      </c>
      <c r="AT220" s="20" t="s">
        <v>160</v>
      </c>
      <c r="AU220" s="20" t="s">
        <v>138</v>
      </c>
      <c r="AY220" s="20" t="s">
        <v>159</v>
      </c>
      <c r="BE220" s="134">
        <f>IF(U220="základná",N220,0)</f>
        <v>0</v>
      </c>
      <c r="BF220" s="134">
        <f>IF(U220="znížená",N220,0)</f>
        <v>0</v>
      </c>
      <c r="BG220" s="134">
        <f>IF(U220="zákl. prenesená",N220,0)</f>
        <v>0</v>
      </c>
      <c r="BH220" s="134">
        <f>IF(U220="zníž. prenesená",N220,0)</f>
        <v>0</v>
      </c>
      <c r="BI220" s="134">
        <f>IF(U220="nulová",N220,0)</f>
        <v>0</v>
      </c>
      <c r="BJ220" s="20" t="s">
        <v>138</v>
      </c>
      <c r="BK220" s="220">
        <f>ROUND(L220*K220,3)</f>
        <v>0</v>
      </c>
      <c r="BL220" s="20" t="s">
        <v>222</v>
      </c>
      <c r="BM220" s="20" t="s">
        <v>817</v>
      </c>
    </row>
    <row r="221" s="1" customFormat="1" ht="25.5" customHeight="1">
      <c r="B221" s="175"/>
      <c r="C221" s="211" t="s">
        <v>818</v>
      </c>
      <c r="D221" s="211" t="s">
        <v>160</v>
      </c>
      <c r="E221" s="212" t="s">
        <v>819</v>
      </c>
      <c r="F221" s="213" t="s">
        <v>820</v>
      </c>
      <c r="G221" s="213"/>
      <c r="H221" s="213"/>
      <c r="I221" s="213"/>
      <c r="J221" s="214" t="s">
        <v>225</v>
      </c>
      <c r="K221" s="215">
        <v>62</v>
      </c>
      <c r="L221" s="216">
        <v>0</v>
      </c>
      <c r="M221" s="216"/>
      <c r="N221" s="215">
        <f>ROUND(L221*K221,3)</f>
        <v>0</v>
      </c>
      <c r="O221" s="215"/>
      <c r="P221" s="215"/>
      <c r="Q221" s="215"/>
      <c r="R221" s="179"/>
      <c r="T221" s="217" t="s">
        <v>5</v>
      </c>
      <c r="U221" s="54" t="s">
        <v>42</v>
      </c>
      <c r="V221" s="45"/>
      <c r="W221" s="218">
        <f>V221*K221</f>
        <v>0</v>
      </c>
      <c r="X221" s="218">
        <v>8.9640000000000002E-05</v>
      </c>
      <c r="Y221" s="218">
        <f>X221*K221</f>
        <v>0.0055576799999999997</v>
      </c>
      <c r="Z221" s="218">
        <v>0.0080000000000000002</v>
      </c>
      <c r="AA221" s="219">
        <f>Z221*K221</f>
        <v>0.496</v>
      </c>
      <c r="AR221" s="20" t="s">
        <v>222</v>
      </c>
      <c r="AT221" s="20" t="s">
        <v>160</v>
      </c>
      <c r="AU221" s="20" t="s">
        <v>138</v>
      </c>
      <c r="AY221" s="20" t="s">
        <v>159</v>
      </c>
      <c r="BE221" s="134">
        <f>IF(U221="základná",N221,0)</f>
        <v>0</v>
      </c>
      <c r="BF221" s="134">
        <f>IF(U221="znížená",N221,0)</f>
        <v>0</v>
      </c>
      <c r="BG221" s="134">
        <f>IF(U221="zákl. prenesená",N221,0)</f>
        <v>0</v>
      </c>
      <c r="BH221" s="134">
        <f>IF(U221="zníž. prenesená",N221,0)</f>
        <v>0</v>
      </c>
      <c r="BI221" s="134">
        <f>IF(U221="nulová",N221,0)</f>
        <v>0</v>
      </c>
      <c r="BJ221" s="20" t="s">
        <v>138</v>
      </c>
      <c r="BK221" s="220">
        <f>ROUND(L221*K221,3)</f>
        <v>0</v>
      </c>
      <c r="BL221" s="20" t="s">
        <v>222</v>
      </c>
      <c r="BM221" s="20" t="s">
        <v>821</v>
      </c>
    </row>
    <row r="222" s="1" customFormat="1" ht="25.5" customHeight="1">
      <c r="B222" s="175"/>
      <c r="C222" s="211" t="s">
        <v>822</v>
      </c>
      <c r="D222" s="211" t="s">
        <v>160</v>
      </c>
      <c r="E222" s="212" t="s">
        <v>823</v>
      </c>
      <c r="F222" s="213" t="s">
        <v>824</v>
      </c>
      <c r="G222" s="213"/>
      <c r="H222" s="213"/>
      <c r="I222" s="213"/>
      <c r="J222" s="214" t="s">
        <v>231</v>
      </c>
      <c r="K222" s="215">
        <v>6</v>
      </c>
      <c r="L222" s="216">
        <v>0</v>
      </c>
      <c r="M222" s="216"/>
      <c r="N222" s="215">
        <f>ROUND(L222*K222,3)</f>
        <v>0</v>
      </c>
      <c r="O222" s="215"/>
      <c r="P222" s="215"/>
      <c r="Q222" s="215"/>
      <c r="R222" s="179"/>
      <c r="T222" s="217" t="s">
        <v>5</v>
      </c>
      <c r="U222" s="54" t="s">
        <v>42</v>
      </c>
      <c r="V222" s="45"/>
      <c r="W222" s="218">
        <f>V222*K222</f>
        <v>0</v>
      </c>
      <c r="X222" s="218">
        <v>3.8399999999999998E-05</v>
      </c>
      <c r="Y222" s="218">
        <f>X222*K222</f>
        <v>0.00023039999999999999</v>
      </c>
      <c r="Z222" s="218">
        <v>0.0070000000000000001</v>
      </c>
      <c r="AA222" s="219">
        <f>Z222*K222</f>
        <v>0.042000000000000003</v>
      </c>
      <c r="AR222" s="20" t="s">
        <v>222</v>
      </c>
      <c r="AT222" s="20" t="s">
        <v>160</v>
      </c>
      <c r="AU222" s="20" t="s">
        <v>138</v>
      </c>
      <c r="AY222" s="20" t="s">
        <v>159</v>
      </c>
      <c r="BE222" s="134">
        <f>IF(U222="základná",N222,0)</f>
        <v>0</v>
      </c>
      <c r="BF222" s="134">
        <f>IF(U222="znížená",N222,0)</f>
        <v>0</v>
      </c>
      <c r="BG222" s="134">
        <f>IF(U222="zákl. prenesená",N222,0)</f>
        <v>0</v>
      </c>
      <c r="BH222" s="134">
        <f>IF(U222="zníž. prenesená",N222,0)</f>
        <v>0</v>
      </c>
      <c r="BI222" s="134">
        <f>IF(U222="nulová",N222,0)</f>
        <v>0</v>
      </c>
      <c r="BJ222" s="20" t="s">
        <v>138</v>
      </c>
      <c r="BK222" s="220">
        <f>ROUND(L222*K222,3)</f>
        <v>0</v>
      </c>
      <c r="BL222" s="20" t="s">
        <v>222</v>
      </c>
      <c r="BM222" s="20" t="s">
        <v>825</v>
      </c>
    </row>
    <row r="223" s="1" customFormat="1" ht="25.5" customHeight="1">
      <c r="B223" s="175"/>
      <c r="C223" s="211" t="s">
        <v>826</v>
      </c>
      <c r="D223" s="211" t="s">
        <v>160</v>
      </c>
      <c r="E223" s="212" t="s">
        <v>827</v>
      </c>
      <c r="F223" s="213" t="s">
        <v>828</v>
      </c>
      <c r="G223" s="213"/>
      <c r="H223" s="213"/>
      <c r="I223" s="213"/>
      <c r="J223" s="214" t="s">
        <v>225</v>
      </c>
      <c r="K223" s="215">
        <v>1496</v>
      </c>
      <c r="L223" s="216">
        <v>0</v>
      </c>
      <c r="M223" s="216"/>
      <c r="N223" s="215">
        <f>ROUND(L223*K223,3)</f>
        <v>0</v>
      </c>
      <c r="O223" s="215"/>
      <c r="P223" s="215"/>
      <c r="Q223" s="215"/>
      <c r="R223" s="179"/>
      <c r="T223" s="217" t="s">
        <v>5</v>
      </c>
      <c r="U223" s="54" t="s">
        <v>42</v>
      </c>
      <c r="V223" s="45"/>
      <c r="W223" s="218">
        <f>V223*K223</f>
        <v>0</v>
      </c>
      <c r="X223" s="218">
        <v>0.0011102499999999999</v>
      </c>
      <c r="Y223" s="218">
        <f>X223*K223</f>
        <v>1.6609339999999999</v>
      </c>
      <c r="Z223" s="218">
        <v>0</v>
      </c>
      <c r="AA223" s="219">
        <f>Z223*K223</f>
        <v>0</v>
      </c>
      <c r="AR223" s="20" t="s">
        <v>222</v>
      </c>
      <c r="AT223" s="20" t="s">
        <v>160</v>
      </c>
      <c r="AU223" s="20" t="s">
        <v>138</v>
      </c>
      <c r="AY223" s="20" t="s">
        <v>159</v>
      </c>
      <c r="BE223" s="134">
        <f>IF(U223="základná",N223,0)</f>
        <v>0</v>
      </c>
      <c r="BF223" s="134">
        <f>IF(U223="znížená",N223,0)</f>
        <v>0</v>
      </c>
      <c r="BG223" s="134">
        <f>IF(U223="zákl. prenesená",N223,0)</f>
        <v>0</v>
      </c>
      <c r="BH223" s="134">
        <f>IF(U223="zníž. prenesená",N223,0)</f>
        <v>0</v>
      </c>
      <c r="BI223" s="134">
        <f>IF(U223="nulová",N223,0)</f>
        <v>0</v>
      </c>
      <c r="BJ223" s="20" t="s">
        <v>138</v>
      </c>
      <c r="BK223" s="220">
        <f>ROUND(L223*K223,3)</f>
        <v>0</v>
      </c>
      <c r="BL223" s="20" t="s">
        <v>222</v>
      </c>
      <c r="BM223" s="20" t="s">
        <v>829</v>
      </c>
    </row>
    <row r="224" s="1" customFormat="1" ht="25.5" customHeight="1">
      <c r="B224" s="175"/>
      <c r="C224" s="211" t="s">
        <v>830</v>
      </c>
      <c r="D224" s="211" t="s">
        <v>160</v>
      </c>
      <c r="E224" s="212" t="s">
        <v>831</v>
      </c>
      <c r="F224" s="213" t="s">
        <v>832</v>
      </c>
      <c r="G224" s="213"/>
      <c r="H224" s="213"/>
      <c r="I224" s="213"/>
      <c r="J224" s="214" t="s">
        <v>225</v>
      </c>
      <c r="K224" s="215">
        <v>571</v>
      </c>
      <c r="L224" s="216">
        <v>0</v>
      </c>
      <c r="M224" s="216"/>
      <c r="N224" s="215">
        <f>ROUND(L224*K224,3)</f>
        <v>0</v>
      </c>
      <c r="O224" s="215"/>
      <c r="P224" s="215"/>
      <c r="Q224" s="215"/>
      <c r="R224" s="179"/>
      <c r="T224" s="217" t="s">
        <v>5</v>
      </c>
      <c r="U224" s="54" t="s">
        <v>42</v>
      </c>
      <c r="V224" s="45"/>
      <c r="W224" s="218">
        <f>V224*K224</f>
        <v>0</v>
      </c>
      <c r="X224" s="218">
        <v>0.0011102499999999999</v>
      </c>
      <c r="Y224" s="218">
        <f>X224*K224</f>
        <v>0.63395274999999995</v>
      </c>
      <c r="Z224" s="218">
        <v>0</v>
      </c>
      <c r="AA224" s="219">
        <f>Z224*K224</f>
        <v>0</v>
      </c>
      <c r="AR224" s="20" t="s">
        <v>222</v>
      </c>
      <c r="AT224" s="20" t="s">
        <v>160</v>
      </c>
      <c r="AU224" s="20" t="s">
        <v>138</v>
      </c>
      <c r="AY224" s="20" t="s">
        <v>159</v>
      </c>
      <c r="BE224" s="134">
        <f>IF(U224="základná",N224,0)</f>
        <v>0</v>
      </c>
      <c r="BF224" s="134">
        <f>IF(U224="znížená",N224,0)</f>
        <v>0</v>
      </c>
      <c r="BG224" s="134">
        <f>IF(U224="zákl. prenesená",N224,0)</f>
        <v>0</v>
      </c>
      <c r="BH224" s="134">
        <f>IF(U224="zníž. prenesená",N224,0)</f>
        <v>0</v>
      </c>
      <c r="BI224" s="134">
        <f>IF(U224="nulová",N224,0)</f>
        <v>0</v>
      </c>
      <c r="BJ224" s="20" t="s">
        <v>138</v>
      </c>
      <c r="BK224" s="220">
        <f>ROUND(L224*K224,3)</f>
        <v>0</v>
      </c>
      <c r="BL224" s="20" t="s">
        <v>222</v>
      </c>
      <c r="BM224" s="20" t="s">
        <v>833</v>
      </c>
    </row>
    <row r="225" s="1" customFormat="1" ht="25.5" customHeight="1">
      <c r="B225" s="175"/>
      <c r="C225" s="211" t="s">
        <v>834</v>
      </c>
      <c r="D225" s="211" t="s">
        <v>160</v>
      </c>
      <c r="E225" s="212" t="s">
        <v>835</v>
      </c>
      <c r="F225" s="213" t="s">
        <v>836</v>
      </c>
      <c r="G225" s="213"/>
      <c r="H225" s="213"/>
      <c r="I225" s="213"/>
      <c r="J225" s="214" t="s">
        <v>225</v>
      </c>
      <c r="K225" s="215">
        <v>8</v>
      </c>
      <c r="L225" s="216">
        <v>0</v>
      </c>
      <c r="M225" s="216"/>
      <c r="N225" s="215">
        <f>ROUND(L225*K225,3)</f>
        <v>0</v>
      </c>
      <c r="O225" s="215"/>
      <c r="P225" s="215"/>
      <c r="Q225" s="215"/>
      <c r="R225" s="179"/>
      <c r="T225" s="217" t="s">
        <v>5</v>
      </c>
      <c r="U225" s="54" t="s">
        <v>42</v>
      </c>
      <c r="V225" s="45"/>
      <c r="W225" s="218">
        <f>V225*K225</f>
        <v>0</v>
      </c>
      <c r="X225" s="218">
        <v>0.0013407499999999999</v>
      </c>
      <c r="Y225" s="218">
        <f>X225*K225</f>
        <v>0.010725999999999999</v>
      </c>
      <c r="Z225" s="218">
        <v>0</v>
      </c>
      <c r="AA225" s="219">
        <f>Z225*K225</f>
        <v>0</v>
      </c>
      <c r="AR225" s="20" t="s">
        <v>222</v>
      </c>
      <c r="AT225" s="20" t="s">
        <v>160</v>
      </c>
      <c r="AU225" s="20" t="s">
        <v>138</v>
      </c>
      <c r="AY225" s="20" t="s">
        <v>159</v>
      </c>
      <c r="BE225" s="134">
        <f>IF(U225="základná",N225,0)</f>
        <v>0</v>
      </c>
      <c r="BF225" s="134">
        <f>IF(U225="znížená",N225,0)</f>
        <v>0</v>
      </c>
      <c r="BG225" s="134">
        <f>IF(U225="zákl. prenesená",N225,0)</f>
        <v>0</v>
      </c>
      <c r="BH225" s="134">
        <f>IF(U225="zníž. prenesená",N225,0)</f>
        <v>0</v>
      </c>
      <c r="BI225" s="134">
        <f>IF(U225="nulová",N225,0)</f>
        <v>0</v>
      </c>
      <c r="BJ225" s="20" t="s">
        <v>138</v>
      </c>
      <c r="BK225" s="220">
        <f>ROUND(L225*K225,3)</f>
        <v>0</v>
      </c>
      <c r="BL225" s="20" t="s">
        <v>222</v>
      </c>
      <c r="BM225" s="20" t="s">
        <v>837</v>
      </c>
    </row>
    <row r="226" s="1" customFormat="1" ht="25.5" customHeight="1">
      <c r="B226" s="175"/>
      <c r="C226" s="211" t="s">
        <v>838</v>
      </c>
      <c r="D226" s="211" t="s">
        <v>160</v>
      </c>
      <c r="E226" s="212" t="s">
        <v>839</v>
      </c>
      <c r="F226" s="213" t="s">
        <v>840</v>
      </c>
      <c r="G226" s="213"/>
      <c r="H226" s="213"/>
      <c r="I226" s="213"/>
      <c r="J226" s="214" t="s">
        <v>225</v>
      </c>
      <c r="K226" s="215">
        <v>70</v>
      </c>
      <c r="L226" s="216">
        <v>0</v>
      </c>
      <c r="M226" s="216"/>
      <c r="N226" s="215">
        <f>ROUND(L226*K226,3)</f>
        <v>0</v>
      </c>
      <c r="O226" s="215"/>
      <c r="P226" s="215"/>
      <c r="Q226" s="215"/>
      <c r="R226" s="179"/>
      <c r="T226" s="217" t="s">
        <v>5</v>
      </c>
      <c r="U226" s="54" t="s">
        <v>42</v>
      </c>
      <c r="V226" s="45"/>
      <c r="W226" s="218">
        <f>V226*K226</f>
        <v>0</v>
      </c>
      <c r="X226" s="218">
        <v>0.0014207499999999999</v>
      </c>
      <c r="Y226" s="218">
        <f>X226*K226</f>
        <v>0.099452499999999999</v>
      </c>
      <c r="Z226" s="218">
        <v>0</v>
      </c>
      <c r="AA226" s="219">
        <f>Z226*K226</f>
        <v>0</v>
      </c>
      <c r="AR226" s="20" t="s">
        <v>222</v>
      </c>
      <c r="AT226" s="20" t="s">
        <v>160</v>
      </c>
      <c r="AU226" s="20" t="s">
        <v>138</v>
      </c>
      <c r="AY226" s="20" t="s">
        <v>159</v>
      </c>
      <c r="BE226" s="134">
        <f>IF(U226="základná",N226,0)</f>
        <v>0</v>
      </c>
      <c r="BF226" s="134">
        <f>IF(U226="znížená",N226,0)</f>
        <v>0</v>
      </c>
      <c r="BG226" s="134">
        <f>IF(U226="zákl. prenesená",N226,0)</f>
        <v>0</v>
      </c>
      <c r="BH226" s="134">
        <f>IF(U226="zníž. prenesená",N226,0)</f>
        <v>0</v>
      </c>
      <c r="BI226" s="134">
        <f>IF(U226="nulová",N226,0)</f>
        <v>0</v>
      </c>
      <c r="BJ226" s="20" t="s">
        <v>138</v>
      </c>
      <c r="BK226" s="220">
        <f>ROUND(L226*K226,3)</f>
        <v>0</v>
      </c>
      <c r="BL226" s="20" t="s">
        <v>222</v>
      </c>
      <c r="BM226" s="20" t="s">
        <v>841</v>
      </c>
    </row>
    <row r="227" s="1" customFormat="1" ht="25.5" customHeight="1">
      <c r="B227" s="175"/>
      <c r="C227" s="211" t="s">
        <v>842</v>
      </c>
      <c r="D227" s="211" t="s">
        <v>160</v>
      </c>
      <c r="E227" s="212" t="s">
        <v>843</v>
      </c>
      <c r="F227" s="213" t="s">
        <v>844</v>
      </c>
      <c r="G227" s="213"/>
      <c r="H227" s="213"/>
      <c r="I227" s="213"/>
      <c r="J227" s="214" t="s">
        <v>225</v>
      </c>
      <c r="K227" s="215">
        <v>26</v>
      </c>
      <c r="L227" s="216">
        <v>0</v>
      </c>
      <c r="M227" s="216"/>
      <c r="N227" s="215">
        <f>ROUND(L227*K227,3)</f>
        <v>0</v>
      </c>
      <c r="O227" s="215"/>
      <c r="P227" s="215"/>
      <c r="Q227" s="215"/>
      <c r="R227" s="179"/>
      <c r="T227" s="217" t="s">
        <v>5</v>
      </c>
      <c r="U227" s="54" t="s">
        <v>42</v>
      </c>
      <c r="V227" s="45"/>
      <c r="W227" s="218">
        <f>V227*K227</f>
        <v>0</v>
      </c>
      <c r="X227" s="218">
        <v>0.0013407499999999999</v>
      </c>
      <c r="Y227" s="218">
        <f>X227*K227</f>
        <v>0.034859500000000002</v>
      </c>
      <c r="Z227" s="218">
        <v>0</v>
      </c>
      <c r="AA227" s="219">
        <f>Z227*K227</f>
        <v>0</v>
      </c>
      <c r="AR227" s="20" t="s">
        <v>222</v>
      </c>
      <c r="AT227" s="20" t="s">
        <v>160</v>
      </c>
      <c r="AU227" s="20" t="s">
        <v>138</v>
      </c>
      <c r="AY227" s="20" t="s">
        <v>159</v>
      </c>
      <c r="BE227" s="134">
        <f>IF(U227="základná",N227,0)</f>
        <v>0</v>
      </c>
      <c r="BF227" s="134">
        <f>IF(U227="znížená",N227,0)</f>
        <v>0</v>
      </c>
      <c r="BG227" s="134">
        <f>IF(U227="zákl. prenesená",N227,0)</f>
        <v>0</v>
      </c>
      <c r="BH227" s="134">
        <f>IF(U227="zníž. prenesená",N227,0)</f>
        <v>0</v>
      </c>
      <c r="BI227" s="134">
        <f>IF(U227="nulová",N227,0)</f>
        <v>0</v>
      </c>
      <c r="BJ227" s="20" t="s">
        <v>138</v>
      </c>
      <c r="BK227" s="220">
        <f>ROUND(L227*K227,3)</f>
        <v>0</v>
      </c>
      <c r="BL227" s="20" t="s">
        <v>222</v>
      </c>
      <c r="BM227" s="20" t="s">
        <v>845</v>
      </c>
    </row>
    <row r="228" s="1" customFormat="1" ht="25.5" customHeight="1">
      <c r="B228" s="175"/>
      <c r="C228" s="211" t="s">
        <v>846</v>
      </c>
      <c r="D228" s="211" t="s">
        <v>160</v>
      </c>
      <c r="E228" s="212" t="s">
        <v>847</v>
      </c>
      <c r="F228" s="213" t="s">
        <v>848</v>
      </c>
      <c r="G228" s="213"/>
      <c r="H228" s="213"/>
      <c r="I228" s="213"/>
      <c r="J228" s="214" t="s">
        <v>225</v>
      </c>
      <c r="K228" s="215">
        <v>140</v>
      </c>
      <c r="L228" s="216">
        <v>0</v>
      </c>
      <c r="M228" s="216"/>
      <c r="N228" s="215">
        <f>ROUND(L228*K228,3)</f>
        <v>0</v>
      </c>
      <c r="O228" s="215"/>
      <c r="P228" s="215"/>
      <c r="Q228" s="215"/>
      <c r="R228" s="179"/>
      <c r="T228" s="217" t="s">
        <v>5</v>
      </c>
      <c r="U228" s="54" t="s">
        <v>42</v>
      </c>
      <c r="V228" s="45"/>
      <c r="W228" s="218">
        <f>V228*K228</f>
        <v>0</v>
      </c>
      <c r="X228" s="218">
        <v>0.00194075</v>
      </c>
      <c r="Y228" s="218">
        <f>X228*K228</f>
        <v>0.27170499999999997</v>
      </c>
      <c r="Z228" s="218">
        <v>0</v>
      </c>
      <c r="AA228" s="219">
        <f>Z228*K228</f>
        <v>0</v>
      </c>
      <c r="AR228" s="20" t="s">
        <v>222</v>
      </c>
      <c r="AT228" s="20" t="s">
        <v>160</v>
      </c>
      <c r="AU228" s="20" t="s">
        <v>138</v>
      </c>
      <c r="AY228" s="20" t="s">
        <v>159</v>
      </c>
      <c r="BE228" s="134">
        <f>IF(U228="základná",N228,0)</f>
        <v>0</v>
      </c>
      <c r="BF228" s="134">
        <f>IF(U228="znížená",N228,0)</f>
        <v>0</v>
      </c>
      <c r="BG228" s="134">
        <f>IF(U228="zákl. prenesená",N228,0)</f>
        <v>0</v>
      </c>
      <c r="BH228" s="134">
        <f>IF(U228="zníž. prenesená",N228,0)</f>
        <v>0</v>
      </c>
      <c r="BI228" s="134">
        <f>IF(U228="nulová",N228,0)</f>
        <v>0</v>
      </c>
      <c r="BJ228" s="20" t="s">
        <v>138</v>
      </c>
      <c r="BK228" s="220">
        <f>ROUND(L228*K228,3)</f>
        <v>0</v>
      </c>
      <c r="BL228" s="20" t="s">
        <v>222</v>
      </c>
      <c r="BM228" s="20" t="s">
        <v>849</v>
      </c>
    </row>
    <row r="229" s="1" customFormat="1" ht="25.5" customHeight="1">
      <c r="B229" s="175"/>
      <c r="C229" s="211" t="s">
        <v>850</v>
      </c>
      <c r="D229" s="211" t="s">
        <v>160</v>
      </c>
      <c r="E229" s="212" t="s">
        <v>851</v>
      </c>
      <c r="F229" s="213" t="s">
        <v>852</v>
      </c>
      <c r="G229" s="213"/>
      <c r="H229" s="213"/>
      <c r="I229" s="213"/>
      <c r="J229" s="214" t="s">
        <v>225</v>
      </c>
      <c r="K229" s="215">
        <v>2311</v>
      </c>
      <c r="L229" s="216">
        <v>0</v>
      </c>
      <c r="M229" s="216"/>
      <c r="N229" s="215">
        <f>ROUND(L229*K229,3)</f>
        <v>0</v>
      </c>
      <c r="O229" s="215"/>
      <c r="P229" s="215"/>
      <c r="Q229" s="215"/>
      <c r="R229" s="179"/>
      <c r="T229" s="217" t="s">
        <v>5</v>
      </c>
      <c r="U229" s="54" t="s">
        <v>42</v>
      </c>
      <c r="V229" s="45"/>
      <c r="W229" s="218">
        <f>V229*K229</f>
        <v>0</v>
      </c>
      <c r="X229" s="218">
        <v>0</v>
      </c>
      <c r="Y229" s="218">
        <f>X229*K229</f>
        <v>0</v>
      </c>
      <c r="Z229" s="218">
        <v>0</v>
      </c>
      <c r="AA229" s="219">
        <f>Z229*K229</f>
        <v>0</v>
      </c>
      <c r="AR229" s="20" t="s">
        <v>222</v>
      </c>
      <c r="AT229" s="20" t="s">
        <v>160</v>
      </c>
      <c r="AU229" s="20" t="s">
        <v>138</v>
      </c>
      <c r="AY229" s="20" t="s">
        <v>159</v>
      </c>
      <c r="BE229" s="134">
        <f>IF(U229="základná",N229,0)</f>
        <v>0</v>
      </c>
      <c r="BF229" s="134">
        <f>IF(U229="znížená",N229,0)</f>
        <v>0</v>
      </c>
      <c r="BG229" s="134">
        <f>IF(U229="zákl. prenesená",N229,0)</f>
        <v>0</v>
      </c>
      <c r="BH229" s="134">
        <f>IF(U229="zníž. prenesená",N229,0)</f>
        <v>0</v>
      </c>
      <c r="BI229" s="134">
        <f>IF(U229="nulová",N229,0)</f>
        <v>0</v>
      </c>
      <c r="BJ229" s="20" t="s">
        <v>138</v>
      </c>
      <c r="BK229" s="220">
        <f>ROUND(L229*K229,3)</f>
        <v>0</v>
      </c>
      <c r="BL229" s="20" t="s">
        <v>222</v>
      </c>
      <c r="BM229" s="20" t="s">
        <v>853</v>
      </c>
    </row>
    <row r="230" s="1" customFormat="1" ht="38.25" customHeight="1">
      <c r="B230" s="175"/>
      <c r="C230" s="211" t="s">
        <v>854</v>
      </c>
      <c r="D230" s="211" t="s">
        <v>160</v>
      </c>
      <c r="E230" s="212" t="s">
        <v>855</v>
      </c>
      <c r="F230" s="213" t="s">
        <v>856</v>
      </c>
      <c r="G230" s="213"/>
      <c r="H230" s="213"/>
      <c r="I230" s="213"/>
      <c r="J230" s="214" t="s">
        <v>231</v>
      </c>
      <c r="K230" s="215">
        <v>229</v>
      </c>
      <c r="L230" s="216">
        <v>0</v>
      </c>
      <c r="M230" s="216"/>
      <c r="N230" s="215">
        <f>ROUND(L230*K230,3)</f>
        <v>0</v>
      </c>
      <c r="O230" s="215"/>
      <c r="P230" s="215"/>
      <c r="Q230" s="215"/>
      <c r="R230" s="179"/>
      <c r="T230" s="217" t="s">
        <v>5</v>
      </c>
      <c r="U230" s="54" t="s">
        <v>42</v>
      </c>
      <c r="V230" s="45"/>
      <c r="W230" s="218">
        <f>V230*K230</f>
        <v>0</v>
      </c>
      <c r="X230" s="218">
        <v>2.9300000000000001E-05</v>
      </c>
      <c r="Y230" s="218">
        <f>X230*K230</f>
        <v>0.0067096999999999999</v>
      </c>
      <c r="Z230" s="218">
        <v>0.0070000000000000001</v>
      </c>
      <c r="AA230" s="219">
        <f>Z230*K230</f>
        <v>1.603</v>
      </c>
      <c r="AR230" s="20" t="s">
        <v>222</v>
      </c>
      <c r="AT230" s="20" t="s">
        <v>160</v>
      </c>
      <c r="AU230" s="20" t="s">
        <v>138</v>
      </c>
      <c r="AY230" s="20" t="s">
        <v>159</v>
      </c>
      <c r="BE230" s="134">
        <f>IF(U230="základná",N230,0)</f>
        <v>0</v>
      </c>
      <c r="BF230" s="134">
        <f>IF(U230="znížená",N230,0)</f>
        <v>0</v>
      </c>
      <c r="BG230" s="134">
        <f>IF(U230="zákl. prenesená",N230,0)</f>
        <v>0</v>
      </c>
      <c r="BH230" s="134">
        <f>IF(U230="zníž. prenesená",N230,0)</f>
        <v>0</v>
      </c>
      <c r="BI230" s="134">
        <f>IF(U230="nulová",N230,0)</f>
        <v>0</v>
      </c>
      <c r="BJ230" s="20" t="s">
        <v>138</v>
      </c>
      <c r="BK230" s="220">
        <f>ROUND(L230*K230,3)</f>
        <v>0</v>
      </c>
      <c r="BL230" s="20" t="s">
        <v>222</v>
      </c>
      <c r="BM230" s="20" t="s">
        <v>857</v>
      </c>
    </row>
    <row r="231" s="1" customFormat="1" ht="38.25" customHeight="1">
      <c r="B231" s="175"/>
      <c r="C231" s="211" t="s">
        <v>858</v>
      </c>
      <c r="D231" s="211" t="s">
        <v>160</v>
      </c>
      <c r="E231" s="212" t="s">
        <v>859</v>
      </c>
      <c r="F231" s="213" t="s">
        <v>860</v>
      </c>
      <c r="G231" s="213"/>
      <c r="H231" s="213"/>
      <c r="I231" s="213"/>
      <c r="J231" s="214" t="s">
        <v>183</v>
      </c>
      <c r="K231" s="215">
        <v>9.8000000000000007</v>
      </c>
      <c r="L231" s="216">
        <v>0</v>
      </c>
      <c r="M231" s="216"/>
      <c r="N231" s="215">
        <f>ROUND(L231*K231,3)</f>
        <v>0</v>
      </c>
      <c r="O231" s="215"/>
      <c r="P231" s="215"/>
      <c r="Q231" s="215"/>
      <c r="R231" s="179"/>
      <c r="T231" s="217" t="s">
        <v>5</v>
      </c>
      <c r="U231" s="54" t="s">
        <v>42</v>
      </c>
      <c r="V231" s="45"/>
      <c r="W231" s="218">
        <f>V231*K231</f>
        <v>0</v>
      </c>
      <c r="X231" s="218">
        <v>0</v>
      </c>
      <c r="Y231" s="218">
        <f>X231*K231</f>
        <v>0</v>
      </c>
      <c r="Z231" s="218">
        <v>0</v>
      </c>
      <c r="AA231" s="219">
        <f>Z231*K231</f>
        <v>0</v>
      </c>
      <c r="AR231" s="20" t="s">
        <v>222</v>
      </c>
      <c r="AT231" s="20" t="s">
        <v>160</v>
      </c>
      <c r="AU231" s="20" t="s">
        <v>138</v>
      </c>
      <c r="AY231" s="20" t="s">
        <v>159</v>
      </c>
      <c r="BE231" s="134">
        <f>IF(U231="základná",N231,0)</f>
        <v>0</v>
      </c>
      <c r="BF231" s="134">
        <f>IF(U231="znížená",N231,0)</f>
        <v>0</v>
      </c>
      <c r="BG231" s="134">
        <f>IF(U231="zákl. prenesená",N231,0)</f>
        <v>0</v>
      </c>
      <c r="BH231" s="134">
        <f>IF(U231="zníž. prenesená",N231,0)</f>
        <v>0</v>
      </c>
      <c r="BI231" s="134">
        <f>IF(U231="nulová",N231,0)</f>
        <v>0</v>
      </c>
      <c r="BJ231" s="20" t="s">
        <v>138</v>
      </c>
      <c r="BK231" s="220">
        <f>ROUND(L231*K231,3)</f>
        <v>0</v>
      </c>
      <c r="BL231" s="20" t="s">
        <v>222</v>
      </c>
      <c r="BM231" s="20" t="s">
        <v>861</v>
      </c>
    </row>
    <row r="232" s="1" customFormat="1" ht="25.5" customHeight="1">
      <c r="B232" s="175"/>
      <c r="C232" s="211" t="s">
        <v>862</v>
      </c>
      <c r="D232" s="211" t="s">
        <v>160</v>
      </c>
      <c r="E232" s="212" t="s">
        <v>863</v>
      </c>
      <c r="F232" s="213" t="s">
        <v>864</v>
      </c>
      <c r="G232" s="213"/>
      <c r="H232" s="213"/>
      <c r="I232" s="213"/>
      <c r="J232" s="214" t="s">
        <v>315</v>
      </c>
      <c r="K232" s="216">
        <v>0</v>
      </c>
      <c r="L232" s="216">
        <v>0</v>
      </c>
      <c r="M232" s="216"/>
      <c r="N232" s="215">
        <f>ROUND(L232*K232,3)</f>
        <v>0</v>
      </c>
      <c r="O232" s="215"/>
      <c r="P232" s="215"/>
      <c r="Q232" s="215"/>
      <c r="R232" s="179"/>
      <c r="T232" s="217" t="s">
        <v>5</v>
      </c>
      <c r="U232" s="54" t="s">
        <v>42</v>
      </c>
      <c r="V232" s="45"/>
      <c r="W232" s="218">
        <f>V232*K232</f>
        <v>0</v>
      </c>
      <c r="X232" s="218">
        <v>0</v>
      </c>
      <c r="Y232" s="218">
        <f>X232*K232</f>
        <v>0</v>
      </c>
      <c r="Z232" s="218">
        <v>0</v>
      </c>
      <c r="AA232" s="219">
        <f>Z232*K232</f>
        <v>0</v>
      </c>
      <c r="AR232" s="20" t="s">
        <v>222</v>
      </c>
      <c r="AT232" s="20" t="s">
        <v>160</v>
      </c>
      <c r="AU232" s="20" t="s">
        <v>138</v>
      </c>
      <c r="AY232" s="20" t="s">
        <v>159</v>
      </c>
      <c r="BE232" s="134">
        <f>IF(U232="základná",N232,0)</f>
        <v>0</v>
      </c>
      <c r="BF232" s="134">
        <f>IF(U232="znížená",N232,0)</f>
        <v>0</v>
      </c>
      <c r="BG232" s="134">
        <f>IF(U232="zákl. prenesená",N232,0)</f>
        <v>0</v>
      </c>
      <c r="BH232" s="134">
        <f>IF(U232="zníž. prenesená",N232,0)</f>
        <v>0</v>
      </c>
      <c r="BI232" s="134">
        <f>IF(U232="nulová",N232,0)</f>
        <v>0</v>
      </c>
      <c r="BJ232" s="20" t="s">
        <v>138</v>
      </c>
      <c r="BK232" s="220">
        <f>ROUND(L232*K232,3)</f>
        <v>0</v>
      </c>
      <c r="BL232" s="20" t="s">
        <v>222</v>
      </c>
      <c r="BM232" s="20" t="s">
        <v>865</v>
      </c>
    </row>
    <row r="233" s="9" customFormat="1" ht="29.88" customHeight="1">
      <c r="B233" s="197"/>
      <c r="C233" s="198"/>
      <c r="D233" s="208" t="s">
        <v>578</v>
      </c>
      <c r="E233" s="208"/>
      <c r="F233" s="208"/>
      <c r="G233" s="208"/>
      <c r="H233" s="208"/>
      <c r="I233" s="208"/>
      <c r="J233" s="208"/>
      <c r="K233" s="208"/>
      <c r="L233" s="208"/>
      <c r="M233" s="208"/>
      <c r="N233" s="221">
        <f>BK233</f>
        <v>0</v>
      </c>
      <c r="O233" s="222"/>
      <c r="P233" s="222"/>
      <c r="Q233" s="222"/>
      <c r="R233" s="201"/>
      <c r="T233" s="202"/>
      <c r="U233" s="198"/>
      <c r="V233" s="198"/>
      <c r="W233" s="203">
        <f>SUM(W234:W282)</f>
        <v>0</v>
      </c>
      <c r="X233" s="198"/>
      <c r="Y233" s="203">
        <f>SUM(Y234:Y282)</f>
        <v>0.44556543000000021</v>
      </c>
      <c r="Z233" s="198"/>
      <c r="AA233" s="204">
        <f>SUM(AA234:AA282)</f>
        <v>1.4279999999999999</v>
      </c>
      <c r="AR233" s="205" t="s">
        <v>138</v>
      </c>
      <c r="AT233" s="206" t="s">
        <v>74</v>
      </c>
      <c r="AU233" s="206" t="s">
        <v>83</v>
      </c>
      <c r="AY233" s="205" t="s">
        <v>159</v>
      </c>
      <c r="BK233" s="207">
        <f>SUM(BK234:BK282)</f>
        <v>0</v>
      </c>
    </row>
    <row r="234" s="1" customFormat="1" ht="25.5" customHeight="1">
      <c r="B234" s="175"/>
      <c r="C234" s="211" t="s">
        <v>866</v>
      </c>
      <c r="D234" s="211" t="s">
        <v>160</v>
      </c>
      <c r="E234" s="212" t="s">
        <v>867</v>
      </c>
      <c r="F234" s="213" t="s">
        <v>868</v>
      </c>
      <c r="G234" s="213"/>
      <c r="H234" s="213"/>
      <c r="I234" s="213"/>
      <c r="J234" s="214" t="s">
        <v>231</v>
      </c>
      <c r="K234" s="215">
        <v>10</v>
      </c>
      <c r="L234" s="216">
        <v>0</v>
      </c>
      <c r="M234" s="216"/>
      <c r="N234" s="215">
        <f>ROUND(L234*K234,3)</f>
        <v>0</v>
      </c>
      <c r="O234" s="215"/>
      <c r="P234" s="215"/>
      <c r="Q234" s="215"/>
      <c r="R234" s="179"/>
      <c r="T234" s="217" t="s">
        <v>5</v>
      </c>
      <c r="U234" s="54" t="s">
        <v>42</v>
      </c>
      <c r="V234" s="45"/>
      <c r="W234" s="218">
        <f>V234*K234</f>
        <v>0</v>
      </c>
      <c r="X234" s="218">
        <v>1.6779999999999999E-05</v>
      </c>
      <c r="Y234" s="218">
        <f>X234*K234</f>
        <v>0.00016779999999999999</v>
      </c>
      <c r="Z234" s="218">
        <v>0.014</v>
      </c>
      <c r="AA234" s="219">
        <f>Z234*K234</f>
        <v>0.14000000000000001</v>
      </c>
      <c r="AR234" s="20" t="s">
        <v>222</v>
      </c>
      <c r="AT234" s="20" t="s">
        <v>160</v>
      </c>
      <c r="AU234" s="20" t="s">
        <v>138</v>
      </c>
      <c r="AY234" s="20" t="s">
        <v>159</v>
      </c>
      <c r="BE234" s="134">
        <f>IF(U234="základná",N234,0)</f>
        <v>0</v>
      </c>
      <c r="BF234" s="134">
        <f>IF(U234="znížená",N234,0)</f>
        <v>0</v>
      </c>
      <c r="BG234" s="134">
        <f>IF(U234="zákl. prenesená",N234,0)</f>
        <v>0</v>
      </c>
      <c r="BH234" s="134">
        <f>IF(U234="zníž. prenesená",N234,0)</f>
        <v>0</v>
      </c>
      <c r="BI234" s="134">
        <f>IF(U234="nulová",N234,0)</f>
        <v>0</v>
      </c>
      <c r="BJ234" s="20" t="s">
        <v>138</v>
      </c>
      <c r="BK234" s="220">
        <f>ROUND(L234*K234,3)</f>
        <v>0</v>
      </c>
      <c r="BL234" s="20" t="s">
        <v>222</v>
      </c>
      <c r="BM234" s="20" t="s">
        <v>869</v>
      </c>
    </row>
    <row r="235" s="1" customFormat="1" ht="25.5" customHeight="1">
      <c r="B235" s="175"/>
      <c r="C235" s="211" t="s">
        <v>870</v>
      </c>
      <c r="D235" s="211" t="s">
        <v>160</v>
      </c>
      <c r="E235" s="212" t="s">
        <v>871</v>
      </c>
      <c r="F235" s="213" t="s">
        <v>872</v>
      </c>
      <c r="G235" s="213"/>
      <c r="H235" s="213"/>
      <c r="I235" s="213"/>
      <c r="J235" s="214" t="s">
        <v>231</v>
      </c>
      <c r="K235" s="215">
        <v>14</v>
      </c>
      <c r="L235" s="216">
        <v>0</v>
      </c>
      <c r="M235" s="216"/>
      <c r="N235" s="215">
        <f>ROUND(L235*K235,3)</f>
        <v>0</v>
      </c>
      <c r="O235" s="215"/>
      <c r="P235" s="215"/>
      <c r="Q235" s="215"/>
      <c r="R235" s="179"/>
      <c r="T235" s="217" t="s">
        <v>5</v>
      </c>
      <c r="U235" s="54" t="s">
        <v>42</v>
      </c>
      <c r="V235" s="45"/>
      <c r="W235" s="218">
        <f>V235*K235</f>
        <v>0</v>
      </c>
      <c r="X235" s="218">
        <v>1.6779999999999999E-05</v>
      </c>
      <c r="Y235" s="218">
        <f>X235*K235</f>
        <v>0.00023491999999999998</v>
      </c>
      <c r="Z235" s="218">
        <v>0.039</v>
      </c>
      <c r="AA235" s="219">
        <f>Z235*K235</f>
        <v>0.54600000000000004</v>
      </c>
      <c r="AR235" s="20" t="s">
        <v>222</v>
      </c>
      <c r="AT235" s="20" t="s">
        <v>160</v>
      </c>
      <c r="AU235" s="20" t="s">
        <v>138</v>
      </c>
      <c r="AY235" s="20" t="s">
        <v>159</v>
      </c>
      <c r="BE235" s="134">
        <f>IF(U235="základná",N235,0)</f>
        <v>0</v>
      </c>
      <c r="BF235" s="134">
        <f>IF(U235="znížená",N235,0)</f>
        <v>0</v>
      </c>
      <c r="BG235" s="134">
        <f>IF(U235="zákl. prenesená",N235,0)</f>
        <v>0</v>
      </c>
      <c r="BH235" s="134">
        <f>IF(U235="zníž. prenesená",N235,0)</f>
        <v>0</v>
      </c>
      <c r="BI235" s="134">
        <f>IF(U235="nulová",N235,0)</f>
        <v>0</v>
      </c>
      <c r="BJ235" s="20" t="s">
        <v>138</v>
      </c>
      <c r="BK235" s="220">
        <f>ROUND(L235*K235,3)</f>
        <v>0</v>
      </c>
      <c r="BL235" s="20" t="s">
        <v>222</v>
      </c>
      <c r="BM235" s="20" t="s">
        <v>873</v>
      </c>
    </row>
    <row r="236" s="1" customFormat="1" ht="25.5" customHeight="1">
      <c r="B236" s="175"/>
      <c r="C236" s="211" t="s">
        <v>874</v>
      </c>
      <c r="D236" s="211" t="s">
        <v>160</v>
      </c>
      <c r="E236" s="212" t="s">
        <v>875</v>
      </c>
      <c r="F236" s="213" t="s">
        <v>876</v>
      </c>
      <c r="G236" s="213"/>
      <c r="H236" s="213"/>
      <c r="I236" s="213"/>
      <c r="J236" s="214" t="s">
        <v>231</v>
      </c>
      <c r="K236" s="215">
        <v>2</v>
      </c>
      <c r="L236" s="216">
        <v>0</v>
      </c>
      <c r="M236" s="216"/>
      <c r="N236" s="215">
        <f>ROUND(L236*K236,3)</f>
        <v>0</v>
      </c>
      <c r="O236" s="215"/>
      <c r="P236" s="215"/>
      <c r="Q236" s="215"/>
      <c r="R236" s="179"/>
      <c r="T236" s="217" t="s">
        <v>5</v>
      </c>
      <c r="U236" s="54" t="s">
        <v>42</v>
      </c>
      <c r="V236" s="45"/>
      <c r="W236" s="218">
        <f>V236*K236</f>
        <v>0</v>
      </c>
      <c r="X236" s="218">
        <v>1.6779999999999999E-05</v>
      </c>
      <c r="Y236" s="218">
        <f>X236*K236</f>
        <v>3.3559999999999997E-05</v>
      </c>
      <c r="Z236" s="218">
        <v>0.083000000000000004</v>
      </c>
      <c r="AA236" s="219">
        <f>Z236*K236</f>
        <v>0.16600000000000001</v>
      </c>
      <c r="AR236" s="20" t="s">
        <v>222</v>
      </c>
      <c r="AT236" s="20" t="s">
        <v>160</v>
      </c>
      <c r="AU236" s="20" t="s">
        <v>138</v>
      </c>
      <c r="AY236" s="20" t="s">
        <v>159</v>
      </c>
      <c r="BE236" s="134">
        <f>IF(U236="základná",N236,0)</f>
        <v>0</v>
      </c>
      <c r="BF236" s="134">
        <f>IF(U236="znížená",N236,0)</f>
        <v>0</v>
      </c>
      <c r="BG236" s="134">
        <f>IF(U236="zákl. prenesená",N236,0)</f>
        <v>0</v>
      </c>
      <c r="BH236" s="134">
        <f>IF(U236="zníž. prenesená",N236,0)</f>
        <v>0</v>
      </c>
      <c r="BI236" s="134">
        <f>IF(U236="nulová",N236,0)</f>
        <v>0</v>
      </c>
      <c r="BJ236" s="20" t="s">
        <v>138</v>
      </c>
      <c r="BK236" s="220">
        <f>ROUND(L236*K236,3)</f>
        <v>0</v>
      </c>
      <c r="BL236" s="20" t="s">
        <v>222</v>
      </c>
      <c r="BM236" s="20" t="s">
        <v>877</v>
      </c>
    </row>
    <row r="237" s="1" customFormat="1" ht="25.5" customHeight="1">
      <c r="B237" s="175"/>
      <c r="C237" s="211" t="s">
        <v>878</v>
      </c>
      <c r="D237" s="211" t="s">
        <v>160</v>
      </c>
      <c r="E237" s="212" t="s">
        <v>879</v>
      </c>
      <c r="F237" s="213" t="s">
        <v>880</v>
      </c>
      <c r="G237" s="213"/>
      <c r="H237" s="213"/>
      <c r="I237" s="213"/>
      <c r="J237" s="214" t="s">
        <v>621</v>
      </c>
      <c r="K237" s="215">
        <v>4</v>
      </c>
      <c r="L237" s="216">
        <v>0</v>
      </c>
      <c r="M237" s="216"/>
      <c r="N237" s="215">
        <f>ROUND(L237*K237,3)</f>
        <v>0</v>
      </c>
      <c r="O237" s="215"/>
      <c r="P237" s="215"/>
      <c r="Q237" s="215"/>
      <c r="R237" s="179"/>
      <c r="T237" s="217" t="s">
        <v>5</v>
      </c>
      <c r="U237" s="54" t="s">
        <v>42</v>
      </c>
      <c r="V237" s="45"/>
      <c r="W237" s="218">
        <f>V237*K237</f>
        <v>0</v>
      </c>
      <c r="X237" s="218">
        <v>0.0079126000000000005</v>
      </c>
      <c r="Y237" s="218">
        <f>X237*K237</f>
        <v>0.031650400000000002</v>
      </c>
      <c r="Z237" s="218">
        <v>0</v>
      </c>
      <c r="AA237" s="219">
        <f>Z237*K237</f>
        <v>0</v>
      </c>
      <c r="AR237" s="20" t="s">
        <v>222</v>
      </c>
      <c r="AT237" s="20" t="s">
        <v>160</v>
      </c>
      <c r="AU237" s="20" t="s">
        <v>138</v>
      </c>
      <c r="AY237" s="20" t="s">
        <v>159</v>
      </c>
      <c r="BE237" s="134">
        <f>IF(U237="základná",N237,0)</f>
        <v>0</v>
      </c>
      <c r="BF237" s="134">
        <f>IF(U237="znížená",N237,0)</f>
        <v>0</v>
      </c>
      <c r="BG237" s="134">
        <f>IF(U237="zákl. prenesená",N237,0)</f>
        <v>0</v>
      </c>
      <c r="BH237" s="134">
        <f>IF(U237="zníž. prenesená",N237,0)</f>
        <v>0</v>
      </c>
      <c r="BI237" s="134">
        <f>IF(U237="nulová",N237,0)</f>
        <v>0</v>
      </c>
      <c r="BJ237" s="20" t="s">
        <v>138</v>
      </c>
      <c r="BK237" s="220">
        <f>ROUND(L237*K237,3)</f>
        <v>0</v>
      </c>
      <c r="BL237" s="20" t="s">
        <v>222</v>
      </c>
      <c r="BM237" s="20" t="s">
        <v>881</v>
      </c>
    </row>
    <row r="238" s="1" customFormat="1" ht="25.5" customHeight="1">
      <c r="B238" s="175"/>
      <c r="C238" s="223" t="s">
        <v>882</v>
      </c>
      <c r="D238" s="223" t="s">
        <v>228</v>
      </c>
      <c r="E238" s="224" t="s">
        <v>883</v>
      </c>
      <c r="F238" s="225" t="s">
        <v>884</v>
      </c>
      <c r="G238" s="225"/>
      <c r="H238" s="225"/>
      <c r="I238" s="225"/>
      <c r="J238" s="226" t="s">
        <v>231</v>
      </c>
      <c r="K238" s="227">
        <v>1</v>
      </c>
      <c r="L238" s="228">
        <v>0</v>
      </c>
      <c r="M238" s="228"/>
      <c r="N238" s="227">
        <f>ROUND(L238*K238,3)</f>
        <v>0</v>
      </c>
      <c r="O238" s="215"/>
      <c r="P238" s="215"/>
      <c r="Q238" s="215"/>
      <c r="R238" s="179"/>
      <c r="T238" s="217" t="s">
        <v>5</v>
      </c>
      <c r="U238" s="54" t="s">
        <v>42</v>
      </c>
      <c r="V238" s="45"/>
      <c r="W238" s="218">
        <f>V238*K238</f>
        <v>0</v>
      </c>
      <c r="X238" s="218">
        <v>0.0011980000000000001</v>
      </c>
      <c r="Y238" s="218">
        <f>X238*K238</f>
        <v>0.0011980000000000001</v>
      </c>
      <c r="Z238" s="218">
        <v>0</v>
      </c>
      <c r="AA238" s="219">
        <f>Z238*K238</f>
        <v>0</v>
      </c>
      <c r="AR238" s="20" t="s">
        <v>288</v>
      </c>
      <c r="AT238" s="20" t="s">
        <v>228</v>
      </c>
      <c r="AU238" s="20" t="s">
        <v>138</v>
      </c>
      <c r="AY238" s="20" t="s">
        <v>159</v>
      </c>
      <c r="BE238" s="134">
        <f>IF(U238="základná",N238,0)</f>
        <v>0</v>
      </c>
      <c r="BF238" s="134">
        <f>IF(U238="znížená",N238,0)</f>
        <v>0</v>
      </c>
      <c r="BG238" s="134">
        <f>IF(U238="zákl. prenesená",N238,0)</f>
        <v>0</v>
      </c>
      <c r="BH238" s="134">
        <f>IF(U238="zníž. prenesená",N238,0)</f>
        <v>0</v>
      </c>
      <c r="BI238" s="134">
        <f>IF(U238="nulová",N238,0)</f>
        <v>0</v>
      </c>
      <c r="BJ238" s="20" t="s">
        <v>138</v>
      </c>
      <c r="BK238" s="220">
        <f>ROUND(L238*K238,3)</f>
        <v>0</v>
      </c>
      <c r="BL238" s="20" t="s">
        <v>222</v>
      </c>
      <c r="BM238" s="20" t="s">
        <v>885</v>
      </c>
    </row>
    <row r="239" s="1" customFormat="1" ht="25.5" customHeight="1">
      <c r="B239" s="175"/>
      <c r="C239" s="223" t="s">
        <v>886</v>
      </c>
      <c r="D239" s="223" t="s">
        <v>228</v>
      </c>
      <c r="E239" s="224" t="s">
        <v>887</v>
      </c>
      <c r="F239" s="225" t="s">
        <v>888</v>
      </c>
      <c r="G239" s="225"/>
      <c r="H239" s="225"/>
      <c r="I239" s="225"/>
      <c r="J239" s="226" t="s">
        <v>231</v>
      </c>
      <c r="K239" s="227">
        <v>1</v>
      </c>
      <c r="L239" s="228">
        <v>0</v>
      </c>
      <c r="M239" s="228"/>
      <c r="N239" s="227">
        <f>ROUND(L239*K239,3)</f>
        <v>0</v>
      </c>
      <c r="O239" s="215"/>
      <c r="P239" s="215"/>
      <c r="Q239" s="215"/>
      <c r="R239" s="179"/>
      <c r="T239" s="217" t="s">
        <v>5</v>
      </c>
      <c r="U239" s="54" t="s">
        <v>42</v>
      </c>
      <c r="V239" s="45"/>
      <c r="W239" s="218">
        <f>V239*K239</f>
        <v>0</v>
      </c>
      <c r="X239" s="218">
        <v>0.00084199999999999998</v>
      </c>
      <c r="Y239" s="218">
        <f>X239*K239</f>
        <v>0.00084199999999999998</v>
      </c>
      <c r="Z239" s="218">
        <v>0</v>
      </c>
      <c r="AA239" s="219">
        <f>Z239*K239</f>
        <v>0</v>
      </c>
      <c r="AR239" s="20" t="s">
        <v>288</v>
      </c>
      <c r="AT239" s="20" t="s">
        <v>228</v>
      </c>
      <c r="AU239" s="20" t="s">
        <v>138</v>
      </c>
      <c r="AY239" s="20" t="s">
        <v>159</v>
      </c>
      <c r="BE239" s="134">
        <f>IF(U239="základná",N239,0)</f>
        <v>0</v>
      </c>
      <c r="BF239" s="134">
        <f>IF(U239="znížená",N239,0)</f>
        <v>0</v>
      </c>
      <c r="BG239" s="134">
        <f>IF(U239="zákl. prenesená",N239,0)</f>
        <v>0</v>
      </c>
      <c r="BH239" s="134">
        <f>IF(U239="zníž. prenesená",N239,0)</f>
        <v>0</v>
      </c>
      <c r="BI239" s="134">
        <f>IF(U239="nulová",N239,0)</f>
        <v>0</v>
      </c>
      <c r="BJ239" s="20" t="s">
        <v>138</v>
      </c>
      <c r="BK239" s="220">
        <f>ROUND(L239*K239,3)</f>
        <v>0</v>
      </c>
      <c r="BL239" s="20" t="s">
        <v>222</v>
      </c>
      <c r="BM239" s="20" t="s">
        <v>889</v>
      </c>
    </row>
    <row r="240" s="1" customFormat="1" ht="25.5" customHeight="1">
      <c r="B240" s="175"/>
      <c r="C240" s="223" t="s">
        <v>890</v>
      </c>
      <c r="D240" s="223" t="s">
        <v>228</v>
      </c>
      <c r="E240" s="224" t="s">
        <v>891</v>
      </c>
      <c r="F240" s="225" t="s">
        <v>892</v>
      </c>
      <c r="G240" s="225"/>
      <c r="H240" s="225"/>
      <c r="I240" s="225"/>
      <c r="J240" s="226" t="s">
        <v>231</v>
      </c>
      <c r="K240" s="227">
        <v>1</v>
      </c>
      <c r="L240" s="228">
        <v>0</v>
      </c>
      <c r="M240" s="228"/>
      <c r="N240" s="227">
        <f>ROUND(L240*K240,3)</f>
        <v>0</v>
      </c>
      <c r="O240" s="215"/>
      <c r="P240" s="215"/>
      <c r="Q240" s="215"/>
      <c r="R240" s="179"/>
      <c r="T240" s="217" t="s">
        <v>5</v>
      </c>
      <c r="U240" s="54" t="s">
        <v>42</v>
      </c>
      <c r="V240" s="45"/>
      <c r="W240" s="218">
        <f>V240*K240</f>
        <v>0</v>
      </c>
      <c r="X240" s="218">
        <v>0</v>
      </c>
      <c r="Y240" s="218">
        <f>X240*K240</f>
        <v>0</v>
      </c>
      <c r="Z240" s="218">
        <v>0</v>
      </c>
      <c r="AA240" s="219">
        <f>Z240*K240</f>
        <v>0</v>
      </c>
      <c r="AR240" s="20" t="s">
        <v>288</v>
      </c>
      <c r="AT240" s="20" t="s">
        <v>228</v>
      </c>
      <c r="AU240" s="20" t="s">
        <v>138</v>
      </c>
      <c r="AY240" s="20" t="s">
        <v>159</v>
      </c>
      <c r="BE240" s="134">
        <f>IF(U240="základná",N240,0)</f>
        <v>0</v>
      </c>
      <c r="BF240" s="134">
        <f>IF(U240="znížená",N240,0)</f>
        <v>0</v>
      </c>
      <c r="BG240" s="134">
        <f>IF(U240="zákl. prenesená",N240,0)</f>
        <v>0</v>
      </c>
      <c r="BH240" s="134">
        <f>IF(U240="zníž. prenesená",N240,0)</f>
        <v>0</v>
      </c>
      <c r="BI240" s="134">
        <f>IF(U240="nulová",N240,0)</f>
        <v>0</v>
      </c>
      <c r="BJ240" s="20" t="s">
        <v>138</v>
      </c>
      <c r="BK240" s="220">
        <f>ROUND(L240*K240,3)</f>
        <v>0</v>
      </c>
      <c r="BL240" s="20" t="s">
        <v>222</v>
      </c>
      <c r="BM240" s="20" t="s">
        <v>893</v>
      </c>
    </row>
    <row r="241" s="1" customFormat="1" ht="25.5" customHeight="1">
      <c r="B241" s="175"/>
      <c r="C241" s="223" t="s">
        <v>894</v>
      </c>
      <c r="D241" s="223" t="s">
        <v>228</v>
      </c>
      <c r="E241" s="224" t="s">
        <v>895</v>
      </c>
      <c r="F241" s="225" t="s">
        <v>896</v>
      </c>
      <c r="G241" s="225"/>
      <c r="H241" s="225"/>
      <c r="I241" s="225"/>
      <c r="J241" s="226" t="s">
        <v>231</v>
      </c>
      <c r="K241" s="227">
        <v>1</v>
      </c>
      <c r="L241" s="228">
        <v>0</v>
      </c>
      <c r="M241" s="228"/>
      <c r="N241" s="227">
        <f>ROUND(L241*K241,3)</f>
        <v>0</v>
      </c>
      <c r="O241" s="215"/>
      <c r="P241" s="215"/>
      <c r="Q241" s="215"/>
      <c r="R241" s="179"/>
      <c r="T241" s="217" t="s">
        <v>5</v>
      </c>
      <c r="U241" s="54" t="s">
        <v>42</v>
      </c>
      <c r="V241" s="45"/>
      <c r="W241" s="218">
        <f>V241*K241</f>
        <v>0</v>
      </c>
      <c r="X241" s="218">
        <v>0</v>
      </c>
      <c r="Y241" s="218">
        <f>X241*K241</f>
        <v>0</v>
      </c>
      <c r="Z241" s="218">
        <v>0</v>
      </c>
      <c r="AA241" s="219">
        <f>Z241*K241</f>
        <v>0</v>
      </c>
      <c r="AR241" s="20" t="s">
        <v>288</v>
      </c>
      <c r="AT241" s="20" t="s">
        <v>228</v>
      </c>
      <c r="AU241" s="20" t="s">
        <v>138</v>
      </c>
      <c r="AY241" s="20" t="s">
        <v>159</v>
      </c>
      <c r="BE241" s="134">
        <f>IF(U241="základná",N241,0)</f>
        <v>0</v>
      </c>
      <c r="BF241" s="134">
        <f>IF(U241="znížená",N241,0)</f>
        <v>0</v>
      </c>
      <c r="BG241" s="134">
        <f>IF(U241="zákl. prenesená",N241,0)</f>
        <v>0</v>
      </c>
      <c r="BH241" s="134">
        <f>IF(U241="zníž. prenesená",N241,0)</f>
        <v>0</v>
      </c>
      <c r="BI241" s="134">
        <f>IF(U241="nulová",N241,0)</f>
        <v>0</v>
      </c>
      <c r="BJ241" s="20" t="s">
        <v>138</v>
      </c>
      <c r="BK241" s="220">
        <f>ROUND(L241*K241,3)</f>
        <v>0</v>
      </c>
      <c r="BL241" s="20" t="s">
        <v>222</v>
      </c>
      <c r="BM241" s="20" t="s">
        <v>897</v>
      </c>
    </row>
    <row r="242" s="1" customFormat="1" ht="25.5" customHeight="1">
      <c r="B242" s="175"/>
      <c r="C242" s="211" t="s">
        <v>898</v>
      </c>
      <c r="D242" s="211" t="s">
        <v>160</v>
      </c>
      <c r="E242" s="212" t="s">
        <v>899</v>
      </c>
      <c r="F242" s="213" t="s">
        <v>900</v>
      </c>
      <c r="G242" s="213"/>
      <c r="H242" s="213"/>
      <c r="I242" s="213"/>
      <c r="J242" s="214" t="s">
        <v>621</v>
      </c>
      <c r="K242" s="215">
        <v>4</v>
      </c>
      <c r="L242" s="216">
        <v>0</v>
      </c>
      <c r="M242" s="216"/>
      <c r="N242" s="215">
        <f>ROUND(L242*K242,3)</f>
        <v>0</v>
      </c>
      <c r="O242" s="215"/>
      <c r="P242" s="215"/>
      <c r="Q242" s="215"/>
      <c r="R242" s="179"/>
      <c r="T242" s="217" t="s">
        <v>5</v>
      </c>
      <c r="U242" s="54" t="s">
        <v>42</v>
      </c>
      <c r="V242" s="45"/>
      <c r="W242" s="218">
        <f>V242*K242</f>
        <v>0</v>
      </c>
      <c r="X242" s="218">
        <v>0.0114486</v>
      </c>
      <c r="Y242" s="218">
        <f>X242*K242</f>
        <v>0.045794399999999999</v>
      </c>
      <c r="Z242" s="218">
        <v>0</v>
      </c>
      <c r="AA242" s="219">
        <f>Z242*K242</f>
        <v>0</v>
      </c>
      <c r="AR242" s="20" t="s">
        <v>222</v>
      </c>
      <c r="AT242" s="20" t="s">
        <v>160</v>
      </c>
      <c r="AU242" s="20" t="s">
        <v>138</v>
      </c>
      <c r="AY242" s="20" t="s">
        <v>159</v>
      </c>
      <c r="BE242" s="134">
        <f>IF(U242="základná",N242,0)</f>
        <v>0</v>
      </c>
      <c r="BF242" s="134">
        <f>IF(U242="znížená",N242,0)</f>
        <v>0</v>
      </c>
      <c r="BG242" s="134">
        <f>IF(U242="zákl. prenesená",N242,0)</f>
        <v>0</v>
      </c>
      <c r="BH242" s="134">
        <f>IF(U242="zníž. prenesená",N242,0)</f>
        <v>0</v>
      </c>
      <c r="BI242" s="134">
        <f>IF(U242="nulová",N242,0)</f>
        <v>0</v>
      </c>
      <c r="BJ242" s="20" t="s">
        <v>138</v>
      </c>
      <c r="BK242" s="220">
        <f>ROUND(L242*K242,3)</f>
        <v>0</v>
      </c>
      <c r="BL242" s="20" t="s">
        <v>222</v>
      </c>
      <c r="BM242" s="20" t="s">
        <v>901</v>
      </c>
    </row>
    <row r="243" s="1" customFormat="1" ht="25.5" customHeight="1">
      <c r="B243" s="175"/>
      <c r="C243" s="211" t="s">
        <v>902</v>
      </c>
      <c r="D243" s="211" t="s">
        <v>160</v>
      </c>
      <c r="E243" s="212" t="s">
        <v>903</v>
      </c>
      <c r="F243" s="213" t="s">
        <v>904</v>
      </c>
      <c r="G243" s="213"/>
      <c r="H243" s="213"/>
      <c r="I243" s="213"/>
      <c r="J243" s="214" t="s">
        <v>231</v>
      </c>
      <c r="K243" s="215">
        <v>46</v>
      </c>
      <c r="L243" s="216">
        <v>0</v>
      </c>
      <c r="M243" s="216"/>
      <c r="N243" s="215">
        <f>ROUND(L243*K243,3)</f>
        <v>0</v>
      </c>
      <c r="O243" s="215"/>
      <c r="P243" s="215"/>
      <c r="Q243" s="215"/>
      <c r="R243" s="179"/>
      <c r="T243" s="217" t="s">
        <v>5</v>
      </c>
      <c r="U243" s="54" t="s">
        <v>42</v>
      </c>
      <c r="V243" s="45"/>
      <c r="W243" s="218">
        <f>V243*K243</f>
        <v>0</v>
      </c>
      <c r="X243" s="218">
        <v>1.6779999999999999E-05</v>
      </c>
      <c r="Y243" s="218">
        <f>X243*K243</f>
        <v>0.00077187999999999996</v>
      </c>
      <c r="Z243" s="218">
        <v>0</v>
      </c>
      <c r="AA243" s="219">
        <f>Z243*K243</f>
        <v>0</v>
      </c>
      <c r="AR243" s="20" t="s">
        <v>222</v>
      </c>
      <c r="AT243" s="20" t="s">
        <v>160</v>
      </c>
      <c r="AU243" s="20" t="s">
        <v>138</v>
      </c>
      <c r="AY243" s="20" t="s">
        <v>159</v>
      </c>
      <c r="BE243" s="134">
        <f>IF(U243="základná",N243,0)</f>
        <v>0</v>
      </c>
      <c r="BF243" s="134">
        <f>IF(U243="znížená",N243,0)</f>
        <v>0</v>
      </c>
      <c r="BG243" s="134">
        <f>IF(U243="zákl. prenesená",N243,0)</f>
        <v>0</v>
      </c>
      <c r="BH243" s="134">
        <f>IF(U243="zníž. prenesená",N243,0)</f>
        <v>0</v>
      </c>
      <c r="BI243" s="134">
        <f>IF(U243="nulová",N243,0)</f>
        <v>0</v>
      </c>
      <c r="BJ243" s="20" t="s">
        <v>138</v>
      </c>
      <c r="BK243" s="220">
        <f>ROUND(L243*K243,3)</f>
        <v>0</v>
      </c>
      <c r="BL243" s="20" t="s">
        <v>222</v>
      </c>
      <c r="BM243" s="20" t="s">
        <v>905</v>
      </c>
    </row>
    <row r="244" s="1" customFormat="1" ht="25.5" customHeight="1">
      <c r="B244" s="175"/>
      <c r="C244" s="211" t="s">
        <v>906</v>
      </c>
      <c r="D244" s="211" t="s">
        <v>160</v>
      </c>
      <c r="E244" s="212" t="s">
        <v>907</v>
      </c>
      <c r="F244" s="213" t="s">
        <v>908</v>
      </c>
      <c r="G244" s="213"/>
      <c r="H244" s="213"/>
      <c r="I244" s="213"/>
      <c r="J244" s="214" t="s">
        <v>231</v>
      </c>
      <c r="K244" s="215">
        <v>91</v>
      </c>
      <c r="L244" s="216">
        <v>0</v>
      </c>
      <c r="M244" s="216"/>
      <c r="N244" s="215">
        <f>ROUND(L244*K244,3)</f>
        <v>0</v>
      </c>
      <c r="O244" s="215"/>
      <c r="P244" s="215"/>
      <c r="Q244" s="215"/>
      <c r="R244" s="179"/>
      <c r="T244" s="217" t="s">
        <v>5</v>
      </c>
      <c r="U244" s="54" t="s">
        <v>42</v>
      </c>
      <c r="V244" s="45"/>
      <c r="W244" s="218">
        <f>V244*K244</f>
        <v>0</v>
      </c>
      <c r="X244" s="218">
        <v>4.2240000000000002E-05</v>
      </c>
      <c r="Y244" s="218">
        <f>X244*K244</f>
        <v>0.0038438400000000003</v>
      </c>
      <c r="Z244" s="218">
        <v>0</v>
      </c>
      <c r="AA244" s="219">
        <f>Z244*K244</f>
        <v>0</v>
      </c>
      <c r="AR244" s="20" t="s">
        <v>222</v>
      </c>
      <c r="AT244" s="20" t="s">
        <v>160</v>
      </c>
      <c r="AU244" s="20" t="s">
        <v>138</v>
      </c>
      <c r="AY244" s="20" t="s">
        <v>159</v>
      </c>
      <c r="BE244" s="134">
        <f>IF(U244="základná",N244,0)</f>
        <v>0</v>
      </c>
      <c r="BF244" s="134">
        <f>IF(U244="znížená",N244,0)</f>
        <v>0</v>
      </c>
      <c r="BG244" s="134">
        <f>IF(U244="zákl. prenesená",N244,0)</f>
        <v>0</v>
      </c>
      <c r="BH244" s="134">
        <f>IF(U244="zníž. prenesená",N244,0)</f>
        <v>0</v>
      </c>
      <c r="BI244" s="134">
        <f>IF(U244="nulová",N244,0)</f>
        <v>0</v>
      </c>
      <c r="BJ244" s="20" t="s">
        <v>138</v>
      </c>
      <c r="BK244" s="220">
        <f>ROUND(L244*K244,3)</f>
        <v>0</v>
      </c>
      <c r="BL244" s="20" t="s">
        <v>222</v>
      </c>
      <c r="BM244" s="20" t="s">
        <v>909</v>
      </c>
    </row>
    <row r="245" s="1" customFormat="1" ht="25.5" customHeight="1">
      <c r="B245" s="175"/>
      <c r="C245" s="211" t="s">
        <v>910</v>
      </c>
      <c r="D245" s="211" t="s">
        <v>160</v>
      </c>
      <c r="E245" s="212" t="s">
        <v>911</v>
      </c>
      <c r="F245" s="213" t="s">
        <v>912</v>
      </c>
      <c r="G245" s="213"/>
      <c r="H245" s="213"/>
      <c r="I245" s="213"/>
      <c r="J245" s="214" t="s">
        <v>231</v>
      </c>
      <c r="K245" s="215">
        <v>460</v>
      </c>
      <c r="L245" s="216">
        <v>0</v>
      </c>
      <c r="M245" s="216"/>
      <c r="N245" s="215">
        <f>ROUND(L245*K245,3)</f>
        <v>0</v>
      </c>
      <c r="O245" s="215"/>
      <c r="P245" s="215"/>
      <c r="Q245" s="215"/>
      <c r="R245" s="179"/>
      <c r="T245" s="217" t="s">
        <v>5</v>
      </c>
      <c r="U245" s="54" t="s">
        <v>42</v>
      </c>
      <c r="V245" s="45"/>
      <c r="W245" s="218">
        <f>V245*K245</f>
        <v>0</v>
      </c>
      <c r="X245" s="218">
        <v>0.00012772</v>
      </c>
      <c r="Y245" s="218">
        <f>X245*K245</f>
        <v>0.058751200000000003</v>
      </c>
      <c r="Z245" s="218">
        <v>0.001</v>
      </c>
      <c r="AA245" s="219">
        <f>Z245*K245</f>
        <v>0.46000000000000002</v>
      </c>
      <c r="AR245" s="20" t="s">
        <v>222</v>
      </c>
      <c r="AT245" s="20" t="s">
        <v>160</v>
      </c>
      <c r="AU245" s="20" t="s">
        <v>138</v>
      </c>
      <c r="AY245" s="20" t="s">
        <v>159</v>
      </c>
      <c r="BE245" s="134">
        <f>IF(U245="základná",N245,0)</f>
        <v>0</v>
      </c>
      <c r="BF245" s="134">
        <f>IF(U245="znížená",N245,0)</f>
        <v>0</v>
      </c>
      <c r="BG245" s="134">
        <f>IF(U245="zákl. prenesená",N245,0)</f>
        <v>0</v>
      </c>
      <c r="BH245" s="134">
        <f>IF(U245="zníž. prenesená",N245,0)</f>
        <v>0</v>
      </c>
      <c r="BI245" s="134">
        <f>IF(U245="nulová",N245,0)</f>
        <v>0</v>
      </c>
      <c r="BJ245" s="20" t="s">
        <v>138</v>
      </c>
      <c r="BK245" s="220">
        <f>ROUND(L245*K245,3)</f>
        <v>0</v>
      </c>
      <c r="BL245" s="20" t="s">
        <v>222</v>
      </c>
      <c r="BM245" s="20" t="s">
        <v>913</v>
      </c>
    </row>
    <row r="246" s="1" customFormat="1" ht="25.5" customHeight="1">
      <c r="B246" s="175"/>
      <c r="C246" s="211" t="s">
        <v>914</v>
      </c>
      <c r="D246" s="211" t="s">
        <v>160</v>
      </c>
      <c r="E246" s="212" t="s">
        <v>915</v>
      </c>
      <c r="F246" s="213" t="s">
        <v>916</v>
      </c>
      <c r="G246" s="213"/>
      <c r="H246" s="213"/>
      <c r="I246" s="213"/>
      <c r="J246" s="214" t="s">
        <v>231</v>
      </c>
      <c r="K246" s="215">
        <v>15</v>
      </c>
      <c r="L246" s="216">
        <v>0</v>
      </c>
      <c r="M246" s="216"/>
      <c r="N246" s="215">
        <f>ROUND(L246*K246,3)</f>
        <v>0</v>
      </c>
      <c r="O246" s="215"/>
      <c r="P246" s="215"/>
      <c r="Q246" s="215"/>
      <c r="R246" s="179"/>
      <c r="T246" s="217" t="s">
        <v>5</v>
      </c>
      <c r="U246" s="54" t="s">
        <v>42</v>
      </c>
      <c r="V246" s="45"/>
      <c r="W246" s="218">
        <f>V246*K246</f>
        <v>0</v>
      </c>
      <c r="X246" s="218">
        <v>0.00020835999999999999</v>
      </c>
      <c r="Y246" s="218">
        <f>X246*K246</f>
        <v>0.0031254</v>
      </c>
      <c r="Z246" s="218">
        <v>0.0030000000000000001</v>
      </c>
      <c r="AA246" s="219">
        <f>Z246*K246</f>
        <v>0.044999999999999998</v>
      </c>
      <c r="AR246" s="20" t="s">
        <v>222</v>
      </c>
      <c r="AT246" s="20" t="s">
        <v>160</v>
      </c>
      <c r="AU246" s="20" t="s">
        <v>138</v>
      </c>
      <c r="AY246" s="20" t="s">
        <v>159</v>
      </c>
      <c r="BE246" s="134">
        <f>IF(U246="základná",N246,0)</f>
        <v>0</v>
      </c>
      <c r="BF246" s="134">
        <f>IF(U246="znížená",N246,0)</f>
        <v>0</v>
      </c>
      <c r="BG246" s="134">
        <f>IF(U246="zákl. prenesená",N246,0)</f>
        <v>0</v>
      </c>
      <c r="BH246" s="134">
        <f>IF(U246="zníž. prenesená",N246,0)</f>
        <v>0</v>
      </c>
      <c r="BI246" s="134">
        <f>IF(U246="nulová",N246,0)</f>
        <v>0</v>
      </c>
      <c r="BJ246" s="20" t="s">
        <v>138</v>
      </c>
      <c r="BK246" s="220">
        <f>ROUND(L246*K246,3)</f>
        <v>0</v>
      </c>
      <c r="BL246" s="20" t="s">
        <v>222</v>
      </c>
      <c r="BM246" s="20" t="s">
        <v>917</v>
      </c>
    </row>
    <row r="247" s="1" customFormat="1" ht="16.5" customHeight="1">
      <c r="B247" s="175"/>
      <c r="C247" s="211" t="s">
        <v>918</v>
      </c>
      <c r="D247" s="211" t="s">
        <v>160</v>
      </c>
      <c r="E247" s="212" t="s">
        <v>919</v>
      </c>
      <c r="F247" s="213" t="s">
        <v>920</v>
      </c>
      <c r="G247" s="213"/>
      <c r="H247" s="213"/>
      <c r="I247" s="213"/>
      <c r="J247" s="214" t="s">
        <v>231</v>
      </c>
      <c r="K247" s="215">
        <v>784</v>
      </c>
      <c r="L247" s="216">
        <v>0</v>
      </c>
      <c r="M247" s="216"/>
      <c r="N247" s="215">
        <f>ROUND(L247*K247,3)</f>
        <v>0</v>
      </c>
      <c r="O247" s="215"/>
      <c r="P247" s="215"/>
      <c r="Q247" s="215"/>
      <c r="R247" s="179"/>
      <c r="T247" s="217" t="s">
        <v>5</v>
      </c>
      <c r="U247" s="54" t="s">
        <v>42</v>
      </c>
      <c r="V247" s="45"/>
      <c r="W247" s="218">
        <f>V247*K247</f>
        <v>0</v>
      </c>
      <c r="X247" s="218">
        <v>3.0000000000000001E-05</v>
      </c>
      <c r="Y247" s="218">
        <f>X247*K247</f>
        <v>0.023519999999999999</v>
      </c>
      <c r="Z247" s="218">
        <v>0</v>
      </c>
      <c r="AA247" s="219">
        <f>Z247*K247</f>
        <v>0</v>
      </c>
      <c r="AR247" s="20" t="s">
        <v>222</v>
      </c>
      <c r="AT247" s="20" t="s">
        <v>160</v>
      </c>
      <c r="AU247" s="20" t="s">
        <v>138</v>
      </c>
      <c r="AY247" s="20" t="s">
        <v>159</v>
      </c>
      <c r="BE247" s="134">
        <f>IF(U247="základná",N247,0)</f>
        <v>0</v>
      </c>
      <c r="BF247" s="134">
        <f>IF(U247="znížená",N247,0)</f>
        <v>0</v>
      </c>
      <c r="BG247" s="134">
        <f>IF(U247="zákl. prenesená",N247,0)</f>
        <v>0</v>
      </c>
      <c r="BH247" s="134">
        <f>IF(U247="zníž. prenesená",N247,0)</f>
        <v>0</v>
      </c>
      <c r="BI247" s="134">
        <f>IF(U247="nulová",N247,0)</f>
        <v>0</v>
      </c>
      <c r="BJ247" s="20" t="s">
        <v>138</v>
      </c>
      <c r="BK247" s="220">
        <f>ROUND(L247*K247,3)</f>
        <v>0</v>
      </c>
      <c r="BL247" s="20" t="s">
        <v>222</v>
      </c>
      <c r="BM247" s="20" t="s">
        <v>921</v>
      </c>
    </row>
    <row r="248" s="1" customFormat="1" ht="38.25" customHeight="1">
      <c r="B248" s="175"/>
      <c r="C248" s="223" t="s">
        <v>922</v>
      </c>
      <c r="D248" s="223" t="s">
        <v>228</v>
      </c>
      <c r="E248" s="224" t="s">
        <v>923</v>
      </c>
      <c r="F248" s="225" t="s">
        <v>924</v>
      </c>
      <c r="G248" s="225"/>
      <c r="H248" s="225"/>
      <c r="I248" s="225"/>
      <c r="J248" s="226" t="s">
        <v>231</v>
      </c>
      <c r="K248" s="227">
        <v>265</v>
      </c>
      <c r="L248" s="228">
        <v>0</v>
      </c>
      <c r="M248" s="228"/>
      <c r="N248" s="227">
        <f>ROUND(L248*K248,3)</f>
        <v>0</v>
      </c>
      <c r="O248" s="215"/>
      <c r="P248" s="215"/>
      <c r="Q248" s="215"/>
      <c r="R248" s="179"/>
      <c r="T248" s="217" t="s">
        <v>5</v>
      </c>
      <c r="U248" s="54" t="s">
        <v>42</v>
      </c>
      <c r="V248" s="45"/>
      <c r="W248" s="218">
        <f>V248*K248</f>
        <v>0</v>
      </c>
      <c r="X248" s="218">
        <v>0.00017100000000000001</v>
      </c>
      <c r="Y248" s="218">
        <f>X248*K248</f>
        <v>0.045315000000000001</v>
      </c>
      <c r="Z248" s="218">
        <v>0</v>
      </c>
      <c r="AA248" s="219">
        <f>Z248*K248</f>
        <v>0</v>
      </c>
      <c r="AR248" s="20" t="s">
        <v>288</v>
      </c>
      <c r="AT248" s="20" t="s">
        <v>228</v>
      </c>
      <c r="AU248" s="20" t="s">
        <v>138</v>
      </c>
      <c r="AY248" s="20" t="s">
        <v>159</v>
      </c>
      <c r="BE248" s="134">
        <f>IF(U248="základná",N248,0)</f>
        <v>0</v>
      </c>
      <c r="BF248" s="134">
        <f>IF(U248="znížená",N248,0)</f>
        <v>0</v>
      </c>
      <c r="BG248" s="134">
        <f>IF(U248="zákl. prenesená",N248,0)</f>
        <v>0</v>
      </c>
      <c r="BH248" s="134">
        <f>IF(U248="zníž. prenesená",N248,0)</f>
        <v>0</v>
      </c>
      <c r="BI248" s="134">
        <f>IF(U248="nulová",N248,0)</f>
        <v>0</v>
      </c>
      <c r="BJ248" s="20" t="s">
        <v>138</v>
      </c>
      <c r="BK248" s="220">
        <f>ROUND(L248*K248,3)</f>
        <v>0</v>
      </c>
      <c r="BL248" s="20" t="s">
        <v>222</v>
      </c>
      <c r="BM248" s="20" t="s">
        <v>925</v>
      </c>
    </row>
    <row r="249" s="1" customFormat="1" ht="25.5" customHeight="1">
      <c r="B249" s="175"/>
      <c r="C249" s="223" t="s">
        <v>926</v>
      </c>
      <c r="D249" s="223" t="s">
        <v>228</v>
      </c>
      <c r="E249" s="224" t="s">
        <v>927</v>
      </c>
      <c r="F249" s="225" t="s">
        <v>928</v>
      </c>
      <c r="G249" s="225"/>
      <c r="H249" s="225"/>
      <c r="I249" s="225"/>
      <c r="J249" s="226" t="s">
        <v>231</v>
      </c>
      <c r="K249" s="227">
        <v>186</v>
      </c>
      <c r="L249" s="228">
        <v>0</v>
      </c>
      <c r="M249" s="228"/>
      <c r="N249" s="227">
        <f>ROUND(L249*K249,3)</f>
        <v>0</v>
      </c>
      <c r="O249" s="215"/>
      <c r="P249" s="215"/>
      <c r="Q249" s="215"/>
      <c r="R249" s="179"/>
      <c r="T249" s="217" t="s">
        <v>5</v>
      </c>
      <c r="U249" s="54" t="s">
        <v>42</v>
      </c>
      <c r="V249" s="45"/>
      <c r="W249" s="218">
        <f>V249*K249</f>
        <v>0</v>
      </c>
      <c r="X249" s="218">
        <v>7.7666666666666693E-05</v>
      </c>
      <c r="Y249" s="218">
        <f>X249*K249</f>
        <v>0.014446000000000006</v>
      </c>
      <c r="Z249" s="218">
        <v>0</v>
      </c>
      <c r="AA249" s="219">
        <f>Z249*K249</f>
        <v>0</v>
      </c>
      <c r="AR249" s="20" t="s">
        <v>288</v>
      </c>
      <c r="AT249" s="20" t="s">
        <v>228</v>
      </c>
      <c r="AU249" s="20" t="s">
        <v>138</v>
      </c>
      <c r="AY249" s="20" t="s">
        <v>159</v>
      </c>
      <c r="BE249" s="134">
        <f>IF(U249="základná",N249,0)</f>
        <v>0</v>
      </c>
      <c r="BF249" s="134">
        <f>IF(U249="znížená",N249,0)</f>
        <v>0</v>
      </c>
      <c r="BG249" s="134">
        <f>IF(U249="zákl. prenesená",N249,0)</f>
        <v>0</v>
      </c>
      <c r="BH249" s="134">
        <f>IF(U249="zníž. prenesená",N249,0)</f>
        <v>0</v>
      </c>
      <c r="BI249" s="134">
        <f>IF(U249="nulová",N249,0)</f>
        <v>0</v>
      </c>
      <c r="BJ249" s="20" t="s">
        <v>138</v>
      </c>
      <c r="BK249" s="220">
        <f>ROUND(L249*K249,3)</f>
        <v>0</v>
      </c>
      <c r="BL249" s="20" t="s">
        <v>222</v>
      </c>
      <c r="BM249" s="20" t="s">
        <v>929</v>
      </c>
    </row>
    <row r="250" s="1" customFormat="1" ht="38.25" customHeight="1">
      <c r="B250" s="175"/>
      <c r="C250" s="223" t="s">
        <v>930</v>
      </c>
      <c r="D250" s="223" t="s">
        <v>228</v>
      </c>
      <c r="E250" s="224" t="s">
        <v>931</v>
      </c>
      <c r="F250" s="225" t="s">
        <v>932</v>
      </c>
      <c r="G250" s="225"/>
      <c r="H250" s="225"/>
      <c r="I250" s="225"/>
      <c r="J250" s="226" t="s">
        <v>231</v>
      </c>
      <c r="K250" s="227">
        <v>165</v>
      </c>
      <c r="L250" s="228">
        <v>0</v>
      </c>
      <c r="M250" s="228"/>
      <c r="N250" s="227">
        <f>ROUND(L250*K250,3)</f>
        <v>0</v>
      </c>
      <c r="O250" s="215"/>
      <c r="P250" s="215"/>
      <c r="Q250" s="215"/>
      <c r="R250" s="179"/>
      <c r="T250" s="217" t="s">
        <v>5</v>
      </c>
      <c r="U250" s="54" t="s">
        <v>42</v>
      </c>
      <c r="V250" s="45"/>
      <c r="W250" s="218">
        <f>V250*K250</f>
        <v>0</v>
      </c>
      <c r="X250" s="218">
        <v>0.000197333333333333</v>
      </c>
      <c r="Y250" s="218">
        <f>X250*K250</f>
        <v>0.032559999999999943</v>
      </c>
      <c r="Z250" s="218">
        <v>0</v>
      </c>
      <c r="AA250" s="219">
        <f>Z250*K250</f>
        <v>0</v>
      </c>
      <c r="AR250" s="20" t="s">
        <v>288</v>
      </c>
      <c r="AT250" s="20" t="s">
        <v>228</v>
      </c>
      <c r="AU250" s="20" t="s">
        <v>138</v>
      </c>
      <c r="AY250" s="20" t="s">
        <v>159</v>
      </c>
      <c r="BE250" s="134">
        <f>IF(U250="základná",N250,0)</f>
        <v>0</v>
      </c>
      <c r="BF250" s="134">
        <f>IF(U250="znížená",N250,0)</f>
        <v>0</v>
      </c>
      <c r="BG250" s="134">
        <f>IF(U250="zákl. prenesená",N250,0)</f>
        <v>0</v>
      </c>
      <c r="BH250" s="134">
        <f>IF(U250="zníž. prenesená",N250,0)</f>
        <v>0</v>
      </c>
      <c r="BI250" s="134">
        <f>IF(U250="nulová",N250,0)</f>
        <v>0</v>
      </c>
      <c r="BJ250" s="20" t="s">
        <v>138</v>
      </c>
      <c r="BK250" s="220">
        <f>ROUND(L250*K250,3)</f>
        <v>0</v>
      </c>
      <c r="BL250" s="20" t="s">
        <v>222</v>
      </c>
      <c r="BM250" s="20" t="s">
        <v>933</v>
      </c>
    </row>
    <row r="251" s="1" customFormat="1" ht="38.25" customHeight="1">
      <c r="B251" s="175"/>
      <c r="C251" s="223" t="s">
        <v>934</v>
      </c>
      <c r="D251" s="223" t="s">
        <v>228</v>
      </c>
      <c r="E251" s="224" t="s">
        <v>935</v>
      </c>
      <c r="F251" s="225" t="s">
        <v>936</v>
      </c>
      <c r="G251" s="225"/>
      <c r="H251" s="225"/>
      <c r="I251" s="225"/>
      <c r="J251" s="226" t="s">
        <v>231</v>
      </c>
      <c r="K251" s="227">
        <v>21</v>
      </c>
      <c r="L251" s="228">
        <v>0</v>
      </c>
      <c r="M251" s="228"/>
      <c r="N251" s="227">
        <f>ROUND(L251*K251,3)</f>
        <v>0</v>
      </c>
      <c r="O251" s="215"/>
      <c r="P251" s="215"/>
      <c r="Q251" s="215"/>
      <c r="R251" s="179"/>
      <c r="T251" s="217" t="s">
        <v>5</v>
      </c>
      <c r="U251" s="54" t="s">
        <v>42</v>
      </c>
      <c r="V251" s="45"/>
      <c r="W251" s="218">
        <f>V251*K251</f>
        <v>0</v>
      </c>
      <c r="X251" s="218">
        <v>0.00020666666666666701</v>
      </c>
      <c r="Y251" s="218">
        <f>X251*K251</f>
        <v>0.004340000000000007</v>
      </c>
      <c r="Z251" s="218">
        <v>0</v>
      </c>
      <c r="AA251" s="219">
        <f>Z251*K251</f>
        <v>0</v>
      </c>
      <c r="AR251" s="20" t="s">
        <v>288</v>
      </c>
      <c r="AT251" s="20" t="s">
        <v>228</v>
      </c>
      <c r="AU251" s="20" t="s">
        <v>138</v>
      </c>
      <c r="AY251" s="20" t="s">
        <v>159</v>
      </c>
      <c r="BE251" s="134">
        <f>IF(U251="základná",N251,0)</f>
        <v>0</v>
      </c>
      <c r="BF251" s="134">
        <f>IF(U251="znížená",N251,0)</f>
        <v>0</v>
      </c>
      <c r="BG251" s="134">
        <f>IF(U251="zákl. prenesená",N251,0)</f>
        <v>0</v>
      </c>
      <c r="BH251" s="134">
        <f>IF(U251="zníž. prenesená",N251,0)</f>
        <v>0</v>
      </c>
      <c r="BI251" s="134">
        <f>IF(U251="nulová",N251,0)</f>
        <v>0</v>
      </c>
      <c r="BJ251" s="20" t="s">
        <v>138</v>
      </c>
      <c r="BK251" s="220">
        <f>ROUND(L251*K251,3)</f>
        <v>0</v>
      </c>
      <c r="BL251" s="20" t="s">
        <v>222</v>
      </c>
      <c r="BM251" s="20" t="s">
        <v>937</v>
      </c>
    </row>
    <row r="252" s="1" customFormat="1" ht="38.25" customHeight="1">
      <c r="B252" s="175"/>
      <c r="C252" s="223" t="s">
        <v>938</v>
      </c>
      <c r="D252" s="223" t="s">
        <v>228</v>
      </c>
      <c r="E252" s="224" t="s">
        <v>939</v>
      </c>
      <c r="F252" s="225" t="s">
        <v>940</v>
      </c>
      <c r="G252" s="225"/>
      <c r="H252" s="225"/>
      <c r="I252" s="225"/>
      <c r="J252" s="226" t="s">
        <v>231</v>
      </c>
      <c r="K252" s="227">
        <v>79</v>
      </c>
      <c r="L252" s="228">
        <v>0</v>
      </c>
      <c r="M252" s="228"/>
      <c r="N252" s="227">
        <f>ROUND(L252*K252,3)</f>
        <v>0</v>
      </c>
      <c r="O252" s="215"/>
      <c r="P252" s="215"/>
      <c r="Q252" s="215"/>
      <c r="R252" s="179"/>
      <c r="T252" s="217" t="s">
        <v>5</v>
      </c>
      <c r="U252" s="54" t="s">
        <v>42</v>
      </c>
      <c r="V252" s="45"/>
      <c r="W252" s="218">
        <f>V252*K252</f>
        <v>0</v>
      </c>
      <c r="X252" s="218">
        <v>0.00023666666666666701</v>
      </c>
      <c r="Y252" s="218">
        <f>X252*K252</f>
        <v>0.018696666666666695</v>
      </c>
      <c r="Z252" s="218">
        <v>0</v>
      </c>
      <c r="AA252" s="219">
        <f>Z252*K252</f>
        <v>0</v>
      </c>
      <c r="AR252" s="20" t="s">
        <v>288</v>
      </c>
      <c r="AT252" s="20" t="s">
        <v>228</v>
      </c>
      <c r="AU252" s="20" t="s">
        <v>138</v>
      </c>
      <c r="AY252" s="20" t="s">
        <v>159</v>
      </c>
      <c r="BE252" s="134">
        <f>IF(U252="základná",N252,0)</f>
        <v>0</v>
      </c>
      <c r="BF252" s="134">
        <f>IF(U252="znížená",N252,0)</f>
        <v>0</v>
      </c>
      <c r="BG252" s="134">
        <f>IF(U252="zákl. prenesená",N252,0)</f>
        <v>0</v>
      </c>
      <c r="BH252" s="134">
        <f>IF(U252="zníž. prenesená",N252,0)</f>
        <v>0</v>
      </c>
      <c r="BI252" s="134">
        <f>IF(U252="nulová",N252,0)</f>
        <v>0</v>
      </c>
      <c r="BJ252" s="20" t="s">
        <v>138</v>
      </c>
      <c r="BK252" s="220">
        <f>ROUND(L252*K252,3)</f>
        <v>0</v>
      </c>
      <c r="BL252" s="20" t="s">
        <v>222</v>
      </c>
      <c r="BM252" s="20" t="s">
        <v>941</v>
      </c>
    </row>
    <row r="253" s="1" customFormat="1" ht="25.5" customHeight="1">
      <c r="B253" s="175"/>
      <c r="C253" s="223" t="s">
        <v>942</v>
      </c>
      <c r="D253" s="223" t="s">
        <v>228</v>
      </c>
      <c r="E253" s="224" t="s">
        <v>943</v>
      </c>
      <c r="F253" s="225" t="s">
        <v>944</v>
      </c>
      <c r="G253" s="225"/>
      <c r="H253" s="225"/>
      <c r="I253" s="225"/>
      <c r="J253" s="226" t="s">
        <v>231</v>
      </c>
      <c r="K253" s="227">
        <v>32</v>
      </c>
      <c r="L253" s="228">
        <v>0</v>
      </c>
      <c r="M253" s="228"/>
      <c r="N253" s="227">
        <f>ROUND(L253*K253,3)</f>
        <v>0</v>
      </c>
      <c r="O253" s="215"/>
      <c r="P253" s="215"/>
      <c r="Q253" s="215"/>
      <c r="R253" s="179"/>
      <c r="T253" s="217" t="s">
        <v>5</v>
      </c>
      <c r="U253" s="54" t="s">
        <v>42</v>
      </c>
      <c r="V253" s="45"/>
      <c r="W253" s="218">
        <f>V253*K253</f>
        <v>0</v>
      </c>
      <c r="X253" s="218">
        <v>0.0013616666666666701</v>
      </c>
      <c r="Y253" s="218">
        <f>X253*K253</f>
        <v>0.043573333333333443</v>
      </c>
      <c r="Z253" s="218">
        <v>0</v>
      </c>
      <c r="AA253" s="219">
        <f>Z253*K253</f>
        <v>0</v>
      </c>
      <c r="AR253" s="20" t="s">
        <v>288</v>
      </c>
      <c r="AT253" s="20" t="s">
        <v>228</v>
      </c>
      <c r="AU253" s="20" t="s">
        <v>138</v>
      </c>
      <c r="AY253" s="20" t="s">
        <v>159</v>
      </c>
      <c r="BE253" s="134">
        <f>IF(U253="základná",N253,0)</f>
        <v>0</v>
      </c>
      <c r="BF253" s="134">
        <f>IF(U253="znížená",N253,0)</f>
        <v>0</v>
      </c>
      <c r="BG253" s="134">
        <f>IF(U253="zákl. prenesená",N253,0)</f>
        <v>0</v>
      </c>
      <c r="BH253" s="134">
        <f>IF(U253="zníž. prenesená",N253,0)</f>
        <v>0</v>
      </c>
      <c r="BI253" s="134">
        <f>IF(U253="nulová",N253,0)</f>
        <v>0</v>
      </c>
      <c r="BJ253" s="20" t="s">
        <v>138</v>
      </c>
      <c r="BK253" s="220">
        <f>ROUND(L253*K253,3)</f>
        <v>0</v>
      </c>
      <c r="BL253" s="20" t="s">
        <v>222</v>
      </c>
      <c r="BM253" s="20" t="s">
        <v>945</v>
      </c>
    </row>
    <row r="254" s="1" customFormat="1" ht="25.5" customHeight="1">
      <c r="B254" s="175"/>
      <c r="C254" s="223" t="s">
        <v>946</v>
      </c>
      <c r="D254" s="223" t="s">
        <v>228</v>
      </c>
      <c r="E254" s="224" t="s">
        <v>947</v>
      </c>
      <c r="F254" s="225" t="s">
        <v>948</v>
      </c>
      <c r="G254" s="225"/>
      <c r="H254" s="225"/>
      <c r="I254" s="225"/>
      <c r="J254" s="226" t="s">
        <v>231</v>
      </c>
      <c r="K254" s="227">
        <v>2</v>
      </c>
      <c r="L254" s="228">
        <v>0</v>
      </c>
      <c r="M254" s="228"/>
      <c r="N254" s="227">
        <f>ROUND(L254*K254,3)</f>
        <v>0</v>
      </c>
      <c r="O254" s="215"/>
      <c r="P254" s="215"/>
      <c r="Q254" s="215"/>
      <c r="R254" s="179"/>
      <c r="T254" s="217" t="s">
        <v>5</v>
      </c>
      <c r="U254" s="54" t="s">
        <v>42</v>
      </c>
      <c r="V254" s="45"/>
      <c r="W254" s="218">
        <f>V254*K254</f>
        <v>0</v>
      </c>
      <c r="X254" s="218">
        <v>0.00181533333333333</v>
      </c>
      <c r="Y254" s="218">
        <f>X254*K254</f>
        <v>0.0036306666666666601</v>
      </c>
      <c r="Z254" s="218">
        <v>0</v>
      </c>
      <c r="AA254" s="219">
        <f>Z254*K254</f>
        <v>0</v>
      </c>
      <c r="AR254" s="20" t="s">
        <v>288</v>
      </c>
      <c r="AT254" s="20" t="s">
        <v>228</v>
      </c>
      <c r="AU254" s="20" t="s">
        <v>138</v>
      </c>
      <c r="AY254" s="20" t="s">
        <v>159</v>
      </c>
      <c r="BE254" s="134">
        <f>IF(U254="základná",N254,0)</f>
        <v>0</v>
      </c>
      <c r="BF254" s="134">
        <f>IF(U254="znížená",N254,0)</f>
        <v>0</v>
      </c>
      <c r="BG254" s="134">
        <f>IF(U254="zákl. prenesená",N254,0)</f>
        <v>0</v>
      </c>
      <c r="BH254" s="134">
        <f>IF(U254="zníž. prenesená",N254,0)</f>
        <v>0</v>
      </c>
      <c r="BI254" s="134">
        <f>IF(U254="nulová",N254,0)</f>
        <v>0</v>
      </c>
      <c r="BJ254" s="20" t="s">
        <v>138</v>
      </c>
      <c r="BK254" s="220">
        <f>ROUND(L254*K254,3)</f>
        <v>0</v>
      </c>
      <c r="BL254" s="20" t="s">
        <v>222</v>
      </c>
      <c r="BM254" s="20" t="s">
        <v>949</v>
      </c>
    </row>
    <row r="255" s="1" customFormat="1" ht="38.25" customHeight="1">
      <c r="B255" s="175"/>
      <c r="C255" s="223" t="s">
        <v>950</v>
      </c>
      <c r="D255" s="223" t="s">
        <v>228</v>
      </c>
      <c r="E255" s="224" t="s">
        <v>951</v>
      </c>
      <c r="F255" s="225" t="s">
        <v>952</v>
      </c>
      <c r="G255" s="225"/>
      <c r="H255" s="225"/>
      <c r="I255" s="225"/>
      <c r="J255" s="226" t="s">
        <v>231</v>
      </c>
      <c r="K255" s="227">
        <v>32</v>
      </c>
      <c r="L255" s="228">
        <v>0</v>
      </c>
      <c r="M255" s="228"/>
      <c r="N255" s="227">
        <f>ROUND(L255*K255,3)</f>
        <v>0</v>
      </c>
      <c r="O255" s="215"/>
      <c r="P255" s="215"/>
      <c r="Q255" s="215"/>
      <c r="R255" s="179"/>
      <c r="T255" s="217" t="s">
        <v>5</v>
      </c>
      <c r="U255" s="54" t="s">
        <v>42</v>
      </c>
      <c r="V255" s="45"/>
      <c r="W255" s="218">
        <f>V255*K255</f>
        <v>0</v>
      </c>
      <c r="X255" s="218">
        <v>0.00046200000000000001</v>
      </c>
      <c r="Y255" s="218">
        <f>X255*K255</f>
        <v>0.014784</v>
      </c>
      <c r="Z255" s="218">
        <v>0</v>
      </c>
      <c r="AA255" s="219">
        <f>Z255*K255</f>
        <v>0</v>
      </c>
      <c r="AR255" s="20" t="s">
        <v>288</v>
      </c>
      <c r="AT255" s="20" t="s">
        <v>228</v>
      </c>
      <c r="AU255" s="20" t="s">
        <v>138</v>
      </c>
      <c r="AY255" s="20" t="s">
        <v>159</v>
      </c>
      <c r="BE255" s="134">
        <f>IF(U255="základná",N255,0)</f>
        <v>0</v>
      </c>
      <c r="BF255" s="134">
        <f>IF(U255="znížená",N255,0)</f>
        <v>0</v>
      </c>
      <c r="BG255" s="134">
        <f>IF(U255="zákl. prenesená",N255,0)</f>
        <v>0</v>
      </c>
      <c r="BH255" s="134">
        <f>IF(U255="zníž. prenesená",N255,0)</f>
        <v>0</v>
      </c>
      <c r="BI255" s="134">
        <f>IF(U255="nulová",N255,0)</f>
        <v>0</v>
      </c>
      <c r="BJ255" s="20" t="s">
        <v>138</v>
      </c>
      <c r="BK255" s="220">
        <f>ROUND(L255*K255,3)</f>
        <v>0</v>
      </c>
      <c r="BL255" s="20" t="s">
        <v>222</v>
      </c>
      <c r="BM255" s="20" t="s">
        <v>953</v>
      </c>
    </row>
    <row r="256" s="1" customFormat="1" ht="38.25" customHeight="1">
      <c r="B256" s="175"/>
      <c r="C256" s="223" t="s">
        <v>954</v>
      </c>
      <c r="D256" s="223" t="s">
        <v>228</v>
      </c>
      <c r="E256" s="224" t="s">
        <v>955</v>
      </c>
      <c r="F256" s="225" t="s">
        <v>956</v>
      </c>
      <c r="G256" s="225"/>
      <c r="H256" s="225"/>
      <c r="I256" s="225"/>
      <c r="J256" s="226" t="s">
        <v>231</v>
      </c>
      <c r="K256" s="227">
        <v>2</v>
      </c>
      <c r="L256" s="228">
        <v>0</v>
      </c>
      <c r="M256" s="228"/>
      <c r="N256" s="227">
        <f>ROUND(L256*K256,3)</f>
        <v>0</v>
      </c>
      <c r="O256" s="215"/>
      <c r="P256" s="215"/>
      <c r="Q256" s="215"/>
      <c r="R256" s="179"/>
      <c r="T256" s="217" t="s">
        <v>5</v>
      </c>
      <c r="U256" s="54" t="s">
        <v>42</v>
      </c>
      <c r="V256" s="45"/>
      <c r="W256" s="218">
        <f>V256*K256</f>
        <v>0</v>
      </c>
      <c r="X256" s="218">
        <v>0.00059199999999999997</v>
      </c>
      <c r="Y256" s="218">
        <f>X256*K256</f>
        <v>0.0011839999999999999</v>
      </c>
      <c r="Z256" s="218">
        <v>0</v>
      </c>
      <c r="AA256" s="219">
        <f>Z256*K256</f>
        <v>0</v>
      </c>
      <c r="AR256" s="20" t="s">
        <v>288</v>
      </c>
      <c r="AT256" s="20" t="s">
        <v>228</v>
      </c>
      <c r="AU256" s="20" t="s">
        <v>138</v>
      </c>
      <c r="AY256" s="20" t="s">
        <v>159</v>
      </c>
      <c r="BE256" s="134">
        <f>IF(U256="základná",N256,0)</f>
        <v>0</v>
      </c>
      <c r="BF256" s="134">
        <f>IF(U256="znížená",N256,0)</f>
        <v>0</v>
      </c>
      <c r="BG256" s="134">
        <f>IF(U256="zákl. prenesená",N256,0)</f>
        <v>0</v>
      </c>
      <c r="BH256" s="134">
        <f>IF(U256="zníž. prenesená",N256,0)</f>
        <v>0</v>
      </c>
      <c r="BI256" s="134">
        <f>IF(U256="nulová",N256,0)</f>
        <v>0</v>
      </c>
      <c r="BJ256" s="20" t="s">
        <v>138</v>
      </c>
      <c r="BK256" s="220">
        <f>ROUND(L256*K256,3)</f>
        <v>0</v>
      </c>
      <c r="BL256" s="20" t="s">
        <v>222</v>
      </c>
      <c r="BM256" s="20" t="s">
        <v>957</v>
      </c>
    </row>
    <row r="257" s="1" customFormat="1" ht="16.5" customHeight="1">
      <c r="B257" s="175"/>
      <c r="C257" s="211" t="s">
        <v>958</v>
      </c>
      <c r="D257" s="211" t="s">
        <v>160</v>
      </c>
      <c r="E257" s="212" t="s">
        <v>959</v>
      </c>
      <c r="F257" s="213" t="s">
        <v>960</v>
      </c>
      <c r="G257" s="213"/>
      <c r="H257" s="213"/>
      <c r="I257" s="213"/>
      <c r="J257" s="214" t="s">
        <v>231</v>
      </c>
      <c r="K257" s="215">
        <v>86</v>
      </c>
      <c r="L257" s="216">
        <v>0</v>
      </c>
      <c r="M257" s="216"/>
      <c r="N257" s="215">
        <f>ROUND(L257*K257,3)</f>
        <v>0</v>
      </c>
      <c r="O257" s="215"/>
      <c r="P257" s="215"/>
      <c r="Q257" s="215"/>
      <c r="R257" s="179"/>
      <c r="T257" s="217" t="s">
        <v>5</v>
      </c>
      <c r="U257" s="54" t="s">
        <v>42</v>
      </c>
      <c r="V257" s="45"/>
      <c r="W257" s="218">
        <f>V257*K257</f>
        <v>0</v>
      </c>
      <c r="X257" s="218">
        <v>4.0000000000000003E-05</v>
      </c>
      <c r="Y257" s="218">
        <f>X257*K257</f>
        <v>0.0034400000000000003</v>
      </c>
      <c r="Z257" s="218">
        <v>0</v>
      </c>
      <c r="AA257" s="219">
        <f>Z257*K257</f>
        <v>0</v>
      </c>
      <c r="AR257" s="20" t="s">
        <v>222</v>
      </c>
      <c r="AT257" s="20" t="s">
        <v>160</v>
      </c>
      <c r="AU257" s="20" t="s">
        <v>138</v>
      </c>
      <c r="AY257" s="20" t="s">
        <v>159</v>
      </c>
      <c r="BE257" s="134">
        <f>IF(U257="základná",N257,0)</f>
        <v>0</v>
      </c>
      <c r="BF257" s="134">
        <f>IF(U257="znížená",N257,0)</f>
        <v>0</v>
      </c>
      <c r="BG257" s="134">
        <f>IF(U257="zákl. prenesená",N257,0)</f>
        <v>0</v>
      </c>
      <c r="BH257" s="134">
        <f>IF(U257="zníž. prenesená",N257,0)</f>
        <v>0</v>
      </c>
      <c r="BI257" s="134">
        <f>IF(U257="nulová",N257,0)</f>
        <v>0</v>
      </c>
      <c r="BJ257" s="20" t="s">
        <v>138</v>
      </c>
      <c r="BK257" s="220">
        <f>ROUND(L257*K257,3)</f>
        <v>0</v>
      </c>
      <c r="BL257" s="20" t="s">
        <v>222</v>
      </c>
      <c r="BM257" s="20" t="s">
        <v>961</v>
      </c>
    </row>
    <row r="258" s="1" customFormat="1" ht="25.5" customHeight="1">
      <c r="B258" s="175"/>
      <c r="C258" s="223" t="s">
        <v>962</v>
      </c>
      <c r="D258" s="223" t="s">
        <v>228</v>
      </c>
      <c r="E258" s="224" t="s">
        <v>963</v>
      </c>
      <c r="F258" s="225" t="s">
        <v>964</v>
      </c>
      <c r="G258" s="225"/>
      <c r="H258" s="225"/>
      <c r="I258" s="225"/>
      <c r="J258" s="226" t="s">
        <v>231</v>
      </c>
      <c r="K258" s="227">
        <v>4</v>
      </c>
      <c r="L258" s="228">
        <v>0</v>
      </c>
      <c r="M258" s="228"/>
      <c r="N258" s="227">
        <f>ROUND(L258*K258,3)</f>
        <v>0</v>
      </c>
      <c r="O258" s="215"/>
      <c r="P258" s="215"/>
      <c r="Q258" s="215"/>
      <c r="R258" s="179"/>
      <c r="T258" s="217" t="s">
        <v>5</v>
      </c>
      <c r="U258" s="54" t="s">
        <v>42</v>
      </c>
      <c r="V258" s="45"/>
      <c r="W258" s="218">
        <f>V258*K258</f>
        <v>0</v>
      </c>
      <c r="X258" s="218">
        <v>4.1333333333333299E-05</v>
      </c>
      <c r="Y258" s="218">
        <f>X258*K258</f>
        <v>0.0001653333333333332</v>
      </c>
      <c r="Z258" s="218">
        <v>0</v>
      </c>
      <c r="AA258" s="219">
        <f>Z258*K258</f>
        <v>0</v>
      </c>
      <c r="AR258" s="20" t="s">
        <v>288</v>
      </c>
      <c r="AT258" s="20" t="s">
        <v>228</v>
      </c>
      <c r="AU258" s="20" t="s">
        <v>138</v>
      </c>
      <c r="AY258" s="20" t="s">
        <v>159</v>
      </c>
      <c r="BE258" s="134">
        <f>IF(U258="základná",N258,0)</f>
        <v>0</v>
      </c>
      <c r="BF258" s="134">
        <f>IF(U258="znížená",N258,0)</f>
        <v>0</v>
      </c>
      <c r="BG258" s="134">
        <f>IF(U258="zákl. prenesená",N258,0)</f>
        <v>0</v>
      </c>
      <c r="BH258" s="134">
        <f>IF(U258="zníž. prenesená",N258,0)</f>
        <v>0</v>
      </c>
      <c r="BI258" s="134">
        <f>IF(U258="nulová",N258,0)</f>
        <v>0</v>
      </c>
      <c r="BJ258" s="20" t="s">
        <v>138</v>
      </c>
      <c r="BK258" s="220">
        <f>ROUND(L258*K258,3)</f>
        <v>0</v>
      </c>
      <c r="BL258" s="20" t="s">
        <v>222</v>
      </c>
      <c r="BM258" s="20" t="s">
        <v>965</v>
      </c>
    </row>
    <row r="259" s="1" customFormat="1" ht="25.5" customHeight="1">
      <c r="B259" s="175"/>
      <c r="C259" s="223" t="s">
        <v>966</v>
      </c>
      <c r="D259" s="223" t="s">
        <v>228</v>
      </c>
      <c r="E259" s="224" t="s">
        <v>967</v>
      </c>
      <c r="F259" s="225" t="s">
        <v>968</v>
      </c>
      <c r="G259" s="225"/>
      <c r="H259" s="225"/>
      <c r="I259" s="225"/>
      <c r="J259" s="226" t="s">
        <v>231</v>
      </c>
      <c r="K259" s="227">
        <v>66</v>
      </c>
      <c r="L259" s="228">
        <v>0</v>
      </c>
      <c r="M259" s="228"/>
      <c r="N259" s="227">
        <f>ROUND(L259*K259,3)</f>
        <v>0</v>
      </c>
      <c r="O259" s="215"/>
      <c r="P259" s="215"/>
      <c r="Q259" s="215"/>
      <c r="R259" s="179"/>
      <c r="T259" s="217" t="s">
        <v>5</v>
      </c>
      <c r="U259" s="54" t="s">
        <v>42</v>
      </c>
      <c r="V259" s="45"/>
      <c r="W259" s="218">
        <f>V259*K259</f>
        <v>0</v>
      </c>
      <c r="X259" s="218">
        <v>5.6666666666666698E-05</v>
      </c>
      <c r="Y259" s="218">
        <f>X259*K259</f>
        <v>0.003740000000000002</v>
      </c>
      <c r="Z259" s="218">
        <v>0</v>
      </c>
      <c r="AA259" s="219">
        <f>Z259*K259</f>
        <v>0</v>
      </c>
      <c r="AR259" s="20" t="s">
        <v>288</v>
      </c>
      <c r="AT259" s="20" t="s">
        <v>228</v>
      </c>
      <c r="AU259" s="20" t="s">
        <v>138</v>
      </c>
      <c r="AY259" s="20" t="s">
        <v>159</v>
      </c>
      <c r="BE259" s="134">
        <f>IF(U259="základná",N259,0)</f>
        <v>0</v>
      </c>
      <c r="BF259" s="134">
        <f>IF(U259="znížená",N259,0)</f>
        <v>0</v>
      </c>
      <c r="BG259" s="134">
        <f>IF(U259="zákl. prenesená",N259,0)</f>
        <v>0</v>
      </c>
      <c r="BH259" s="134">
        <f>IF(U259="zníž. prenesená",N259,0)</f>
        <v>0</v>
      </c>
      <c r="BI259" s="134">
        <f>IF(U259="nulová",N259,0)</f>
        <v>0</v>
      </c>
      <c r="BJ259" s="20" t="s">
        <v>138</v>
      </c>
      <c r="BK259" s="220">
        <f>ROUND(L259*K259,3)</f>
        <v>0</v>
      </c>
      <c r="BL259" s="20" t="s">
        <v>222</v>
      </c>
      <c r="BM259" s="20" t="s">
        <v>969</v>
      </c>
    </row>
    <row r="260" s="1" customFormat="1" ht="25.5" customHeight="1">
      <c r="B260" s="175"/>
      <c r="C260" s="223" t="s">
        <v>970</v>
      </c>
      <c r="D260" s="223" t="s">
        <v>228</v>
      </c>
      <c r="E260" s="224" t="s">
        <v>971</v>
      </c>
      <c r="F260" s="225" t="s">
        <v>972</v>
      </c>
      <c r="G260" s="225"/>
      <c r="H260" s="225"/>
      <c r="I260" s="225"/>
      <c r="J260" s="226" t="s">
        <v>231</v>
      </c>
      <c r="K260" s="227">
        <v>6</v>
      </c>
      <c r="L260" s="228">
        <v>0</v>
      </c>
      <c r="M260" s="228"/>
      <c r="N260" s="227">
        <f>ROUND(L260*K260,3)</f>
        <v>0</v>
      </c>
      <c r="O260" s="215"/>
      <c r="P260" s="215"/>
      <c r="Q260" s="215"/>
      <c r="R260" s="179"/>
      <c r="T260" s="217" t="s">
        <v>5</v>
      </c>
      <c r="U260" s="54" t="s">
        <v>42</v>
      </c>
      <c r="V260" s="45"/>
      <c r="W260" s="218">
        <f>V260*K260</f>
        <v>0</v>
      </c>
      <c r="X260" s="218">
        <v>0.000130333333333333</v>
      </c>
      <c r="Y260" s="218">
        <f>X260*K260</f>
        <v>0.00078199999999999797</v>
      </c>
      <c r="Z260" s="218">
        <v>0</v>
      </c>
      <c r="AA260" s="219">
        <f>Z260*K260</f>
        <v>0</v>
      </c>
      <c r="AR260" s="20" t="s">
        <v>288</v>
      </c>
      <c r="AT260" s="20" t="s">
        <v>228</v>
      </c>
      <c r="AU260" s="20" t="s">
        <v>138</v>
      </c>
      <c r="AY260" s="20" t="s">
        <v>159</v>
      </c>
      <c r="BE260" s="134">
        <f>IF(U260="základná",N260,0)</f>
        <v>0</v>
      </c>
      <c r="BF260" s="134">
        <f>IF(U260="znížená",N260,0)</f>
        <v>0</v>
      </c>
      <c r="BG260" s="134">
        <f>IF(U260="zákl. prenesená",N260,0)</f>
        <v>0</v>
      </c>
      <c r="BH260" s="134">
        <f>IF(U260="zníž. prenesená",N260,0)</f>
        <v>0</v>
      </c>
      <c r="BI260" s="134">
        <f>IF(U260="nulová",N260,0)</f>
        <v>0</v>
      </c>
      <c r="BJ260" s="20" t="s">
        <v>138</v>
      </c>
      <c r="BK260" s="220">
        <f>ROUND(L260*K260,3)</f>
        <v>0</v>
      </c>
      <c r="BL260" s="20" t="s">
        <v>222</v>
      </c>
      <c r="BM260" s="20" t="s">
        <v>973</v>
      </c>
    </row>
    <row r="261" s="1" customFormat="1" ht="25.5" customHeight="1">
      <c r="B261" s="175"/>
      <c r="C261" s="223" t="s">
        <v>974</v>
      </c>
      <c r="D261" s="223" t="s">
        <v>228</v>
      </c>
      <c r="E261" s="224" t="s">
        <v>975</v>
      </c>
      <c r="F261" s="225" t="s">
        <v>976</v>
      </c>
      <c r="G261" s="225"/>
      <c r="H261" s="225"/>
      <c r="I261" s="225"/>
      <c r="J261" s="226" t="s">
        <v>231</v>
      </c>
      <c r="K261" s="227">
        <v>4</v>
      </c>
      <c r="L261" s="228">
        <v>0</v>
      </c>
      <c r="M261" s="228"/>
      <c r="N261" s="227">
        <f>ROUND(L261*K261,3)</f>
        <v>0</v>
      </c>
      <c r="O261" s="215"/>
      <c r="P261" s="215"/>
      <c r="Q261" s="215"/>
      <c r="R261" s="179"/>
      <c r="T261" s="217" t="s">
        <v>5</v>
      </c>
      <c r="U261" s="54" t="s">
        <v>42</v>
      </c>
      <c r="V261" s="45"/>
      <c r="W261" s="218">
        <f>V261*K261</f>
        <v>0</v>
      </c>
      <c r="X261" s="218">
        <v>0.00032466666666666701</v>
      </c>
      <c r="Y261" s="218">
        <f>X261*K261</f>
        <v>0.001298666666666668</v>
      </c>
      <c r="Z261" s="218">
        <v>0</v>
      </c>
      <c r="AA261" s="219">
        <f>Z261*K261</f>
        <v>0</v>
      </c>
      <c r="AR261" s="20" t="s">
        <v>288</v>
      </c>
      <c r="AT261" s="20" t="s">
        <v>228</v>
      </c>
      <c r="AU261" s="20" t="s">
        <v>138</v>
      </c>
      <c r="AY261" s="20" t="s">
        <v>159</v>
      </c>
      <c r="BE261" s="134">
        <f>IF(U261="základná",N261,0)</f>
        <v>0</v>
      </c>
      <c r="BF261" s="134">
        <f>IF(U261="znížená",N261,0)</f>
        <v>0</v>
      </c>
      <c r="BG261" s="134">
        <f>IF(U261="zákl. prenesená",N261,0)</f>
        <v>0</v>
      </c>
      <c r="BH261" s="134">
        <f>IF(U261="zníž. prenesená",N261,0)</f>
        <v>0</v>
      </c>
      <c r="BI261" s="134">
        <f>IF(U261="nulová",N261,0)</f>
        <v>0</v>
      </c>
      <c r="BJ261" s="20" t="s">
        <v>138</v>
      </c>
      <c r="BK261" s="220">
        <f>ROUND(L261*K261,3)</f>
        <v>0</v>
      </c>
      <c r="BL261" s="20" t="s">
        <v>222</v>
      </c>
      <c r="BM261" s="20" t="s">
        <v>977</v>
      </c>
    </row>
    <row r="262" s="1" customFormat="1" ht="25.5" customHeight="1">
      <c r="B262" s="175"/>
      <c r="C262" s="223" t="s">
        <v>978</v>
      </c>
      <c r="D262" s="223" t="s">
        <v>228</v>
      </c>
      <c r="E262" s="224" t="s">
        <v>979</v>
      </c>
      <c r="F262" s="225" t="s">
        <v>980</v>
      </c>
      <c r="G262" s="225"/>
      <c r="H262" s="225"/>
      <c r="I262" s="225"/>
      <c r="J262" s="226" t="s">
        <v>231</v>
      </c>
      <c r="K262" s="227">
        <v>4</v>
      </c>
      <c r="L262" s="228">
        <v>0</v>
      </c>
      <c r="M262" s="228"/>
      <c r="N262" s="227">
        <f>ROUND(L262*K262,3)</f>
        <v>0</v>
      </c>
      <c r="O262" s="215"/>
      <c r="P262" s="215"/>
      <c r="Q262" s="215"/>
      <c r="R262" s="179"/>
      <c r="T262" s="217" t="s">
        <v>5</v>
      </c>
      <c r="U262" s="54" t="s">
        <v>42</v>
      </c>
      <c r="V262" s="45"/>
      <c r="W262" s="218">
        <f>V262*K262</f>
        <v>0</v>
      </c>
      <c r="X262" s="218">
        <v>0.00079933333333333299</v>
      </c>
      <c r="Y262" s="218">
        <f>X262*K262</f>
        <v>0.003197333333333332</v>
      </c>
      <c r="Z262" s="218">
        <v>0</v>
      </c>
      <c r="AA262" s="219">
        <f>Z262*K262</f>
        <v>0</v>
      </c>
      <c r="AR262" s="20" t="s">
        <v>288</v>
      </c>
      <c r="AT262" s="20" t="s">
        <v>228</v>
      </c>
      <c r="AU262" s="20" t="s">
        <v>138</v>
      </c>
      <c r="AY262" s="20" t="s">
        <v>159</v>
      </c>
      <c r="BE262" s="134">
        <f>IF(U262="základná",N262,0)</f>
        <v>0</v>
      </c>
      <c r="BF262" s="134">
        <f>IF(U262="znížená",N262,0)</f>
        <v>0</v>
      </c>
      <c r="BG262" s="134">
        <f>IF(U262="zákl. prenesená",N262,0)</f>
        <v>0</v>
      </c>
      <c r="BH262" s="134">
        <f>IF(U262="zníž. prenesená",N262,0)</f>
        <v>0</v>
      </c>
      <c r="BI262" s="134">
        <f>IF(U262="nulová",N262,0)</f>
        <v>0</v>
      </c>
      <c r="BJ262" s="20" t="s">
        <v>138</v>
      </c>
      <c r="BK262" s="220">
        <f>ROUND(L262*K262,3)</f>
        <v>0</v>
      </c>
      <c r="BL262" s="20" t="s">
        <v>222</v>
      </c>
      <c r="BM262" s="20" t="s">
        <v>981</v>
      </c>
    </row>
    <row r="263" s="1" customFormat="1" ht="25.5" customHeight="1">
      <c r="B263" s="175"/>
      <c r="C263" s="223" t="s">
        <v>982</v>
      </c>
      <c r="D263" s="223" t="s">
        <v>228</v>
      </c>
      <c r="E263" s="224" t="s">
        <v>983</v>
      </c>
      <c r="F263" s="225" t="s">
        <v>984</v>
      </c>
      <c r="G263" s="225"/>
      <c r="H263" s="225"/>
      <c r="I263" s="225"/>
      <c r="J263" s="226" t="s">
        <v>231</v>
      </c>
      <c r="K263" s="227">
        <v>2</v>
      </c>
      <c r="L263" s="228">
        <v>0</v>
      </c>
      <c r="M263" s="228"/>
      <c r="N263" s="227">
        <f>ROUND(L263*K263,3)</f>
        <v>0</v>
      </c>
      <c r="O263" s="215"/>
      <c r="P263" s="215"/>
      <c r="Q263" s="215"/>
      <c r="R263" s="179"/>
      <c r="T263" s="217" t="s">
        <v>5</v>
      </c>
      <c r="U263" s="54" t="s">
        <v>42</v>
      </c>
      <c r="V263" s="45"/>
      <c r="W263" s="218">
        <f>V263*K263</f>
        <v>0</v>
      </c>
      <c r="X263" s="218">
        <v>0.0011479999999999999</v>
      </c>
      <c r="Y263" s="218">
        <f>X263*K263</f>
        <v>0.0022959999999999999</v>
      </c>
      <c r="Z263" s="218">
        <v>0</v>
      </c>
      <c r="AA263" s="219">
        <f>Z263*K263</f>
        <v>0</v>
      </c>
      <c r="AR263" s="20" t="s">
        <v>288</v>
      </c>
      <c r="AT263" s="20" t="s">
        <v>228</v>
      </c>
      <c r="AU263" s="20" t="s">
        <v>138</v>
      </c>
      <c r="AY263" s="20" t="s">
        <v>159</v>
      </c>
      <c r="BE263" s="134">
        <f>IF(U263="základná",N263,0)</f>
        <v>0</v>
      </c>
      <c r="BF263" s="134">
        <f>IF(U263="znížená",N263,0)</f>
        <v>0</v>
      </c>
      <c r="BG263" s="134">
        <f>IF(U263="zákl. prenesená",N263,0)</f>
        <v>0</v>
      </c>
      <c r="BH263" s="134">
        <f>IF(U263="zníž. prenesená",N263,0)</f>
        <v>0</v>
      </c>
      <c r="BI263" s="134">
        <f>IF(U263="nulová",N263,0)</f>
        <v>0</v>
      </c>
      <c r="BJ263" s="20" t="s">
        <v>138</v>
      </c>
      <c r="BK263" s="220">
        <f>ROUND(L263*K263,3)</f>
        <v>0</v>
      </c>
      <c r="BL263" s="20" t="s">
        <v>222</v>
      </c>
      <c r="BM263" s="20" t="s">
        <v>985</v>
      </c>
    </row>
    <row r="264" s="1" customFormat="1" ht="38.25" customHeight="1">
      <c r="B264" s="175"/>
      <c r="C264" s="211" t="s">
        <v>986</v>
      </c>
      <c r="D264" s="211" t="s">
        <v>160</v>
      </c>
      <c r="E264" s="212" t="s">
        <v>987</v>
      </c>
      <c r="F264" s="213" t="s">
        <v>988</v>
      </c>
      <c r="G264" s="213"/>
      <c r="H264" s="213"/>
      <c r="I264" s="213"/>
      <c r="J264" s="214" t="s">
        <v>231</v>
      </c>
      <c r="K264" s="215">
        <v>2</v>
      </c>
      <c r="L264" s="216">
        <v>0</v>
      </c>
      <c r="M264" s="216"/>
      <c r="N264" s="215">
        <f>ROUND(L264*K264,3)</f>
        <v>0</v>
      </c>
      <c r="O264" s="215"/>
      <c r="P264" s="215"/>
      <c r="Q264" s="215"/>
      <c r="R264" s="179"/>
      <c r="T264" s="217" t="s">
        <v>5</v>
      </c>
      <c r="U264" s="54" t="s">
        <v>42</v>
      </c>
      <c r="V264" s="45"/>
      <c r="W264" s="218">
        <f>V264*K264</f>
        <v>0</v>
      </c>
      <c r="X264" s="218">
        <v>0.00042000000000000002</v>
      </c>
      <c r="Y264" s="218">
        <f>X264*K264</f>
        <v>0.00084000000000000003</v>
      </c>
      <c r="Z264" s="218">
        <v>0</v>
      </c>
      <c r="AA264" s="219">
        <f>Z264*K264</f>
        <v>0</v>
      </c>
      <c r="AR264" s="20" t="s">
        <v>222</v>
      </c>
      <c r="AT264" s="20" t="s">
        <v>160</v>
      </c>
      <c r="AU264" s="20" t="s">
        <v>138</v>
      </c>
      <c r="AY264" s="20" t="s">
        <v>159</v>
      </c>
      <c r="BE264" s="134">
        <f>IF(U264="základná",N264,0)</f>
        <v>0</v>
      </c>
      <c r="BF264" s="134">
        <f>IF(U264="znížená",N264,0)</f>
        <v>0</v>
      </c>
      <c r="BG264" s="134">
        <f>IF(U264="zákl. prenesená",N264,0)</f>
        <v>0</v>
      </c>
      <c r="BH264" s="134">
        <f>IF(U264="zníž. prenesená",N264,0)</f>
        <v>0</v>
      </c>
      <c r="BI264" s="134">
        <f>IF(U264="nulová",N264,0)</f>
        <v>0</v>
      </c>
      <c r="BJ264" s="20" t="s">
        <v>138</v>
      </c>
      <c r="BK264" s="220">
        <f>ROUND(L264*K264,3)</f>
        <v>0</v>
      </c>
      <c r="BL264" s="20" t="s">
        <v>222</v>
      </c>
      <c r="BM264" s="20" t="s">
        <v>989</v>
      </c>
    </row>
    <row r="265" s="1" customFormat="1" ht="38.25" customHeight="1">
      <c r="B265" s="175"/>
      <c r="C265" s="211" t="s">
        <v>990</v>
      </c>
      <c r="D265" s="211" t="s">
        <v>160</v>
      </c>
      <c r="E265" s="212" t="s">
        <v>991</v>
      </c>
      <c r="F265" s="213" t="s">
        <v>992</v>
      </c>
      <c r="G265" s="213"/>
      <c r="H265" s="213"/>
      <c r="I265" s="213"/>
      <c r="J265" s="214" t="s">
        <v>231</v>
      </c>
      <c r="K265" s="215">
        <v>1</v>
      </c>
      <c r="L265" s="216">
        <v>0</v>
      </c>
      <c r="M265" s="216"/>
      <c r="N265" s="215">
        <f>ROUND(L265*K265,3)</f>
        <v>0</v>
      </c>
      <c r="O265" s="215"/>
      <c r="P265" s="215"/>
      <c r="Q265" s="215"/>
      <c r="R265" s="179"/>
      <c r="T265" s="217" t="s">
        <v>5</v>
      </c>
      <c r="U265" s="54" t="s">
        <v>42</v>
      </c>
      <c r="V265" s="45"/>
      <c r="W265" s="218">
        <f>V265*K265</f>
        <v>0</v>
      </c>
      <c r="X265" s="218">
        <v>0.0010300000000000001</v>
      </c>
      <c r="Y265" s="218">
        <f>X265*K265</f>
        <v>0.0010300000000000001</v>
      </c>
      <c r="Z265" s="218">
        <v>0</v>
      </c>
      <c r="AA265" s="219">
        <f>Z265*K265</f>
        <v>0</v>
      </c>
      <c r="AR265" s="20" t="s">
        <v>222</v>
      </c>
      <c r="AT265" s="20" t="s">
        <v>160</v>
      </c>
      <c r="AU265" s="20" t="s">
        <v>138</v>
      </c>
      <c r="AY265" s="20" t="s">
        <v>159</v>
      </c>
      <c r="BE265" s="134">
        <f>IF(U265="základná",N265,0)</f>
        <v>0</v>
      </c>
      <c r="BF265" s="134">
        <f>IF(U265="znížená",N265,0)</f>
        <v>0</v>
      </c>
      <c r="BG265" s="134">
        <f>IF(U265="zákl. prenesená",N265,0)</f>
        <v>0</v>
      </c>
      <c r="BH265" s="134">
        <f>IF(U265="zníž. prenesená",N265,0)</f>
        <v>0</v>
      </c>
      <c r="BI265" s="134">
        <f>IF(U265="nulová",N265,0)</f>
        <v>0</v>
      </c>
      <c r="BJ265" s="20" t="s">
        <v>138</v>
      </c>
      <c r="BK265" s="220">
        <f>ROUND(L265*K265,3)</f>
        <v>0</v>
      </c>
      <c r="BL265" s="20" t="s">
        <v>222</v>
      </c>
      <c r="BM265" s="20" t="s">
        <v>993</v>
      </c>
    </row>
    <row r="266" s="1" customFormat="1" ht="38.25" customHeight="1">
      <c r="B266" s="175"/>
      <c r="C266" s="211" t="s">
        <v>994</v>
      </c>
      <c r="D266" s="211" t="s">
        <v>160</v>
      </c>
      <c r="E266" s="212" t="s">
        <v>995</v>
      </c>
      <c r="F266" s="213" t="s">
        <v>996</v>
      </c>
      <c r="G266" s="213"/>
      <c r="H266" s="213"/>
      <c r="I266" s="213"/>
      <c r="J266" s="214" t="s">
        <v>231</v>
      </c>
      <c r="K266" s="215">
        <v>1</v>
      </c>
      <c r="L266" s="216">
        <v>0</v>
      </c>
      <c r="M266" s="216"/>
      <c r="N266" s="215">
        <f>ROUND(L266*K266,3)</f>
        <v>0</v>
      </c>
      <c r="O266" s="215"/>
      <c r="P266" s="215"/>
      <c r="Q266" s="215"/>
      <c r="R266" s="179"/>
      <c r="T266" s="217" t="s">
        <v>5</v>
      </c>
      <c r="U266" s="54" t="s">
        <v>42</v>
      </c>
      <c r="V266" s="45"/>
      <c r="W266" s="218">
        <f>V266*K266</f>
        <v>0</v>
      </c>
      <c r="X266" s="218">
        <v>0.00042077999999999999</v>
      </c>
      <c r="Y266" s="218">
        <f>X266*K266</f>
        <v>0.00042077999999999999</v>
      </c>
      <c r="Z266" s="218">
        <v>0.0089999999999999993</v>
      </c>
      <c r="AA266" s="219">
        <f>Z266*K266</f>
        <v>0.0089999999999999993</v>
      </c>
      <c r="AR266" s="20" t="s">
        <v>222</v>
      </c>
      <c r="AT266" s="20" t="s">
        <v>160</v>
      </c>
      <c r="AU266" s="20" t="s">
        <v>138</v>
      </c>
      <c r="AY266" s="20" t="s">
        <v>159</v>
      </c>
      <c r="BE266" s="134">
        <f>IF(U266="základná",N266,0)</f>
        <v>0</v>
      </c>
      <c r="BF266" s="134">
        <f>IF(U266="znížená",N266,0)</f>
        <v>0</v>
      </c>
      <c r="BG266" s="134">
        <f>IF(U266="zákl. prenesená",N266,0)</f>
        <v>0</v>
      </c>
      <c r="BH266" s="134">
        <f>IF(U266="zníž. prenesená",N266,0)</f>
        <v>0</v>
      </c>
      <c r="BI266" s="134">
        <f>IF(U266="nulová",N266,0)</f>
        <v>0</v>
      </c>
      <c r="BJ266" s="20" t="s">
        <v>138</v>
      </c>
      <c r="BK266" s="220">
        <f>ROUND(L266*K266,3)</f>
        <v>0</v>
      </c>
      <c r="BL266" s="20" t="s">
        <v>222</v>
      </c>
      <c r="BM266" s="20" t="s">
        <v>997</v>
      </c>
    </row>
    <row r="267" s="1" customFormat="1" ht="38.25" customHeight="1">
      <c r="B267" s="175"/>
      <c r="C267" s="211" t="s">
        <v>998</v>
      </c>
      <c r="D267" s="211" t="s">
        <v>160</v>
      </c>
      <c r="E267" s="212" t="s">
        <v>999</v>
      </c>
      <c r="F267" s="213" t="s">
        <v>1000</v>
      </c>
      <c r="G267" s="213"/>
      <c r="H267" s="213"/>
      <c r="I267" s="213"/>
      <c r="J267" s="214" t="s">
        <v>231</v>
      </c>
      <c r="K267" s="215">
        <v>74</v>
      </c>
      <c r="L267" s="216">
        <v>0</v>
      </c>
      <c r="M267" s="216"/>
      <c r="N267" s="215">
        <f>ROUND(L267*K267,3)</f>
        <v>0</v>
      </c>
      <c r="O267" s="215"/>
      <c r="P267" s="215"/>
      <c r="Q267" s="215"/>
      <c r="R267" s="179"/>
      <c r="T267" s="217" t="s">
        <v>5</v>
      </c>
      <c r="U267" s="54" t="s">
        <v>42</v>
      </c>
      <c r="V267" s="45"/>
      <c r="W267" s="218">
        <f>V267*K267</f>
        <v>0</v>
      </c>
      <c r="X267" s="218">
        <v>0.00048999999999999998</v>
      </c>
      <c r="Y267" s="218">
        <f>X267*K267</f>
        <v>0.036260000000000001</v>
      </c>
      <c r="Z267" s="218">
        <v>0</v>
      </c>
      <c r="AA267" s="219">
        <f>Z267*K267</f>
        <v>0</v>
      </c>
      <c r="AR267" s="20" t="s">
        <v>222</v>
      </c>
      <c r="AT267" s="20" t="s">
        <v>160</v>
      </c>
      <c r="AU267" s="20" t="s">
        <v>138</v>
      </c>
      <c r="AY267" s="20" t="s">
        <v>159</v>
      </c>
      <c r="BE267" s="134">
        <f>IF(U267="základná",N267,0)</f>
        <v>0</v>
      </c>
      <c r="BF267" s="134">
        <f>IF(U267="znížená",N267,0)</f>
        <v>0</v>
      </c>
      <c r="BG267" s="134">
        <f>IF(U267="zákl. prenesená",N267,0)</f>
        <v>0</v>
      </c>
      <c r="BH267" s="134">
        <f>IF(U267="zníž. prenesená",N267,0)</f>
        <v>0</v>
      </c>
      <c r="BI267" s="134">
        <f>IF(U267="nulová",N267,0)</f>
        <v>0</v>
      </c>
      <c r="BJ267" s="20" t="s">
        <v>138</v>
      </c>
      <c r="BK267" s="220">
        <f>ROUND(L267*K267,3)</f>
        <v>0</v>
      </c>
      <c r="BL267" s="20" t="s">
        <v>222</v>
      </c>
      <c r="BM267" s="20" t="s">
        <v>1001</v>
      </c>
    </row>
    <row r="268" s="1" customFormat="1" ht="38.25" customHeight="1">
      <c r="B268" s="175"/>
      <c r="C268" s="211" t="s">
        <v>1002</v>
      </c>
      <c r="D268" s="211" t="s">
        <v>160</v>
      </c>
      <c r="E268" s="212" t="s">
        <v>1003</v>
      </c>
      <c r="F268" s="213" t="s">
        <v>1004</v>
      </c>
      <c r="G268" s="213"/>
      <c r="H268" s="213"/>
      <c r="I268" s="213"/>
      <c r="J268" s="214" t="s">
        <v>231</v>
      </c>
      <c r="K268" s="215">
        <v>2</v>
      </c>
      <c r="L268" s="216">
        <v>0</v>
      </c>
      <c r="M268" s="216"/>
      <c r="N268" s="215">
        <f>ROUND(L268*K268,3)</f>
        <v>0</v>
      </c>
      <c r="O268" s="215"/>
      <c r="P268" s="215"/>
      <c r="Q268" s="215"/>
      <c r="R268" s="179"/>
      <c r="T268" s="217" t="s">
        <v>5</v>
      </c>
      <c r="U268" s="54" t="s">
        <v>42</v>
      </c>
      <c r="V268" s="45"/>
      <c r="W268" s="218">
        <f>V268*K268</f>
        <v>0</v>
      </c>
      <c r="X268" s="218">
        <v>0.00073999999999999999</v>
      </c>
      <c r="Y268" s="218">
        <f>X268*K268</f>
        <v>0.00148</v>
      </c>
      <c r="Z268" s="218">
        <v>0</v>
      </c>
      <c r="AA268" s="219">
        <f>Z268*K268</f>
        <v>0</v>
      </c>
      <c r="AR268" s="20" t="s">
        <v>222</v>
      </c>
      <c r="AT268" s="20" t="s">
        <v>160</v>
      </c>
      <c r="AU268" s="20" t="s">
        <v>138</v>
      </c>
      <c r="AY268" s="20" t="s">
        <v>159</v>
      </c>
      <c r="BE268" s="134">
        <f>IF(U268="základná",N268,0)</f>
        <v>0</v>
      </c>
      <c r="BF268" s="134">
        <f>IF(U268="znížená",N268,0)</f>
        <v>0</v>
      </c>
      <c r="BG268" s="134">
        <f>IF(U268="zákl. prenesená",N268,0)</f>
        <v>0</v>
      </c>
      <c r="BH268" s="134">
        <f>IF(U268="zníž. prenesená",N268,0)</f>
        <v>0</v>
      </c>
      <c r="BI268" s="134">
        <f>IF(U268="nulová",N268,0)</f>
        <v>0</v>
      </c>
      <c r="BJ268" s="20" t="s">
        <v>138</v>
      </c>
      <c r="BK268" s="220">
        <f>ROUND(L268*K268,3)</f>
        <v>0</v>
      </c>
      <c r="BL268" s="20" t="s">
        <v>222</v>
      </c>
      <c r="BM268" s="20" t="s">
        <v>1005</v>
      </c>
    </row>
    <row r="269" s="1" customFormat="1" ht="16.5" customHeight="1">
      <c r="B269" s="175"/>
      <c r="C269" s="211" t="s">
        <v>1006</v>
      </c>
      <c r="D269" s="211" t="s">
        <v>160</v>
      </c>
      <c r="E269" s="212" t="s">
        <v>1007</v>
      </c>
      <c r="F269" s="213" t="s">
        <v>1008</v>
      </c>
      <c r="G269" s="213"/>
      <c r="H269" s="213"/>
      <c r="I269" s="213"/>
      <c r="J269" s="214" t="s">
        <v>231</v>
      </c>
      <c r="K269" s="215">
        <v>37</v>
      </c>
      <c r="L269" s="216">
        <v>0</v>
      </c>
      <c r="M269" s="216"/>
      <c r="N269" s="215">
        <f>ROUND(L269*K269,3)</f>
        <v>0</v>
      </c>
      <c r="O269" s="215"/>
      <c r="P269" s="215"/>
      <c r="Q269" s="215"/>
      <c r="R269" s="179"/>
      <c r="T269" s="217" t="s">
        <v>5</v>
      </c>
      <c r="U269" s="54" t="s">
        <v>42</v>
      </c>
      <c r="V269" s="45"/>
      <c r="W269" s="218">
        <f>V269*K269</f>
        <v>0</v>
      </c>
      <c r="X269" s="218">
        <v>0.00050000000000000001</v>
      </c>
      <c r="Y269" s="218">
        <f>X269*K269</f>
        <v>0.018499999999999999</v>
      </c>
      <c r="Z269" s="218">
        <v>0</v>
      </c>
      <c r="AA269" s="219">
        <f>Z269*K269</f>
        <v>0</v>
      </c>
      <c r="AR269" s="20" t="s">
        <v>222</v>
      </c>
      <c r="AT269" s="20" t="s">
        <v>160</v>
      </c>
      <c r="AU269" s="20" t="s">
        <v>138</v>
      </c>
      <c r="AY269" s="20" t="s">
        <v>159</v>
      </c>
      <c r="BE269" s="134">
        <f>IF(U269="základná",N269,0)</f>
        <v>0</v>
      </c>
      <c r="BF269" s="134">
        <f>IF(U269="znížená",N269,0)</f>
        <v>0</v>
      </c>
      <c r="BG269" s="134">
        <f>IF(U269="zákl. prenesená",N269,0)</f>
        <v>0</v>
      </c>
      <c r="BH269" s="134">
        <f>IF(U269="zníž. prenesená",N269,0)</f>
        <v>0</v>
      </c>
      <c r="BI269" s="134">
        <f>IF(U269="nulová",N269,0)</f>
        <v>0</v>
      </c>
      <c r="BJ269" s="20" t="s">
        <v>138</v>
      </c>
      <c r="BK269" s="220">
        <f>ROUND(L269*K269,3)</f>
        <v>0</v>
      </c>
      <c r="BL269" s="20" t="s">
        <v>222</v>
      </c>
      <c r="BM269" s="20" t="s">
        <v>1009</v>
      </c>
    </row>
    <row r="270" s="1" customFormat="1" ht="25.5" customHeight="1">
      <c r="B270" s="175"/>
      <c r="C270" s="223" t="s">
        <v>1010</v>
      </c>
      <c r="D270" s="223" t="s">
        <v>228</v>
      </c>
      <c r="E270" s="224" t="s">
        <v>1011</v>
      </c>
      <c r="F270" s="225" t="s">
        <v>1012</v>
      </c>
      <c r="G270" s="225"/>
      <c r="H270" s="225"/>
      <c r="I270" s="225"/>
      <c r="J270" s="226" t="s">
        <v>231</v>
      </c>
      <c r="K270" s="227">
        <v>2</v>
      </c>
      <c r="L270" s="228">
        <v>0</v>
      </c>
      <c r="M270" s="228"/>
      <c r="N270" s="227">
        <f>ROUND(L270*K270,3)</f>
        <v>0</v>
      </c>
      <c r="O270" s="215"/>
      <c r="P270" s="215"/>
      <c r="Q270" s="215"/>
      <c r="R270" s="179"/>
      <c r="T270" s="217" t="s">
        <v>5</v>
      </c>
      <c r="U270" s="54" t="s">
        <v>42</v>
      </c>
      <c r="V270" s="45"/>
      <c r="W270" s="218">
        <f>V270*K270</f>
        <v>0</v>
      </c>
      <c r="X270" s="218">
        <v>8.3999999999999995E-05</v>
      </c>
      <c r="Y270" s="218">
        <f>X270*K270</f>
        <v>0.00016799999999999999</v>
      </c>
      <c r="Z270" s="218">
        <v>0</v>
      </c>
      <c r="AA270" s="219">
        <f>Z270*K270</f>
        <v>0</v>
      </c>
      <c r="AR270" s="20" t="s">
        <v>288</v>
      </c>
      <c r="AT270" s="20" t="s">
        <v>228</v>
      </c>
      <c r="AU270" s="20" t="s">
        <v>138</v>
      </c>
      <c r="AY270" s="20" t="s">
        <v>159</v>
      </c>
      <c r="BE270" s="134">
        <f>IF(U270="základná",N270,0)</f>
        <v>0</v>
      </c>
      <c r="BF270" s="134">
        <f>IF(U270="znížená",N270,0)</f>
        <v>0</v>
      </c>
      <c r="BG270" s="134">
        <f>IF(U270="zákl. prenesená",N270,0)</f>
        <v>0</v>
      </c>
      <c r="BH270" s="134">
        <f>IF(U270="zníž. prenesená",N270,0)</f>
        <v>0</v>
      </c>
      <c r="BI270" s="134">
        <f>IF(U270="nulová",N270,0)</f>
        <v>0</v>
      </c>
      <c r="BJ270" s="20" t="s">
        <v>138</v>
      </c>
      <c r="BK270" s="220">
        <f>ROUND(L270*K270,3)</f>
        <v>0</v>
      </c>
      <c r="BL270" s="20" t="s">
        <v>222</v>
      </c>
      <c r="BM270" s="20" t="s">
        <v>1013</v>
      </c>
    </row>
    <row r="271" s="1" customFormat="1" ht="25.5" customHeight="1">
      <c r="B271" s="175"/>
      <c r="C271" s="223" t="s">
        <v>1014</v>
      </c>
      <c r="D271" s="223" t="s">
        <v>228</v>
      </c>
      <c r="E271" s="224" t="s">
        <v>1015</v>
      </c>
      <c r="F271" s="225" t="s">
        <v>1016</v>
      </c>
      <c r="G271" s="225"/>
      <c r="H271" s="225"/>
      <c r="I271" s="225"/>
      <c r="J271" s="226" t="s">
        <v>231</v>
      </c>
      <c r="K271" s="227">
        <v>30</v>
      </c>
      <c r="L271" s="228">
        <v>0</v>
      </c>
      <c r="M271" s="228"/>
      <c r="N271" s="227">
        <f>ROUND(L271*K271,3)</f>
        <v>0</v>
      </c>
      <c r="O271" s="215"/>
      <c r="P271" s="215"/>
      <c r="Q271" s="215"/>
      <c r="R271" s="179"/>
      <c r="T271" s="217" t="s">
        <v>5</v>
      </c>
      <c r="U271" s="54" t="s">
        <v>42</v>
      </c>
      <c r="V271" s="45"/>
      <c r="W271" s="218">
        <f>V271*K271</f>
        <v>0</v>
      </c>
      <c r="X271" s="218">
        <v>0.00011566666666666699</v>
      </c>
      <c r="Y271" s="218">
        <f>X271*K271</f>
        <v>0.00347000000000001</v>
      </c>
      <c r="Z271" s="218">
        <v>0</v>
      </c>
      <c r="AA271" s="219">
        <f>Z271*K271</f>
        <v>0</v>
      </c>
      <c r="AR271" s="20" t="s">
        <v>288</v>
      </c>
      <c r="AT271" s="20" t="s">
        <v>228</v>
      </c>
      <c r="AU271" s="20" t="s">
        <v>138</v>
      </c>
      <c r="AY271" s="20" t="s">
        <v>159</v>
      </c>
      <c r="BE271" s="134">
        <f>IF(U271="základná",N271,0)</f>
        <v>0</v>
      </c>
      <c r="BF271" s="134">
        <f>IF(U271="znížená",N271,0)</f>
        <v>0</v>
      </c>
      <c r="BG271" s="134">
        <f>IF(U271="zákl. prenesená",N271,0)</f>
        <v>0</v>
      </c>
      <c r="BH271" s="134">
        <f>IF(U271="zníž. prenesená",N271,0)</f>
        <v>0</v>
      </c>
      <c r="BI271" s="134">
        <f>IF(U271="nulová",N271,0)</f>
        <v>0</v>
      </c>
      <c r="BJ271" s="20" t="s">
        <v>138</v>
      </c>
      <c r="BK271" s="220">
        <f>ROUND(L271*K271,3)</f>
        <v>0</v>
      </c>
      <c r="BL271" s="20" t="s">
        <v>222</v>
      </c>
      <c r="BM271" s="20" t="s">
        <v>1017</v>
      </c>
    </row>
    <row r="272" s="1" customFormat="1" ht="25.5" customHeight="1">
      <c r="B272" s="175"/>
      <c r="C272" s="223" t="s">
        <v>1018</v>
      </c>
      <c r="D272" s="223" t="s">
        <v>228</v>
      </c>
      <c r="E272" s="224" t="s">
        <v>1019</v>
      </c>
      <c r="F272" s="225" t="s">
        <v>1020</v>
      </c>
      <c r="G272" s="225"/>
      <c r="H272" s="225"/>
      <c r="I272" s="225"/>
      <c r="J272" s="226" t="s">
        <v>231</v>
      </c>
      <c r="K272" s="227">
        <v>2</v>
      </c>
      <c r="L272" s="228">
        <v>0</v>
      </c>
      <c r="M272" s="228"/>
      <c r="N272" s="227">
        <f>ROUND(L272*K272,3)</f>
        <v>0</v>
      </c>
      <c r="O272" s="215"/>
      <c r="P272" s="215"/>
      <c r="Q272" s="215"/>
      <c r="R272" s="179"/>
      <c r="T272" s="217" t="s">
        <v>5</v>
      </c>
      <c r="U272" s="54" t="s">
        <v>42</v>
      </c>
      <c r="V272" s="45"/>
      <c r="W272" s="218">
        <f>V272*K272</f>
        <v>0</v>
      </c>
      <c r="X272" s="218">
        <v>0.00023800000000000001</v>
      </c>
      <c r="Y272" s="218">
        <f>X272*K272</f>
        <v>0.00047600000000000002</v>
      </c>
      <c r="Z272" s="218">
        <v>0</v>
      </c>
      <c r="AA272" s="219">
        <f>Z272*K272</f>
        <v>0</v>
      </c>
      <c r="AR272" s="20" t="s">
        <v>288</v>
      </c>
      <c r="AT272" s="20" t="s">
        <v>228</v>
      </c>
      <c r="AU272" s="20" t="s">
        <v>138</v>
      </c>
      <c r="AY272" s="20" t="s">
        <v>159</v>
      </c>
      <c r="BE272" s="134">
        <f>IF(U272="základná",N272,0)</f>
        <v>0</v>
      </c>
      <c r="BF272" s="134">
        <f>IF(U272="znížená",N272,0)</f>
        <v>0</v>
      </c>
      <c r="BG272" s="134">
        <f>IF(U272="zákl. prenesená",N272,0)</f>
        <v>0</v>
      </c>
      <c r="BH272" s="134">
        <f>IF(U272="zníž. prenesená",N272,0)</f>
        <v>0</v>
      </c>
      <c r="BI272" s="134">
        <f>IF(U272="nulová",N272,0)</f>
        <v>0</v>
      </c>
      <c r="BJ272" s="20" t="s">
        <v>138</v>
      </c>
      <c r="BK272" s="220">
        <f>ROUND(L272*K272,3)</f>
        <v>0</v>
      </c>
      <c r="BL272" s="20" t="s">
        <v>222</v>
      </c>
      <c r="BM272" s="20" t="s">
        <v>1021</v>
      </c>
    </row>
    <row r="273" s="1" customFormat="1" ht="25.5" customHeight="1">
      <c r="B273" s="175"/>
      <c r="C273" s="223" t="s">
        <v>464</v>
      </c>
      <c r="D273" s="223" t="s">
        <v>228</v>
      </c>
      <c r="E273" s="224" t="s">
        <v>1022</v>
      </c>
      <c r="F273" s="225" t="s">
        <v>1023</v>
      </c>
      <c r="G273" s="225"/>
      <c r="H273" s="225"/>
      <c r="I273" s="225"/>
      <c r="J273" s="226" t="s">
        <v>231</v>
      </c>
      <c r="K273" s="227">
        <v>1</v>
      </c>
      <c r="L273" s="228">
        <v>0</v>
      </c>
      <c r="M273" s="228"/>
      <c r="N273" s="227">
        <f>ROUND(L273*K273,3)</f>
        <v>0</v>
      </c>
      <c r="O273" s="215"/>
      <c r="P273" s="215"/>
      <c r="Q273" s="215"/>
      <c r="R273" s="179"/>
      <c r="T273" s="217" t="s">
        <v>5</v>
      </c>
      <c r="U273" s="54" t="s">
        <v>42</v>
      </c>
      <c r="V273" s="45"/>
      <c r="W273" s="218">
        <f>V273*K273</f>
        <v>0</v>
      </c>
      <c r="X273" s="218">
        <v>0.000442666666666667</v>
      </c>
      <c r="Y273" s="218">
        <f>X273*K273</f>
        <v>0.000442666666666667</v>
      </c>
      <c r="Z273" s="218">
        <v>0</v>
      </c>
      <c r="AA273" s="219">
        <f>Z273*K273</f>
        <v>0</v>
      </c>
      <c r="AR273" s="20" t="s">
        <v>288</v>
      </c>
      <c r="AT273" s="20" t="s">
        <v>228</v>
      </c>
      <c r="AU273" s="20" t="s">
        <v>138</v>
      </c>
      <c r="AY273" s="20" t="s">
        <v>159</v>
      </c>
      <c r="BE273" s="134">
        <f>IF(U273="základná",N273,0)</f>
        <v>0</v>
      </c>
      <c r="BF273" s="134">
        <f>IF(U273="znížená",N273,0)</f>
        <v>0</v>
      </c>
      <c r="BG273" s="134">
        <f>IF(U273="zákl. prenesená",N273,0)</f>
        <v>0</v>
      </c>
      <c r="BH273" s="134">
        <f>IF(U273="zníž. prenesená",N273,0)</f>
        <v>0</v>
      </c>
      <c r="BI273" s="134">
        <f>IF(U273="nulová",N273,0)</f>
        <v>0</v>
      </c>
      <c r="BJ273" s="20" t="s">
        <v>138</v>
      </c>
      <c r="BK273" s="220">
        <f>ROUND(L273*K273,3)</f>
        <v>0</v>
      </c>
      <c r="BL273" s="20" t="s">
        <v>222</v>
      </c>
      <c r="BM273" s="20" t="s">
        <v>1024</v>
      </c>
    </row>
    <row r="274" s="1" customFormat="1" ht="25.5" customHeight="1">
      <c r="B274" s="175"/>
      <c r="C274" s="223" t="s">
        <v>1025</v>
      </c>
      <c r="D274" s="223" t="s">
        <v>228</v>
      </c>
      <c r="E274" s="224" t="s">
        <v>1026</v>
      </c>
      <c r="F274" s="225" t="s">
        <v>1027</v>
      </c>
      <c r="G274" s="225"/>
      <c r="H274" s="225"/>
      <c r="I274" s="225"/>
      <c r="J274" s="226" t="s">
        <v>231</v>
      </c>
      <c r="K274" s="227">
        <v>1</v>
      </c>
      <c r="L274" s="228">
        <v>0</v>
      </c>
      <c r="M274" s="228"/>
      <c r="N274" s="227">
        <f>ROUND(L274*K274,3)</f>
        <v>0</v>
      </c>
      <c r="O274" s="215"/>
      <c r="P274" s="215"/>
      <c r="Q274" s="215"/>
      <c r="R274" s="179"/>
      <c r="T274" s="217" t="s">
        <v>5</v>
      </c>
      <c r="U274" s="54" t="s">
        <v>42</v>
      </c>
      <c r="V274" s="45"/>
      <c r="W274" s="218">
        <f>V274*K274</f>
        <v>0</v>
      </c>
      <c r="X274" s="218">
        <v>0.00084233333333333296</v>
      </c>
      <c r="Y274" s="218">
        <f>X274*K274</f>
        <v>0.00084233333333333296</v>
      </c>
      <c r="Z274" s="218">
        <v>0</v>
      </c>
      <c r="AA274" s="219">
        <f>Z274*K274</f>
        <v>0</v>
      </c>
      <c r="AR274" s="20" t="s">
        <v>288</v>
      </c>
      <c r="AT274" s="20" t="s">
        <v>228</v>
      </c>
      <c r="AU274" s="20" t="s">
        <v>138</v>
      </c>
      <c r="AY274" s="20" t="s">
        <v>159</v>
      </c>
      <c r="BE274" s="134">
        <f>IF(U274="základná",N274,0)</f>
        <v>0</v>
      </c>
      <c r="BF274" s="134">
        <f>IF(U274="znížená",N274,0)</f>
        <v>0</v>
      </c>
      <c r="BG274" s="134">
        <f>IF(U274="zákl. prenesená",N274,0)</f>
        <v>0</v>
      </c>
      <c r="BH274" s="134">
        <f>IF(U274="zníž. prenesená",N274,0)</f>
        <v>0</v>
      </c>
      <c r="BI274" s="134">
        <f>IF(U274="nulová",N274,0)</f>
        <v>0</v>
      </c>
      <c r="BJ274" s="20" t="s">
        <v>138</v>
      </c>
      <c r="BK274" s="220">
        <f>ROUND(L274*K274,3)</f>
        <v>0</v>
      </c>
      <c r="BL274" s="20" t="s">
        <v>222</v>
      </c>
      <c r="BM274" s="20" t="s">
        <v>1028</v>
      </c>
    </row>
    <row r="275" s="1" customFormat="1" ht="25.5" customHeight="1">
      <c r="B275" s="175"/>
      <c r="C275" s="223" t="s">
        <v>1029</v>
      </c>
      <c r="D275" s="223" t="s">
        <v>228</v>
      </c>
      <c r="E275" s="224" t="s">
        <v>1030</v>
      </c>
      <c r="F275" s="225" t="s">
        <v>1031</v>
      </c>
      <c r="G275" s="225"/>
      <c r="H275" s="225"/>
      <c r="I275" s="225"/>
      <c r="J275" s="226" t="s">
        <v>231</v>
      </c>
      <c r="K275" s="227">
        <v>1</v>
      </c>
      <c r="L275" s="228">
        <v>0</v>
      </c>
      <c r="M275" s="228"/>
      <c r="N275" s="227">
        <f>ROUND(L275*K275,3)</f>
        <v>0</v>
      </c>
      <c r="O275" s="215"/>
      <c r="P275" s="215"/>
      <c r="Q275" s="215"/>
      <c r="R275" s="179"/>
      <c r="T275" s="217" t="s">
        <v>5</v>
      </c>
      <c r="U275" s="54" t="s">
        <v>42</v>
      </c>
      <c r="V275" s="45"/>
      <c r="W275" s="218">
        <f>V275*K275</f>
        <v>0</v>
      </c>
      <c r="X275" s="218">
        <v>0.00109</v>
      </c>
      <c r="Y275" s="218">
        <f>X275*K275</f>
        <v>0.00109</v>
      </c>
      <c r="Z275" s="218">
        <v>0</v>
      </c>
      <c r="AA275" s="219">
        <f>Z275*K275</f>
        <v>0</v>
      </c>
      <c r="AR275" s="20" t="s">
        <v>288</v>
      </c>
      <c r="AT275" s="20" t="s">
        <v>228</v>
      </c>
      <c r="AU275" s="20" t="s">
        <v>138</v>
      </c>
      <c r="AY275" s="20" t="s">
        <v>159</v>
      </c>
      <c r="BE275" s="134">
        <f>IF(U275="základná",N275,0)</f>
        <v>0</v>
      </c>
      <c r="BF275" s="134">
        <f>IF(U275="znížená",N275,0)</f>
        <v>0</v>
      </c>
      <c r="BG275" s="134">
        <f>IF(U275="zákl. prenesená",N275,0)</f>
        <v>0</v>
      </c>
      <c r="BH275" s="134">
        <f>IF(U275="zníž. prenesená",N275,0)</f>
        <v>0</v>
      </c>
      <c r="BI275" s="134">
        <f>IF(U275="nulová",N275,0)</f>
        <v>0</v>
      </c>
      <c r="BJ275" s="20" t="s">
        <v>138</v>
      </c>
      <c r="BK275" s="220">
        <f>ROUND(L275*K275,3)</f>
        <v>0</v>
      </c>
      <c r="BL275" s="20" t="s">
        <v>222</v>
      </c>
      <c r="BM275" s="20" t="s">
        <v>1032</v>
      </c>
    </row>
    <row r="276" s="1" customFormat="1" ht="25.5" customHeight="1">
      <c r="B276" s="175"/>
      <c r="C276" s="211" t="s">
        <v>1033</v>
      </c>
      <c r="D276" s="211" t="s">
        <v>160</v>
      </c>
      <c r="E276" s="212" t="s">
        <v>1034</v>
      </c>
      <c r="F276" s="213" t="s">
        <v>1035</v>
      </c>
      <c r="G276" s="213"/>
      <c r="H276" s="213"/>
      <c r="I276" s="213"/>
      <c r="J276" s="214" t="s">
        <v>231</v>
      </c>
      <c r="K276" s="215">
        <v>1</v>
      </c>
      <c r="L276" s="216">
        <v>0</v>
      </c>
      <c r="M276" s="216"/>
      <c r="N276" s="215">
        <f>ROUND(L276*K276,3)</f>
        <v>0</v>
      </c>
      <c r="O276" s="215"/>
      <c r="P276" s="215"/>
      <c r="Q276" s="215"/>
      <c r="R276" s="179"/>
      <c r="T276" s="217" t="s">
        <v>5</v>
      </c>
      <c r="U276" s="54" t="s">
        <v>42</v>
      </c>
      <c r="V276" s="45"/>
      <c r="W276" s="218">
        <f>V276*K276</f>
        <v>0</v>
      </c>
      <c r="X276" s="218">
        <v>0.00274975</v>
      </c>
      <c r="Y276" s="218">
        <f>X276*K276</f>
        <v>0.00274975</v>
      </c>
      <c r="Z276" s="218">
        <v>0</v>
      </c>
      <c r="AA276" s="219">
        <f>Z276*K276</f>
        <v>0</v>
      </c>
      <c r="AR276" s="20" t="s">
        <v>222</v>
      </c>
      <c r="AT276" s="20" t="s">
        <v>160</v>
      </c>
      <c r="AU276" s="20" t="s">
        <v>138</v>
      </c>
      <c r="AY276" s="20" t="s">
        <v>159</v>
      </c>
      <c r="BE276" s="134">
        <f>IF(U276="základná",N276,0)</f>
        <v>0</v>
      </c>
      <c r="BF276" s="134">
        <f>IF(U276="znížená",N276,0)</f>
        <v>0</v>
      </c>
      <c r="BG276" s="134">
        <f>IF(U276="zákl. prenesená",N276,0)</f>
        <v>0</v>
      </c>
      <c r="BH276" s="134">
        <f>IF(U276="zníž. prenesená",N276,0)</f>
        <v>0</v>
      </c>
      <c r="BI276" s="134">
        <f>IF(U276="nulová",N276,0)</f>
        <v>0</v>
      </c>
      <c r="BJ276" s="20" t="s">
        <v>138</v>
      </c>
      <c r="BK276" s="220">
        <f>ROUND(L276*K276,3)</f>
        <v>0</v>
      </c>
      <c r="BL276" s="20" t="s">
        <v>222</v>
      </c>
      <c r="BM276" s="20" t="s">
        <v>1036</v>
      </c>
    </row>
    <row r="277" s="1" customFormat="1" ht="25.5" customHeight="1">
      <c r="B277" s="175"/>
      <c r="C277" s="211" t="s">
        <v>1037</v>
      </c>
      <c r="D277" s="211" t="s">
        <v>160</v>
      </c>
      <c r="E277" s="212" t="s">
        <v>1038</v>
      </c>
      <c r="F277" s="213" t="s">
        <v>1039</v>
      </c>
      <c r="G277" s="213"/>
      <c r="H277" s="213"/>
      <c r="I277" s="213"/>
      <c r="J277" s="214" t="s">
        <v>231</v>
      </c>
      <c r="K277" s="215">
        <v>1</v>
      </c>
      <c r="L277" s="216">
        <v>0</v>
      </c>
      <c r="M277" s="216"/>
      <c r="N277" s="215">
        <f>ROUND(L277*K277,3)</f>
        <v>0</v>
      </c>
      <c r="O277" s="215"/>
      <c r="P277" s="215"/>
      <c r="Q277" s="215"/>
      <c r="R277" s="179"/>
      <c r="T277" s="217" t="s">
        <v>5</v>
      </c>
      <c r="U277" s="54" t="s">
        <v>42</v>
      </c>
      <c r="V277" s="45"/>
      <c r="W277" s="218">
        <f>V277*K277</f>
        <v>0</v>
      </c>
      <c r="X277" s="218">
        <v>0.0043629999999999997</v>
      </c>
      <c r="Y277" s="218">
        <f>X277*K277</f>
        <v>0.0043629999999999997</v>
      </c>
      <c r="Z277" s="218">
        <v>0</v>
      </c>
      <c r="AA277" s="219">
        <f>Z277*K277</f>
        <v>0</v>
      </c>
      <c r="AR277" s="20" t="s">
        <v>222</v>
      </c>
      <c r="AT277" s="20" t="s">
        <v>160</v>
      </c>
      <c r="AU277" s="20" t="s">
        <v>138</v>
      </c>
      <c r="AY277" s="20" t="s">
        <v>159</v>
      </c>
      <c r="BE277" s="134">
        <f>IF(U277="základná",N277,0)</f>
        <v>0</v>
      </c>
      <c r="BF277" s="134">
        <f>IF(U277="znížená",N277,0)</f>
        <v>0</v>
      </c>
      <c r="BG277" s="134">
        <f>IF(U277="zákl. prenesená",N277,0)</f>
        <v>0</v>
      </c>
      <c r="BH277" s="134">
        <f>IF(U277="zníž. prenesená",N277,0)</f>
        <v>0</v>
      </c>
      <c r="BI277" s="134">
        <f>IF(U277="nulová",N277,0)</f>
        <v>0</v>
      </c>
      <c r="BJ277" s="20" t="s">
        <v>138</v>
      </c>
      <c r="BK277" s="220">
        <f>ROUND(L277*K277,3)</f>
        <v>0</v>
      </c>
      <c r="BL277" s="20" t="s">
        <v>222</v>
      </c>
      <c r="BM277" s="20" t="s">
        <v>1040</v>
      </c>
    </row>
    <row r="278" s="1" customFormat="1" ht="16.5" customHeight="1">
      <c r="B278" s="175"/>
      <c r="C278" s="223" t="s">
        <v>1041</v>
      </c>
      <c r="D278" s="223" t="s">
        <v>228</v>
      </c>
      <c r="E278" s="224" t="s">
        <v>1042</v>
      </c>
      <c r="F278" s="225" t="s">
        <v>1043</v>
      </c>
      <c r="G278" s="225"/>
      <c r="H278" s="225"/>
      <c r="I278" s="225"/>
      <c r="J278" s="226" t="s">
        <v>231</v>
      </c>
      <c r="K278" s="227">
        <v>2</v>
      </c>
      <c r="L278" s="228">
        <v>0</v>
      </c>
      <c r="M278" s="228"/>
      <c r="N278" s="227">
        <f>ROUND(L278*K278,3)</f>
        <v>0</v>
      </c>
      <c r="O278" s="215"/>
      <c r="P278" s="215"/>
      <c r="Q278" s="215"/>
      <c r="R278" s="179"/>
      <c r="T278" s="217" t="s">
        <v>5</v>
      </c>
      <c r="U278" s="54" t="s">
        <v>42</v>
      </c>
      <c r="V278" s="45"/>
      <c r="W278" s="218">
        <f>V278*K278</f>
        <v>0</v>
      </c>
      <c r="X278" s="218">
        <v>0.0050000000000000001</v>
      </c>
      <c r="Y278" s="218">
        <f>X278*K278</f>
        <v>0.01</v>
      </c>
      <c r="Z278" s="218">
        <v>0</v>
      </c>
      <c r="AA278" s="219">
        <f>Z278*K278</f>
        <v>0</v>
      </c>
      <c r="AR278" s="20" t="s">
        <v>288</v>
      </c>
      <c r="AT278" s="20" t="s">
        <v>228</v>
      </c>
      <c r="AU278" s="20" t="s">
        <v>138</v>
      </c>
      <c r="AY278" s="20" t="s">
        <v>159</v>
      </c>
      <c r="BE278" s="134">
        <f>IF(U278="základná",N278,0)</f>
        <v>0</v>
      </c>
      <c r="BF278" s="134">
        <f>IF(U278="znížená",N278,0)</f>
        <v>0</v>
      </c>
      <c r="BG278" s="134">
        <f>IF(U278="zákl. prenesená",N278,0)</f>
        <v>0</v>
      </c>
      <c r="BH278" s="134">
        <f>IF(U278="zníž. prenesená",N278,0)</f>
        <v>0</v>
      </c>
      <c r="BI278" s="134">
        <f>IF(U278="nulová",N278,0)</f>
        <v>0</v>
      </c>
      <c r="BJ278" s="20" t="s">
        <v>138</v>
      </c>
      <c r="BK278" s="220">
        <f>ROUND(L278*K278,3)</f>
        <v>0</v>
      </c>
      <c r="BL278" s="20" t="s">
        <v>222</v>
      </c>
      <c r="BM278" s="20" t="s">
        <v>1044</v>
      </c>
    </row>
    <row r="279" s="1" customFormat="1" ht="25.5" customHeight="1">
      <c r="B279" s="175"/>
      <c r="C279" s="211" t="s">
        <v>1045</v>
      </c>
      <c r="D279" s="211" t="s">
        <v>160</v>
      </c>
      <c r="E279" s="212" t="s">
        <v>1046</v>
      </c>
      <c r="F279" s="213" t="s">
        <v>1047</v>
      </c>
      <c r="G279" s="213"/>
      <c r="H279" s="213"/>
      <c r="I279" s="213"/>
      <c r="J279" s="214" t="s">
        <v>231</v>
      </c>
      <c r="K279" s="215">
        <v>5</v>
      </c>
      <c r="L279" s="216">
        <v>0</v>
      </c>
      <c r="M279" s="216"/>
      <c r="N279" s="215">
        <f>ROUND(L279*K279,3)</f>
        <v>0</v>
      </c>
      <c r="O279" s="215"/>
      <c r="P279" s="215"/>
      <c r="Q279" s="215"/>
      <c r="R279" s="179"/>
      <c r="T279" s="217" t="s">
        <v>5</v>
      </c>
      <c r="U279" s="54" t="s">
        <v>42</v>
      </c>
      <c r="V279" s="45"/>
      <c r="W279" s="218">
        <f>V279*K279</f>
        <v>0</v>
      </c>
      <c r="X279" s="218">
        <v>1.01E-05</v>
      </c>
      <c r="Y279" s="218">
        <f>X279*K279</f>
        <v>5.0500000000000001E-05</v>
      </c>
      <c r="Z279" s="218">
        <v>0.0040000000000000001</v>
      </c>
      <c r="AA279" s="219">
        <f>Z279*K279</f>
        <v>0.02</v>
      </c>
      <c r="AR279" s="20" t="s">
        <v>222</v>
      </c>
      <c r="AT279" s="20" t="s">
        <v>160</v>
      </c>
      <c r="AU279" s="20" t="s">
        <v>138</v>
      </c>
      <c r="AY279" s="20" t="s">
        <v>159</v>
      </c>
      <c r="BE279" s="134">
        <f>IF(U279="základná",N279,0)</f>
        <v>0</v>
      </c>
      <c r="BF279" s="134">
        <f>IF(U279="znížená",N279,0)</f>
        <v>0</v>
      </c>
      <c r="BG279" s="134">
        <f>IF(U279="zákl. prenesená",N279,0)</f>
        <v>0</v>
      </c>
      <c r="BH279" s="134">
        <f>IF(U279="zníž. prenesená",N279,0)</f>
        <v>0</v>
      </c>
      <c r="BI279" s="134">
        <f>IF(U279="nulová",N279,0)</f>
        <v>0</v>
      </c>
      <c r="BJ279" s="20" t="s">
        <v>138</v>
      </c>
      <c r="BK279" s="220">
        <f>ROUND(L279*K279,3)</f>
        <v>0</v>
      </c>
      <c r="BL279" s="20" t="s">
        <v>222</v>
      </c>
      <c r="BM279" s="20" t="s">
        <v>1048</v>
      </c>
    </row>
    <row r="280" s="1" customFormat="1" ht="25.5" customHeight="1">
      <c r="B280" s="175"/>
      <c r="C280" s="211" t="s">
        <v>1049</v>
      </c>
      <c r="D280" s="211" t="s">
        <v>160</v>
      </c>
      <c r="E280" s="212" t="s">
        <v>1050</v>
      </c>
      <c r="F280" s="213" t="s">
        <v>1051</v>
      </c>
      <c r="G280" s="213"/>
      <c r="H280" s="213"/>
      <c r="I280" s="213"/>
      <c r="J280" s="214" t="s">
        <v>231</v>
      </c>
      <c r="K280" s="215">
        <v>6</v>
      </c>
      <c r="L280" s="216">
        <v>0</v>
      </c>
      <c r="M280" s="216"/>
      <c r="N280" s="215">
        <f>ROUND(L280*K280,3)</f>
        <v>0</v>
      </c>
      <c r="O280" s="215"/>
      <c r="P280" s="215"/>
      <c r="Q280" s="215"/>
      <c r="R280" s="179"/>
      <c r="T280" s="217" t="s">
        <v>5</v>
      </c>
      <c r="U280" s="54" t="s">
        <v>42</v>
      </c>
      <c r="V280" s="45"/>
      <c r="W280" s="218">
        <f>V280*K280</f>
        <v>0</v>
      </c>
      <c r="X280" s="218">
        <v>0</v>
      </c>
      <c r="Y280" s="218">
        <f>X280*K280</f>
        <v>0</v>
      </c>
      <c r="Z280" s="218">
        <v>0.0070000000000000001</v>
      </c>
      <c r="AA280" s="219">
        <f>Z280*K280</f>
        <v>0.042000000000000003</v>
      </c>
      <c r="AR280" s="20" t="s">
        <v>222</v>
      </c>
      <c r="AT280" s="20" t="s">
        <v>160</v>
      </c>
      <c r="AU280" s="20" t="s">
        <v>138</v>
      </c>
      <c r="AY280" s="20" t="s">
        <v>159</v>
      </c>
      <c r="BE280" s="134">
        <f>IF(U280="základná",N280,0)</f>
        <v>0</v>
      </c>
      <c r="BF280" s="134">
        <f>IF(U280="znížená",N280,0)</f>
        <v>0</v>
      </c>
      <c r="BG280" s="134">
        <f>IF(U280="zákl. prenesená",N280,0)</f>
        <v>0</v>
      </c>
      <c r="BH280" s="134">
        <f>IF(U280="zníž. prenesená",N280,0)</f>
        <v>0</v>
      </c>
      <c r="BI280" s="134">
        <f>IF(U280="nulová",N280,0)</f>
        <v>0</v>
      </c>
      <c r="BJ280" s="20" t="s">
        <v>138</v>
      </c>
      <c r="BK280" s="220">
        <f>ROUND(L280*K280,3)</f>
        <v>0</v>
      </c>
      <c r="BL280" s="20" t="s">
        <v>222</v>
      </c>
      <c r="BM280" s="20" t="s">
        <v>1052</v>
      </c>
    </row>
    <row r="281" s="1" customFormat="1" ht="25.5" customHeight="1">
      <c r="B281" s="175"/>
      <c r="C281" s="211" t="s">
        <v>1053</v>
      </c>
      <c r="D281" s="211" t="s">
        <v>160</v>
      </c>
      <c r="E281" s="212" t="s">
        <v>1054</v>
      </c>
      <c r="F281" s="213" t="s">
        <v>1055</v>
      </c>
      <c r="G281" s="213"/>
      <c r="H281" s="213"/>
      <c r="I281" s="213"/>
      <c r="J281" s="214" t="s">
        <v>183</v>
      </c>
      <c r="K281" s="215">
        <v>1.98</v>
      </c>
      <c r="L281" s="216">
        <v>0</v>
      </c>
      <c r="M281" s="216"/>
      <c r="N281" s="215">
        <f>ROUND(L281*K281,3)</f>
        <v>0</v>
      </c>
      <c r="O281" s="215"/>
      <c r="P281" s="215"/>
      <c r="Q281" s="215"/>
      <c r="R281" s="179"/>
      <c r="T281" s="217" t="s">
        <v>5</v>
      </c>
      <c r="U281" s="54" t="s">
        <v>42</v>
      </c>
      <c r="V281" s="45"/>
      <c r="W281" s="218">
        <f>V281*K281</f>
        <v>0</v>
      </c>
      <c r="X281" s="218">
        <v>0</v>
      </c>
      <c r="Y281" s="218">
        <f>X281*K281</f>
        <v>0</v>
      </c>
      <c r="Z281" s="218">
        <v>0</v>
      </c>
      <c r="AA281" s="219">
        <f>Z281*K281</f>
        <v>0</v>
      </c>
      <c r="AR281" s="20" t="s">
        <v>222</v>
      </c>
      <c r="AT281" s="20" t="s">
        <v>160</v>
      </c>
      <c r="AU281" s="20" t="s">
        <v>138</v>
      </c>
      <c r="AY281" s="20" t="s">
        <v>159</v>
      </c>
      <c r="BE281" s="134">
        <f>IF(U281="základná",N281,0)</f>
        <v>0</v>
      </c>
      <c r="BF281" s="134">
        <f>IF(U281="znížená",N281,0)</f>
        <v>0</v>
      </c>
      <c r="BG281" s="134">
        <f>IF(U281="zákl. prenesená",N281,0)</f>
        <v>0</v>
      </c>
      <c r="BH281" s="134">
        <f>IF(U281="zníž. prenesená",N281,0)</f>
        <v>0</v>
      </c>
      <c r="BI281" s="134">
        <f>IF(U281="nulová",N281,0)</f>
        <v>0</v>
      </c>
      <c r="BJ281" s="20" t="s">
        <v>138</v>
      </c>
      <c r="BK281" s="220">
        <f>ROUND(L281*K281,3)</f>
        <v>0</v>
      </c>
      <c r="BL281" s="20" t="s">
        <v>222</v>
      </c>
      <c r="BM281" s="20" t="s">
        <v>1056</v>
      </c>
    </row>
    <row r="282" s="1" customFormat="1" ht="25.5" customHeight="1">
      <c r="B282" s="175"/>
      <c r="C282" s="211" t="s">
        <v>1057</v>
      </c>
      <c r="D282" s="211" t="s">
        <v>160</v>
      </c>
      <c r="E282" s="212" t="s">
        <v>1058</v>
      </c>
      <c r="F282" s="213" t="s">
        <v>1059</v>
      </c>
      <c r="G282" s="213"/>
      <c r="H282" s="213"/>
      <c r="I282" s="213"/>
      <c r="J282" s="214" t="s">
        <v>315</v>
      </c>
      <c r="K282" s="216">
        <v>0</v>
      </c>
      <c r="L282" s="216">
        <v>0</v>
      </c>
      <c r="M282" s="216"/>
      <c r="N282" s="215">
        <f>ROUND(L282*K282,3)</f>
        <v>0</v>
      </c>
      <c r="O282" s="215"/>
      <c r="P282" s="215"/>
      <c r="Q282" s="215"/>
      <c r="R282" s="179"/>
      <c r="T282" s="217" t="s">
        <v>5</v>
      </c>
      <c r="U282" s="54" t="s">
        <v>42</v>
      </c>
      <c r="V282" s="45"/>
      <c r="W282" s="218">
        <f>V282*K282</f>
        <v>0</v>
      </c>
      <c r="X282" s="218">
        <v>0</v>
      </c>
      <c r="Y282" s="218">
        <f>X282*K282</f>
        <v>0</v>
      </c>
      <c r="Z282" s="218">
        <v>0</v>
      </c>
      <c r="AA282" s="219">
        <f>Z282*K282</f>
        <v>0</v>
      </c>
      <c r="AR282" s="20" t="s">
        <v>222</v>
      </c>
      <c r="AT282" s="20" t="s">
        <v>160</v>
      </c>
      <c r="AU282" s="20" t="s">
        <v>138</v>
      </c>
      <c r="AY282" s="20" t="s">
        <v>159</v>
      </c>
      <c r="BE282" s="134">
        <f>IF(U282="základná",N282,0)</f>
        <v>0</v>
      </c>
      <c r="BF282" s="134">
        <f>IF(U282="znížená",N282,0)</f>
        <v>0</v>
      </c>
      <c r="BG282" s="134">
        <f>IF(U282="zákl. prenesená",N282,0)</f>
        <v>0</v>
      </c>
      <c r="BH282" s="134">
        <f>IF(U282="zníž. prenesená",N282,0)</f>
        <v>0</v>
      </c>
      <c r="BI282" s="134">
        <f>IF(U282="nulová",N282,0)</f>
        <v>0</v>
      </c>
      <c r="BJ282" s="20" t="s">
        <v>138</v>
      </c>
      <c r="BK282" s="220">
        <f>ROUND(L282*K282,3)</f>
        <v>0</v>
      </c>
      <c r="BL282" s="20" t="s">
        <v>222</v>
      </c>
      <c r="BM282" s="20" t="s">
        <v>1060</v>
      </c>
    </row>
    <row r="283" s="9" customFormat="1" ht="29.88" customHeight="1">
      <c r="B283" s="197"/>
      <c r="C283" s="198"/>
      <c r="D283" s="208" t="s">
        <v>579</v>
      </c>
      <c r="E283" s="208"/>
      <c r="F283" s="208"/>
      <c r="G283" s="208"/>
      <c r="H283" s="208"/>
      <c r="I283" s="208"/>
      <c r="J283" s="208"/>
      <c r="K283" s="208"/>
      <c r="L283" s="208"/>
      <c r="M283" s="208"/>
      <c r="N283" s="221">
        <f>BK283</f>
        <v>0</v>
      </c>
      <c r="O283" s="222"/>
      <c r="P283" s="222"/>
      <c r="Q283" s="222"/>
      <c r="R283" s="201"/>
      <c r="T283" s="202"/>
      <c r="U283" s="198"/>
      <c r="V283" s="198"/>
      <c r="W283" s="203">
        <f>SUM(W284:W309)</f>
        <v>0</v>
      </c>
      <c r="X283" s="198"/>
      <c r="Y283" s="203">
        <f>SUM(Y284:Y309)</f>
        <v>7.4646885600000008</v>
      </c>
      <c r="Z283" s="198"/>
      <c r="AA283" s="204">
        <f>SUM(AA284:AA309)</f>
        <v>27.908560000000001</v>
      </c>
      <c r="AR283" s="205" t="s">
        <v>138</v>
      </c>
      <c r="AT283" s="206" t="s">
        <v>74</v>
      </c>
      <c r="AU283" s="206" t="s">
        <v>83</v>
      </c>
      <c r="AY283" s="205" t="s">
        <v>159</v>
      </c>
      <c r="BK283" s="207">
        <f>SUM(BK284:BK309)</f>
        <v>0</v>
      </c>
    </row>
    <row r="284" s="1" customFormat="1" ht="25.5" customHeight="1">
      <c r="B284" s="175"/>
      <c r="C284" s="211" t="s">
        <v>1061</v>
      </c>
      <c r="D284" s="211" t="s">
        <v>160</v>
      </c>
      <c r="E284" s="212" t="s">
        <v>1062</v>
      </c>
      <c r="F284" s="213" t="s">
        <v>1063</v>
      </c>
      <c r="G284" s="213"/>
      <c r="H284" s="213"/>
      <c r="I284" s="213"/>
      <c r="J284" s="214" t="s">
        <v>231</v>
      </c>
      <c r="K284" s="215">
        <v>265</v>
      </c>
      <c r="L284" s="216">
        <v>0</v>
      </c>
      <c r="M284" s="216"/>
      <c r="N284" s="215">
        <f>ROUND(L284*K284,3)</f>
        <v>0</v>
      </c>
      <c r="O284" s="215"/>
      <c r="P284" s="215"/>
      <c r="Q284" s="215"/>
      <c r="R284" s="179"/>
      <c r="T284" s="217" t="s">
        <v>5</v>
      </c>
      <c r="U284" s="54" t="s">
        <v>42</v>
      </c>
      <c r="V284" s="45"/>
      <c r="W284" s="218">
        <f>V284*K284</f>
        <v>0</v>
      </c>
      <c r="X284" s="218">
        <v>0</v>
      </c>
      <c r="Y284" s="218">
        <f>X284*K284</f>
        <v>0</v>
      </c>
      <c r="Z284" s="218">
        <v>0</v>
      </c>
      <c r="AA284" s="219">
        <f>Z284*K284</f>
        <v>0</v>
      </c>
      <c r="AR284" s="20" t="s">
        <v>222</v>
      </c>
      <c r="AT284" s="20" t="s">
        <v>160</v>
      </c>
      <c r="AU284" s="20" t="s">
        <v>138</v>
      </c>
      <c r="AY284" s="20" t="s">
        <v>159</v>
      </c>
      <c r="BE284" s="134">
        <f>IF(U284="základná",N284,0)</f>
        <v>0</v>
      </c>
      <c r="BF284" s="134">
        <f>IF(U284="znížená",N284,0)</f>
        <v>0</v>
      </c>
      <c r="BG284" s="134">
        <f>IF(U284="zákl. prenesená",N284,0)</f>
        <v>0</v>
      </c>
      <c r="BH284" s="134">
        <f>IF(U284="zníž. prenesená",N284,0)</f>
        <v>0</v>
      </c>
      <c r="BI284" s="134">
        <f>IF(U284="nulová",N284,0)</f>
        <v>0</v>
      </c>
      <c r="BJ284" s="20" t="s">
        <v>138</v>
      </c>
      <c r="BK284" s="220">
        <f>ROUND(L284*K284,3)</f>
        <v>0</v>
      </c>
      <c r="BL284" s="20" t="s">
        <v>222</v>
      </c>
      <c r="BM284" s="20" t="s">
        <v>1064</v>
      </c>
    </row>
    <row r="285" s="1" customFormat="1" ht="25.5" customHeight="1">
      <c r="B285" s="175"/>
      <c r="C285" s="211" t="s">
        <v>1065</v>
      </c>
      <c r="D285" s="211" t="s">
        <v>160</v>
      </c>
      <c r="E285" s="212" t="s">
        <v>1066</v>
      </c>
      <c r="F285" s="213" t="s">
        <v>1067</v>
      </c>
      <c r="G285" s="213"/>
      <c r="H285" s="213"/>
      <c r="I285" s="213"/>
      <c r="J285" s="214" t="s">
        <v>188</v>
      </c>
      <c r="K285" s="215">
        <v>1149.72</v>
      </c>
      <c r="L285" s="216">
        <v>0</v>
      </c>
      <c r="M285" s="216"/>
      <c r="N285" s="215">
        <f>ROUND(L285*K285,3)</f>
        <v>0</v>
      </c>
      <c r="O285" s="215"/>
      <c r="P285" s="215"/>
      <c r="Q285" s="215"/>
      <c r="R285" s="179"/>
      <c r="T285" s="217" t="s">
        <v>5</v>
      </c>
      <c r="U285" s="54" t="s">
        <v>42</v>
      </c>
      <c r="V285" s="45"/>
      <c r="W285" s="218">
        <f>V285*K285</f>
        <v>0</v>
      </c>
      <c r="X285" s="218">
        <v>0</v>
      </c>
      <c r="Y285" s="218">
        <f>X285*K285</f>
        <v>0</v>
      </c>
      <c r="Z285" s="218">
        <v>0.023</v>
      </c>
      <c r="AA285" s="219">
        <f>Z285*K285</f>
        <v>26.443560000000002</v>
      </c>
      <c r="AR285" s="20" t="s">
        <v>222</v>
      </c>
      <c r="AT285" s="20" t="s">
        <v>160</v>
      </c>
      <c r="AU285" s="20" t="s">
        <v>138</v>
      </c>
      <c r="AY285" s="20" t="s">
        <v>159</v>
      </c>
      <c r="BE285" s="134">
        <f>IF(U285="základná",N285,0)</f>
        <v>0</v>
      </c>
      <c r="BF285" s="134">
        <f>IF(U285="znížená",N285,0)</f>
        <v>0</v>
      </c>
      <c r="BG285" s="134">
        <f>IF(U285="zákl. prenesená",N285,0)</f>
        <v>0</v>
      </c>
      <c r="BH285" s="134">
        <f>IF(U285="zníž. prenesená",N285,0)</f>
        <v>0</v>
      </c>
      <c r="BI285" s="134">
        <f>IF(U285="nulová",N285,0)</f>
        <v>0</v>
      </c>
      <c r="BJ285" s="20" t="s">
        <v>138</v>
      </c>
      <c r="BK285" s="220">
        <f>ROUND(L285*K285,3)</f>
        <v>0</v>
      </c>
      <c r="BL285" s="20" t="s">
        <v>222</v>
      </c>
      <c r="BM285" s="20" t="s">
        <v>1068</v>
      </c>
    </row>
    <row r="286" s="1" customFormat="1" ht="38.25" customHeight="1">
      <c r="B286" s="175"/>
      <c r="C286" s="211" t="s">
        <v>1069</v>
      </c>
      <c r="D286" s="211" t="s">
        <v>160</v>
      </c>
      <c r="E286" s="212" t="s">
        <v>1070</v>
      </c>
      <c r="F286" s="213" t="s">
        <v>1071</v>
      </c>
      <c r="G286" s="213"/>
      <c r="H286" s="213"/>
      <c r="I286" s="213"/>
      <c r="J286" s="214" t="s">
        <v>231</v>
      </c>
      <c r="K286" s="215">
        <v>79</v>
      </c>
      <c r="L286" s="216">
        <v>0</v>
      </c>
      <c r="M286" s="216"/>
      <c r="N286" s="215">
        <f>ROUND(L286*K286,3)</f>
        <v>0</v>
      </c>
      <c r="O286" s="215"/>
      <c r="P286" s="215"/>
      <c r="Q286" s="215"/>
      <c r="R286" s="179"/>
      <c r="T286" s="217" t="s">
        <v>5</v>
      </c>
      <c r="U286" s="54" t="s">
        <v>42</v>
      </c>
      <c r="V286" s="45"/>
      <c r="W286" s="218">
        <f>V286*K286</f>
        <v>0</v>
      </c>
      <c r="X286" s="218">
        <v>0</v>
      </c>
      <c r="Y286" s="218">
        <f>X286*K286</f>
        <v>0</v>
      </c>
      <c r="Z286" s="218">
        <v>0</v>
      </c>
      <c r="AA286" s="219">
        <f>Z286*K286</f>
        <v>0</v>
      </c>
      <c r="AR286" s="20" t="s">
        <v>222</v>
      </c>
      <c r="AT286" s="20" t="s">
        <v>160</v>
      </c>
      <c r="AU286" s="20" t="s">
        <v>138</v>
      </c>
      <c r="AY286" s="20" t="s">
        <v>159</v>
      </c>
      <c r="BE286" s="134">
        <f>IF(U286="základná",N286,0)</f>
        <v>0</v>
      </c>
      <c r="BF286" s="134">
        <f>IF(U286="znížená",N286,0)</f>
        <v>0</v>
      </c>
      <c r="BG286" s="134">
        <f>IF(U286="zákl. prenesená",N286,0)</f>
        <v>0</v>
      </c>
      <c r="BH286" s="134">
        <f>IF(U286="zníž. prenesená",N286,0)</f>
        <v>0</v>
      </c>
      <c r="BI286" s="134">
        <f>IF(U286="nulová",N286,0)</f>
        <v>0</v>
      </c>
      <c r="BJ286" s="20" t="s">
        <v>138</v>
      </c>
      <c r="BK286" s="220">
        <f>ROUND(L286*K286,3)</f>
        <v>0</v>
      </c>
      <c r="BL286" s="20" t="s">
        <v>222</v>
      </c>
      <c r="BM286" s="20" t="s">
        <v>1072</v>
      </c>
    </row>
    <row r="287" s="1" customFormat="1" ht="38.25" customHeight="1">
      <c r="B287" s="175"/>
      <c r="C287" s="211" t="s">
        <v>1073</v>
      </c>
      <c r="D287" s="211" t="s">
        <v>160</v>
      </c>
      <c r="E287" s="212" t="s">
        <v>1074</v>
      </c>
      <c r="F287" s="213" t="s">
        <v>1075</v>
      </c>
      <c r="G287" s="213"/>
      <c r="H287" s="213"/>
      <c r="I287" s="213"/>
      <c r="J287" s="214" t="s">
        <v>231</v>
      </c>
      <c r="K287" s="215">
        <v>186</v>
      </c>
      <c r="L287" s="216">
        <v>0</v>
      </c>
      <c r="M287" s="216"/>
      <c r="N287" s="215">
        <f>ROUND(L287*K287,3)</f>
        <v>0</v>
      </c>
      <c r="O287" s="215"/>
      <c r="P287" s="215"/>
      <c r="Q287" s="215"/>
      <c r="R287" s="179"/>
      <c r="T287" s="217" t="s">
        <v>5</v>
      </c>
      <c r="U287" s="54" t="s">
        <v>42</v>
      </c>
      <c r="V287" s="45"/>
      <c r="W287" s="218">
        <f>V287*K287</f>
        <v>0</v>
      </c>
      <c r="X287" s="218">
        <v>0</v>
      </c>
      <c r="Y287" s="218">
        <f>X287*K287</f>
        <v>0</v>
      </c>
      <c r="Z287" s="218">
        <v>0</v>
      </c>
      <c r="AA287" s="219">
        <f>Z287*K287</f>
        <v>0</v>
      </c>
      <c r="AR287" s="20" t="s">
        <v>222</v>
      </c>
      <c r="AT287" s="20" t="s">
        <v>160</v>
      </c>
      <c r="AU287" s="20" t="s">
        <v>138</v>
      </c>
      <c r="AY287" s="20" t="s">
        <v>159</v>
      </c>
      <c r="BE287" s="134">
        <f>IF(U287="základná",N287,0)</f>
        <v>0</v>
      </c>
      <c r="BF287" s="134">
        <f>IF(U287="znížená",N287,0)</f>
        <v>0</v>
      </c>
      <c r="BG287" s="134">
        <f>IF(U287="zákl. prenesená",N287,0)</f>
        <v>0</v>
      </c>
      <c r="BH287" s="134">
        <f>IF(U287="zníž. prenesená",N287,0)</f>
        <v>0</v>
      </c>
      <c r="BI287" s="134">
        <f>IF(U287="nulová",N287,0)</f>
        <v>0</v>
      </c>
      <c r="BJ287" s="20" t="s">
        <v>138</v>
      </c>
      <c r="BK287" s="220">
        <f>ROUND(L287*K287,3)</f>
        <v>0</v>
      </c>
      <c r="BL287" s="20" t="s">
        <v>222</v>
      </c>
      <c r="BM287" s="20" t="s">
        <v>1076</v>
      </c>
    </row>
    <row r="288" s="1" customFormat="1" ht="25.5" customHeight="1">
      <c r="B288" s="175"/>
      <c r="C288" s="211" t="s">
        <v>1077</v>
      </c>
      <c r="D288" s="211" t="s">
        <v>160</v>
      </c>
      <c r="E288" s="212" t="s">
        <v>1078</v>
      </c>
      <c r="F288" s="213" t="s">
        <v>1079</v>
      </c>
      <c r="G288" s="213"/>
      <c r="H288" s="213"/>
      <c r="I288" s="213"/>
      <c r="J288" s="214" t="s">
        <v>621</v>
      </c>
      <c r="K288" s="215">
        <v>265</v>
      </c>
      <c r="L288" s="216">
        <v>0</v>
      </c>
      <c r="M288" s="216"/>
      <c r="N288" s="215">
        <f>ROUND(L288*K288,3)</f>
        <v>0</v>
      </c>
      <c r="O288" s="215"/>
      <c r="P288" s="215"/>
      <c r="Q288" s="215"/>
      <c r="R288" s="179"/>
      <c r="T288" s="217" t="s">
        <v>5</v>
      </c>
      <c r="U288" s="54" t="s">
        <v>42</v>
      </c>
      <c r="V288" s="45"/>
      <c r="W288" s="218">
        <f>V288*K288</f>
        <v>0</v>
      </c>
      <c r="X288" s="218">
        <v>0.00199664</v>
      </c>
      <c r="Y288" s="218">
        <f>X288*K288</f>
        <v>0.52910959999999996</v>
      </c>
      <c r="Z288" s="218">
        <v>0</v>
      </c>
      <c r="AA288" s="219">
        <f>Z288*K288</f>
        <v>0</v>
      </c>
      <c r="AR288" s="20" t="s">
        <v>222</v>
      </c>
      <c r="AT288" s="20" t="s">
        <v>160</v>
      </c>
      <c r="AU288" s="20" t="s">
        <v>138</v>
      </c>
      <c r="AY288" s="20" t="s">
        <v>159</v>
      </c>
      <c r="BE288" s="134">
        <f>IF(U288="základná",N288,0)</f>
        <v>0</v>
      </c>
      <c r="BF288" s="134">
        <f>IF(U288="znížená",N288,0)</f>
        <v>0</v>
      </c>
      <c r="BG288" s="134">
        <f>IF(U288="zákl. prenesená",N288,0)</f>
        <v>0</v>
      </c>
      <c r="BH288" s="134">
        <f>IF(U288="zníž. prenesená",N288,0)</f>
        <v>0</v>
      </c>
      <c r="BI288" s="134">
        <f>IF(U288="nulová",N288,0)</f>
        <v>0</v>
      </c>
      <c r="BJ288" s="20" t="s">
        <v>138</v>
      </c>
      <c r="BK288" s="220">
        <f>ROUND(L288*K288,3)</f>
        <v>0</v>
      </c>
      <c r="BL288" s="20" t="s">
        <v>222</v>
      </c>
      <c r="BM288" s="20" t="s">
        <v>1080</v>
      </c>
    </row>
    <row r="289" s="1" customFormat="1" ht="25.5" customHeight="1">
      <c r="B289" s="175"/>
      <c r="C289" s="223" t="s">
        <v>1081</v>
      </c>
      <c r="D289" s="223" t="s">
        <v>228</v>
      </c>
      <c r="E289" s="224" t="s">
        <v>1082</v>
      </c>
      <c r="F289" s="225" t="s">
        <v>1083</v>
      </c>
      <c r="G289" s="225"/>
      <c r="H289" s="225"/>
      <c r="I289" s="225"/>
      <c r="J289" s="226" t="s">
        <v>231</v>
      </c>
      <c r="K289" s="227">
        <v>3</v>
      </c>
      <c r="L289" s="228">
        <v>0</v>
      </c>
      <c r="M289" s="228"/>
      <c r="N289" s="227">
        <f>ROUND(L289*K289,3)</f>
        <v>0</v>
      </c>
      <c r="O289" s="215"/>
      <c r="P289" s="215"/>
      <c r="Q289" s="215"/>
      <c r="R289" s="179"/>
      <c r="T289" s="217" t="s">
        <v>5</v>
      </c>
      <c r="U289" s="54" t="s">
        <v>42</v>
      </c>
      <c r="V289" s="45"/>
      <c r="W289" s="218">
        <f>V289*K289</f>
        <v>0</v>
      </c>
      <c r="X289" s="218">
        <v>0.017000000000000001</v>
      </c>
      <c r="Y289" s="218">
        <f>X289*K289</f>
        <v>0.051000000000000004</v>
      </c>
      <c r="Z289" s="218">
        <v>0</v>
      </c>
      <c r="AA289" s="219">
        <f>Z289*K289</f>
        <v>0</v>
      </c>
      <c r="AR289" s="20" t="s">
        <v>288</v>
      </c>
      <c r="AT289" s="20" t="s">
        <v>228</v>
      </c>
      <c r="AU289" s="20" t="s">
        <v>138</v>
      </c>
      <c r="AY289" s="20" t="s">
        <v>159</v>
      </c>
      <c r="BE289" s="134">
        <f>IF(U289="základná",N289,0)</f>
        <v>0</v>
      </c>
      <c r="BF289" s="134">
        <f>IF(U289="znížená",N289,0)</f>
        <v>0</v>
      </c>
      <c r="BG289" s="134">
        <f>IF(U289="zákl. prenesená",N289,0)</f>
        <v>0</v>
      </c>
      <c r="BH289" s="134">
        <f>IF(U289="zníž. prenesená",N289,0)</f>
        <v>0</v>
      </c>
      <c r="BI289" s="134">
        <f>IF(U289="nulová",N289,0)</f>
        <v>0</v>
      </c>
      <c r="BJ289" s="20" t="s">
        <v>138</v>
      </c>
      <c r="BK289" s="220">
        <f>ROUND(L289*K289,3)</f>
        <v>0</v>
      </c>
      <c r="BL289" s="20" t="s">
        <v>222</v>
      </c>
      <c r="BM289" s="20" t="s">
        <v>1084</v>
      </c>
    </row>
    <row r="290" s="1" customFormat="1" ht="25.5" customHeight="1">
      <c r="B290" s="175"/>
      <c r="C290" s="223" t="s">
        <v>1085</v>
      </c>
      <c r="D290" s="223" t="s">
        <v>228</v>
      </c>
      <c r="E290" s="224" t="s">
        <v>1086</v>
      </c>
      <c r="F290" s="225" t="s">
        <v>1087</v>
      </c>
      <c r="G290" s="225"/>
      <c r="H290" s="225"/>
      <c r="I290" s="225"/>
      <c r="J290" s="226" t="s">
        <v>231</v>
      </c>
      <c r="K290" s="227">
        <v>60</v>
      </c>
      <c r="L290" s="228">
        <v>0</v>
      </c>
      <c r="M290" s="228"/>
      <c r="N290" s="227">
        <f>ROUND(L290*K290,3)</f>
        <v>0</v>
      </c>
      <c r="O290" s="215"/>
      <c r="P290" s="215"/>
      <c r="Q290" s="215"/>
      <c r="R290" s="179"/>
      <c r="T290" s="217" t="s">
        <v>5</v>
      </c>
      <c r="U290" s="54" t="s">
        <v>42</v>
      </c>
      <c r="V290" s="45"/>
      <c r="W290" s="218">
        <f>V290*K290</f>
        <v>0</v>
      </c>
      <c r="X290" s="218">
        <v>0.025000000000000001</v>
      </c>
      <c r="Y290" s="218">
        <f>X290*K290</f>
        <v>1.5</v>
      </c>
      <c r="Z290" s="218">
        <v>0</v>
      </c>
      <c r="AA290" s="219">
        <f>Z290*K290</f>
        <v>0</v>
      </c>
      <c r="AR290" s="20" t="s">
        <v>288</v>
      </c>
      <c r="AT290" s="20" t="s">
        <v>228</v>
      </c>
      <c r="AU290" s="20" t="s">
        <v>138</v>
      </c>
      <c r="AY290" s="20" t="s">
        <v>159</v>
      </c>
      <c r="BE290" s="134">
        <f>IF(U290="základná",N290,0)</f>
        <v>0</v>
      </c>
      <c r="BF290" s="134">
        <f>IF(U290="znížená",N290,0)</f>
        <v>0</v>
      </c>
      <c r="BG290" s="134">
        <f>IF(U290="zákl. prenesená",N290,0)</f>
        <v>0</v>
      </c>
      <c r="BH290" s="134">
        <f>IF(U290="zníž. prenesená",N290,0)</f>
        <v>0</v>
      </c>
      <c r="BI290" s="134">
        <f>IF(U290="nulová",N290,0)</f>
        <v>0</v>
      </c>
      <c r="BJ290" s="20" t="s">
        <v>138</v>
      </c>
      <c r="BK290" s="220">
        <f>ROUND(L290*K290,3)</f>
        <v>0</v>
      </c>
      <c r="BL290" s="20" t="s">
        <v>222</v>
      </c>
      <c r="BM290" s="20" t="s">
        <v>1088</v>
      </c>
    </row>
    <row r="291" s="1" customFormat="1" ht="25.5" customHeight="1">
      <c r="B291" s="175"/>
      <c r="C291" s="223" t="s">
        <v>1089</v>
      </c>
      <c r="D291" s="223" t="s">
        <v>228</v>
      </c>
      <c r="E291" s="224" t="s">
        <v>1090</v>
      </c>
      <c r="F291" s="225" t="s">
        <v>1091</v>
      </c>
      <c r="G291" s="225"/>
      <c r="H291" s="225"/>
      <c r="I291" s="225"/>
      <c r="J291" s="226" t="s">
        <v>231</v>
      </c>
      <c r="K291" s="227">
        <v>15</v>
      </c>
      <c r="L291" s="228">
        <v>0</v>
      </c>
      <c r="M291" s="228"/>
      <c r="N291" s="227">
        <f>ROUND(L291*K291,3)</f>
        <v>0</v>
      </c>
      <c r="O291" s="215"/>
      <c r="P291" s="215"/>
      <c r="Q291" s="215"/>
      <c r="R291" s="179"/>
      <c r="T291" s="217" t="s">
        <v>5</v>
      </c>
      <c r="U291" s="54" t="s">
        <v>42</v>
      </c>
      <c r="V291" s="45"/>
      <c r="W291" s="218">
        <f>V291*K291</f>
        <v>0</v>
      </c>
      <c r="X291" s="218">
        <v>0.029000000000000001</v>
      </c>
      <c r="Y291" s="218">
        <f>X291*K291</f>
        <v>0.435</v>
      </c>
      <c r="Z291" s="218">
        <v>0</v>
      </c>
      <c r="AA291" s="219">
        <f>Z291*K291</f>
        <v>0</v>
      </c>
      <c r="AR291" s="20" t="s">
        <v>288</v>
      </c>
      <c r="AT291" s="20" t="s">
        <v>228</v>
      </c>
      <c r="AU291" s="20" t="s">
        <v>138</v>
      </c>
      <c r="AY291" s="20" t="s">
        <v>159</v>
      </c>
      <c r="BE291" s="134">
        <f>IF(U291="základná",N291,0)</f>
        <v>0</v>
      </c>
      <c r="BF291" s="134">
        <f>IF(U291="znížená",N291,0)</f>
        <v>0</v>
      </c>
      <c r="BG291" s="134">
        <f>IF(U291="zákl. prenesená",N291,0)</f>
        <v>0</v>
      </c>
      <c r="BH291" s="134">
        <f>IF(U291="zníž. prenesená",N291,0)</f>
        <v>0</v>
      </c>
      <c r="BI291" s="134">
        <f>IF(U291="nulová",N291,0)</f>
        <v>0</v>
      </c>
      <c r="BJ291" s="20" t="s">
        <v>138</v>
      </c>
      <c r="BK291" s="220">
        <f>ROUND(L291*K291,3)</f>
        <v>0</v>
      </c>
      <c r="BL291" s="20" t="s">
        <v>222</v>
      </c>
      <c r="BM291" s="20" t="s">
        <v>1092</v>
      </c>
    </row>
    <row r="292" s="1" customFormat="1" ht="25.5" customHeight="1">
      <c r="B292" s="175"/>
      <c r="C292" s="223" t="s">
        <v>1093</v>
      </c>
      <c r="D292" s="223" t="s">
        <v>228</v>
      </c>
      <c r="E292" s="224" t="s">
        <v>1094</v>
      </c>
      <c r="F292" s="225" t="s">
        <v>1095</v>
      </c>
      <c r="G292" s="225"/>
      <c r="H292" s="225"/>
      <c r="I292" s="225"/>
      <c r="J292" s="226" t="s">
        <v>231</v>
      </c>
      <c r="K292" s="227">
        <v>8</v>
      </c>
      <c r="L292" s="228">
        <v>0</v>
      </c>
      <c r="M292" s="228"/>
      <c r="N292" s="227">
        <f>ROUND(L292*K292,3)</f>
        <v>0</v>
      </c>
      <c r="O292" s="215"/>
      <c r="P292" s="215"/>
      <c r="Q292" s="215"/>
      <c r="R292" s="179"/>
      <c r="T292" s="217" t="s">
        <v>5</v>
      </c>
      <c r="U292" s="54" t="s">
        <v>42</v>
      </c>
      <c r="V292" s="45"/>
      <c r="W292" s="218">
        <f>V292*K292</f>
        <v>0</v>
      </c>
      <c r="X292" s="218">
        <v>0.033000000000000002</v>
      </c>
      <c r="Y292" s="218">
        <f>X292*K292</f>
        <v>0.26400000000000001</v>
      </c>
      <c r="Z292" s="218">
        <v>0</v>
      </c>
      <c r="AA292" s="219">
        <f>Z292*K292</f>
        <v>0</v>
      </c>
      <c r="AR292" s="20" t="s">
        <v>288</v>
      </c>
      <c r="AT292" s="20" t="s">
        <v>228</v>
      </c>
      <c r="AU292" s="20" t="s">
        <v>138</v>
      </c>
      <c r="AY292" s="20" t="s">
        <v>159</v>
      </c>
      <c r="BE292" s="134">
        <f>IF(U292="základná",N292,0)</f>
        <v>0</v>
      </c>
      <c r="BF292" s="134">
        <f>IF(U292="znížená",N292,0)</f>
        <v>0</v>
      </c>
      <c r="BG292" s="134">
        <f>IF(U292="zákl. prenesená",N292,0)</f>
        <v>0</v>
      </c>
      <c r="BH292" s="134">
        <f>IF(U292="zníž. prenesená",N292,0)</f>
        <v>0</v>
      </c>
      <c r="BI292" s="134">
        <f>IF(U292="nulová",N292,0)</f>
        <v>0</v>
      </c>
      <c r="BJ292" s="20" t="s">
        <v>138</v>
      </c>
      <c r="BK292" s="220">
        <f>ROUND(L292*K292,3)</f>
        <v>0</v>
      </c>
      <c r="BL292" s="20" t="s">
        <v>222</v>
      </c>
      <c r="BM292" s="20" t="s">
        <v>1096</v>
      </c>
    </row>
    <row r="293" s="1" customFormat="1" ht="25.5" customHeight="1">
      <c r="B293" s="175"/>
      <c r="C293" s="223" t="s">
        <v>1097</v>
      </c>
      <c r="D293" s="223" t="s">
        <v>228</v>
      </c>
      <c r="E293" s="224" t="s">
        <v>1098</v>
      </c>
      <c r="F293" s="225" t="s">
        <v>1099</v>
      </c>
      <c r="G293" s="225"/>
      <c r="H293" s="225"/>
      <c r="I293" s="225"/>
      <c r="J293" s="226" t="s">
        <v>231</v>
      </c>
      <c r="K293" s="227">
        <v>1</v>
      </c>
      <c r="L293" s="228">
        <v>0</v>
      </c>
      <c r="M293" s="228"/>
      <c r="N293" s="227">
        <f>ROUND(L293*K293,3)</f>
        <v>0</v>
      </c>
      <c r="O293" s="215"/>
      <c r="P293" s="215"/>
      <c r="Q293" s="215"/>
      <c r="R293" s="179"/>
      <c r="T293" s="217" t="s">
        <v>5</v>
      </c>
      <c r="U293" s="54" t="s">
        <v>42</v>
      </c>
      <c r="V293" s="45"/>
      <c r="W293" s="218">
        <f>V293*K293</f>
        <v>0</v>
      </c>
      <c r="X293" s="218">
        <v>0.035000000000000003</v>
      </c>
      <c r="Y293" s="218">
        <f>X293*K293</f>
        <v>0.035000000000000003</v>
      </c>
      <c r="Z293" s="218">
        <v>0</v>
      </c>
      <c r="AA293" s="219">
        <f>Z293*K293</f>
        <v>0</v>
      </c>
      <c r="AR293" s="20" t="s">
        <v>288</v>
      </c>
      <c r="AT293" s="20" t="s">
        <v>228</v>
      </c>
      <c r="AU293" s="20" t="s">
        <v>138</v>
      </c>
      <c r="AY293" s="20" t="s">
        <v>159</v>
      </c>
      <c r="BE293" s="134">
        <f>IF(U293="základná",N293,0)</f>
        <v>0</v>
      </c>
      <c r="BF293" s="134">
        <f>IF(U293="znížená",N293,0)</f>
        <v>0</v>
      </c>
      <c r="BG293" s="134">
        <f>IF(U293="zákl. prenesená",N293,0)</f>
        <v>0</v>
      </c>
      <c r="BH293" s="134">
        <f>IF(U293="zníž. prenesená",N293,0)</f>
        <v>0</v>
      </c>
      <c r="BI293" s="134">
        <f>IF(U293="nulová",N293,0)</f>
        <v>0</v>
      </c>
      <c r="BJ293" s="20" t="s">
        <v>138</v>
      </c>
      <c r="BK293" s="220">
        <f>ROUND(L293*K293,3)</f>
        <v>0</v>
      </c>
      <c r="BL293" s="20" t="s">
        <v>222</v>
      </c>
      <c r="BM293" s="20" t="s">
        <v>1100</v>
      </c>
    </row>
    <row r="294" s="1" customFormat="1" ht="25.5" customHeight="1">
      <c r="B294" s="175"/>
      <c r="C294" s="223" t="s">
        <v>1101</v>
      </c>
      <c r="D294" s="223" t="s">
        <v>228</v>
      </c>
      <c r="E294" s="224" t="s">
        <v>1102</v>
      </c>
      <c r="F294" s="225" t="s">
        <v>1103</v>
      </c>
      <c r="G294" s="225"/>
      <c r="H294" s="225"/>
      <c r="I294" s="225"/>
      <c r="J294" s="226" t="s">
        <v>231</v>
      </c>
      <c r="K294" s="227">
        <v>1</v>
      </c>
      <c r="L294" s="228">
        <v>0</v>
      </c>
      <c r="M294" s="228"/>
      <c r="N294" s="227">
        <f>ROUND(L294*K294,3)</f>
        <v>0</v>
      </c>
      <c r="O294" s="215"/>
      <c r="P294" s="215"/>
      <c r="Q294" s="215"/>
      <c r="R294" s="179"/>
      <c r="T294" s="217" t="s">
        <v>5</v>
      </c>
      <c r="U294" s="54" t="s">
        <v>42</v>
      </c>
      <c r="V294" s="45"/>
      <c r="W294" s="218">
        <f>V294*K294</f>
        <v>0</v>
      </c>
      <c r="X294" s="218">
        <v>0.025999999999999999</v>
      </c>
      <c r="Y294" s="218">
        <f>X294*K294</f>
        <v>0.025999999999999999</v>
      </c>
      <c r="Z294" s="218">
        <v>0</v>
      </c>
      <c r="AA294" s="219">
        <f>Z294*K294</f>
        <v>0</v>
      </c>
      <c r="AR294" s="20" t="s">
        <v>288</v>
      </c>
      <c r="AT294" s="20" t="s">
        <v>228</v>
      </c>
      <c r="AU294" s="20" t="s">
        <v>138</v>
      </c>
      <c r="AY294" s="20" t="s">
        <v>159</v>
      </c>
      <c r="BE294" s="134">
        <f>IF(U294="základná",N294,0)</f>
        <v>0</v>
      </c>
      <c r="BF294" s="134">
        <f>IF(U294="znížená",N294,0)</f>
        <v>0</v>
      </c>
      <c r="BG294" s="134">
        <f>IF(U294="zákl. prenesená",N294,0)</f>
        <v>0</v>
      </c>
      <c r="BH294" s="134">
        <f>IF(U294="zníž. prenesená",N294,0)</f>
        <v>0</v>
      </c>
      <c r="BI294" s="134">
        <f>IF(U294="nulová",N294,0)</f>
        <v>0</v>
      </c>
      <c r="BJ294" s="20" t="s">
        <v>138</v>
      </c>
      <c r="BK294" s="220">
        <f>ROUND(L294*K294,3)</f>
        <v>0</v>
      </c>
      <c r="BL294" s="20" t="s">
        <v>222</v>
      </c>
      <c r="BM294" s="20" t="s">
        <v>1104</v>
      </c>
    </row>
    <row r="295" s="1" customFormat="1" ht="25.5" customHeight="1">
      <c r="B295" s="175"/>
      <c r="C295" s="223" t="s">
        <v>1105</v>
      </c>
      <c r="D295" s="223" t="s">
        <v>228</v>
      </c>
      <c r="E295" s="224" t="s">
        <v>1106</v>
      </c>
      <c r="F295" s="225" t="s">
        <v>1107</v>
      </c>
      <c r="G295" s="225"/>
      <c r="H295" s="225"/>
      <c r="I295" s="225"/>
      <c r="J295" s="226" t="s">
        <v>231</v>
      </c>
      <c r="K295" s="227">
        <v>69</v>
      </c>
      <c r="L295" s="228">
        <v>0</v>
      </c>
      <c r="M295" s="228"/>
      <c r="N295" s="227">
        <f>ROUND(L295*K295,3)</f>
        <v>0</v>
      </c>
      <c r="O295" s="215"/>
      <c r="P295" s="215"/>
      <c r="Q295" s="215"/>
      <c r="R295" s="179"/>
      <c r="T295" s="217" t="s">
        <v>5</v>
      </c>
      <c r="U295" s="54" t="s">
        <v>42</v>
      </c>
      <c r="V295" s="45"/>
      <c r="W295" s="218">
        <f>V295*K295</f>
        <v>0</v>
      </c>
      <c r="X295" s="218">
        <v>0.029999999999999999</v>
      </c>
      <c r="Y295" s="218">
        <f>X295*K295</f>
        <v>2.0699999999999998</v>
      </c>
      <c r="Z295" s="218">
        <v>0</v>
      </c>
      <c r="AA295" s="219">
        <f>Z295*K295</f>
        <v>0</v>
      </c>
      <c r="AR295" s="20" t="s">
        <v>288</v>
      </c>
      <c r="AT295" s="20" t="s">
        <v>228</v>
      </c>
      <c r="AU295" s="20" t="s">
        <v>138</v>
      </c>
      <c r="AY295" s="20" t="s">
        <v>159</v>
      </c>
      <c r="BE295" s="134">
        <f>IF(U295="základná",N295,0)</f>
        <v>0</v>
      </c>
      <c r="BF295" s="134">
        <f>IF(U295="znížená",N295,0)</f>
        <v>0</v>
      </c>
      <c r="BG295" s="134">
        <f>IF(U295="zákl. prenesená",N295,0)</f>
        <v>0</v>
      </c>
      <c r="BH295" s="134">
        <f>IF(U295="zníž. prenesená",N295,0)</f>
        <v>0</v>
      </c>
      <c r="BI295" s="134">
        <f>IF(U295="nulová",N295,0)</f>
        <v>0</v>
      </c>
      <c r="BJ295" s="20" t="s">
        <v>138</v>
      </c>
      <c r="BK295" s="220">
        <f>ROUND(L295*K295,3)</f>
        <v>0</v>
      </c>
      <c r="BL295" s="20" t="s">
        <v>222</v>
      </c>
      <c r="BM295" s="20" t="s">
        <v>1108</v>
      </c>
    </row>
    <row r="296" s="1" customFormat="1" ht="25.5" customHeight="1">
      <c r="B296" s="175"/>
      <c r="C296" s="223" t="s">
        <v>1109</v>
      </c>
      <c r="D296" s="223" t="s">
        <v>228</v>
      </c>
      <c r="E296" s="224" t="s">
        <v>1110</v>
      </c>
      <c r="F296" s="225" t="s">
        <v>1111</v>
      </c>
      <c r="G296" s="225"/>
      <c r="H296" s="225"/>
      <c r="I296" s="225"/>
      <c r="J296" s="226" t="s">
        <v>231</v>
      </c>
      <c r="K296" s="227">
        <v>26</v>
      </c>
      <c r="L296" s="228">
        <v>0</v>
      </c>
      <c r="M296" s="228"/>
      <c r="N296" s="227">
        <f>ROUND(L296*K296,3)</f>
        <v>0</v>
      </c>
      <c r="O296" s="215"/>
      <c r="P296" s="215"/>
      <c r="Q296" s="215"/>
      <c r="R296" s="179"/>
      <c r="T296" s="217" t="s">
        <v>5</v>
      </c>
      <c r="U296" s="54" t="s">
        <v>42</v>
      </c>
      <c r="V296" s="45"/>
      <c r="W296" s="218">
        <f>V296*K296</f>
        <v>0</v>
      </c>
      <c r="X296" s="218">
        <v>0.034000000000000002</v>
      </c>
      <c r="Y296" s="218">
        <f>X296*K296</f>
        <v>0.88400000000000012</v>
      </c>
      <c r="Z296" s="218">
        <v>0</v>
      </c>
      <c r="AA296" s="219">
        <f>Z296*K296</f>
        <v>0</v>
      </c>
      <c r="AR296" s="20" t="s">
        <v>288</v>
      </c>
      <c r="AT296" s="20" t="s">
        <v>228</v>
      </c>
      <c r="AU296" s="20" t="s">
        <v>138</v>
      </c>
      <c r="AY296" s="20" t="s">
        <v>159</v>
      </c>
      <c r="BE296" s="134">
        <f>IF(U296="základná",N296,0)</f>
        <v>0</v>
      </c>
      <c r="BF296" s="134">
        <f>IF(U296="znížená",N296,0)</f>
        <v>0</v>
      </c>
      <c r="BG296" s="134">
        <f>IF(U296="zákl. prenesená",N296,0)</f>
        <v>0</v>
      </c>
      <c r="BH296" s="134">
        <f>IF(U296="zníž. prenesená",N296,0)</f>
        <v>0</v>
      </c>
      <c r="BI296" s="134">
        <f>IF(U296="nulová",N296,0)</f>
        <v>0</v>
      </c>
      <c r="BJ296" s="20" t="s">
        <v>138</v>
      </c>
      <c r="BK296" s="220">
        <f>ROUND(L296*K296,3)</f>
        <v>0</v>
      </c>
      <c r="BL296" s="20" t="s">
        <v>222</v>
      </c>
      <c r="BM296" s="20" t="s">
        <v>1112</v>
      </c>
    </row>
    <row r="297" s="1" customFormat="1" ht="25.5" customHeight="1">
      <c r="B297" s="175"/>
      <c r="C297" s="223" t="s">
        <v>1113</v>
      </c>
      <c r="D297" s="223" t="s">
        <v>228</v>
      </c>
      <c r="E297" s="224" t="s">
        <v>1114</v>
      </c>
      <c r="F297" s="225" t="s">
        <v>1115</v>
      </c>
      <c r="G297" s="225"/>
      <c r="H297" s="225"/>
      <c r="I297" s="225"/>
      <c r="J297" s="226" t="s">
        <v>231</v>
      </c>
      <c r="K297" s="227">
        <v>3</v>
      </c>
      <c r="L297" s="228">
        <v>0</v>
      </c>
      <c r="M297" s="228"/>
      <c r="N297" s="227">
        <f>ROUND(L297*K297,3)</f>
        <v>0</v>
      </c>
      <c r="O297" s="215"/>
      <c r="P297" s="215"/>
      <c r="Q297" s="215"/>
      <c r="R297" s="179"/>
      <c r="T297" s="217" t="s">
        <v>5</v>
      </c>
      <c r="U297" s="54" t="s">
        <v>42</v>
      </c>
      <c r="V297" s="45"/>
      <c r="W297" s="218">
        <f>V297*K297</f>
        <v>0</v>
      </c>
      <c r="X297" s="218">
        <v>0.037999999999999999</v>
      </c>
      <c r="Y297" s="218">
        <f>X297*K297</f>
        <v>0.11399999999999999</v>
      </c>
      <c r="Z297" s="218">
        <v>0</v>
      </c>
      <c r="AA297" s="219">
        <f>Z297*K297</f>
        <v>0</v>
      </c>
      <c r="AR297" s="20" t="s">
        <v>288</v>
      </c>
      <c r="AT297" s="20" t="s">
        <v>228</v>
      </c>
      <c r="AU297" s="20" t="s">
        <v>138</v>
      </c>
      <c r="AY297" s="20" t="s">
        <v>159</v>
      </c>
      <c r="BE297" s="134">
        <f>IF(U297="základná",N297,0)</f>
        <v>0</v>
      </c>
      <c r="BF297" s="134">
        <f>IF(U297="znížená",N297,0)</f>
        <v>0</v>
      </c>
      <c r="BG297" s="134">
        <f>IF(U297="zákl. prenesená",N297,0)</f>
        <v>0</v>
      </c>
      <c r="BH297" s="134">
        <f>IF(U297="zníž. prenesená",N297,0)</f>
        <v>0</v>
      </c>
      <c r="BI297" s="134">
        <f>IF(U297="nulová",N297,0)</f>
        <v>0</v>
      </c>
      <c r="BJ297" s="20" t="s">
        <v>138</v>
      </c>
      <c r="BK297" s="220">
        <f>ROUND(L297*K297,3)</f>
        <v>0</v>
      </c>
      <c r="BL297" s="20" t="s">
        <v>222</v>
      </c>
      <c r="BM297" s="20" t="s">
        <v>1116</v>
      </c>
    </row>
    <row r="298" s="1" customFormat="1" ht="16.5" customHeight="1">
      <c r="B298" s="175"/>
      <c r="C298" s="223" t="s">
        <v>1117</v>
      </c>
      <c r="D298" s="223" t="s">
        <v>228</v>
      </c>
      <c r="E298" s="224" t="s">
        <v>1118</v>
      </c>
      <c r="F298" s="225" t="s">
        <v>1119</v>
      </c>
      <c r="G298" s="225"/>
      <c r="H298" s="225"/>
      <c r="I298" s="225"/>
      <c r="J298" s="226" t="s">
        <v>231</v>
      </c>
      <c r="K298" s="227">
        <v>67</v>
      </c>
      <c r="L298" s="228">
        <v>0</v>
      </c>
      <c r="M298" s="228"/>
      <c r="N298" s="227">
        <f>ROUND(L298*K298,3)</f>
        <v>0</v>
      </c>
      <c r="O298" s="215"/>
      <c r="P298" s="215"/>
      <c r="Q298" s="215"/>
      <c r="R298" s="179"/>
      <c r="T298" s="217" t="s">
        <v>5</v>
      </c>
      <c r="U298" s="54" t="s">
        <v>42</v>
      </c>
      <c r="V298" s="45"/>
      <c r="W298" s="218">
        <f>V298*K298</f>
        <v>0</v>
      </c>
      <c r="X298" s="218">
        <v>0.017000000000000001</v>
      </c>
      <c r="Y298" s="218">
        <f>X298*K298</f>
        <v>1.139</v>
      </c>
      <c r="Z298" s="218">
        <v>0</v>
      </c>
      <c r="AA298" s="219">
        <f>Z298*K298</f>
        <v>0</v>
      </c>
      <c r="AR298" s="20" t="s">
        <v>288</v>
      </c>
      <c r="AT298" s="20" t="s">
        <v>228</v>
      </c>
      <c r="AU298" s="20" t="s">
        <v>138</v>
      </c>
      <c r="AY298" s="20" t="s">
        <v>159</v>
      </c>
      <c r="BE298" s="134">
        <f>IF(U298="základná",N298,0)</f>
        <v>0</v>
      </c>
      <c r="BF298" s="134">
        <f>IF(U298="znížená",N298,0)</f>
        <v>0</v>
      </c>
      <c r="BG298" s="134">
        <f>IF(U298="zákl. prenesená",N298,0)</f>
        <v>0</v>
      </c>
      <c r="BH298" s="134">
        <f>IF(U298="zníž. prenesená",N298,0)</f>
        <v>0</v>
      </c>
      <c r="BI298" s="134">
        <f>IF(U298="nulová",N298,0)</f>
        <v>0</v>
      </c>
      <c r="BJ298" s="20" t="s">
        <v>138</v>
      </c>
      <c r="BK298" s="220">
        <f>ROUND(L298*K298,3)</f>
        <v>0</v>
      </c>
      <c r="BL298" s="20" t="s">
        <v>222</v>
      </c>
      <c r="BM298" s="20" t="s">
        <v>1120</v>
      </c>
    </row>
    <row r="299" s="1" customFormat="1" ht="16.5" customHeight="1">
      <c r="B299" s="175"/>
      <c r="C299" s="223" t="s">
        <v>1121</v>
      </c>
      <c r="D299" s="223" t="s">
        <v>228</v>
      </c>
      <c r="E299" s="224" t="s">
        <v>1122</v>
      </c>
      <c r="F299" s="225" t="s">
        <v>1123</v>
      </c>
      <c r="G299" s="225"/>
      <c r="H299" s="225"/>
      <c r="I299" s="225"/>
      <c r="J299" s="226" t="s">
        <v>231</v>
      </c>
      <c r="K299" s="227">
        <v>4</v>
      </c>
      <c r="L299" s="228">
        <v>0</v>
      </c>
      <c r="M299" s="228"/>
      <c r="N299" s="227">
        <f>ROUND(L299*K299,3)</f>
        <v>0</v>
      </c>
      <c r="O299" s="215"/>
      <c r="P299" s="215"/>
      <c r="Q299" s="215"/>
      <c r="R299" s="179"/>
      <c r="T299" s="217" t="s">
        <v>5</v>
      </c>
      <c r="U299" s="54" t="s">
        <v>42</v>
      </c>
      <c r="V299" s="45"/>
      <c r="W299" s="218">
        <f>V299*K299</f>
        <v>0</v>
      </c>
      <c r="X299" s="218">
        <v>0.021999999999999999</v>
      </c>
      <c r="Y299" s="218">
        <f>X299*K299</f>
        <v>0.087999999999999995</v>
      </c>
      <c r="Z299" s="218">
        <v>0</v>
      </c>
      <c r="AA299" s="219">
        <f>Z299*K299</f>
        <v>0</v>
      </c>
      <c r="AR299" s="20" t="s">
        <v>288</v>
      </c>
      <c r="AT299" s="20" t="s">
        <v>228</v>
      </c>
      <c r="AU299" s="20" t="s">
        <v>138</v>
      </c>
      <c r="AY299" s="20" t="s">
        <v>159</v>
      </c>
      <c r="BE299" s="134">
        <f>IF(U299="základná",N299,0)</f>
        <v>0</v>
      </c>
      <c r="BF299" s="134">
        <f>IF(U299="znížená",N299,0)</f>
        <v>0</v>
      </c>
      <c r="BG299" s="134">
        <f>IF(U299="zákl. prenesená",N299,0)</f>
        <v>0</v>
      </c>
      <c r="BH299" s="134">
        <f>IF(U299="zníž. prenesená",N299,0)</f>
        <v>0</v>
      </c>
      <c r="BI299" s="134">
        <f>IF(U299="nulová",N299,0)</f>
        <v>0</v>
      </c>
      <c r="BJ299" s="20" t="s">
        <v>138</v>
      </c>
      <c r="BK299" s="220">
        <f>ROUND(L299*K299,3)</f>
        <v>0</v>
      </c>
      <c r="BL299" s="20" t="s">
        <v>222</v>
      </c>
      <c r="BM299" s="20" t="s">
        <v>1124</v>
      </c>
    </row>
    <row r="300" s="1" customFormat="1" ht="16.5" customHeight="1">
      <c r="B300" s="175"/>
      <c r="C300" s="223" t="s">
        <v>1125</v>
      </c>
      <c r="D300" s="223" t="s">
        <v>228</v>
      </c>
      <c r="E300" s="224" t="s">
        <v>1126</v>
      </c>
      <c r="F300" s="225" t="s">
        <v>1127</v>
      </c>
      <c r="G300" s="225"/>
      <c r="H300" s="225"/>
      <c r="I300" s="225"/>
      <c r="J300" s="226" t="s">
        <v>231</v>
      </c>
      <c r="K300" s="227">
        <v>4</v>
      </c>
      <c r="L300" s="228">
        <v>0</v>
      </c>
      <c r="M300" s="228"/>
      <c r="N300" s="227">
        <f>ROUND(L300*K300,3)</f>
        <v>0</v>
      </c>
      <c r="O300" s="215"/>
      <c r="P300" s="215"/>
      <c r="Q300" s="215"/>
      <c r="R300" s="179"/>
      <c r="T300" s="217" t="s">
        <v>5</v>
      </c>
      <c r="U300" s="54" t="s">
        <v>42</v>
      </c>
      <c r="V300" s="45"/>
      <c r="W300" s="218">
        <f>V300*K300</f>
        <v>0</v>
      </c>
      <c r="X300" s="218">
        <v>0.036999999999999998</v>
      </c>
      <c r="Y300" s="218">
        <f>X300*K300</f>
        <v>0.14799999999999999</v>
      </c>
      <c r="Z300" s="218">
        <v>0</v>
      </c>
      <c r="AA300" s="219">
        <f>Z300*K300</f>
        <v>0</v>
      </c>
      <c r="AR300" s="20" t="s">
        <v>288</v>
      </c>
      <c r="AT300" s="20" t="s">
        <v>228</v>
      </c>
      <c r="AU300" s="20" t="s">
        <v>138</v>
      </c>
      <c r="AY300" s="20" t="s">
        <v>159</v>
      </c>
      <c r="BE300" s="134">
        <f>IF(U300="základná",N300,0)</f>
        <v>0</v>
      </c>
      <c r="BF300" s="134">
        <f>IF(U300="znížená",N300,0)</f>
        <v>0</v>
      </c>
      <c r="BG300" s="134">
        <f>IF(U300="zákl. prenesená",N300,0)</f>
        <v>0</v>
      </c>
      <c r="BH300" s="134">
        <f>IF(U300="zníž. prenesená",N300,0)</f>
        <v>0</v>
      </c>
      <c r="BI300" s="134">
        <f>IF(U300="nulová",N300,0)</f>
        <v>0</v>
      </c>
      <c r="BJ300" s="20" t="s">
        <v>138</v>
      </c>
      <c r="BK300" s="220">
        <f>ROUND(L300*K300,3)</f>
        <v>0</v>
      </c>
      <c r="BL300" s="20" t="s">
        <v>222</v>
      </c>
      <c r="BM300" s="20" t="s">
        <v>1128</v>
      </c>
    </row>
    <row r="301" s="1" customFormat="1" ht="16.5" customHeight="1">
      <c r="B301" s="175"/>
      <c r="C301" s="223" t="s">
        <v>1129</v>
      </c>
      <c r="D301" s="223" t="s">
        <v>228</v>
      </c>
      <c r="E301" s="224" t="s">
        <v>1130</v>
      </c>
      <c r="F301" s="225" t="s">
        <v>1131</v>
      </c>
      <c r="G301" s="225"/>
      <c r="H301" s="225"/>
      <c r="I301" s="225"/>
      <c r="J301" s="226" t="s">
        <v>231</v>
      </c>
      <c r="K301" s="227">
        <v>4</v>
      </c>
      <c r="L301" s="228">
        <v>0</v>
      </c>
      <c r="M301" s="228"/>
      <c r="N301" s="227">
        <f>ROUND(L301*K301,3)</f>
        <v>0</v>
      </c>
      <c r="O301" s="215"/>
      <c r="P301" s="215"/>
      <c r="Q301" s="215"/>
      <c r="R301" s="179"/>
      <c r="T301" s="217" t="s">
        <v>5</v>
      </c>
      <c r="U301" s="54" t="s">
        <v>42</v>
      </c>
      <c r="V301" s="45"/>
      <c r="W301" s="218">
        <f>V301*K301</f>
        <v>0</v>
      </c>
      <c r="X301" s="218">
        <v>0.040000000000000001</v>
      </c>
      <c r="Y301" s="218">
        <f>X301*K301</f>
        <v>0.16</v>
      </c>
      <c r="Z301" s="218">
        <v>0</v>
      </c>
      <c r="AA301" s="219">
        <f>Z301*K301</f>
        <v>0</v>
      </c>
      <c r="AR301" s="20" t="s">
        <v>288</v>
      </c>
      <c r="AT301" s="20" t="s">
        <v>228</v>
      </c>
      <c r="AU301" s="20" t="s">
        <v>138</v>
      </c>
      <c r="AY301" s="20" t="s">
        <v>159</v>
      </c>
      <c r="BE301" s="134">
        <f>IF(U301="základná",N301,0)</f>
        <v>0</v>
      </c>
      <c r="BF301" s="134">
        <f>IF(U301="znížená",N301,0)</f>
        <v>0</v>
      </c>
      <c r="BG301" s="134">
        <f>IF(U301="zákl. prenesená",N301,0)</f>
        <v>0</v>
      </c>
      <c r="BH301" s="134">
        <f>IF(U301="zníž. prenesená",N301,0)</f>
        <v>0</v>
      </c>
      <c r="BI301" s="134">
        <f>IF(U301="nulová",N301,0)</f>
        <v>0</v>
      </c>
      <c r="BJ301" s="20" t="s">
        <v>138</v>
      </c>
      <c r="BK301" s="220">
        <f>ROUND(L301*K301,3)</f>
        <v>0</v>
      </c>
      <c r="BL301" s="20" t="s">
        <v>222</v>
      </c>
      <c r="BM301" s="20" t="s">
        <v>1132</v>
      </c>
    </row>
    <row r="302" s="1" customFormat="1" ht="38.25" customHeight="1">
      <c r="B302" s="175"/>
      <c r="C302" s="211" t="s">
        <v>1133</v>
      </c>
      <c r="D302" s="211" t="s">
        <v>160</v>
      </c>
      <c r="E302" s="212" t="s">
        <v>1134</v>
      </c>
      <c r="F302" s="213" t="s">
        <v>1135</v>
      </c>
      <c r="G302" s="213"/>
      <c r="H302" s="213"/>
      <c r="I302" s="213"/>
      <c r="J302" s="214" t="s">
        <v>188</v>
      </c>
      <c r="K302" s="215">
        <v>960</v>
      </c>
      <c r="L302" s="216">
        <v>0</v>
      </c>
      <c r="M302" s="216"/>
      <c r="N302" s="215">
        <f>ROUND(L302*K302,3)</f>
        <v>0</v>
      </c>
      <c r="O302" s="215"/>
      <c r="P302" s="215"/>
      <c r="Q302" s="215"/>
      <c r="R302" s="179"/>
      <c r="T302" s="217" t="s">
        <v>5</v>
      </c>
      <c r="U302" s="54" t="s">
        <v>42</v>
      </c>
      <c r="V302" s="45"/>
      <c r="W302" s="218">
        <f>V302*K302</f>
        <v>0</v>
      </c>
      <c r="X302" s="218">
        <v>0</v>
      </c>
      <c r="Y302" s="218">
        <f>X302*K302</f>
        <v>0</v>
      </c>
      <c r="Z302" s="218">
        <v>0</v>
      </c>
      <c r="AA302" s="219">
        <f>Z302*K302</f>
        <v>0</v>
      </c>
      <c r="AR302" s="20" t="s">
        <v>222</v>
      </c>
      <c r="AT302" s="20" t="s">
        <v>160</v>
      </c>
      <c r="AU302" s="20" t="s">
        <v>138</v>
      </c>
      <c r="AY302" s="20" t="s">
        <v>159</v>
      </c>
      <c r="BE302" s="134">
        <f>IF(U302="základná",N302,0)</f>
        <v>0</v>
      </c>
      <c r="BF302" s="134">
        <f>IF(U302="znížená",N302,0)</f>
        <v>0</v>
      </c>
      <c r="BG302" s="134">
        <f>IF(U302="zákl. prenesená",N302,0)</f>
        <v>0</v>
      </c>
      <c r="BH302" s="134">
        <f>IF(U302="zníž. prenesená",N302,0)</f>
        <v>0</v>
      </c>
      <c r="BI302" s="134">
        <f>IF(U302="nulová",N302,0)</f>
        <v>0</v>
      </c>
      <c r="BJ302" s="20" t="s">
        <v>138</v>
      </c>
      <c r="BK302" s="220">
        <f>ROUND(L302*K302,3)</f>
        <v>0</v>
      </c>
      <c r="BL302" s="20" t="s">
        <v>222</v>
      </c>
      <c r="BM302" s="20" t="s">
        <v>1136</v>
      </c>
    </row>
    <row r="303" s="1" customFormat="1" ht="38.25" customHeight="1">
      <c r="B303" s="175"/>
      <c r="C303" s="211" t="s">
        <v>1137</v>
      </c>
      <c r="D303" s="211" t="s">
        <v>160</v>
      </c>
      <c r="E303" s="212" t="s">
        <v>1138</v>
      </c>
      <c r="F303" s="213" t="s">
        <v>1139</v>
      </c>
      <c r="G303" s="213"/>
      <c r="H303" s="213"/>
      <c r="I303" s="213"/>
      <c r="J303" s="214" t="s">
        <v>231</v>
      </c>
      <c r="K303" s="215">
        <v>1</v>
      </c>
      <c r="L303" s="216">
        <v>0</v>
      </c>
      <c r="M303" s="216"/>
      <c r="N303" s="215">
        <f>ROUND(L303*K303,3)</f>
        <v>0</v>
      </c>
      <c r="O303" s="215"/>
      <c r="P303" s="215"/>
      <c r="Q303" s="215"/>
      <c r="R303" s="179"/>
      <c r="T303" s="217" t="s">
        <v>5</v>
      </c>
      <c r="U303" s="54" t="s">
        <v>42</v>
      </c>
      <c r="V303" s="45"/>
      <c r="W303" s="218">
        <f>V303*K303</f>
        <v>0</v>
      </c>
      <c r="X303" s="218">
        <v>0.00024250000000000001</v>
      </c>
      <c r="Y303" s="218">
        <f>X303*K303</f>
        <v>0.00024250000000000001</v>
      </c>
      <c r="Z303" s="218">
        <v>0.10199999999999999</v>
      </c>
      <c r="AA303" s="219">
        <f>Z303*K303</f>
        <v>0.10199999999999999</v>
      </c>
      <c r="AR303" s="20" t="s">
        <v>222</v>
      </c>
      <c r="AT303" s="20" t="s">
        <v>160</v>
      </c>
      <c r="AU303" s="20" t="s">
        <v>138</v>
      </c>
      <c r="AY303" s="20" t="s">
        <v>159</v>
      </c>
      <c r="BE303" s="134">
        <f>IF(U303="základná",N303,0)</f>
        <v>0</v>
      </c>
      <c r="BF303" s="134">
        <f>IF(U303="znížená",N303,0)</f>
        <v>0</v>
      </c>
      <c r="BG303" s="134">
        <f>IF(U303="zákl. prenesená",N303,0)</f>
        <v>0</v>
      </c>
      <c r="BH303" s="134">
        <f>IF(U303="zníž. prenesená",N303,0)</f>
        <v>0</v>
      </c>
      <c r="BI303" s="134">
        <f>IF(U303="nulová",N303,0)</f>
        <v>0</v>
      </c>
      <c r="BJ303" s="20" t="s">
        <v>138</v>
      </c>
      <c r="BK303" s="220">
        <f>ROUND(L303*K303,3)</f>
        <v>0</v>
      </c>
      <c r="BL303" s="20" t="s">
        <v>222</v>
      </c>
      <c r="BM303" s="20" t="s">
        <v>1140</v>
      </c>
    </row>
    <row r="304" s="1" customFormat="1" ht="25.5" customHeight="1">
      <c r="B304" s="175"/>
      <c r="C304" s="211" t="s">
        <v>1141</v>
      </c>
      <c r="D304" s="211" t="s">
        <v>160</v>
      </c>
      <c r="E304" s="212" t="s">
        <v>1142</v>
      </c>
      <c r="F304" s="213" t="s">
        <v>1143</v>
      </c>
      <c r="G304" s="213"/>
      <c r="H304" s="213"/>
      <c r="I304" s="213"/>
      <c r="J304" s="214" t="s">
        <v>225</v>
      </c>
      <c r="K304" s="215">
        <v>8</v>
      </c>
      <c r="L304" s="216">
        <v>0</v>
      </c>
      <c r="M304" s="216"/>
      <c r="N304" s="215">
        <f>ROUND(L304*K304,3)</f>
        <v>0</v>
      </c>
      <c r="O304" s="215"/>
      <c r="P304" s="215"/>
      <c r="Q304" s="215"/>
      <c r="R304" s="179"/>
      <c r="T304" s="217" t="s">
        <v>5</v>
      </c>
      <c r="U304" s="54" t="s">
        <v>42</v>
      </c>
      <c r="V304" s="45"/>
      <c r="W304" s="218">
        <f>V304*K304</f>
        <v>0</v>
      </c>
      <c r="X304" s="218">
        <v>6.2600000000000004E-05</v>
      </c>
      <c r="Y304" s="218">
        <f>X304*K304</f>
        <v>0.00050080000000000003</v>
      </c>
      <c r="Z304" s="218">
        <v>0.010999999999999999</v>
      </c>
      <c r="AA304" s="219">
        <f>Z304*K304</f>
        <v>0.087999999999999995</v>
      </c>
      <c r="AR304" s="20" t="s">
        <v>222</v>
      </c>
      <c r="AT304" s="20" t="s">
        <v>160</v>
      </c>
      <c r="AU304" s="20" t="s">
        <v>138</v>
      </c>
      <c r="AY304" s="20" t="s">
        <v>159</v>
      </c>
      <c r="BE304" s="134">
        <f>IF(U304="základná",N304,0)</f>
        <v>0</v>
      </c>
      <c r="BF304" s="134">
        <f>IF(U304="znížená",N304,0)</f>
        <v>0</v>
      </c>
      <c r="BG304" s="134">
        <f>IF(U304="zákl. prenesená",N304,0)</f>
        <v>0</v>
      </c>
      <c r="BH304" s="134">
        <f>IF(U304="zníž. prenesená",N304,0)</f>
        <v>0</v>
      </c>
      <c r="BI304" s="134">
        <f>IF(U304="nulová",N304,0)</f>
        <v>0</v>
      </c>
      <c r="BJ304" s="20" t="s">
        <v>138</v>
      </c>
      <c r="BK304" s="220">
        <f>ROUND(L304*K304,3)</f>
        <v>0</v>
      </c>
      <c r="BL304" s="20" t="s">
        <v>222</v>
      </c>
      <c r="BM304" s="20" t="s">
        <v>1144</v>
      </c>
    </row>
    <row r="305" s="1" customFormat="1" ht="38.25" customHeight="1">
      <c r="B305" s="175"/>
      <c r="C305" s="211" t="s">
        <v>1145</v>
      </c>
      <c r="D305" s="211" t="s">
        <v>160</v>
      </c>
      <c r="E305" s="212" t="s">
        <v>1146</v>
      </c>
      <c r="F305" s="213" t="s">
        <v>1147</v>
      </c>
      <c r="G305" s="213"/>
      <c r="H305" s="213"/>
      <c r="I305" s="213"/>
      <c r="J305" s="214" t="s">
        <v>231</v>
      </c>
      <c r="K305" s="215">
        <v>75</v>
      </c>
      <c r="L305" s="216">
        <v>0</v>
      </c>
      <c r="M305" s="216"/>
      <c r="N305" s="215">
        <f>ROUND(L305*K305,3)</f>
        <v>0</v>
      </c>
      <c r="O305" s="215"/>
      <c r="P305" s="215"/>
      <c r="Q305" s="215"/>
      <c r="R305" s="179"/>
      <c r="T305" s="217" t="s">
        <v>5</v>
      </c>
      <c r="U305" s="54" t="s">
        <v>42</v>
      </c>
      <c r="V305" s="45"/>
      <c r="W305" s="218">
        <f>V305*K305</f>
        <v>0</v>
      </c>
      <c r="X305" s="218">
        <v>0.00017906000000000001</v>
      </c>
      <c r="Y305" s="218">
        <f>X305*K305</f>
        <v>0.013429500000000001</v>
      </c>
      <c r="Z305" s="218">
        <v>0.017000000000000001</v>
      </c>
      <c r="AA305" s="219">
        <f>Z305*K305</f>
        <v>1.2750000000000001</v>
      </c>
      <c r="AR305" s="20" t="s">
        <v>222</v>
      </c>
      <c r="AT305" s="20" t="s">
        <v>160</v>
      </c>
      <c r="AU305" s="20" t="s">
        <v>138</v>
      </c>
      <c r="AY305" s="20" t="s">
        <v>159</v>
      </c>
      <c r="BE305" s="134">
        <f>IF(U305="základná",N305,0)</f>
        <v>0</v>
      </c>
      <c r="BF305" s="134">
        <f>IF(U305="znížená",N305,0)</f>
        <v>0</v>
      </c>
      <c r="BG305" s="134">
        <f>IF(U305="zákl. prenesená",N305,0)</f>
        <v>0</v>
      </c>
      <c r="BH305" s="134">
        <f>IF(U305="zníž. prenesená",N305,0)</f>
        <v>0</v>
      </c>
      <c r="BI305" s="134">
        <f>IF(U305="nulová",N305,0)</f>
        <v>0</v>
      </c>
      <c r="BJ305" s="20" t="s">
        <v>138</v>
      </c>
      <c r="BK305" s="220">
        <f>ROUND(L305*K305,3)</f>
        <v>0</v>
      </c>
      <c r="BL305" s="20" t="s">
        <v>222</v>
      </c>
      <c r="BM305" s="20" t="s">
        <v>1148</v>
      </c>
    </row>
    <row r="306" s="1" customFormat="1" ht="16.5" customHeight="1">
      <c r="B306" s="175"/>
      <c r="C306" s="211" t="s">
        <v>1149</v>
      </c>
      <c r="D306" s="211" t="s">
        <v>160</v>
      </c>
      <c r="E306" s="212" t="s">
        <v>1150</v>
      </c>
      <c r="F306" s="213" t="s">
        <v>1151</v>
      </c>
      <c r="G306" s="213"/>
      <c r="H306" s="213"/>
      <c r="I306" s="213"/>
      <c r="J306" s="214" t="s">
        <v>225</v>
      </c>
      <c r="K306" s="215">
        <v>300</v>
      </c>
      <c r="L306" s="216">
        <v>0</v>
      </c>
      <c r="M306" s="216"/>
      <c r="N306" s="215">
        <f>ROUND(L306*K306,3)</f>
        <v>0</v>
      </c>
      <c r="O306" s="215"/>
      <c r="P306" s="215"/>
      <c r="Q306" s="215"/>
      <c r="R306" s="179"/>
      <c r="T306" s="217" t="s">
        <v>5</v>
      </c>
      <c r="U306" s="54" t="s">
        <v>42</v>
      </c>
      <c r="V306" s="45"/>
      <c r="W306" s="218">
        <f>V306*K306</f>
        <v>0</v>
      </c>
      <c r="X306" s="218">
        <v>1.4260000000000001E-05</v>
      </c>
      <c r="Y306" s="218">
        <f>X306*K306</f>
        <v>0.0042780000000000006</v>
      </c>
      <c r="Z306" s="218">
        <v>0</v>
      </c>
      <c r="AA306" s="219">
        <f>Z306*K306</f>
        <v>0</v>
      </c>
      <c r="AR306" s="20" t="s">
        <v>222</v>
      </c>
      <c r="AT306" s="20" t="s">
        <v>160</v>
      </c>
      <c r="AU306" s="20" t="s">
        <v>138</v>
      </c>
      <c r="AY306" s="20" t="s">
        <v>159</v>
      </c>
      <c r="BE306" s="134">
        <f>IF(U306="základná",N306,0)</f>
        <v>0</v>
      </c>
      <c r="BF306" s="134">
        <f>IF(U306="znížená",N306,0)</f>
        <v>0</v>
      </c>
      <c r="BG306" s="134">
        <f>IF(U306="zákl. prenesená",N306,0)</f>
        <v>0</v>
      </c>
      <c r="BH306" s="134">
        <f>IF(U306="zníž. prenesená",N306,0)</f>
        <v>0</v>
      </c>
      <c r="BI306" s="134">
        <f>IF(U306="nulová",N306,0)</f>
        <v>0</v>
      </c>
      <c r="BJ306" s="20" t="s">
        <v>138</v>
      </c>
      <c r="BK306" s="220">
        <f>ROUND(L306*K306,3)</f>
        <v>0</v>
      </c>
      <c r="BL306" s="20" t="s">
        <v>222</v>
      </c>
      <c r="BM306" s="20" t="s">
        <v>1152</v>
      </c>
    </row>
    <row r="307" s="1" customFormat="1" ht="38.25" customHeight="1">
      <c r="B307" s="175"/>
      <c r="C307" s="211" t="s">
        <v>1153</v>
      </c>
      <c r="D307" s="211" t="s">
        <v>160</v>
      </c>
      <c r="E307" s="212" t="s">
        <v>1154</v>
      </c>
      <c r="F307" s="213" t="s">
        <v>1155</v>
      </c>
      <c r="G307" s="213"/>
      <c r="H307" s="213"/>
      <c r="I307" s="213"/>
      <c r="J307" s="214" t="s">
        <v>231</v>
      </c>
      <c r="K307" s="215">
        <v>532</v>
      </c>
      <c r="L307" s="216">
        <v>0</v>
      </c>
      <c r="M307" s="216"/>
      <c r="N307" s="215">
        <f>ROUND(L307*K307,3)</f>
        <v>0</v>
      </c>
      <c r="O307" s="215"/>
      <c r="P307" s="215"/>
      <c r="Q307" s="215"/>
      <c r="R307" s="179"/>
      <c r="T307" s="217" t="s">
        <v>5</v>
      </c>
      <c r="U307" s="54" t="s">
        <v>42</v>
      </c>
      <c r="V307" s="45"/>
      <c r="W307" s="218">
        <f>V307*K307</f>
        <v>0</v>
      </c>
      <c r="X307" s="218">
        <v>5.8799999999999996E-06</v>
      </c>
      <c r="Y307" s="218">
        <f>X307*K307</f>
        <v>0.0031281599999999996</v>
      </c>
      <c r="Z307" s="218">
        <v>0</v>
      </c>
      <c r="AA307" s="219">
        <f>Z307*K307</f>
        <v>0</v>
      </c>
      <c r="AR307" s="20" t="s">
        <v>222</v>
      </c>
      <c r="AT307" s="20" t="s">
        <v>160</v>
      </c>
      <c r="AU307" s="20" t="s">
        <v>138</v>
      </c>
      <c r="AY307" s="20" t="s">
        <v>159</v>
      </c>
      <c r="BE307" s="134">
        <f>IF(U307="základná",N307,0)</f>
        <v>0</v>
      </c>
      <c r="BF307" s="134">
        <f>IF(U307="znížená",N307,0)</f>
        <v>0</v>
      </c>
      <c r="BG307" s="134">
        <f>IF(U307="zákl. prenesená",N307,0)</f>
        <v>0</v>
      </c>
      <c r="BH307" s="134">
        <f>IF(U307="zníž. prenesená",N307,0)</f>
        <v>0</v>
      </c>
      <c r="BI307" s="134">
        <f>IF(U307="nulová",N307,0)</f>
        <v>0</v>
      </c>
      <c r="BJ307" s="20" t="s">
        <v>138</v>
      </c>
      <c r="BK307" s="220">
        <f>ROUND(L307*K307,3)</f>
        <v>0</v>
      </c>
      <c r="BL307" s="20" t="s">
        <v>222</v>
      </c>
      <c r="BM307" s="20" t="s">
        <v>1156</v>
      </c>
    </row>
    <row r="308" s="1" customFormat="1" ht="38.25" customHeight="1">
      <c r="B308" s="175"/>
      <c r="C308" s="211" t="s">
        <v>1157</v>
      </c>
      <c r="D308" s="211" t="s">
        <v>160</v>
      </c>
      <c r="E308" s="212" t="s">
        <v>1158</v>
      </c>
      <c r="F308" s="213" t="s">
        <v>1159</v>
      </c>
      <c r="G308" s="213"/>
      <c r="H308" s="213"/>
      <c r="I308" s="213"/>
      <c r="J308" s="214" t="s">
        <v>183</v>
      </c>
      <c r="K308" s="215">
        <v>32.850000000000001</v>
      </c>
      <c r="L308" s="216">
        <v>0</v>
      </c>
      <c r="M308" s="216"/>
      <c r="N308" s="215">
        <f>ROUND(L308*K308,3)</f>
        <v>0</v>
      </c>
      <c r="O308" s="215"/>
      <c r="P308" s="215"/>
      <c r="Q308" s="215"/>
      <c r="R308" s="179"/>
      <c r="T308" s="217" t="s">
        <v>5</v>
      </c>
      <c r="U308" s="54" t="s">
        <v>42</v>
      </c>
      <c r="V308" s="45"/>
      <c r="W308" s="218">
        <f>V308*K308</f>
        <v>0</v>
      </c>
      <c r="X308" s="218">
        <v>0</v>
      </c>
      <c r="Y308" s="218">
        <f>X308*K308</f>
        <v>0</v>
      </c>
      <c r="Z308" s="218">
        <v>0</v>
      </c>
      <c r="AA308" s="219">
        <f>Z308*K308</f>
        <v>0</v>
      </c>
      <c r="AR308" s="20" t="s">
        <v>222</v>
      </c>
      <c r="AT308" s="20" t="s">
        <v>160</v>
      </c>
      <c r="AU308" s="20" t="s">
        <v>138</v>
      </c>
      <c r="AY308" s="20" t="s">
        <v>159</v>
      </c>
      <c r="BE308" s="134">
        <f>IF(U308="základná",N308,0)</f>
        <v>0</v>
      </c>
      <c r="BF308" s="134">
        <f>IF(U308="znížená",N308,0)</f>
        <v>0</v>
      </c>
      <c r="BG308" s="134">
        <f>IF(U308="zákl. prenesená",N308,0)</f>
        <v>0</v>
      </c>
      <c r="BH308" s="134">
        <f>IF(U308="zníž. prenesená",N308,0)</f>
        <v>0</v>
      </c>
      <c r="BI308" s="134">
        <f>IF(U308="nulová",N308,0)</f>
        <v>0</v>
      </c>
      <c r="BJ308" s="20" t="s">
        <v>138</v>
      </c>
      <c r="BK308" s="220">
        <f>ROUND(L308*K308,3)</f>
        <v>0</v>
      </c>
      <c r="BL308" s="20" t="s">
        <v>222</v>
      </c>
      <c r="BM308" s="20" t="s">
        <v>1160</v>
      </c>
    </row>
    <row r="309" s="1" customFormat="1" ht="25.5" customHeight="1">
      <c r="B309" s="175"/>
      <c r="C309" s="211" t="s">
        <v>1161</v>
      </c>
      <c r="D309" s="211" t="s">
        <v>160</v>
      </c>
      <c r="E309" s="212" t="s">
        <v>1162</v>
      </c>
      <c r="F309" s="213" t="s">
        <v>1163</v>
      </c>
      <c r="G309" s="213"/>
      <c r="H309" s="213"/>
      <c r="I309" s="213"/>
      <c r="J309" s="214" t="s">
        <v>315</v>
      </c>
      <c r="K309" s="216">
        <v>0</v>
      </c>
      <c r="L309" s="216">
        <v>0</v>
      </c>
      <c r="M309" s="216"/>
      <c r="N309" s="215">
        <f>ROUND(L309*K309,3)</f>
        <v>0</v>
      </c>
      <c r="O309" s="215"/>
      <c r="P309" s="215"/>
      <c r="Q309" s="215"/>
      <c r="R309" s="179"/>
      <c r="T309" s="217" t="s">
        <v>5</v>
      </c>
      <c r="U309" s="54" t="s">
        <v>42</v>
      </c>
      <c r="V309" s="45"/>
      <c r="W309" s="218">
        <f>V309*K309</f>
        <v>0</v>
      </c>
      <c r="X309" s="218">
        <v>0</v>
      </c>
      <c r="Y309" s="218">
        <f>X309*K309</f>
        <v>0</v>
      </c>
      <c r="Z309" s="218">
        <v>0</v>
      </c>
      <c r="AA309" s="219">
        <f>Z309*K309</f>
        <v>0</v>
      </c>
      <c r="AR309" s="20" t="s">
        <v>222</v>
      </c>
      <c r="AT309" s="20" t="s">
        <v>160</v>
      </c>
      <c r="AU309" s="20" t="s">
        <v>138</v>
      </c>
      <c r="AY309" s="20" t="s">
        <v>159</v>
      </c>
      <c r="BE309" s="134">
        <f>IF(U309="základná",N309,0)</f>
        <v>0</v>
      </c>
      <c r="BF309" s="134">
        <f>IF(U309="znížená",N309,0)</f>
        <v>0</v>
      </c>
      <c r="BG309" s="134">
        <f>IF(U309="zákl. prenesená",N309,0)</f>
        <v>0</v>
      </c>
      <c r="BH309" s="134">
        <f>IF(U309="zníž. prenesená",N309,0)</f>
        <v>0</v>
      </c>
      <c r="BI309" s="134">
        <f>IF(U309="nulová",N309,0)</f>
        <v>0</v>
      </c>
      <c r="BJ309" s="20" t="s">
        <v>138</v>
      </c>
      <c r="BK309" s="220">
        <f>ROUND(L309*K309,3)</f>
        <v>0</v>
      </c>
      <c r="BL309" s="20" t="s">
        <v>222</v>
      </c>
      <c r="BM309" s="20" t="s">
        <v>1164</v>
      </c>
    </row>
    <row r="310" s="9" customFormat="1" ht="29.88" customHeight="1">
      <c r="B310" s="197"/>
      <c r="C310" s="198"/>
      <c r="D310" s="208" t="s">
        <v>580</v>
      </c>
      <c r="E310" s="208"/>
      <c r="F310" s="208"/>
      <c r="G310" s="208"/>
      <c r="H310" s="208"/>
      <c r="I310" s="208"/>
      <c r="J310" s="208"/>
      <c r="K310" s="208"/>
      <c r="L310" s="208"/>
      <c r="M310" s="208"/>
      <c r="N310" s="221">
        <f>BK310</f>
        <v>0</v>
      </c>
      <c r="O310" s="222"/>
      <c r="P310" s="222"/>
      <c r="Q310" s="222"/>
      <c r="R310" s="201"/>
      <c r="T310" s="202"/>
      <c r="U310" s="198"/>
      <c r="V310" s="198"/>
      <c r="W310" s="203">
        <f>SUM(W311:W312)</f>
        <v>0</v>
      </c>
      <c r="X310" s="198"/>
      <c r="Y310" s="203">
        <f>SUM(Y311:Y312)</f>
        <v>0</v>
      </c>
      <c r="Z310" s="198"/>
      <c r="AA310" s="204">
        <f>SUM(AA311:AA312)</f>
        <v>0</v>
      </c>
      <c r="AR310" s="205" t="s">
        <v>138</v>
      </c>
      <c r="AT310" s="206" t="s">
        <v>74</v>
      </c>
      <c r="AU310" s="206" t="s">
        <v>83</v>
      </c>
      <c r="AY310" s="205" t="s">
        <v>159</v>
      </c>
      <c r="BK310" s="207">
        <f>SUM(BK311:BK312)</f>
        <v>0</v>
      </c>
    </row>
    <row r="311" s="1" customFormat="1" ht="38.25" customHeight="1">
      <c r="B311" s="175"/>
      <c r="C311" s="211" t="s">
        <v>1165</v>
      </c>
      <c r="D311" s="211" t="s">
        <v>160</v>
      </c>
      <c r="E311" s="212" t="s">
        <v>1166</v>
      </c>
      <c r="F311" s="213" t="s">
        <v>1167</v>
      </c>
      <c r="G311" s="213"/>
      <c r="H311" s="213"/>
      <c r="I311" s="213"/>
      <c r="J311" s="214" t="s">
        <v>231</v>
      </c>
      <c r="K311" s="215">
        <v>1</v>
      </c>
      <c r="L311" s="216">
        <v>0</v>
      </c>
      <c r="M311" s="216"/>
      <c r="N311" s="215">
        <f>ROUND(L311*K311,3)</f>
        <v>0</v>
      </c>
      <c r="O311" s="215"/>
      <c r="P311" s="215"/>
      <c r="Q311" s="215"/>
      <c r="R311" s="179"/>
      <c r="T311" s="217" t="s">
        <v>5</v>
      </c>
      <c r="U311" s="54" t="s">
        <v>42</v>
      </c>
      <c r="V311" s="45"/>
      <c r="W311" s="218">
        <f>V311*K311</f>
        <v>0</v>
      </c>
      <c r="X311" s="218">
        <v>0</v>
      </c>
      <c r="Y311" s="218">
        <f>X311*K311</f>
        <v>0</v>
      </c>
      <c r="Z311" s="218">
        <v>0</v>
      </c>
      <c r="AA311" s="219">
        <f>Z311*K311</f>
        <v>0</v>
      </c>
      <c r="AR311" s="20" t="s">
        <v>222</v>
      </c>
      <c r="AT311" s="20" t="s">
        <v>160</v>
      </c>
      <c r="AU311" s="20" t="s">
        <v>138</v>
      </c>
      <c r="AY311" s="20" t="s">
        <v>159</v>
      </c>
      <c r="BE311" s="134">
        <f>IF(U311="základná",N311,0)</f>
        <v>0</v>
      </c>
      <c r="BF311" s="134">
        <f>IF(U311="znížená",N311,0)</f>
        <v>0</v>
      </c>
      <c r="BG311" s="134">
        <f>IF(U311="zákl. prenesená",N311,0)</f>
        <v>0</v>
      </c>
      <c r="BH311" s="134">
        <f>IF(U311="zníž. prenesená",N311,0)</f>
        <v>0</v>
      </c>
      <c r="BI311" s="134">
        <f>IF(U311="nulová",N311,0)</f>
        <v>0</v>
      </c>
      <c r="BJ311" s="20" t="s">
        <v>138</v>
      </c>
      <c r="BK311" s="220">
        <f>ROUND(L311*K311,3)</f>
        <v>0</v>
      </c>
      <c r="BL311" s="20" t="s">
        <v>222</v>
      </c>
      <c r="BM311" s="20" t="s">
        <v>1168</v>
      </c>
    </row>
    <row r="312" s="1" customFormat="1" ht="25.5" customHeight="1">
      <c r="B312" s="175"/>
      <c r="C312" s="211" t="s">
        <v>1169</v>
      </c>
      <c r="D312" s="211" t="s">
        <v>160</v>
      </c>
      <c r="E312" s="212" t="s">
        <v>1170</v>
      </c>
      <c r="F312" s="213" t="s">
        <v>1171</v>
      </c>
      <c r="G312" s="213"/>
      <c r="H312" s="213"/>
      <c r="I312" s="213"/>
      <c r="J312" s="214" t="s">
        <v>231</v>
      </c>
      <c r="K312" s="215">
        <v>1</v>
      </c>
      <c r="L312" s="216">
        <v>0</v>
      </c>
      <c r="M312" s="216"/>
      <c r="N312" s="215">
        <f>ROUND(L312*K312,3)</f>
        <v>0</v>
      </c>
      <c r="O312" s="215"/>
      <c r="P312" s="215"/>
      <c r="Q312" s="215"/>
      <c r="R312" s="179"/>
      <c r="T312" s="217" t="s">
        <v>5</v>
      </c>
      <c r="U312" s="54" t="s">
        <v>42</v>
      </c>
      <c r="V312" s="45"/>
      <c r="W312" s="218">
        <f>V312*K312</f>
        <v>0</v>
      </c>
      <c r="X312" s="218">
        <v>0</v>
      </c>
      <c r="Y312" s="218">
        <f>X312*K312</f>
        <v>0</v>
      </c>
      <c r="Z312" s="218">
        <v>0</v>
      </c>
      <c r="AA312" s="219">
        <f>Z312*K312</f>
        <v>0</v>
      </c>
      <c r="AR312" s="20" t="s">
        <v>222</v>
      </c>
      <c r="AT312" s="20" t="s">
        <v>160</v>
      </c>
      <c r="AU312" s="20" t="s">
        <v>138</v>
      </c>
      <c r="AY312" s="20" t="s">
        <v>159</v>
      </c>
      <c r="BE312" s="134">
        <f>IF(U312="základná",N312,0)</f>
        <v>0</v>
      </c>
      <c r="BF312" s="134">
        <f>IF(U312="znížená",N312,0)</f>
        <v>0</v>
      </c>
      <c r="BG312" s="134">
        <f>IF(U312="zákl. prenesená",N312,0)</f>
        <v>0</v>
      </c>
      <c r="BH312" s="134">
        <f>IF(U312="zníž. prenesená",N312,0)</f>
        <v>0</v>
      </c>
      <c r="BI312" s="134">
        <f>IF(U312="nulová",N312,0)</f>
        <v>0</v>
      </c>
      <c r="BJ312" s="20" t="s">
        <v>138</v>
      </c>
      <c r="BK312" s="220">
        <f>ROUND(L312*K312,3)</f>
        <v>0</v>
      </c>
      <c r="BL312" s="20" t="s">
        <v>222</v>
      </c>
      <c r="BM312" s="20" t="s">
        <v>1172</v>
      </c>
    </row>
    <row r="313" s="9" customFormat="1" ht="29.88" customHeight="1">
      <c r="B313" s="197"/>
      <c r="C313" s="198"/>
      <c r="D313" s="208" t="s">
        <v>581</v>
      </c>
      <c r="E313" s="208"/>
      <c r="F313" s="208"/>
      <c r="G313" s="208"/>
      <c r="H313" s="208"/>
      <c r="I313" s="208"/>
      <c r="J313" s="208"/>
      <c r="K313" s="208"/>
      <c r="L313" s="208"/>
      <c r="M313" s="208"/>
      <c r="N313" s="221">
        <f>BK313</f>
        <v>0</v>
      </c>
      <c r="O313" s="222"/>
      <c r="P313" s="222"/>
      <c r="Q313" s="222"/>
      <c r="R313" s="201"/>
      <c r="T313" s="202"/>
      <c r="U313" s="198"/>
      <c r="V313" s="198"/>
      <c r="W313" s="203">
        <f>W314</f>
        <v>0</v>
      </c>
      <c r="X313" s="198"/>
      <c r="Y313" s="203">
        <f>Y314</f>
        <v>0.0031572499999999999</v>
      </c>
      <c r="Z313" s="198"/>
      <c r="AA313" s="204">
        <f>AA314</f>
        <v>0</v>
      </c>
      <c r="AR313" s="205" t="s">
        <v>138</v>
      </c>
      <c r="AT313" s="206" t="s">
        <v>74</v>
      </c>
      <c r="AU313" s="206" t="s">
        <v>83</v>
      </c>
      <c r="AY313" s="205" t="s">
        <v>159</v>
      </c>
      <c r="BK313" s="207">
        <f>BK314</f>
        <v>0</v>
      </c>
    </row>
    <row r="314" s="1" customFormat="1" ht="38.25" customHeight="1">
      <c r="B314" s="175"/>
      <c r="C314" s="211" t="s">
        <v>1173</v>
      </c>
      <c r="D314" s="211" t="s">
        <v>160</v>
      </c>
      <c r="E314" s="212" t="s">
        <v>1174</v>
      </c>
      <c r="F314" s="213" t="s">
        <v>1175</v>
      </c>
      <c r="G314" s="213"/>
      <c r="H314" s="213"/>
      <c r="I314" s="213"/>
      <c r="J314" s="214" t="s">
        <v>225</v>
      </c>
      <c r="K314" s="215">
        <v>36.5</v>
      </c>
      <c r="L314" s="216">
        <v>0</v>
      </c>
      <c r="M314" s="216"/>
      <c r="N314" s="215">
        <f>ROUND(L314*K314,3)</f>
        <v>0</v>
      </c>
      <c r="O314" s="215"/>
      <c r="P314" s="215"/>
      <c r="Q314" s="215"/>
      <c r="R314" s="179"/>
      <c r="T314" s="217" t="s">
        <v>5</v>
      </c>
      <c r="U314" s="54" t="s">
        <v>42</v>
      </c>
      <c r="V314" s="45"/>
      <c r="W314" s="218">
        <f>V314*K314</f>
        <v>0</v>
      </c>
      <c r="X314" s="218">
        <v>8.6500000000000002E-05</v>
      </c>
      <c r="Y314" s="218">
        <f>X314*K314</f>
        <v>0.0031572499999999999</v>
      </c>
      <c r="Z314" s="218">
        <v>0</v>
      </c>
      <c r="AA314" s="219">
        <f>Z314*K314</f>
        <v>0</v>
      </c>
      <c r="AR314" s="20" t="s">
        <v>222</v>
      </c>
      <c r="AT314" s="20" t="s">
        <v>160</v>
      </c>
      <c r="AU314" s="20" t="s">
        <v>138</v>
      </c>
      <c r="AY314" s="20" t="s">
        <v>159</v>
      </c>
      <c r="BE314" s="134">
        <f>IF(U314="základná",N314,0)</f>
        <v>0</v>
      </c>
      <c r="BF314" s="134">
        <f>IF(U314="znížená",N314,0)</f>
        <v>0</v>
      </c>
      <c r="BG314" s="134">
        <f>IF(U314="zákl. prenesená",N314,0)</f>
        <v>0</v>
      </c>
      <c r="BH314" s="134">
        <f>IF(U314="zníž. prenesená",N314,0)</f>
        <v>0</v>
      </c>
      <c r="BI314" s="134">
        <f>IF(U314="nulová",N314,0)</f>
        <v>0</v>
      </c>
      <c r="BJ314" s="20" t="s">
        <v>138</v>
      </c>
      <c r="BK314" s="220">
        <f>ROUND(L314*K314,3)</f>
        <v>0</v>
      </c>
      <c r="BL314" s="20" t="s">
        <v>222</v>
      </c>
      <c r="BM314" s="20" t="s">
        <v>1176</v>
      </c>
    </row>
    <row r="315" s="9" customFormat="1" ht="37.44" customHeight="1">
      <c r="B315" s="197"/>
      <c r="C315" s="198"/>
      <c r="D315" s="199" t="s">
        <v>361</v>
      </c>
      <c r="E315" s="199"/>
      <c r="F315" s="199"/>
      <c r="G315" s="199"/>
      <c r="H315" s="199"/>
      <c r="I315" s="199"/>
      <c r="J315" s="199"/>
      <c r="K315" s="199"/>
      <c r="L315" s="199"/>
      <c r="M315" s="199"/>
      <c r="N315" s="229">
        <f>BK315</f>
        <v>0</v>
      </c>
      <c r="O315" s="230"/>
      <c r="P315" s="230"/>
      <c r="Q315" s="230"/>
      <c r="R315" s="201"/>
      <c r="T315" s="202"/>
      <c r="U315" s="198"/>
      <c r="V315" s="198"/>
      <c r="W315" s="203">
        <f>W316+W370</f>
        <v>0</v>
      </c>
      <c r="X315" s="198"/>
      <c r="Y315" s="203">
        <f>Y316+Y370</f>
        <v>0.011163972974644399</v>
      </c>
      <c r="Z315" s="198"/>
      <c r="AA315" s="204">
        <f>AA316+AA370</f>
        <v>0</v>
      </c>
      <c r="AR315" s="205" t="s">
        <v>169</v>
      </c>
      <c r="AT315" s="206" t="s">
        <v>74</v>
      </c>
      <c r="AU315" s="206" t="s">
        <v>75</v>
      </c>
      <c r="AY315" s="205" t="s">
        <v>159</v>
      </c>
      <c r="BK315" s="207">
        <f>BK316+BK370</f>
        <v>0</v>
      </c>
    </row>
    <row r="316" s="9" customFormat="1" ht="19.92" customHeight="1">
      <c r="B316" s="197"/>
      <c r="C316" s="198"/>
      <c r="D316" s="208" t="s">
        <v>362</v>
      </c>
      <c r="E316" s="208"/>
      <c r="F316" s="208"/>
      <c r="G316" s="208"/>
      <c r="H316" s="208"/>
      <c r="I316" s="208"/>
      <c r="J316" s="208"/>
      <c r="K316" s="208"/>
      <c r="L316" s="208"/>
      <c r="M316" s="208"/>
      <c r="N316" s="209">
        <f>BK316</f>
        <v>0</v>
      </c>
      <c r="O316" s="210"/>
      <c r="P316" s="210"/>
      <c r="Q316" s="210"/>
      <c r="R316" s="201"/>
      <c r="T316" s="202"/>
      <c r="U316" s="198"/>
      <c r="V316" s="198"/>
      <c r="W316" s="203">
        <f>SUM(W317:W369)</f>
        <v>0</v>
      </c>
      <c r="X316" s="198"/>
      <c r="Y316" s="203">
        <f>SUM(Y317:Y369)</f>
        <v>0.0089760729746443998</v>
      </c>
      <c r="Z316" s="198"/>
      <c r="AA316" s="204">
        <f>SUM(AA317:AA369)</f>
        <v>0</v>
      </c>
      <c r="AR316" s="205" t="s">
        <v>169</v>
      </c>
      <c r="AT316" s="206" t="s">
        <v>74</v>
      </c>
      <c r="AU316" s="206" t="s">
        <v>83</v>
      </c>
      <c r="AY316" s="205" t="s">
        <v>159</v>
      </c>
      <c r="BK316" s="207">
        <f>SUM(BK317:BK369)</f>
        <v>0</v>
      </c>
    </row>
    <row r="317" s="1" customFormat="1" ht="38.25" customHeight="1">
      <c r="B317" s="175"/>
      <c r="C317" s="211" t="s">
        <v>1177</v>
      </c>
      <c r="D317" s="211" t="s">
        <v>160</v>
      </c>
      <c r="E317" s="212" t="s">
        <v>1178</v>
      </c>
      <c r="F317" s="213" t="s">
        <v>1179</v>
      </c>
      <c r="G317" s="213"/>
      <c r="H317" s="213"/>
      <c r="I317" s="213"/>
      <c r="J317" s="214" t="s">
        <v>225</v>
      </c>
      <c r="K317" s="215">
        <v>15</v>
      </c>
      <c r="L317" s="216">
        <v>0</v>
      </c>
      <c r="M317" s="216"/>
      <c r="N317" s="215">
        <f>ROUND(L317*K317,3)</f>
        <v>0</v>
      </c>
      <c r="O317" s="215"/>
      <c r="P317" s="215"/>
      <c r="Q317" s="215"/>
      <c r="R317" s="179"/>
      <c r="T317" s="217" t="s">
        <v>5</v>
      </c>
      <c r="U317" s="54" t="s">
        <v>42</v>
      </c>
      <c r="V317" s="45"/>
      <c r="W317" s="218">
        <f>V317*K317</f>
        <v>0</v>
      </c>
      <c r="X317" s="218">
        <v>0</v>
      </c>
      <c r="Y317" s="218">
        <f>X317*K317</f>
        <v>0</v>
      </c>
      <c r="Z317" s="218">
        <v>0</v>
      </c>
      <c r="AA317" s="219">
        <f>Z317*K317</f>
        <v>0</v>
      </c>
      <c r="AR317" s="20" t="s">
        <v>460</v>
      </c>
      <c r="AT317" s="20" t="s">
        <v>160</v>
      </c>
      <c r="AU317" s="20" t="s">
        <v>138</v>
      </c>
      <c r="AY317" s="20" t="s">
        <v>159</v>
      </c>
      <c r="BE317" s="134">
        <f>IF(U317="základná",N317,0)</f>
        <v>0</v>
      </c>
      <c r="BF317" s="134">
        <f>IF(U317="znížená",N317,0)</f>
        <v>0</v>
      </c>
      <c r="BG317" s="134">
        <f>IF(U317="zákl. prenesená",N317,0)</f>
        <v>0</v>
      </c>
      <c r="BH317" s="134">
        <f>IF(U317="zníž. prenesená",N317,0)</f>
        <v>0</v>
      </c>
      <c r="BI317" s="134">
        <f>IF(U317="nulová",N317,0)</f>
        <v>0</v>
      </c>
      <c r="BJ317" s="20" t="s">
        <v>138</v>
      </c>
      <c r="BK317" s="220">
        <f>ROUND(L317*K317,3)</f>
        <v>0</v>
      </c>
      <c r="BL317" s="20" t="s">
        <v>460</v>
      </c>
      <c r="BM317" s="20" t="s">
        <v>1180</v>
      </c>
    </row>
    <row r="318" s="1" customFormat="1" ht="16.5" customHeight="1">
      <c r="B318" s="175"/>
      <c r="C318" s="223" t="s">
        <v>1181</v>
      </c>
      <c r="D318" s="223" t="s">
        <v>228</v>
      </c>
      <c r="E318" s="224" t="s">
        <v>1182</v>
      </c>
      <c r="F318" s="225" t="s">
        <v>1183</v>
      </c>
      <c r="G318" s="225"/>
      <c r="H318" s="225"/>
      <c r="I318" s="225"/>
      <c r="J318" s="226" t="s">
        <v>225</v>
      </c>
      <c r="K318" s="227">
        <v>15</v>
      </c>
      <c r="L318" s="228">
        <v>0</v>
      </c>
      <c r="M318" s="228"/>
      <c r="N318" s="227">
        <f>ROUND(L318*K318,3)</f>
        <v>0</v>
      </c>
      <c r="O318" s="215"/>
      <c r="P318" s="215"/>
      <c r="Q318" s="215"/>
      <c r="R318" s="179"/>
      <c r="T318" s="217" t="s">
        <v>5</v>
      </c>
      <c r="U318" s="54" t="s">
        <v>42</v>
      </c>
      <c r="V318" s="45"/>
      <c r="W318" s="218">
        <f>V318*K318</f>
        <v>0</v>
      </c>
      <c r="X318" s="218">
        <v>0</v>
      </c>
      <c r="Y318" s="218">
        <f>X318*K318</f>
        <v>0</v>
      </c>
      <c r="Z318" s="218">
        <v>0</v>
      </c>
      <c r="AA318" s="219">
        <f>Z318*K318</f>
        <v>0</v>
      </c>
      <c r="AR318" s="20" t="s">
        <v>464</v>
      </c>
      <c r="AT318" s="20" t="s">
        <v>228</v>
      </c>
      <c r="AU318" s="20" t="s">
        <v>138</v>
      </c>
      <c r="AY318" s="20" t="s">
        <v>159</v>
      </c>
      <c r="BE318" s="134">
        <f>IF(U318="základná",N318,0)</f>
        <v>0</v>
      </c>
      <c r="BF318" s="134">
        <f>IF(U318="znížená",N318,0)</f>
        <v>0</v>
      </c>
      <c r="BG318" s="134">
        <f>IF(U318="zákl. prenesená",N318,0)</f>
        <v>0</v>
      </c>
      <c r="BH318" s="134">
        <f>IF(U318="zníž. prenesená",N318,0)</f>
        <v>0</v>
      </c>
      <c r="BI318" s="134">
        <f>IF(U318="nulová",N318,0)</f>
        <v>0</v>
      </c>
      <c r="BJ318" s="20" t="s">
        <v>138</v>
      </c>
      <c r="BK318" s="220">
        <f>ROUND(L318*K318,3)</f>
        <v>0</v>
      </c>
      <c r="BL318" s="20" t="s">
        <v>464</v>
      </c>
      <c r="BM318" s="20" t="s">
        <v>1184</v>
      </c>
    </row>
    <row r="319" s="1" customFormat="1" ht="38.25" customHeight="1">
      <c r="B319" s="175"/>
      <c r="C319" s="211" t="s">
        <v>1185</v>
      </c>
      <c r="D319" s="211" t="s">
        <v>160</v>
      </c>
      <c r="E319" s="212" t="s">
        <v>1186</v>
      </c>
      <c r="F319" s="213" t="s">
        <v>1187</v>
      </c>
      <c r="G319" s="213"/>
      <c r="H319" s="213"/>
      <c r="I319" s="213"/>
      <c r="J319" s="214" t="s">
        <v>225</v>
      </c>
      <c r="K319" s="215">
        <v>16</v>
      </c>
      <c r="L319" s="216">
        <v>0</v>
      </c>
      <c r="M319" s="216"/>
      <c r="N319" s="215">
        <f>ROUND(L319*K319,3)</f>
        <v>0</v>
      </c>
      <c r="O319" s="215"/>
      <c r="P319" s="215"/>
      <c r="Q319" s="215"/>
      <c r="R319" s="179"/>
      <c r="T319" s="217" t="s">
        <v>5</v>
      </c>
      <c r="U319" s="54" t="s">
        <v>42</v>
      </c>
      <c r="V319" s="45"/>
      <c r="W319" s="218">
        <f>V319*K319</f>
        <v>0</v>
      </c>
      <c r="X319" s="218">
        <v>0</v>
      </c>
      <c r="Y319" s="218">
        <f>X319*K319</f>
        <v>0</v>
      </c>
      <c r="Z319" s="218">
        <v>0</v>
      </c>
      <c r="AA319" s="219">
        <f>Z319*K319</f>
        <v>0</v>
      </c>
      <c r="AR319" s="20" t="s">
        <v>460</v>
      </c>
      <c r="AT319" s="20" t="s">
        <v>160</v>
      </c>
      <c r="AU319" s="20" t="s">
        <v>138</v>
      </c>
      <c r="AY319" s="20" t="s">
        <v>159</v>
      </c>
      <c r="BE319" s="134">
        <f>IF(U319="základná",N319,0)</f>
        <v>0</v>
      </c>
      <c r="BF319" s="134">
        <f>IF(U319="znížená",N319,0)</f>
        <v>0</v>
      </c>
      <c r="BG319" s="134">
        <f>IF(U319="zákl. prenesená",N319,0)</f>
        <v>0</v>
      </c>
      <c r="BH319" s="134">
        <f>IF(U319="zníž. prenesená",N319,0)</f>
        <v>0</v>
      </c>
      <c r="BI319" s="134">
        <f>IF(U319="nulová",N319,0)</f>
        <v>0</v>
      </c>
      <c r="BJ319" s="20" t="s">
        <v>138</v>
      </c>
      <c r="BK319" s="220">
        <f>ROUND(L319*K319,3)</f>
        <v>0</v>
      </c>
      <c r="BL319" s="20" t="s">
        <v>460</v>
      </c>
      <c r="BM319" s="20" t="s">
        <v>1188</v>
      </c>
    </row>
    <row r="320" s="1" customFormat="1" ht="16.5" customHeight="1">
      <c r="B320" s="175"/>
      <c r="C320" s="223" t="s">
        <v>1189</v>
      </c>
      <c r="D320" s="223" t="s">
        <v>228</v>
      </c>
      <c r="E320" s="224" t="s">
        <v>1190</v>
      </c>
      <c r="F320" s="225" t="s">
        <v>1191</v>
      </c>
      <c r="G320" s="225"/>
      <c r="H320" s="225"/>
      <c r="I320" s="225"/>
      <c r="J320" s="226" t="s">
        <v>225</v>
      </c>
      <c r="K320" s="227">
        <v>16</v>
      </c>
      <c r="L320" s="228">
        <v>0</v>
      </c>
      <c r="M320" s="228"/>
      <c r="N320" s="227">
        <f>ROUND(L320*K320,3)</f>
        <v>0</v>
      </c>
      <c r="O320" s="215"/>
      <c r="P320" s="215"/>
      <c r="Q320" s="215"/>
      <c r="R320" s="179"/>
      <c r="T320" s="217" t="s">
        <v>5</v>
      </c>
      <c r="U320" s="54" t="s">
        <v>42</v>
      </c>
      <c r="V320" s="45"/>
      <c r="W320" s="218">
        <f>V320*K320</f>
        <v>0</v>
      </c>
      <c r="X320" s="218">
        <v>0</v>
      </c>
      <c r="Y320" s="218">
        <f>X320*K320</f>
        <v>0</v>
      </c>
      <c r="Z320" s="218">
        <v>0</v>
      </c>
      <c r="AA320" s="219">
        <f>Z320*K320</f>
        <v>0</v>
      </c>
      <c r="AR320" s="20" t="s">
        <v>464</v>
      </c>
      <c r="AT320" s="20" t="s">
        <v>228</v>
      </c>
      <c r="AU320" s="20" t="s">
        <v>138</v>
      </c>
      <c r="AY320" s="20" t="s">
        <v>159</v>
      </c>
      <c r="BE320" s="134">
        <f>IF(U320="základná",N320,0)</f>
        <v>0</v>
      </c>
      <c r="BF320" s="134">
        <f>IF(U320="znížená",N320,0)</f>
        <v>0</v>
      </c>
      <c r="BG320" s="134">
        <f>IF(U320="zákl. prenesená",N320,0)</f>
        <v>0</v>
      </c>
      <c r="BH320" s="134">
        <f>IF(U320="zníž. prenesená",N320,0)</f>
        <v>0</v>
      </c>
      <c r="BI320" s="134">
        <f>IF(U320="nulová",N320,0)</f>
        <v>0</v>
      </c>
      <c r="BJ320" s="20" t="s">
        <v>138</v>
      </c>
      <c r="BK320" s="220">
        <f>ROUND(L320*K320,3)</f>
        <v>0</v>
      </c>
      <c r="BL320" s="20" t="s">
        <v>464</v>
      </c>
      <c r="BM320" s="20" t="s">
        <v>1192</v>
      </c>
    </row>
    <row r="321" s="1" customFormat="1" ht="38.25" customHeight="1">
      <c r="B321" s="175"/>
      <c r="C321" s="211" t="s">
        <v>1193</v>
      </c>
      <c r="D321" s="211" t="s">
        <v>160</v>
      </c>
      <c r="E321" s="212" t="s">
        <v>1194</v>
      </c>
      <c r="F321" s="213" t="s">
        <v>1195</v>
      </c>
      <c r="G321" s="213"/>
      <c r="H321" s="213"/>
      <c r="I321" s="213"/>
      <c r="J321" s="214" t="s">
        <v>225</v>
      </c>
      <c r="K321" s="215">
        <v>30</v>
      </c>
      <c r="L321" s="216">
        <v>0</v>
      </c>
      <c r="M321" s="216"/>
      <c r="N321" s="215">
        <f>ROUND(L321*K321,3)</f>
        <v>0</v>
      </c>
      <c r="O321" s="215"/>
      <c r="P321" s="215"/>
      <c r="Q321" s="215"/>
      <c r="R321" s="179"/>
      <c r="T321" s="217" t="s">
        <v>5</v>
      </c>
      <c r="U321" s="54" t="s">
        <v>42</v>
      </c>
      <c r="V321" s="45"/>
      <c r="W321" s="218">
        <f>V321*K321</f>
        <v>0</v>
      </c>
      <c r="X321" s="218">
        <v>0</v>
      </c>
      <c r="Y321" s="218">
        <f>X321*K321</f>
        <v>0</v>
      </c>
      <c r="Z321" s="218">
        <v>0</v>
      </c>
      <c r="AA321" s="219">
        <f>Z321*K321</f>
        <v>0</v>
      </c>
      <c r="AR321" s="20" t="s">
        <v>460</v>
      </c>
      <c r="AT321" s="20" t="s">
        <v>160</v>
      </c>
      <c r="AU321" s="20" t="s">
        <v>138</v>
      </c>
      <c r="AY321" s="20" t="s">
        <v>159</v>
      </c>
      <c r="BE321" s="134">
        <f>IF(U321="základná",N321,0)</f>
        <v>0</v>
      </c>
      <c r="BF321" s="134">
        <f>IF(U321="znížená",N321,0)</f>
        <v>0</v>
      </c>
      <c r="BG321" s="134">
        <f>IF(U321="zákl. prenesená",N321,0)</f>
        <v>0</v>
      </c>
      <c r="BH321" s="134">
        <f>IF(U321="zníž. prenesená",N321,0)</f>
        <v>0</v>
      </c>
      <c r="BI321" s="134">
        <f>IF(U321="nulová",N321,0)</f>
        <v>0</v>
      </c>
      <c r="BJ321" s="20" t="s">
        <v>138</v>
      </c>
      <c r="BK321" s="220">
        <f>ROUND(L321*K321,3)</f>
        <v>0</v>
      </c>
      <c r="BL321" s="20" t="s">
        <v>460</v>
      </c>
      <c r="BM321" s="20" t="s">
        <v>1196</v>
      </c>
    </row>
    <row r="322" s="1" customFormat="1" ht="16.5" customHeight="1">
      <c r="B322" s="175"/>
      <c r="C322" s="223" t="s">
        <v>1197</v>
      </c>
      <c r="D322" s="223" t="s">
        <v>228</v>
      </c>
      <c r="E322" s="224" t="s">
        <v>1198</v>
      </c>
      <c r="F322" s="225" t="s">
        <v>1199</v>
      </c>
      <c r="G322" s="225"/>
      <c r="H322" s="225"/>
      <c r="I322" s="225"/>
      <c r="J322" s="226" t="s">
        <v>225</v>
      </c>
      <c r="K322" s="227">
        <v>30</v>
      </c>
      <c r="L322" s="228">
        <v>0</v>
      </c>
      <c r="M322" s="228"/>
      <c r="N322" s="227">
        <f>ROUND(L322*K322,3)</f>
        <v>0</v>
      </c>
      <c r="O322" s="215"/>
      <c r="P322" s="215"/>
      <c r="Q322" s="215"/>
      <c r="R322" s="179"/>
      <c r="T322" s="217" t="s">
        <v>5</v>
      </c>
      <c r="U322" s="54" t="s">
        <v>42</v>
      </c>
      <c r="V322" s="45"/>
      <c r="W322" s="218">
        <f>V322*K322</f>
        <v>0</v>
      </c>
      <c r="X322" s="218">
        <v>0</v>
      </c>
      <c r="Y322" s="218">
        <f>X322*K322</f>
        <v>0</v>
      </c>
      <c r="Z322" s="218">
        <v>0</v>
      </c>
      <c r="AA322" s="219">
        <f>Z322*K322</f>
        <v>0</v>
      </c>
      <c r="AR322" s="20" t="s">
        <v>464</v>
      </c>
      <c r="AT322" s="20" t="s">
        <v>228</v>
      </c>
      <c r="AU322" s="20" t="s">
        <v>138</v>
      </c>
      <c r="AY322" s="20" t="s">
        <v>159</v>
      </c>
      <c r="BE322" s="134">
        <f>IF(U322="základná",N322,0)</f>
        <v>0</v>
      </c>
      <c r="BF322" s="134">
        <f>IF(U322="znížená",N322,0)</f>
        <v>0</v>
      </c>
      <c r="BG322" s="134">
        <f>IF(U322="zákl. prenesená",N322,0)</f>
        <v>0</v>
      </c>
      <c r="BH322" s="134">
        <f>IF(U322="zníž. prenesená",N322,0)</f>
        <v>0</v>
      </c>
      <c r="BI322" s="134">
        <f>IF(U322="nulová",N322,0)</f>
        <v>0</v>
      </c>
      <c r="BJ322" s="20" t="s">
        <v>138</v>
      </c>
      <c r="BK322" s="220">
        <f>ROUND(L322*K322,3)</f>
        <v>0</v>
      </c>
      <c r="BL322" s="20" t="s">
        <v>464</v>
      </c>
      <c r="BM322" s="20" t="s">
        <v>1200</v>
      </c>
    </row>
    <row r="323" s="1" customFormat="1" ht="38.25" customHeight="1">
      <c r="B323" s="175"/>
      <c r="C323" s="211" t="s">
        <v>1201</v>
      </c>
      <c r="D323" s="211" t="s">
        <v>160</v>
      </c>
      <c r="E323" s="212" t="s">
        <v>1202</v>
      </c>
      <c r="F323" s="213" t="s">
        <v>1203</v>
      </c>
      <c r="G323" s="213"/>
      <c r="H323" s="213"/>
      <c r="I323" s="213"/>
      <c r="J323" s="214" t="s">
        <v>225</v>
      </c>
      <c r="K323" s="215">
        <v>40</v>
      </c>
      <c r="L323" s="216">
        <v>0</v>
      </c>
      <c r="M323" s="216"/>
      <c r="N323" s="215">
        <f>ROUND(L323*K323,3)</f>
        <v>0</v>
      </c>
      <c r="O323" s="215"/>
      <c r="P323" s="215"/>
      <c r="Q323" s="215"/>
      <c r="R323" s="179"/>
      <c r="T323" s="217" t="s">
        <v>5</v>
      </c>
      <c r="U323" s="54" t="s">
        <v>42</v>
      </c>
      <c r="V323" s="45"/>
      <c r="W323" s="218">
        <f>V323*K323</f>
        <v>0</v>
      </c>
      <c r="X323" s="218">
        <v>0</v>
      </c>
      <c r="Y323" s="218">
        <f>X323*K323</f>
        <v>0</v>
      </c>
      <c r="Z323" s="218">
        <v>0</v>
      </c>
      <c r="AA323" s="219">
        <f>Z323*K323</f>
        <v>0</v>
      </c>
      <c r="AR323" s="20" t="s">
        <v>460</v>
      </c>
      <c r="AT323" s="20" t="s">
        <v>160</v>
      </c>
      <c r="AU323" s="20" t="s">
        <v>138</v>
      </c>
      <c r="AY323" s="20" t="s">
        <v>159</v>
      </c>
      <c r="BE323" s="134">
        <f>IF(U323="základná",N323,0)</f>
        <v>0</v>
      </c>
      <c r="BF323" s="134">
        <f>IF(U323="znížená",N323,0)</f>
        <v>0</v>
      </c>
      <c r="BG323" s="134">
        <f>IF(U323="zákl. prenesená",N323,0)</f>
        <v>0</v>
      </c>
      <c r="BH323" s="134">
        <f>IF(U323="zníž. prenesená",N323,0)</f>
        <v>0</v>
      </c>
      <c r="BI323" s="134">
        <f>IF(U323="nulová",N323,0)</f>
        <v>0</v>
      </c>
      <c r="BJ323" s="20" t="s">
        <v>138</v>
      </c>
      <c r="BK323" s="220">
        <f>ROUND(L323*K323,3)</f>
        <v>0</v>
      </c>
      <c r="BL323" s="20" t="s">
        <v>460</v>
      </c>
      <c r="BM323" s="20" t="s">
        <v>1204</v>
      </c>
    </row>
    <row r="324" s="1" customFormat="1" ht="16.5" customHeight="1">
      <c r="B324" s="175"/>
      <c r="C324" s="223" t="s">
        <v>1205</v>
      </c>
      <c r="D324" s="223" t="s">
        <v>228</v>
      </c>
      <c r="E324" s="224" t="s">
        <v>1206</v>
      </c>
      <c r="F324" s="225" t="s">
        <v>1207</v>
      </c>
      <c r="G324" s="225"/>
      <c r="H324" s="225"/>
      <c r="I324" s="225"/>
      <c r="J324" s="226" t="s">
        <v>231</v>
      </c>
      <c r="K324" s="227">
        <v>40</v>
      </c>
      <c r="L324" s="228">
        <v>0</v>
      </c>
      <c r="M324" s="228"/>
      <c r="N324" s="227">
        <f>ROUND(L324*K324,3)</f>
        <v>0</v>
      </c>
      <c r="O324" s="215"/>
      <c r="P324" s="215"/>
      <c r="Q324" s="215"/>
      <c r="R324" s="179"/>
      <c r="T324" s="217" t="s">
        <v>5</v>
      </c>
      <c r="U324" s="54" t="s">
        <v>42</v>
      </c>
      <c r="V324" s="45"/>
      <c r="W324" s="218">
        <f>V324*K324</f>
        <v>0</v>
      </c>
      <c r="X324" s="218">
        <v>0</v>
      </c>
      <c r="Y324" s="218">
        <f>X324*K324</f>
        <v>0</v>
      </c>
      <c r="Z324" s="218">
        <v>0</v>
      </c>
      <c r="AA324" s="219">
        <f>Z324*K324</f>
        <v>0</v>
      </c>
      <c r="AR324" s="20" t="s">
        <v>464</v>
      </c>
      <c r="AT324" s="20" t="s">
        <v>228</v>
      </c>
      <c r="AU324" s="20" t="s">
        <v>138</v>
      </c>
      <c r="AY324" s="20" t="s">
        <v>159</v>
      </c>
      <c r="BE324" s="134">
        <f>IF(U324="základná",N324,0)</f>
        <v>0</v>
      </c>
      <c r="BF324" s="134">
        <f>IF(U324="znížená",N324,0)</f>
        <v>0</v>
      </c>
      <c r="BG324" s="134">
        <f>IF(U324="zákl. prenesená",N324,0)</f>
        <v>0</v>
      </c>
      <c r="BH324" s="134">
        <f>IF(U324="zníž. prenesená",N324,0)</f>
        <v>0</v>
      </c>
      <c r="BI324" s="134">
        <f>IF(U324="nulová",N324,0)</f>
        <v>0</v>
      </c>
      <c r="BJ324" s="20" t="s">
        <v>138</v>
      </c>
      <c r="BK324" s="220">
        <f>ROUND(L324*K324,3)</f>
        <v>0</v>
      </c>
      <c r="BL324" s="20" t="s">
        <v>464</v>
      </c>
      <c r="BM324" s="20" t="s">
        <v>1208</v>
      </c>
    </row>
    <row r="325" s="1" customFormat="1" ht="25.5" customHeight="1">
      <c r="B325" s="175"/>
      <c r="C325" s="211" t="s">
        <v>1209</v>
      </c>
      <c r="D325" s="211" t="s">
        <v>160</v>
      </c>
      <c r="E325" s="212" t="s">
        <v>1210</v>
      </c>
      <c r="F325" s="213" t="s">
        <v>1211</v>
      </c>
      <c r="G325" s="213"/>
      <c r="H325" s="213"/>
      <c r="I325" s="213"/>
      <c r="J325" s="214" t="s">
        <v>231</v>
      </c>
      <c r="K325" s="215">
        <v>5</v>
      </c>
      <c r="L325" s="216">
        <v>0</v>
      </c>
      <c r="M325" s="216"/>
      <c r="N325" s="215">
        <f>ROUND(L325*K325,3)</f>
        <v>0</v>
      </c>
      <c r="O325" s="215"/>
      <c r="P325" s="215"/>
      <c r="Q325" s="215"/>
      <c r="R325" s="179"/>
      <c r="T325" s="217" t="s">
        <v>5</v>
      </c>
      <c r="U325" s="54" t="s">
        <v>42</v>
      </c>
      <c r="V325" s="45"/>
      <c r="W325" s="218">
        <f>V325*K325</f>
        <v>0</v>
      </c>
      <c r="X325" s="218">
        <v>0</v>
      </c>
      <c r="Y325" s="218">
        <f>X325*K325</f>
        <v>0</v>
      </c>
      <c r="Z325" s="218">
        <v>0</v>
      </c>
      <c r="AA325" s="219">
        <f>Z325*K325</f>
        <v>0</v>
      </c>
      <c r="AR325" s="20" t="s">
        <v>460</v>
      </c>
      <c r="AT325" s="20" t="s">
        <v>160</v>
      </c>
      <c r="AU325" s="20" t="s">
        <v>138</v>
      </c>
      <c r="AY325" s="20" t="s">
        <v>159</v>
      </c>
      <c r="BE325" s="134">
        <f>IF(U325="základná",N325,0)</f>
        <v>0</v>
      </c>
      <c r="BF325" s="134">
        <f>IF(U325="znížená",N325,0)</f>
        <v>0</v>
      </c>
      <c r="BG325" s="134">
        <f>IF(U325="zákl. prenesená",N325,0)</f>
        <v>0</v>
      </c>
      <c r="BH325" s="134">
        <f>IF(U325="zníž. prenesená",N325,0)</f>
        <v>0</v>
      </c>
      <c r="BI325" s="134">
        <f>IF(U325="nulová",N325,0)</f>
        <v>0</v>
      </c>
      <c r="BJ325" s="20" t="s">
        <v>138</v>
      </c>
      <c r="BK325" s="220">
        <f>ROUND(L325*K325,3)</f>
        <v>0</v>
      </c>
      <c r="BL325" s="20" t="s">
        <v>460</v>
      </c>
      <c r="BM325" s="20" t="s">
        <v>1212</v>
      </c>
    </row>
    <row r="326" s="1" customFormat="1" ht="16.5" customHeight="1">
      <c r="B326" s="175"/>
      <c r="C326" s="223" t="s">
        <v>1213</v>
      </c>
      <c r="D326" s="223" t="s">
        <v>228</v>
      </c>
      <c r="E326" s="224" t="s">
        <v>1214</v>
      </c>
      <c r="F326" s="225" t="s">
        <v>1215</v>
      </c>
      <c r="G326" s="225"/>
      <c r="H326" s="225"/>
      <c r="I326" s="225"/>
      <c r="J326" s="226" t="s">
        <v>231</v>
      </c>
      <c r="K326" s="227">
        <v>5</v>
      </c>
      <c r="L326" s="228">
        <v>0</v>
      </c>
      <c r="M326" s="228"/>
      <c r="N326" s="227">
        <f>ROUND(L326*K326,3)</f>
        <v>0</v>
      </c>
      <c r="O326" s="215"/>
      <c r="P326" s="215"/>
      <c r="Q326" s="215"/>
      <c r="R326" s="179"/>
      <c r="T326" s="217" t="s">
        <v>5</v>
      </c>
      <c r="U326" s="54" t="s">
        <v>42</v>
      </c>
      <c r="V326" s="45"/>
      <c r="W326" s="218">
        <f>V326*K326</f>
        <v>0</v>
      </c>
      <c r="X326" s="218">
        <v>0</v>
      </c>
      <c r="Y326" s="218">
        <f>X326*K326</f>
        <v>0</v>
      </c>
      <c r="Z326" s="218">
        <v>0</v>
      </c>
      <c r="AA326" s="219">
        <f>Z326*K326</f>
        <v>0</v>
      </c>
      <c r="AR326" s="20" t="s">
        <v>464</v>
      </c>
      <c r="AT326" s="20" t="s">
        <v>228</v>
      </c>
      <c r="AU326" s="20" t="s">
        <v>138</v>
      </c>
      <c r="AY326" s="20" t="s">
        <v>159</v>
      </c>
      <c r="BE326" s="134">
        <f>IF(U326="základná",N326,0)</f>
        <v>0</v>
      </c>
      <c r="BF326" s="134">
        <f>IF(U326="znížená",N326,0)</f>
        <v>0</v>
      </c>
      <c r="BG326" s="134">
        <f>IF(U326="zákl. prenesená",N326,0)</f>
        <v>0</v>
      </c>
      <c r="BH326" s="134">
        <f>IF(U326="zníž. prenesená",N326,0)</f>
        <v>0</v>
      </c>
      <c r="BI326" s="134">
        <f>IF(U326="nulová",N326,0)</f>
        <v>0</v>
      </c>
      <c r="BJ326" s="20" t="s">
        <v>138</v>
      </c>
      <c r="BK326" s="220">
        <f>ROUND(L326*K326,3)</f>
        <v>0</v>
      </c>
      <c r="BL326" s="20" t="s">
        <v>464</v>
      </c>
      <c r="BM326" s="20" t="s">
        <v>1216</v>
      </c>
    </row>
    <row r="327" s="1" customFormat="1" ht="25.5" customHeight="1">
      <c r="B327" s="175"/>
      <c r="C327" s="211" t="s">
        <v>1217</v>
      </c>
      <c r="D327" s="211" t="s">
        <v>160</v>
      </c>
      <c r="E327" s="212" t="s">
        <v>1218</v>
      </c>
      <c r="F327" s="213" t="s">
        <v>1219</v>
      </c>
      <c r="G327" s="213"/>
      <c r="H327" s="213"/>
      <c r="I327" s="213"/>
      <c r="J327" s="214" t="s">
        <v>188</v>
      </c>
      <c r="K327" s="215">
        <v>0.69999999999999996</v>
      </c>
      <c r="L327" s="216">
        <v>0</v>
      </c>
      <c r="M327" s="216"/>
      <c r="N327" s="215">
        <f>ROUND(L327*K327,3)</f>
        <v>0</v>
      </c>
      <c r="O327" s="215"/>
      <c r="P327" s="215"/>
      <c r="Q327" s="215"/>
      <c r="R327" s="179"/>
      <c r="T327" s="217" t="s">
        <v>5</v>
      </c>
      <c r="U327" s="54" t="s">
        <v>42</v>
      </c>
      <c r="V327" s="45"/>
      <c r="W327" s="218">
        <f>V327*K327</f>
        <v>0</v>
      </c>
      <c r="X327" s="218">
        <v>0</v>
      </c>
      <c r="Y327" s="218">
        <f>X327*K327</f>
        <v>0</v>
      </c>
      <c r="Z327" s="218">
        <v>0</v>
      </c>
      <c r="AA327" s="219">
        <f>Z327*K327</f>
        <v>0</v>
      </c>
      <c r="AR327" s="20" t="s">
        <v>460</v>
      </c>
      <c r="AT327" s="20" t="s">
        <v>160</v>
      </c>
      <c r="AU327" s="20" t="s">
        <v>138</v>
      </c>
      <c r="AY327" s="20" t="s">
        <v>159</v>
      </c>
      <c r="BE327" s="134">
        <f>IF(U327="základná",N327,0)</f>
        <v>0</v>
      </c>
      <c r="BF327" s="134">
        <f>IF(U327="znížená",N327,0)</f>
        <v>0</v>
      </c>
      <c r="BG327" s="134">
        <f>IF(U327="zákl. prenesená",N327,0)</f>
        <v>0</v>
      </c>
      <c r="BH327" s="134">
        <f>IF(U327="zníž. prenesená",N327,0)</f>
        <v>0</v>
      </c>
      <c r="BI327" s="134">
        <f>IF(U327="nulová",N327,0)</f>
        <v>0</v>
      </c>
      <c r="BJ327" s="20" t="s">
        <v>138</v>
      </c>
      <c r="BK327" s="220">
        <f>ROUND(L327*K327,3)</f>
        <v>0</v>
      </c>
      <c r="BL327" s="20" t="s">
        <v>460</v>
      </c>
      <c r="BM327" s="20" t="s">
        <v>1220</v>
      </c>
    </row>
    <row r="328" s="1" customFormat="1" ht="25.5" customHeight="1">
      <c r="B328" s="175"/>
      <c r="C328" s="211" t="s">
        <v>1221</v>
      </c>
      <c r="D328" s="211" t="s">
        <v>160</v>
      </c>
      <c r="E328" s="212" t="s">
        <v>1222</v>
      </c>
      <c r="F328" s="213" t="s">
        <v>1223</v>
      </c>
      <c r="G328" s="213"/>
      <c r="H328" s="213"/>
      <c r="I328" s="213"/>
      <c r="J328" s="214" t="s">
        <v>231</v>
      </c>
      <c r="K328" s="215">
        <v>3</v>
      </c>
      <c r="L328" s="216">
        <v>0</v>
      </c>
      <c r="M328" s="216"/>
      <c r="N328" s="215">
        <f>ROUND(L328*K328,3)</f>
        <v>0</v>
      </c>
      <c r="O328" s="215"/>
      <c r="P328" s="215"/>
      <c r="Q328" s="215"/>
      <c r="R328" s="179"/>
      <c r="T328" s="217" t="s">
        <v>5</v>
      </c>
      <c r="U328" s="54" t="s">
        <v>42</v>
      </c>
      <c r="V328" s="45"/>
      <c r="W328" s="218">
        <f>V328*K328</f>
        <v>0</v>
      </c>
      <c r="X328" s="218">
        <v>0</v>
      </c>
      <c r="Y328" s="218">
        <f>X328*K328</f>
        <v>0</v>
      </c>
      <c r="Z328" s="218">
        <v>0</v>
      </c>
      <c r="AA328" s="219">
        <f>Z328*K328</f>
        <v>0</v>
      </c>
      <c r="AR328" s="20" t="s">
        <v>460</v>
      </c>
      <c r="AT328" s="20" t="s">
        <v>160</v>
      </c>
      <c r="AU328" s="20" t="s">
        <v>138</v>
      </c>
      <c r="AY328" s="20" t="s">
        <v>159</v>
      </c>
      <c r="BE328" s="134">
        <f>IF(U328="základná",N328,0)</f>
        <v>0</v>
      </c>
      <c r="BF328" s="134">
        <f>IF(U328="znížená",N328,0)</f>
        <v>0</v>
      </c>
      <c r="BG328" s="134">
        <f>IF(U328="zákl. prenesená",N328,0)</f>
        <v>0</v>
      </c>
      <c r="BH328" s="134">
        <f>IF(U328="zníž. prenesená",N328,0)</f>
        <v>0</v>
      </c>
      <c r="BI328" s="134">
        <f>IF(U328="nulová",N328,0)</f>
        <v>0</v>
      </c>
      <c r="BJ328" s="20" t="s">
        <v>138</v>
      </c>
      <c r="BK328" s="220">
        <f>ROUND(L328*K328,3)</f>
        <v>0</v>
      </c>
      <c r="BL328" s="20" t="s">
        <v>460</v>
      </c>
      <c r="BM328" s="20" t="s">
        <v>1224</v>
      </c>
    </row>
    <row r="329" s="1" customFormat="1" ht="38.25" customHeight="1">
      <c r="B329" s="175"/>
      <c r="C329" s="211" t="s">
        <v>1225</v>
      </c>
      <c r="D329" s="211" t="s">
        <v>160</v>
      </c>
      <c r="E329" s="212" t="s">
        <v>1226</v>
      </c>
      <c r="F329" s="213" t="s">
        <v>1227</v>
      </c>
      <c r="G329" s="213"/>
      <c r="H329" s="213"/>
      <c r="I329" s="213"/>
      <c r="J329" s="214" t="s">
        <v>231</v>
      </c>
      <c r="K329" s="215">
        <v>7</v>
      </c>
      <c r="L329" s="216">
        <v>0</v>
      </c>
      <c r="M329" s="216"/>
      <c r="N329" s="215">
        <f>ROUND(L329*K329,3)</f>
        <v>0</v>
      </c>
      <c r="O329" s="215"/>
      <c r="P329" s="215"/>
      <c r="Q329" s="215"/>
      <c r="R329" s="179"/>
      <c r="T329" s="217" t="s">
        <v>5</v>
      </c>
      <c r="U329" s="54" t="s">
        <v>42</v>
      </c>
      <c r="V329" s="45"/>
      <c r="W329" s="218">
        <f>V329*K329</f>
        <v>0</v>
      </c>
      <c r="X329" s="218">
        <v>0</v>
      </c>
      <c r="Y329" s="218">
        <f>X329*K329</f>
        <v>0</v>
      </c>
      <c r="Z329" s="218">
        <v>0</v>
      </c>
      <c r="AA329" s="219">
        <f>Z329*K329</f>
        <v>0</v>
      </c>
      <c r="AR329" s="20" t="s">
        <v>460</v>
      </c>
      <c r="AT329" s="20" t="s">
        <v>160</v>
      </c>
      <c r="AU329" s="20" t="s">
        <v>138</v>
      </c>
      <c r="AY329" s="20" t="s">
        <v>159</v>
      </c>
      <c r="BE329" s="134">
        <f>IF(U329="základná",N329,0)</f>
        <v>0</v>
      </c>
      <c r="BF329" s="134">
        <f>IF(U329="znížená",N329,0)</f>
        <v>0</v>
      </c>
      <c r="BG329" s="134">
        <f>IF(U329="zákl. prenesená",N329,0)</f>
        <v>0</v>
      </c>
      <c r="BH329" s="134">
        <f>IF(U329="zníž. prenesená",N329,0)</f>
        <v>0</v>
      </c>
      <c r="BI329" s="134">
        <f>IF(U329="nulová",N329,0)</f>
        <v>0</v>
      </c>
      <c r="BJ329" s="20" t="s">
        <v>138</v>
      </c>
      <c r="BK329" s="220">
        <f>ROUND(L329*K329,3)</f>
        <v>0</v>
      </c>
      <c r="BL329" s="20" t="s">
        <v>460</v>
      </c>
      <c r="BM329" s="20" t="s">
        <v>1228</v>
      </c>
    </row>
    <row r="330" s="1" customFormat="1" ht="16.5" customHeight="1">
      <c r="B330" s="175"/>
      <c r="C330" s="223" t="s">
        <v>1229</v>
      </c>
      <c r="D330" s="223" t="s">
        <v>228</v>
      </c>
      <c r="E330" s="224" t="s">
        <v>1230</v>
      </c>
      <c r="F330" s="225" t="s">
        <v>1231</v>
      </c>
      <c r="G330" s="225"/>
      <c r="H330" s="225"/>
      <c r="I330" s="225"/>
      <c r="J330" s="226" t="s">
        <v>231</v>
      </c>
      <c r="K330" s="227">
        <v>7</v>
      </c>
      <c r="L330" s="228">
        <v>0</v>
      </c>
      <c r="M330" s="228"/>
      <c r="N330" s="227">
        <f>ROUND(L330*K330,3)</f>
        <v>0</v>
      </c>
      <c r="O330" s="215"/>
      <c r="P330" s="215"/>
      <c r="Q330" s="215"/>
      <c r="R330" s="179"/>
      <c r="T330" s="217" t="s">
        <v>5</v>
      </c>
      <c r="U330" s="54" t="s">
        <v>42</v>
      </c>
      <c r="V330" s="45"/>
      <c r="W330" s="218">
        <f>V330*K330</f>
        <v>0</v>
      </c>
      <c r="X330" s="218">
        <v>0</v>
      </c>
      <c r="Y330" s="218">
        <f>X330*K330</f>
        <v>0</v>
      </c>
      <c r="Z330" s="218">
        <v>0</v>
      </c>
      <c r="AA330" s="219">
        <f>Z330*K330</f>
        <v>0</v>
      </c>
      <c r="AR330" s="20" t="s">
        <v>464</v>
      </c>
      <c r="AT330" s="20" t="s">
        <v>228</v>
      </c>
      <c r="AU330" s="20" t="s">
        <v>138</v>
      </c>
      <c r="AY330" s="20" t="s">
        <v>159</v>
      </c>
      <c r="BE330" s="134">
        <f>IF(U330="základná",N330,0)</f>
        <v>0</v>
      </c>
      <c r="BF330" s="134">
        <f>IF(U330="znížená",N330,0)</f>
        <v>0</v>
      </c>
      <c r="BG330" s="134">
        <f>IF(U330="zákl. prenesená",N330,0)</f>
        <v>0</v>
      </c>
      <c r="BH330" s="134">
        <f>IF(U330="zníž. prenesená",N330,0)</f>
        <v>0</v>
      </c>
      <c r="BI330" s="134">
        <f>IF(U330="nulová",N330,0)</f>
        <v>0</v>
      </c>
      <c r="BJ330" s="20" t="s">
        <v>138</v>
      </c>
      <c r="BK330" s="220">
        <f>ROUND(L330*K330,3)</f>
        <v>0</v>
      </c>
      <c r="BL330" s="20" t="s">
        <v>464</v>
      </c>
      <c r="BM330" s="20" t="s">
        <v>1232</v>
      </c>
    </row>
    <row r="331" s="1" customFormat="1" ht="25.5" customHeight="1">
      <c r="B331" s="175"/>
      <c r="C331" s="211" t="s">
        <v>1233</v>
      </c>
      <c r="D331" s="211" t="s">
        <v>160</v>
      </c>
      <c r="E331" s="212" t="s">
        <v>1234</v>
      </c>
      <c r="F331" s="213" t="s">
        <v>1235</v>
      </c>
      <c r="G331" s="213"/>
      <c r="H331" s="213"/>
      <c r="I331" s="213"/>
      <c r="J331" s="214" t="s">
        <v>231</v>
      </c>
      <c r="K331" s="215">
        <v>6</v>
      </c>
      <c r="L331" s="216">
        <v>0</v>
      </c>
      <c r="M331" s="216"/>
      <c r="N331" s="215">
        <f>ROUND(L331*K331,3)</f>
        <v>0</v>
      </c>
      <c r="O331" s="215"/>
      <c r="P331" s="215"/>
      <c r="Q331" s="215"/>
      <c r="R331" s="179"/>
      <c r="T331" s="217" t="s">
        <v>5</v>
      </c>
      <c r="U331" s="54" t="s">
        <v>42</v>
      </c>
      <c r="V331" s="45"/>
      <c r="W331" s="218">
        <f>V331*K331</f>
        <v>0</v>
      </c>
      <c r="X331" s="218">
        <v>0</v>
      </c>
      <c r="Y331" s="218">
        <f>X331*K331</f>
        <v>0</v>
      </c>
      <c r="Z331" s="218">
        <v>0</v>
      </c>
      <c r="AA331" s="219">
        <f>Z331*K331</f>
        <v>0</v>
      </c>
      <c r="AR331" s="20" t="s">
        <v>460</v>
      </c>
      <c r="AT331" s="20" t="s">
        <v>160</v>
      </c>
      <c r="AU331" s="20" t="s">
        <v>138</v>
      </c>
      <c r="AY331" s="20" t="s">
        <v>159</v>
      </c>
      <c r="BE331" s="134">
        <f>IF(U331="základná",N331,0)</f>
        <v>0</v>
      </c>
      <c r="BF331" s="134">
        <f>IF(U331="znížená",N331,0)</f>
        <v>0</v>
      </c>
      <c r="BG331" s="134">
        <f>IF(U331="zákl. prenesená",N331,0)</f>
        <v>0</v>
      </c>
      <c r="BH331" s="134">
        <f>IF(U331="zníž. prenesená",N331,0)</f>
        <v>0</v>
      </c>
      <c r="BI331" s="134">
        <f>IF(U331="nulová",N331,0)</f>
        <v>0</v>
      </c>
      <c r="BJ331" s="20" t="s">
        <v>138</v>
      </c>
      <c r="BK331" s="220">
        <f>ROUND(L331*K331,3)</f>
        <v>0</v>
      </c>
      <c r="BL331" s="20" t="s">
        <v>460</v>
      </c>
      <c r="BM331" s="20" t="s">
        <v>1236</v>
      </c>
    </row>
    <row r="332" s="1" customFormat="1" ht="25.5" customHeight="1">
      <c r="B332" s="175"/>
      <c r="C332" s="223" t="s">
        <v>1237</v>
      </c>
      <c r="D332" s="223" t="s">
        <v>228</v>
      </c>
      <c r="E332" s="224" t="s">
        <v>1238</v>
      </c>
      <c r="F332" s="225" t="s">
        <v>1239</v>
      </c>
      <c r="G332" s="225"/>
      <c r="H332" s="225"/>
      <c r="I332" s="225"/>
      <c r="J332" s="226" t="s">
        <v>231</v>
      </c>
      <c r="K332" s="227">
        <v>6</v>
      </c>
      <c r="L332" s="228">
        <v>0</v>
      </c>
      <c r="M332" s="228"/>
      <c r="N332" s="227">
        <f>ROUND(L332*K332,3)</f>
        <v>0</v>
      </c>
      <c r="O332" s="215"/>
      <c r="P332" s="215"/>
      <c r="Q332" s="215"/>
      <c r="R332" s="179"/>
      <c r="T332" s="217" t="s">
        <v>5</v>
      </c>
      <c r="U332" s="54" t="s">
        <v>42</v>
      </c>
      <c r="V332" s="45"/>
      <c r="W332" s="218">
        <f>V332*K332</f>
        <v>0</v>
      </c>
      <c r="X332" s="218">
        <v>0</v>
      </c>
      <c r="Y332" s="218">
        <f>X332*K332</f>
        <v>0</v>
      </c>
      <c r="Z332" s="218">
        <v>0</v>
      </c>
      <c r="AA332" s="219">
        <f>Z332*K332</f>
        <v>0</v>
      </c>
      <c r="AR332" s="20" t="s">
        <v>464</v>
      </c>
      <c r="AT332" s="20" t="s">
        <v>228</v>
      </c>
      <c r="AU332" s="20" t="s">
        <v>138</v>
      </c>
      <c r="AY332" s="20" t="s">
        <v>159</v>
      </c>
      <c r="BE332" s="134">
        <f>IF(U332="základná",N332,0)</f>
        <v>0</v>
      </c>
      <c r="BF332" s="134">
        <f>IF(U332="znížená",N332,0)</f>
        <v>0</v>
      </c>
      <c r="BG332" s="134">
        <f>IF(U332="zákl. prenesená",N332,0)</f>
        <v>0</v>
      </c>
      <c r="BH332" s="134">
        <f>IF(U332="zníž. prenesená",N332,0)</f>
        <v>0</v>
      </c>
      <c r="BI332" s="134">
        <f>IF(U332="nulová",N332,0)</f>
        <v>0</v>
      </c>
      <c r="BJ332" s="20" t="s">
        <v>138</v>
      </c>
      <c r="BK332" s="220">
        <f>ROUND(L332*K332,3)</f>
        <v>0</v>
      </c>
      <c r="BL332" s="20" t="s">
        <v>464</v>
      </c>
      <c r="BM332" s="20" t="s">
        <v>1240</v>
      </c>
    </row>
    <row r="333" s="1" customFormat="1" ht="25.5" customHeight="1">
      <c r="B333" s="175"/>
      <c r="C333" s="211" t="s">
        <v>1241</v>
      </c>
      <c r="D333" s="211" t="s">
        <v>160</v>
      </c>
      <c r="E333" s="212" t="s">
        <v>1242</v>
      </c>
      <c r="F333" s="213" t="s">
        <v>1243</v>
      </c>
      <c r="G333" s="213"/>
      <c r="H333" s="213"/>
      <c r="I333" s="213"/>
      <c r="J333" s="214" t="s">
        <v>231</v>
      </c>
      <c r="K333" s="215">
        <v>1</v>
      </c>
      <c r="L333" s="216">
        <v>0</v>
      </c>
      <c r="M333" s="216"/>
      <c r="N333" s="215">
        <f>ROUND(L333*K333,3)</f>
        <v>0</v>
      </c>
      <c r="O333" s="215"/>
      <c r="P333" s="215"/>
      <c r="Q333" s="215"/>
      <c r="R333" s="179"/>
      <c r="T333" s="217" t="s">
        <v>5</v>
      </c>
      <c r="U333" s="54" t="s">
        <v>42</v>
      </c>
      <c r="V333" s="45"/>
      <c r="W333" s="218">
        <f>V333*K333</f>
        <v>0</v>
      </c>
      <c r="X333" s="218">
        <v>0</v>
      </c>
      <c r="Y333" s="218">
        <f>X333*K333</f>
        <v>0</v>
      </c>
      <c r="Z333" s="218">
        <v>0</v>
      </c>
      <c r="AA333" s="219">
        <f>Z333*K333</f>
        <v>0</v>
      </c>
      <c r="AR333" s="20" t="s">
        <v>460</v>
      </c>
      <c r="AT333" s="20" t="s">
        <v>160</v>
      </c>
      <c r="AU333" s="20" t="s">
        <v>138</v>
      </c>
      <c r="AY333" s="20" t="s">
        <v>159</v>
      </c>
      <c r="BE333" s="134">
        <f>IF(U333="základná",N333,0)</f>
        <v>0</v>
      </c>
      <c r="BF333" s="134">
        <f>IF(U333="znížená",N333,0)</f>
        <v>0</v>
      </c>
      <c r="BG333" s="134">
        <f>IF(U333="zákl. prenesená",N333,0)</f>
        <v>0</v>
      </c>
      <c r="BH333" s="134">
        <f>IF(U333="zníž. prenesená",N333,0)</f>
        <v>0</v>
      </c>
      <c r="BI333" s="134">
        <f>IF(U333="nulová",N333,0)</f>
        <v>0</v>
      </c>
      <c r="BJ333" s="20" t="s">
        <v>138</v>
      </c>
      <c r="BK333" s="220">
        <f>ROUND(L333*K333,3)</f>
        <v>0</v>
      </c>
      <c r="BL333" s="20" t="s">
        <v>460</v>
      </c>
      <c r="BM333" s="20" t="s">
        <v>1244</v>
      </c>
    </row>
    <row r="334" s="1" customFormat="1" ht="38.25" customHeight="1">
      <c r="B334" s="175"/>
      <c r="C334" s="223" t="s">
        <v>1245</v>
      </c>
      <c r="D334" s="223" t="s">
        <v>228</v>
      </c>
      <c r="E334" s="224" t="s">
        <v>1246</v>
      </c>
      <c r="F334" s="225" t="s">
        <v>1247</v>
      </c>
      <c r="G334" s="225"/>
      <c r="H334" s="225"/>
      <c r="I334" s="225"/>
      <c r="J334" s="226" t="s">
        <v>231</v>
      </c>
      <c r="K334" s="227">
        <v>1</v>
      </c>
      <c r="L334" s="228">
        <v>0</v>
      </c>
      <c r="M334" s="228"/>
      <c r="N334" s="227">
        <f>ROUND(L334*K334,3)</f>
        <v>0</v>
      </c>
      <c r="O334" s="215"/>
      <c r="P334" s="215"/>
      <c r="Q334" s="215"/>
      <c r="R334" s="179"/>
      <c r="T334" s="217" t="s">
        <v>5</v>
      </c>
      <c r="U334" s="54" t="s">
        <v>42</v>
      </c>
      <c r="V334" s="45"/>
      <c r="W334" s="218">
        <f>V334*K334</f>
        <v>0</v>
      </c>
      <c r="X334" s="218">
        <v>0</v>
      </c>
      <c r="Y334" s="218">
        <f>X334*K334</f>
        <v>0</v>
      </c>
      <c r="Z334" s="218">
        <v>0</v>
      </c>
      <c r="AA334" s="219">
        <f>Z334*K334</f>
        <v>0</v>
      </c>
      <c r="AR334" s="20" t="s">
        <v>464</v>
      </c>
      <c r="AT334" s="20" t="s">
        <v>228</v>
      </c>
      <c r="AU334" s="20" t="s">
        <v>138</v>
      </c>
      <c r="AY334" s="20" t="s">
        <v>159</v>
      </c>
      <c r="BE334" s="134">
        <f>IF(U334="základná",N334,0)</f>
        <v>0</v>
      </c>
      <c r="BF334" s="134">
        <f>IF(U334="znížená",N334,0)</f>
        <v>0</v>
      </c>
      <c r="BG334" s="134">
        <f>IF(U334="zákl. prenesená",N334,0)</f>
        <v>0</v>
      </c>
      <c r="BH334" s="134">
        <f>IF(U334="zníž. prenesená",N334,0)</f>
        <v>0</v>
      </c>
      <c r="BI334" s="134">
        <f>IF(U334="nulová",N334,0)</f>
        <v>0</v>
      </c>
      <c r="BJ334" s="20" t="s">
        <v>138</v>
      </c>
      <c r="BK334" s="220">
        <f>ROUND(L334*K334,3)</f>
        <v>0</v>
      </c>
      <c r="BL334" s="20" t="s">
        <v>464</v>
      </c>
      <c r="BM334" s="20" t="s">
        <v>1248</v>
      </c>
    </row>
    <row r="335" s="1" customFormat="1" ht="16.5" customHeight="1">
      <c r="B335" s="175"/>
      <c r="C335" s="211" t="s">
        <v>1249</v>
      </c>
      <c r="D335" s="211" t="s">
        <v>160</v>
      </c>
      <c r="E335" s="212" t="s">
        <v>1250</v>
      </c>
      <c r="F335" s="213" t="s">
        <v>1251</v>
      </c>
      <c r="G335" s="213"/>
      <c r="H335" s="213"/>
      <c r="I335" s="213"/>
      <c r="J335" s="214" t="s">
        <v>231</v>
      </c>
      <c r="K335" s="215">
        <v>1</v>
      </c>
      <c r="L335" s="216">
        <v>0</v>
      </c>
      <c r="M335" s="216"/>
      <c r="N335" s="215">
        <f>ROUND(L335*K335,3)</f>
        <v>0</v>
      </c>
      <c r="O335" s="215"/>
      <c r="P335" s="215"/>
      <c r="Q335" s="215"/>
      <c r="R335" s="179"/>
      <c r="T335" s="217" t="s">
        <v>5</v>
      </c>
      <c r="U335" s="54" t="s">
        <v>42</v>
      </c>
      <c r="V335" s="45"/>
      <c r="W335" s="218">
        <f>V335*K335</f>
        <v>0</v>
      </c>
      <c r="X335" s="218">
        <v>0</v>
      </c>
      <c r="Y335" s="218">
        <f>X335*K335</f>
        <v>0</v>
      </c>
      <c r="Z335" s="218">
        <v>0</v>
      </c>
      <c r="AA335" s="219">
        <f>Z335*K335</f>
        <v>0</v>
      </c>
      <c r="AR335" s="20" t="s">
        <v>460</v>
      </c>
      <c r="AT335" s="20" t="s">
        <v>160</v>
      </c>
      <c r="AU335" s="20" t="s">
        <v>138</v>
      </c>
      <c r="AY335" s="20" t="s">
        <v>159</v>
      </c>
      <c r="BE335" s="134">
        <f>IF(U335="základná",N335,0)</f>
        <v>0</v>
      </c>
      <c r="BF335" s="134">
        <f>IF(U335="znížená",N335,0)</f>
        <v>0</v>
      </c>
      <c r="BG335" s="134">
        <f>IF(U335="zákl. prenesená",N335,0)</f>
        <v>0</v>
      </c>
      <c r="BH335" s="134">
        <f>IF(U335="zníž. prenesená",N335,0)</f>
        <v>0</v>
      </c>
      <c r="BI335" s="134">
        <f>IF(U335="nulová",N335,0)</f>
        <v>0</v>
      </c>
      <c r="BJ335" s="20" t="s">
        <v>138</v>
      </c>
      <c r="BK335" s="220">
        <f>ROUND(L335*K335,3)</f>
        <v>0</v>
      </c>
      <c r="BL335" s="20" t="s">
        <v>460</v>
      </c>
      <c r="BM335" s="20" t="s">
        <v>1252</v>
      </c>
    </row>
    <row r="336" s="1" customFormat="1" ht="25.5" customHeight="1">
      <c r="B336" s="175"/>
      <c r="C336" s="223" t="s">
        <v>1253</v>
      </c>
      <c r="D336" s="223" t="s">
        <v>228</v>
      </c>
      <c r="E336" s="224" t="s">
        <v>1254</v>
      </c>
      <c r="F336" s="225" t="s">
        <v>1255</v>
      </c>
      <c r="G336" s="225"/>
      <c r="H336" s="225"/>
      <c r="I336" s="225"/>
      <c r="J336" s="226" t="s">
        <v>231</v>
      </c>
      <c r="K336" s="227">
        <v>1</v>
      </c>
      <c r="L336" s="228">
        <v>0</v>
      </c>
      <c r="M336" s="228"/>
      <c r="N336" s="227">
        <f>ROUND(L336*K336,3)</f>
        <v>0</v>
      </c>
      <c r="O336" s="215"/>
      <c r="P336" s="215"/>
      <c r="Q336" s="215"/>
      <c r="R336" s="179"/>
      <c r="T336" s="217" t="s">
        <v>5</v>
      </c>
      <c r="U336" s="54" t="s">
        <v>42</v>
      </c>
      <c r="V336" s="45"/>
      <c r="W336" s="218">
        <f>V336*K336</f>
        <v>0</v>
      </c>
      <c r="X336" s="218">
        <v>0.0035460729746443998</v>
      </c>
      <c r="Y336" s="218">
        <f>X336*K336</f>
        <v>0.0035460729746443998</v>
      </c>
      <c r="Z336" s="218">
        <v>0</v>
      </c>
      <c r="AA336" s="219">
        <f>Z336*K336</f>
        <v>0</v>
      </c>
      <c r="AR336" s="20" t="s">
        <v>464</v>
      </c>
      <c r="AT336" s="20" t="s">
        <v>228</v>
      </c>
      <c r="AU336" s="20" t="s">
        <v>138</v>
      </c>
      <c r="AY336" s="20" t="s">
        <v>159</v>
      </c>
      <c r="BE336" s="134">
        <f>IF(U336="základná",N336,0)</f>
        <v>0</v>
      </c>
      <c r="BF336" s="134">
        <f>IF(U336="znížená",N336,0)</f>
        <v>0</v>
      </c>
      <c r="BG336" s="134">
        <f>IF(U336="zákl. prenesená",N336,0)</f>
        <v>0</v>
      </c>
      <c r="BH336" s="134">
        <f>IF(U336="zníž. prenesená",N336,0)</f>
        <v>0</v>
      </c>
      <c r="BI336" s="134">
        <f>IF(U336="nulová",N336,0)</f>
        <v>0</v>
      </c>
      <c r="BJ336" s="20" t="s">
        <v>138</v>
      </c>
      <c r="BK336" s="220">
        <f>ROUND(L336*K336,3)</f>
        <v>0</v>
      </c>
      <c r="BL336" s="20" t="s">
        <v>464</v>
      </c>
      <c r="BM336" s="20" t="s">
        <v>1256</v>
      </c>
    </row>
    <row r="337" s="1" customFormat="1" ht="16.5" customHeight="1">
      <c r="B337" s="175"/>
      <c r="C337" s="223" t="s">
        <v>1257</v>
      </c>
      <c r="D337" s="223" t="s">
        <v>228</v>
      </c>
      <c r="E337" s="224" t="s">
        <v>1258</v>
      </c>
      <c r="F337" s="225" t="s">
        <v>1259</v>
      </c>
      <c r="G337" s="225"/>
      <c r="H337" s="225"/>
      <c r="I337" s="225"/>
      <c r="J337" s="226" t="s">
        <v>231</v>
      </c>
      <c r="K337" s="227">
        <v>1</v>
      </c>
      <c r="L337" s="228">
        <v>0</v>
      </c>
      <c r="M337" s="228"/>
      <c r="N337" s="227">
        <f>ROUND(L337*K337,3)</f>
        <v>0</v>
      </c>
      <c r="O337" s="215"/>
      <c r="P337" s="215"/>
      <c r="Q337" s="215"/>
      <c r="R337" s="179"/>
      <c r="T337" s="217" t="s">
        <v>5</v>
      </c>
      <c r="U337" s="54" t="s">
        <v>42</v>
      </c>
      <c r="V337" s="45"/>
      <c r="W337" s="218">
        <f>V337*K337</f>
        <v>0</v>
      </c>
      <c r="X337" s="218">
        <v>0</v>
      </c>
      <c r="Y337" s="218">
        <f>X337*K337</f>
        <v>0</v>
      </c>
      <c r="Z337" s="218">
        <v>0</v>
      </c>
      <c r="AA337" s="219">
        <f>Z337*K337</f>
        <v>0</v>
      </c>
      <c r="AR337" s="20" t="s">
        <v>464</v>
      </c>
      <c r="AT337" s="20" t="s">
        <v>228</v>
      </c>
      <c r="AU337" s="20" t="s">
        <v>138</v>
      </c>
      <c r="AY337" s="20" t="s">
        <v>159</v>
      </c>
      <c r="BE337" s="134">
        <f>IF(U337="základná",N337,0)</f>
        <v>0</v>
      </c>
      <c r="BF337" s="134">
        <f>IF(U337="znížená",N337,0)</f>
        <v>0</v>
      </c>
      <c r="BG337" s="134">
        <f>IF(U337="zákl. prenesená",N337,0)</f>
        <v>0</v>
      </c>
      <c r="BH337" s="134">
        <f>IF(U337="zníž. prenesená",N337,0)</f>
        <v>0</v>
      </c>
      <c r="BI337" s="134">
        <f>IF(U337="nulová",N337,0)</f>
        <v>0</v>
      </c>
      <c r="BJ337" s="20" t="s">
        <v>138</v>
      </c>
      <c r="BK337" s="220">
        <f>ROUND(L337*K337,3)</f>
        <v>0</v>
      </c>
      <c r="BL337" s="20" t="s">
        <v>464</v>
      </c>
      <c r="BM337" s="20" t="s">
        <v>1260</v>
      </c>
    </row>
    <row r="338" s="1" customFormat="1" ht="25.5" customHeight="1">
      <c r="B338" s="175"/>
      <c r="C338" s="223" t="s">
        <v>1261</v>
      </c>
      <c r="D338" s="223" t="s">
        <v>228</v>
      </c>
      <c r="E338" s="224" t="s">
        <v>1262</v>
      </c>
      <c r="F338" s="225" t="s">
        <v>1263</v>
      </c>
      <c r="G338" s="225"/>
      <c r="H338" s="225"/>
      <c r="I338" s="225"/>
      <c r="J338" s="226" t="s">
        <v>231</v>
      </c>
      <c r="K338" s="227">
        <v>1</v>
      </c>
      <c r="L338" s="228">
        <v>0</v>
      </c>
      <c r="M338" s="228"/>
      <c r="N338" s="227">
        <f>ROUND(L338*K338,3)</f>
        <v>0</v>
      </c>
      <c r="O338" s="215"/>
      <c r="P338" s="215"/>
      <c r="Q338" s="215"/>
      <c r="R338" s="179"/>
      <c r="T338" s="217" t="s">
        <v>5</v>
      </c>
      <c r="U338" s="54" t="s">
        <v>42</v>
      </c>
      <c r="V338" s="45"/>
      <c r="W338" s="218">
        <f>V338*K338</f>
        <v>0</v>
      </c>
      <c r="X338" s="218">
        <v>0</v>
      </c>
      <c r="Y338" s="218">
        <f>X338*K338</f>
        <v>0</v>
      </c>
      <c r="Z338" s="218">
        <v>0</v>
      </c>
      <c r="AA338" s="219">
        <f>Z338*K338</f>
        <v>0</v>
      </c>
      <c r="AR338" s="20" t="s">
        <v>464</v>
      </c>
      <c r="AT338" s="20" t="s">
        <v>228</v>
      </c>
      <c r="AU338" s="20" t="s">
        <v>138</v>
      </c>
      <c r="AY338" s="20" t="s">
        <v>159</v>
      </c>
      <c r="BE338" s="134">
        <f>IF(U338="základná",N338,0)</f>
        <v>0</v>
      </c>
      <c r="BF338" s="134">
        <f>IF(U338="znížená",N338,0)</f>
        <v>0</v>
      </c>
      <c r="BG338" s="134">
        <f>IF(U338="zákl. prenesená",N338,0)</f>
        <v>0</v>
      </c>
      <c r="BH338" s="134">
        <f>IF(U338="zníž. prenesená",N338,0)</f>
        <v>0</v>
      </c>
      <c r="BI338" s="134">
        <f>IF(U338="nulová",N338,0)</f>
        <v>0</v>
      </c>
      <c r="BJ338" s="20" t="s">
        <v>138</v>
      </c>
      <c r="BK338" s="220">
        <f>ROUND(L338*K338,3)</f>
        <v>0</v>
      </c>
      <c r="BL338" s="20" t="s">
        <v>464</v>
      </c>
      <c r="BM338" s="20" t="s">
        <v>1264</v>
      </c>
    </row>
    <row r="339" s="1" customFormat="1" ht="25.5" customHeight="1">
      <c r="B339" s="175"/>
      <c r="C339" s="223" t="s">
        <v>1265</v>
      </c>
      <c r="D339" s="223" t="s">
        <v>228</v>
      </c>
      <c r="E339" s="224" t="s">
        <v>1266</v>
      </c>
      <c r="F339" s="225" t="s">
        <v>1267</v>
      </c>
      <c r="G339" s="225"/>
      <c r="H339" s="225"/>
      <c r="I339" s="225"/>
      <c r="J339" s="226" t="s">
        <v>231</v>
      </c>
      <c r="K339" s="227">
        <v>1</v>
      </c>
      <c r="L339" s="228">
        <v>0</v>
      </c>
      <c r="M339" s="228"/>
      <c r="N339" s="227">
        <f>ROUND(L339*K339,3)</f>
        <v>0</v>
      </c>
      <c r="O339" s="215"/>
      <c r="P339" s="215"/>
      <c r="Q339" s="215"/>
      <c r="R339" s="179"/>
      <c r="T339" s="217" t="s">
        <v>5</v>
      </c>
      <c r="U339" s="54" t="s">
        <v>42</v>
      </c>
      <c r="V339" s="45"/>
      <c r="W339" s="218">
        <f>V339*K339</f>
        <v>0</v>
      </c>
      <c r="X339" s="218">
        <v>0</v>
      </c>
      <c r="Y339" s="218">
        <f>X339*K339</f>
        <v>0</v>
      </c>
      <c r="Z339" s="218">
        <v>0</v>
      </c>
      <c r="AA339" s="219">
        <f>Z339*K339</f>
        <v>0</v>
      </c>
      <c r="AR339" s="20" t="s">
        <v>464</v>
      </c>
      <c r="AT339" s="20" t="s">
        <v>228</v>
      </c>
      <c r="AU339" s="20" t="s">
        <v>138</v>
      </c>
      <c r="AY339" s="20" t="s">
        <v>159</v>
      </c>
      <c r="BE339" s="134">
        <f>IF(U339="základná",N339,0)</f>
        <v>0</v>
      </c>
      <c r="BF339" s="134">
        <f>IF(U339="znížená",N339,0)</f>
        <v>0</v>
      </c>
      <c r="BG339" s="134">
        <f>IF(U339="zákl. prenesená",N339,0)</f>
        <v>0</v>
      </c>
      <c r="BH339" s="134">
        <f>IF(U339="zníž. prenesená",N339,0)</f>
        <v>0</v>
      </c>
      <c r="BI339" s="134">
        <f>IF(U339="nulová",N339,0)</f>
        <v>0</v>
      </c>
      <c r="BJ339" s="20" t="s">
        <v>138</v>
      </c>
      <c r="BK339" s="220">
        <f>ROUND(L339*K339,3)</f>
        <v>0</v>
      </c>
      <c r="BL339" s="20" t="s">
        <v>464</v>
      </c>
      <c r="BM339" s="20" t="s">
        <v>1268</v>
      </c>
    </row>
    <row r="340" s="1" customFormat="1" ht="16.5" customHeight="1">
      <c r="B340" s="175"/>
      <c r="C340" s="223" t="s">
        <v>1269</v>
      </c>
      <c r="D340" s="223" t="s">
        <v>228</v>
      </c>
      <c r="E340" s="224" t="s">
        <v>1270</v>
      </c>
      <c r="F340" s="225" t="s">
        <v>1271</v>
      </c>
      <c r="G340" s="225"/>
      <c r="H340" s="225"/>
      <c r="I340" s="225"/>
      <c r="J340" s="226" t="s">
        <v>231</v>
      </c>
      <c r="K340" s="227">
        <v>1</v>
      </c>
      <c r="L340" s="228">
        <v>0</v>
      </c>
      <c r="M340" s="228"/>
      <c r="N340" s="227">
        <f>ROUND(L340*K340,3)</f>
        <v>0</v>
      </c>
      <c r="O340" s="215"/>
      <c r="P340" s="215"/>
      <c r="Q340" s="215"/>
      <c r="R340" s="179"/>
      <c r="T340" s="217" t="s">
        <v>5</v>
      </c>
      <c r="U340" s="54" t="s">
        <v>42</v>
      </c>
      <c r="V340" s="45"/>
      <c r="W340" s="218">
        <f>V340*K340</f>
        <v>0</v>
      </c>
      <c r="X340" s="218">
        <v>0</v>
      </c>
      <c r="Y340" s="218">
        <f>X340*K340</f>
        <v>0</v>
      </c>
      <c r="Z340" s="218">
        <v>0</v>
      </c>
      <c r="AA340" s="219">
        <f>Z340*K340</f>
        <v>0</v>
      </c>
      <c r="AR340" s="20" t="s">
        <v>464</v>
      </c>
      <c r="AT340" s="20" t="s">
        <v>228</v>
      </c>
      <c r="AU340" s="20" t="s">
        <v>138</v>
      </c>
      <c r="AY340" s="20" t="s">
        <v>159</v>
      </c>
      <c r="BE340" s="134">
        <f>IF(U340="základná",N340,0)</f>
        <v>0</v>
      </c>
      <c r="BF340" s="134">
        <f>IF(U340="znížená",N340,0)</f>
        <v>0</v>
      </c>
      <c r="BG340" s="134">
        <f>IF(U340="zákl. prenesená",N340,0)</f>
        <v>0</v>
      </c>
      <c r="BH340" s="134">
        <f>IF(U340="zníž. prenesená",N340,0)</f>
        <v>0</v>
      </c>
      <c r="BI340" s="134">
        <f>IF(U340="nulová",N340,0)</f>
        <v>0</v>
      </c>
      <c r="BJ340" s="20" t="s">
        <v>138</v>
      </c>
      <c r="BK340" s="220">
        <f>ROUND(L340*K340,3)</f>
        <v>0</v>
      </c>
      <c r="BL340" s="20" t="s">
        <v>464</v>
      </c>
      <c r="BM340" s="20" t="s">
        <v>1272</v>
      </c>
    </row>
    <row r="341" s="1" customFormat="1" ht="16.5" customHeight="1">
      <c r="B341" s="175"/>
      <c r="C341" s="223" t="s">
        <v>1273</v>
      </c>
      <c r="D341" s="223" t="s">
        <v>228</v>
      </c>
      <c r="E341" s="224" t="s">
        <v>1274</v>
      </c>
      <c r="F341" s="225" t="s">
        <v>1275</v>
      </c>
      <c r="G341" s="225"/>
      <c r="H341" s="225"/>
      <c r="I341" s="225"/>
      <c r="J341" s="226" t="s">
        <v>231</v>
      </c>
      <c r="K341" s="227">
        <v>1</v>
      </c>
      <c r="L341" s="228">
        <v>0</v>
      </c>
      <c r="M341" s="228"/>
      <c r="N341" s="227">
        <f>ROUND(L341*K341,3)</f>
        <v>0</v>
      </c>
      <c r="O341" s="215"/>
      <c r="P341" s="215"/>
      <c r="Q341" s="215"/>
      <c r="R341" s="179"/>
      <c r="T341" s="217" t="s">
        <v>5</v>
      </c>
      <c r="U341" s="54" t="s">
        <v>42</v>
      </c>
      <c r="V341" s="45"/>
      <c r="W341" s="218">
        <f>V341*K341</f>
        <v>0</v>
      </c>
      <c r="X341" s="218">
        <v>0</v>
      </c>
      <c r="Y341" s="218">
        <f>X341*K341</f>
        <v>0</v>
      </c>
      <c r="Z341" s="218">
        <v>0</v>
      </c>
      <c r="AA341" s="219">
        <f>Z341*K341</f>
        <v>0</v>
      </c>
      <c r="AR341" s="20" t="s">
        <v>464</v>
      </c>
      <c r="AT341" s="20" t="s">
        <v>228</v>
      </c>
      <c r="AU341" s="20" t="s">
        <v>138</v>
      </c>
      <c r="AY341" s="20" t="s">
        <v>159</v>
      </c>
      <c r="BE341" s="134">
        <f>IF(U341="základná",N341,0)</f>
        <v>0</v>
      </c>
      <c r="BF341" s="134">
        <f>IF(U341="znížená",N341,0)</f>
        <v>0</v>
      </c>
      <c r="BG341" s="134">
        <f>IF(U341="zákl. prenesená",N341,0)</f>
        <v>0</v>
      </c>
      <c r="BH341" s="134">
        <f>IF(U341="zníž. prenesená",N341,0)</f>
        <v>0</v>
      </c>
      <c r="BI341" s="134">
        <f>IF(U341="nulová",N341,0)</f>
        <v>0</v>
      </c>
      <c r="BJ341" s="20" t="s">
        <v>138</v>
      </c>
      <c r="BK341" s="220">
        <f>ROUND(L341*K341,3)</f>
        <v>0</v>
      </c>
      <c r="BL341" s="20" t="s">
        <v>464</v>
      </c>
      <c r="BM341" s="20" t="s">
        <v>1276</v>
      </c>
    </row>
    <row r="342" s="1" customFormat="1" ht="38.25" customHeight="1">
      <c r="B342" s="175"/>
      <c r="C342" s="223" t="s">
        <v>1277</v>
      </c>
      <c r="D342" s="223" t="s">
        <v>228</v>
      </c>
      <c r="E342" s="224" t="s">
        <v>1278</v>
      </c>
      <c r="F342" s="225" t="s">
        <v>1279</v>
      </c>
      <c r="G342" s="225"/>
      <c r="H342" s="225"/>
      <c r="I342" s="225"/>
      <c r="J342" s="226" t="s">
        <v>231</v>
      </c>
      <c r="K342" s="227">
        <v>1</v>
      </c>
      <c r="L342" s="228">
        <v>0</v>
      </c>
      <c r="M342" s="228"/>
      <c r="N342" s="227">
        <f>ROUND(L342*K342,3)</f>
        <v>0</v>
      </c>
      <c r="O342" s="215"/>
      <c r="P342" s="215"/>
      <c r="Q342" s="215"/>
      <c r="R342" s="179"/>
      <c r="T342" s="217" t="s">
        <v>5</v>
      </c>
      <c r="U342" s="54" t="s">
        <v>42</v>
      </c>
      <c r="V342" s="45"/>
      <c r="W342" s="218">
        <f>V342*K342</f>
        <v>0</v>
      </c>
      <c r="X342" s="218">
        <v>0</v>
      </c>
      <c r="Y342" s="218">
        <f>X342*K342</f>
        <v>0</v>
      </c>
      <c r="Z342" s="218">
        <v>0</v>
      </c>
      <c r="AA342" s="219">
        <f>Z342*K342</f>
        <v>0</v>
      </c>
      <c r="AR342" s="20" t="s">
        <v>464</v>
      </c>
      <c r="AT342" s="20" t="s">
        <v>228</v>
      </c>
      <c r="AU342" s="20" t="s">
        <v>138</v>
      </c>
      <c r="AY342" s="20" t="s">
        <v>159</v>
      </c>
      <c r="BE342" s="134">
        <f>IF(U342="základná",N342,0)</f>
        <v>0</v>
      </c>
      <c r="BF342" s="134">
        <f>IF(U342="znížená",N342,0)</f>
        <v>0</v>
      </c>
      <c r="BG342" s="134">
        <f>IF(U342="zákl. prenesená",N342,0)</f>
        <v>0</v>
      </c>
      <c r="BH342" s="134">
        <f>IF(U342="zníž. prenesená",N342,0)</f>
        <v>0</v>
      </c>
      <c r="BI342" s="134">
        <f>IF(U342="nulová",N342,0)</f>
        <v>0</v>
      </c>
      <c r="BJ342" s="20" t="s">
        <v>138</v>
      </c>
      <c r="BK342" s="220">
        <f>ROUND(L342*K342,3)</f>
        <v>0</v>
      </c>
      <c r="BL342" s="20" t="s">
        <v>464</v>
      </c>
      <c r="BM342" s="20" t="s">
        <v>1280</v>
      </c>
    </row>
    <row r="343" s="1" customFormat="1" ht="25.5" customHeight="1">
      <c r="B343" s="175"/>
      <c r="C343" s="211" t="s">
        <v>1281</v>
      </c>
      <c r="D343" s="211" t="s">
        <v>160</v>
      </c>
      <c r="E343" s="212" t="s">
        <v>1282</v>
      </c>
      <c r="F343" s="213" t="s">
        <v>1283</v>
      </c>
      <c r="G343" s="213"/>
      <c r="H343" s="213"/>
      <c r="I343" s="213"/>
      <c r="J343" s="214" t="s">
        <v>231</v>
      </c>
      <c r="K343" s="215">
        <v>1</v>
      </c>
      <c r="L343" s="216">
        <v>0</v>
      </c>
      <c r="M343" s="216"/>
      <c r="N343" s="215">
        <f>ROUND(L343*K343,3)</f>
        <v>0</v>
      </c>
      <c r="O343" s="215"/>
      <c r="P343" s="215"/>
      <c r="Q343" s="215"/>
      <c r="R343" s="179"/>
      <c r="T343" s="217" t="s">
        <v>5</v>
      </c>
      <c r="U343" s="54" t="s">
        <v>42</v>
      </c>
      <c r="V343" s="45"/>
      <c r="W343" s="218">
        <f>V343*K343</f>
        <v>0</v>
      </c>
      <c r="X343" s="218">
        <v>0</v>
      </c>
      <c r="Y343" s="218">
        <f>X343*K343</f>
        <v>0</v>
      </c>
      <c r="Z343" s="218">
        <v>0</v>
      </c>
      <c r="AA343" s="219">
        <f>Z343*K343</f>
        <v>0</v>
      </c>
      <c r="AR343" s="20" t="s">
        <v>460</v>
      </c>
      <c r="AT343" s="20" t="s">
        <v>160</v>
      </c>
      <c r="AU343" s="20" t="s">
        <v>138</v>
      </c>
      <c r="AY343" s="20" t="s">
        <v>159</v>
      </c>
      <c r="BE343" s="134">
        <f>IF(U343="základná",N343,0)</f>
        <v>0</v>
      </c>
      <c r="BF343" s="134">
        <f>IF(U343="znížená",N343,0)</f>
        <v>0</v>
      </c>
      <c r="BG343" s="134">
        <f>IF(U343="zákl. prenesená",N343,0)</f>
        <v>0</v>
      </c>
      <c r="BH343" s="134">
        <f>IF(U343="zníž. prenesená",N343,0)</f>
        <v>0</v>
      </c>
      <c r="BI343" s="134">
        <f>IF(U343="nulová",N343,0)</f>
        <v>0</v>
      </c>
      <c r="BJ343" s="20" t="s">
        <v>138</v>
      </c>
      <c r="BK343" s="220">
        <f>ROUND(L343*K343,3)</f>
        <v>0</v>
      </c>
      <c r="BL343" s="20" t="s">
        <v>460</v>
      </c>
      <c r="BM343" s="20" t="s">
        <v>1284</v>
      </c>
    </row>
    <row r="344" s="1" customFormat="1" ht="16.5" customHeight="1">
      <c r="B344" s="175"/>
      <c r="C344" s="223" t="s">
        <v>1285</v>
      </c>
      <c r="D344" s="223" t="s">
        <v>228</v>
      </c>
      <c r="E344" s="224" t="s">
        <v>1286</v>
      </c>
      <c r="F344" s="225" t="s">
        <v>1287</v>
      </c>
      <c r="G344" s="225"/>
      <c r="H344" s="225"/>
      <c r="I344" s="225"/>
      <c r="J344" s="226" t="s">
        <v>231</v>
      </c>
      <c r="K344" s="227">
        <v>1</v>
      </c>
      <c r="L344" s="228">
        <v>0</v>
      </c>
      <c r="M344" s="228"/>
      <c r="N344" s="227">
        <f>ROUND(L344*K344,3)</f>
        <v>0</v>
      </c>
      <c r="O344" s="215"/>
      <c r="P344" s="215"/>
      <c r="Q344" s="215"/>
      <c r="R344" s="179"/>
      <c r="T344" s="217" t="s">
        <v>5</v>
      </c>
      <c r="U344" s="54" t="s">
        <v>42</v>
      </c>
      <c r="V344" s="45"/>
      <c r="W344" s="218">
        <f>V344*K344</f>
        <v>0</v>
      </c>
      <c r="X344" s="218">
        <v>0</v>
      </c>
      <c r="Y344" s="218">
        <f>X344*K344</f>
        <v>0</v>
      </c>
      <c r="Z344" s="218">
        <v>0</v>
      </c>
      <c r="AA344" s="219">
        <f>Z344*K344</f>
        <v>0</v>
      </c>
      <c r="AR344" s="20" t="s">
        <v>464</v>
      </c>
      <c r="AT344" s="20" t="s">
        <v>228</v>
      </c>
      <c r="AU344" s="20" t="s">
        <v>138</v>
      </c>
      <c r="AY344" s="20" t="s">
        <v>159</v>
      </c>
      <c r="BE344" s="134">
        <f>IF(U344="základná",N344,0)</f>
        <v>0</v>
      </c>
      <c r="BF344" s="134">
        <f>IF(U344="znížená",N344,0)</f>
        <v>0</v>
      </c>
      <c r="BG344" s="134">
        <f>IF(U344="zákl. prenesená",N344,0)</f>
        <v>0</v>
      </c>
      <c r="BH344" s="134">
        <f>IF(U344="zníž. prenesená",N344,0)</f>
        <v>0</v>
      </c>
      <c r="BI344" s="134">
        <f>IF(U344="nulová",N344,0)</f>
        <v>0</v>
      </c>
      <c r="BJ344" s="20" t="s">
        <v>138</v>
      </c>
      <c r="BK344" s="220">
        <f>ROUND(L344*K344,3)</f>
        <v>0</v>
      </c>
      <c r="BL344" s="20" t="s">
        <v>464</v>
      </c>
      <c r="BM344" s="20" t="s">
        <v>1288</v>
      </c>
    </row>
    <row r="345" s="1" customFormat="1" ht="25.5" customHeight="1">
      <c r="B345" s="175"/>
      <c r="C345" s="211" t="s">
        <v>1289</v>
      </c>
      <c r="D345" s="211" t="s">
        <v>160</v>
      </c>
      <c r="E345" s="212" t="s">
        <v>1290</v>
      </c>
      <c r="F345" s="213" t="s">
        <v>1291</v>
      </c>
      <c r="G345" s="213"/>
      <c r="H345" s="213"/>
      <c r="I345" s="213"/>
      <c r="J345" s="214" t="s">
        <v>231</v>
      </c>
      <c r="K345" s="215">
        <v>3</v>
      </c>
      <c r="L345" s="216">
        <v>0</v>
      </c>
      <c r="M345" s="216"/>
      <c r="N345" s="215">
        <f>ROUND(L345*K345,3)</f>
        <v>0</v>
      </c>
      <c r="O345" s="215"/>
      <c r="P345" s="215"/>
      <c r="Q345" s="215"/>
      <c r="R345" s="179"/>
      <c r="T345" s="217" t="s">
        <v>5</v>
      </c>
      <c r="U345" s="54" t="s">
        <v>42</v>
      </c>
      <c r="V345" s="45"/>
      <c r="W345" s="218">
        <f>V345*K345</f>
        <v>0</v>
      </c>
      <c r="X345" s="218">
        <v>0</v>
      </c>
      <c r="Y345" s="218">
        <f>X345*K345</f>
        <v>0</v>
      </c>
      <c r="Z345" s="218">
        <v>0</v>
      </c>
      <c r="AA345" s="219">
        <f>Z345*K345</f>
        <v>0</v>
      </c>
      <c r="AR345" s="20" t="s">
        <v>460</v>
      </c>
      <c r="AT345" s="20" t="s">
        <v>160</v>
      </c>
      <c r="AU345" s="20" t="s">
        <v>138</v>
      </c>
      <c r="AY345" s="20" t="s">
        <v>159</v>
      </c>
      <c r="BE345" s="134">
        <f>IF(U345="základná",N345,0)</f>
        <v>0</v>
      </c>
      <c r="BF345" s="134">
        <f>IF(U345="znížená",N345,0)</f>
        <v>0</v>
      </c>
      <c r="BG345" s="134">
        <f>IF(U345="zákl. prenesená",N345,0)</f>
        <v>0</v>
      </c>
      <c r="BH345" s="134">
        <f>IF(U345="zníž. prenesená",N345,0)</f>
        <v>0</v>
      </c>
      <c r="BI345" s="134">
        <f>IF(U345="nulová",N345,0)</f>
        <v>0</v>
      </c>
      <c r="BJ345" s="20" t="s">
        <v>138</v>
      </c>
      <c r="BK345" s="220">
        <f>ROUND(L345*K345,3)</f>
        <v>0</v>
      </c>
      <c r="BL345" s="20" t="s">
        <v>460</v>
      </c>
      <c r="BM345" s="20" t="s">
        <v>1292</v>
      </c>
    </row>
    <row r="346" s="1" customFormat="1" ht="16.5" customHeight="1">
      <c r="B346" s="175"/>
      <c r="C346" s="223" t="s">
        <v>1293</v>
      </c>
      <c r="D346" s="223" t="s">
        <v>228</v>
      </c>
      <c r="E346" s="224" t="s">
        <v>1294</v>
      </c>
      <c r="F346" s="225" t="s">
        <v>1295</v>
      </c>
      <c r="G346" s="225"/>
      <c r="H346" s="225"/>
      <c r="I346" s="225"/>
      <c r="J346" s="226" t="s">
        <v>231</v>
      </c>
      <c r="K346" s="227">
        <v>6</v>
      </c>
      <c r="L346" s="228">
        <v>0</v>
      </c>
      <c r="M346" s="228"/>
      <c r="N346" s="227">
        <f>ROUND(L346*K346,3)</f>
        <v>0</v>
      </c>
      <c r="O346" s="215"/>
      <c r="P346" s="215"/>
      <c r="Q346" s="215"/>
      <c r="R346" s="179"/>
      <c r="T346" s="217" t="s">
        <v>5</v>
      </c>
      <c r="U346" s="54" t="s">
        <v>42</v>
      </c>
      <c r="V346" s="45"/>
      <c r="W346" s="218">
        <f>V346*K346</f>
        <v>0</v>
      </c>
      <c r="X346" s="218">
        <v>0</v>
      </c>
      <c r="Y346" s="218">
        <f>X346*K346</f>
        <v>0</v>
      </c>
      <c r="Z346" s="218">
        <v>0</v>
      </c>
      <c r="AA346" s="219">
        <f>Z346*K346</f>
        <v>0</v>
      </c>
      <c r="AR346" s="20" t="s">
        <v>464</v>
      </c>
      <c r="AT346" s="20" t="s">
        <v>228</v>
      </c>
      <c r="AU346" s="20" t="s">
        <v>138</v>
      </c>
      <c r="AY346" s="20" t="s">
        <v>159</v>
      </c>
      <c r="BE346" s="134">
        <f>IF(U346="základná",N346,0)</f>
        <v>0</v>
      </c>
      <c r="BF346" s="134">
        <f>IF(U346="znížená",N346,0)</f>
        <v>0</v>
      </c>
      <c r="BG346" s="134">
        <f>IF(U346="zákl. prenesená",N346,0)</f>
        <v>0</v>
      </c>
      <c r="BH346" s="134">
        <f>IF(U346="zníž. prenesená",N346,0)</f>
        <v>0</v>
      </c>
      <c r="BI346" s="134">
        <f>IF(U346="nulová",N346,0)</f>
        <v>0</v>
      </c>
      <c r="BJ346" s="20" t="s">
        <v>138</v>
      </c>
      <c r="BK346" s="220">
        <f>ROUND(L346*K346,3)</f>
        <v>0</v>
      </c>
      <c r="BL346" s="20" t="s">
        <v>464</v>
      </c>
      <c r="BM346" s="20" t="s">
        <v>1296</v>
      </c>
    </row>
    <row r="347" s="1" customFormat="1" ht="16.5" customHeight="1">
      <c r="B347" s="175"/>
      <c r="C347" s="223" t="s">
        <v>1297</v>
      </c>
      <c r="D347" s="223" t="s">
        <v>228</v>
      </c>
      <c r="E347" s="224" t="s">
        <v>1298</v>
      </c>
      <c r="F347" s="225" t="s">
        <v>1299</v>
      </c>
      <c r="G347" s="225"/>
      <c r="H347" s="225"/>
      <c r="I347" s="225"/>
      <c r="J347" s="226" t="s">
        <v>231</v>
      </c>
      <c r="K347" s="227">
        <v>3</v>
      </c>
      <c r="L347" s="228">
        <v>0</v>
      </c>
      <c r="M347" s="228"/>
      <c r="N347" s="227">
        <f>ROUND(L347*K347,3)</f>
        <v>0</v>
      </c>
      <c r="O347" s="215"/>
      <c r="P347" s="215"/>
      <c r="Q347" s="215"/>
      <c r="R347" s="179"/>
      <c r="T347" s="217" t="s">
        <v>5</v>
      </c>
      <c r="U347" s="54" t="s">
        <v>42</v>
      </c>
      <c r="V347" s="45"/>
      <c r="W347" s="218">
        <f>V347*K347</f>
        <v>0</v>
      </c>
      <c r="X347" s="218">
        <v>0</v>
      </c>
      <c r="Y347" s="218">
        <f>X347*K347</f>
        <v>0</v>
      </c>
      <c r="Z347" s="218">
        <v>0</v>
      </c>
      <c r="AA347" s="219">
        <f>Z347*K347</f>
        <v>0</v>
      </c>
      <c r="AR347" s="20" t="s">
        <v>464</v>
      </c>
      <c r="AT347" s="20" t="s">
        <v>228</v>
      </c>
      <c r="AU347" s="20" t="s">
        <v>138</v>
      </c>
      <c r="AY347" s="20" t="s">
        <v>159</v>
      </c>
      <c r="BE347" s="134">
        <f>IF(U347="základná",N347,0)</f>
        <v>0</v>
      </c>
      <c r="BF347" s="134">
        <f>IF(U347="znížená",N347,0)</f>
        <v>0</v>
      </c>
      <c r="BG347" s="134">
        <f>IF(U347="zákl. prenesená",N347,0)</f>
        <v>0</v>
      </c>
      <c r="BH347" s="134">
        <f>IF(U347="zníž. prenesená",N347,0)</f>
        <v>0</v>
      </c>
      <c r="BI347" s="134">
        <f>IF(U347="nulová",N347,0)</f>
        <v>0</v>
      </c>
      <c r="BJ347" s="20" t="s">
        <v>138</v>
      </c>
      <c r="BK347" s="220">
        <f>ROUND(L347*K347,3)</f>
        <v>0</v>
      </c>
      <c r="BL347" s="20" t="s">
        <v>464</v>
      </c>
      <c r="BM347" s="20" t="s">
        <v>1300</v>
      </c>
    </row>
    <row r="348" s="1" customFormat="1" ht="16.5" customHeight="1">
      <c r="B348" s="175"/>
      <c r="C348" s="223" t="s">
        <v>1301</v>
      </c>
      <c r="D348" s="223" t="s">
        <v>228</v>
      </c>
      <c r="E348" s="224" t="s">
        <v>1302</v>
      </c>
      <c r="F348" s="225" t="s">
        <v>1303</v>
      </c>
      <c r="G348" s="225"/>
      <c r="H348" s="225"/>
      <c r="I348" s="225"/>
      <c r="J348" s="226" t="s">
        <v>231</v>
      </c>
      <c r="K348" s="227">
        <v>6</v>
      </c>
      <c r="L348" s="228">
        <v>0</v>
      </c>
      <c r="M348" s="228"/>
      <c r="N348" s="227">
        <f>ROUND(L348*K348,3)</f>
        <v>0</v>
      </c>
      <c r="O348" s="215"/>
      <c r="P348" s="215"/>
      <c r="Q348" s="215"/>
      <c r="R348" s="179"/>
      <c r="T348" s="217" t="s">
        <v>5</v>
      </c>
      <c r="U348" s="54" t="s">
        <v>42</v>
      </c>
      <c r="V348" s="45"/>
      <c r="W348" s="218">
        <f>V348*K348</f>
        <v>0</v>
      </c>
      <c r="X348" s="218">
        <v>0</v>
      </c>
      <c r="Y348" s="218">
        <f>X348*K348</f>
        <v>0</v>
      </c>
      <c r="Z348" s="218">
        <v>0</v>
      </c>
      <c r="AA348" s="219">
        <f>Z348*K348</f>
        <v>0</v>
      </c>
      <c r="AR348" s="20" t="s">
        <v>464</v>
      </c>
      <c r="AT348" s="20" t="s">
        <v>228</v>
      </c>
      <c r="AU348" s="20" t="s">
        <v>138</v>
      </c>
      <c r="AY348" s="20" t="s">
        <v>159</v>
      </c>
      <c r="BE348" s="134">
        <f>IF(U348="základná",N348,0)</f>
        <v>0</v>
      </c>
      <c r="BF348" s="134">
        <f>IF(U348="znížená",N348,0)</f>
        <v>0</v>
      </c>
      <c r="BG348" s="134">
        <f>IF(U348="zákl. prenesená",N348,0)</f>
        <v>0</v>
      </c>
      <c r="BH348" s="134">
        <f>IF(U348="zníž. prenesená",N348,0)</f>
        <v>0</v>
      </c>
      <c r="BI348" s="134">
        <f>IF(U348="nulová",N348,0)</f>
        <v>0</v>
      </c>
      <c r="BJ348" s="20" t="s">
        <v>138</v>
      </c>
      <c r="BK348" s="220">
        <f>ROUND(L348*K348,3)</f>
        <v>0</v>
      </c>
      <c r="BL348" s="20" t="s">
        <v>464</v>
      </c>
      <c r="BM348" s="20" t="s">
        <v>1304</v>
      </c>
    </row>
    <row r="349" s="1" customFormat="1" ht="25.5" customHeight="1">
      <c r="B349" s="175"/>
      <c r="C349" s="211" t="s">
        <v>1305</v>
      </c>
      <c r="D349" s="211" t="s">
        <v>160</v>
      </c>
      <c r="E349" s="212" t="s">
        <v>1306</v>
      </c>
      <c r="F349" s="213" t="s">
        <v>1307</v>
      </c>
      <c r="G349" s="213"/>
      <c r="H349" s="213"/>
      <c r="I349" s="213"/>
      <c r="J349" s="214" t="s">
        <v>225</v>
      </c>
      <c r="K349" s="215">
        <v>10</v>
      </c>
      <c r="L349" s="216">
        <v>0</v>
      </c>
      <c r="M349" s="216"/>
      <c r="N349" s="215">
        <f>ROUND(L349*K349,3)</f>
        <v>0</v>
      </c>
      <c r="O349" s="215"/>
      <c r="P349" s="215"/>
      <c r="Q349" s="215"/>
      <c r="R349" s="179"/>
      <c r="T349" s="217" t="s">
        <v>5</v>
      </c>
      <c r="U349" s="54" t="s">
        <v>42</v>
      </c>
      <c r="V349" s="45"/>
      <c r="W349" s="218">
        <f>V349*K349</f>
        <v>0</v>
      </c>
      <c r="X349" s="218">
        <v>0</v>
      </c>
      <c r="Y349" s="218">
        <f>X349*K349</f>
        <v>0</v>
      </c>
      <c r="Z349" s="218">
        <v>0</v>
      </c>
      <c r="AA349" s="219">
        <f>Z349*K349</f>
        <v>0</v>
      </c>
      <c r="AR349" s="20" t="s">
        <v>460</v>
      </c>
      <c r="AT349" s="20" t="s">
        <v>160</v>
      </c>
      <c r="AU349" s="20" t="s">
        <v>138</v>
      </c>
      <c r="AY349" s="20" t="s">
        <v>159</v>
      </c>
      <c r="BE349" s="134">
        <f>IF(U349="základná",N349,0)</f>
        <v>0</v>
      </c>
      <c r="BF349" s="134">
        <f>IF(U349="znížená",N349,0)</f>
        <v>0</v>
      </c>
      <c r="BG349" s="134">
        <f>IF(U349="zákl. prenesená",N349,0)</f>
        <v>0</v>
      </c>
      <c r="BH349" s="134">
        <f>IF(U349="zníž. prenesená",N349,0)</f>
        <v>0</v>
      </c>
      <c r="BI349" s="134">
        <f>IF(U349="nulová",N349,0)</f>
        <v>0</v>
      </c>
      <c r="BJ349" s="20" t="s">
        <v>138</v>
      </c>
      <c r="BK349" s="220">
        <f>ROUND(L349*K349,3)</f>
        <v>0</v>
      </c>
      <c r="BL349" s="20" t="s">
        <v>460</v>
      </c>
      <c r="BM349" s="20" t="s">
        <v>1308</v>
      </c>
    </row>
    <row r="350" s="1" customFormat="1" ht="25.5" customHeight="1">
      <c r="B350" s="175"/>
      <c r="C350" s="223" t="s">
        <v>1309</v>
      </c>
      <c r="D350" s="223" t="s">
        <v>228</v>
      </c>
      <c r="E350" s="224" t="s">
        <v>1310</v>
      </c>
      <c r="F350" s="225" t="s">
        <v>1311</v>
      </c>
      <c r="G350" s="225"/>
      <c r="H350" s="225"/>
      <c r="I350" s="225"/>
      <c r="J350" s="226" t="s">
        <v>384</v>
      </c>
      <c r="K350" s="227">
        <v>5.4299999999999997</v>
      </c>
      <c r="L350" s="228">
        <v>0</v>
      </c>
      <c r="M350" s="228"/>
      <c r="N350" s="227">
        <f>ROUND(L350*K350,3)</f>
        <v>0</v>
      </c>
      <c r="O350" s="215"/>
      <c r="P350" s="215"/>
      <c r="Q350" s="215"/>
      <c r="R350" s="179"/>
      <c r="T350" s="217" t="s">
        <v>5</v>
      </c>
      <c r="U350" s="54" t="s">
        <v>42</v>
      </c>
      <c r="V350" s="45"/>
      <c r="W350" s="218">
        <f>V350*K350</f>
        <v>0</v>
      </c>
      <c r="X350" s="218">
        <v>0.001</v>
      </c>
      <c r="Y350" s="218">
        <f>X350*K350</f>
        <v>0.0054299999999999999</v>
      </c>
      <c r="Z350" s="218">
        <v>0</v>
      </c>
      <c r="AA350" s="219">
        <f>Z350*K350</f>
        <v>0</v>
      </c>
      <c r="AR350" s="20" t="s">
        <v>464</v>
      </c>
      <c r="AT350" s="20" t="s">
        <v>228</v>
      </c>
      <c r="AU350" s="20" t="s">
        <v>138</v>
      </c>
      <c r="AY350" s="20" t="s">
        <v>159</v>
      </c>
      <c r="BE350" s="134">
        <f>IF(U350="základná",N350,0)</f>
        <v>0</v>
      </c>
      <c r="BF350" s="134">
        <f>IF(U350="znížená",N350,0)</f>
        <v>0</v>
      </c>
      <c r="BG350" s="134">
        <f>IF(U350="zákl. prenesená",N350,0)</f>
        <v>0</v>
      </c>
      <c r="BH350" s="134">
        <f>IF(U350="zníž. prenesená",N350,0)</f>
        <v>0</v>
      </c>
      <c r="BI350" s="134">
        <f>IF(U350="nulová",N350,0)</f>
        <v>0</v>
      </c>
      <c r="BJ350" s="20" t="s">
        <v>138</v>
      </c>
      <c r="BK350" s="220">
        <f>ROUND(L350*K350,3)</f>
        <v>0</v>
      </c>
      <c r="BL350" s="20" t="s">
        <v>464</v>
      </c>
      <c r="BM350" s="20" t="s">
        <v>1312</v>
      </c>
    </row>
    <row r="351" s="1" customFormat="1" ht="25.5" customHeight="1">
      <c r="B351" s="175"/>
      <c r="C351" s="211" t="s">
        <v>1313</v>
      </c>
      <c r="D351" s="211" t="s">
        <v>160</v>
      </c>
      <c r="E351" s="212" t="s">
        <v>490</v>
      </c>
      <c r="F351" s="213" t="s">
        <v>491</v>
      </c>
      <c r="G351" s="213"/>
      <c r="H351" s="213"/>
      <c r="I351" s="213"/>
      <c r="J351" s="214" t="s">
        <v>231</v>
      </c>
      <c r="K351" s="215">
        <v>9</v>
      </c>
      <c r="L351" s="216">
        <v>0</v>
      </c>
      <c r="M351" s="216"/>
      <c r="N351" s="215">
        <f>ROUND(L351*K351,3)</f>
        <v>0</v>
      </c>
      <c r="O351" s="215"/>
      <c r="P351" s="215"/>
      <c r="Q351" s="215"/>
      <c r="R351" s="179"/>
      <c r="T351" s="217" t="s">
        <v>5</v>
      </c>
      <c r="U351" s="54" t="s">
        <v>42</v>
      </c>
      <c r="V351" s="45"/>
      <c r="W351" s="218">
        <f>V351*K351</f>
        <v>0</v>
      </c>
      <c r="X351" s="218">
        <v>0</v>
      </c>
      <c r="Y351" s="218">
        <f>X351*K351</f>
        <v>0</v>
      </c>
      <c r="Z351" s="218">
        <v>0</v>
      </c>
      <c r="AA351" s="219">
        <f>Z351*K351</f>
        <v>0</v>
      </c>
      <c r="AR351" s="20" t="s">
        <v>460</v>
      </c>
      <c r="AT351" s="20" t="s">
        <v>160</v>
      </c>
      <c r="AU351" s="20" t="s">
        <v>138</v>
      </c>
      <c r="AY351" s="20" t="s">
        <v>159</v>
      </c>
      <c r="BE351" s="134">
        <f>IF(U351="základná",N351,0)</f>
        <v>0</v>
      </c>
      <c r="BF351" s="134">
        <f>IF(U351="znížená",N351,0)</f>
        <v>0</v>
      </c>
      <c r="BG351" s="134">
        <f>IF(U351="zákl. prenesená",N351,0)</f>
        <v>0</v>
      </c>
      <c r="BH351" s="134">
        <f>IF(U351="zníž. prenesená",N351,0)</f>
        <v>0</v>
      </c>
      <c r="BI351" s="134">
        <f>IF(U351="nulová",N351,0)</f>
        <v>0</v>
      </c>
      <c r="BJ351" s="20" t="s">
        <v>138</v>
      </c>
      <c r="BK351" s="220">
        <f>ROUND(L351*K351,3)</f>
        <v>0</v>
      </c>
      <c r="BL351" s="20" t="s">
        <v>460</v>
      </c>
      <c r="BM351" s="20" t="s">
        <v>1314</v>
      </c>
    </row>
    <row r="352" s="1" customFormat="1" ht="16.5" customHeight="1">
      <c r="B352" s="175"/>
      <c r="C352" s="223" t="s">
        <v>1315</v>
      </c>
      <c r="D352" s="223" t="s">
        <v>228</v>
      </c>
      <c r="E352" s="224" t="s">
        <v>1316</v>
      </c>
      <c r="F352" s="225" t="s">
        <v>1317</v>
      </c>
      <c r="G352" s="225"/>
      <c r="H352" s="225"/>
      <c r="I352" s="225"/>
      <c r="J352" s="226" t="s">
        <v>231</v>
      </c>
      <c r="K352" s="227">
        <v>1</v>
      </c>
      <c r="L352" s="228">
        <v>0</v>
      </c>
      <c r="M352" s="228"/>
      <c r="N352" s="227">
        <f>ROUND(L352*K352,3)</f>
        <v>0</v>
      </c>
      <c r="O352" s="215"/>
      <c r="P352" s="215"/>
      <c r="Q352" s="215"/>
      <c r="R352" s="179"/>
      <c r="T352" s="217" t="s">
        <v>5</v>
      </c>
      <c r="U352" s="54" t="s">
        <v>42</v>
      </c>
      <c r="V352" s="45"/>
      <c r="W352" s="218">
        <f>V352*K352</f>
        <v>0</v>
      </c>
      <c r="X352" s="218">
        <v>0</v>
      </c>
      <c r="Y352" s="218">
        <f>X352*K352</f>
        <v>0</v>
      </c>
      <c r="Z352" s="218">
        <v>0</v>
      </c>
      <c r="AA352" s="219">
        <f>Z352*K352</f>
        <v>0</v>
      </c>
      <c r="AR352" s="20" t="s">
        <v>464</v>
      </c>
      <c r="AT352" s="20" t="s">
        <v>228</v>
      </c>
      <c r="AU352" s="20" t="s">
        <v>138</v>
      </c>
      <c r="AY352" s="20" t="s">
        <v>159</v>
      </c>
      <c r="BE352" s="134">
        <f>IF(U352="základná",N352,0)</f>
        <v>0</v>
      </c>
      <c r="BF352" s="134">
        <f>IF(U352="znížená",N352,0)</f>
        <v>0</v>
      </c>
      <c r="BG352" s="134">
        <f>IF(U352="zákl. prenesená",N352,0)</f>
        <v>0</v>
      </c>
      <c r="BH352" s="134">
        <f>IF(U352="zníž. prenesená",N352,0)</f>
        <v>0</v>
      </c>
      <c r="BI352" s="134">
        <f>IF(U352="nulová",N352,0)</f>
        <v>0</v>
      </c>
      <c r="BJ352" s="20" t="s">
        <v>138</v>
      </c>
      <c r="BK352" s="220">
        <f>ROUND(L352*K352,3)</f>
        <v>0</v>
      </c>
      <c r="BL352" s="20" t="s">
        <v>464</v>
      </c>
      <c r="BM352" s="20" t="s">
        <v>1318</v>
      </c>
    </row>
    <row r="353" s="1" customFormat="1" ht="16.5" customHeight="1">
      <c r="B353" s="175"/>
      <c r="C353" s="223" t="s">
        <v>1319</v>
      </c>
      <c r="D353" s="223" t="s">
        <v>228</v>
      </c>
      <c r="E353" s="224" t="s">
        <v>498</v>
      </c>
      <c r="F353" s="225" t="s">
        <v>499</v>
      </c>
      <c r="G353" s="225"/>
      <c r="H353" s="225"/>
      <c r="I353" s="225"/>
      <c r="J353" s="226" t="s">
        <v>231</v>
      </c>
      <c r="K353" s="227">
        <v>1</v>
      </c>
      <c r="L353" s="228">
        <v>0</v>
      </c>
      <c r="M353" s="228"/>
      <c r="N353" s="227">
        <f>ROUND(L353*K353,3)</f>
        <v>0</v>
      </c>
      <c r="O353" s="215"/>
      <c r="P353" s="215"/>
      <c r="Q353" s="215"/>
      <c r="R353" s="179"/>
      <c r="T353" s="217" t="s">
        <v>5</v>
      </c>
      <c r="U353" s="54" t="s">
        <v>42</v>
      </c>
      <c r="V353" s="45"/>
      <c r="W353" s="218">
        <f>V353*K353</f>
        <v>0</v>
      </c>
      <c r="X353" s="218">
        <v>0</v>
      </c>
      <c r="Y353" s="218">
        <f>X353*K353</f>
        <v>0</v>
      </c>
      <c r="Z353" s="218">
        <v>0</v>
      </c>
      <c r="AA353" s="219">
        <f>Z353*K353</f>
        <v>0</v>
      </c>
      <c r="AR353" s="20" t="s">
        <v>464</v>
      </c>
      <c r="AT353" s="20" t="s">
        <v>228</v>
      </c>
      <c r="AU353" s="20" t="s">
        <v>138</v>
      </c>
      <c r="AY353" s="20" t="s">
        <v>159</v>
      </c>
      <c r="BE353" s="134">
        <f>IF(U353="základná",N353,0)</f>
        <v>0</v>
      </c>
      <c r="BF353" s="134">
        <f>IF(U353="znížená",N353,0)</f>
        <v>0</v>
      </c>
      <c r="BG353" s="134">
        <f>IF(U353="zákl. prenesená",N353,0)</f>
        <v>0</v>
      </c>
      <c r="BH353" s="134">
        <f>IF(U353="zníž. prenesená",N353,0)</f>
        <v>0</v>
      </c>
      <c r="BI353" s="134">
        <f>IF(U353="nulová",N353,0)</f>
        <v>0</v>
      </c>
      <c r="BJ353" s="20" t="s">
        <v>138</v>
      </c>
      <c r="BK353" s="220">
        <f>ROUND(L353*K353,3)</f>
        <v>0</v>
      </c>
      <c r="BL353" s="20" t="s">
        <v>464</v>
      </c>
      <c r="BM353" s="20" t="s">
        <v>1320</v>
      </c>
    </row>
    <row r="354" s="1" customFormat="1" ht="16.5" customHeight="1">
      <c r="B354" s="175"/>
      <c r="C354" s="223" t="s">
        <v>1321</v>
      </c>
      <c r="D354" s="223" t="s">
        <v>228</v>
      </c>
      <c r="E354" s="224" t="s">
        <v>1322</v>
      </c>
      <c r="F354" s="225" t="s">
        <v>1323</v>
      </c>
      <c r="G354" s="225"/>
      <c r="H354" s="225"/>
      <c r="I354" s="225"/>
      <c r="J354" s="226" t="s">
        <v>231</v>
      </c>
      <c r="K354" s="227">
        <v>6</v>
      </c>
      <c r="L354" s="228">
        <v>0</v>
      </c>
      <c r="M354" s="228"/>
      <c r="N354" s="227">
        <f>ROUND(L354*K354,3)</f>
        <v>0</v>
      </c>
      <c r="O354" s="215"/>
      <c r="P354" s="215"/>
      <c r="Q354" s="215"/>
      <c r="R354" s="179"/>
      <c r="T354" s="217" t="s">
        <v>5</v>
      </c>
      <c r="U354" s="54" t="s">
        <v>42</v>
      </c>
      <c r="V354" s="45"/>
      <c r="W354" s="218">
        <f>V354*K354</f>
        <v>0</v>
      </c>
      <c r="X354" s="218">
        <v>0</v>
      </c>
      <c r="Y354" s="218">
        <f>X354*K354</f>
        <v>0</v>
      </c>
      <c r="Z354" s="218">
        <v>0</v>
      </c>
      <c r="AA354" s="219">
        <f>Z354*K354</f>
        <v>0</v>
      </c>
      <c r="AR354" s="20" t="s">
        <v>464</v>
      </c>
      <c r="AT354" s="20" t="s">
        <v>228</v>
      </c>
      <c r="AU354" s="20" t="s">
        <v>138</v>
      </c>
      <c r="AY354" s="20" t="s">
        <v>159</v>
      </c>
      <c r="BE354" s="134">
        <f>IF(U354="základná",N354,0)</f>
        <v>0</v>
      </c>
      <c r="BF354" s="134">
        <f>IF(U354="znížená",N354,0)</f>
        <v>0</v>
      </c>
      <c r="BG354" s="134">
        <f>IF(U354="zákl. prenesená",N354,0)</f>
        <v>0</v>
      </c>
      <c r="BH354" s="134">
        <f>IF(U354="zníž. prenesená",N354,0)</f>
        <v>0</v>
      </c>
      <c r="BI354" s="134">
        <f>IF(U354="nulová",N354,0)</f>
        <v>0</v>
      </c>
      <c r="BJ354" s="20" t="s">
        <v>138</v>
      </c>
      <c r="BK354" s="220">
        <f>ROUND(L354*K354,3)</f>
        <v>0</v>
      </c>
      <c r="BL354" s="20" t="s">
        <v>464</v>
      </c>
      <c r="BM354" s="20" t="s">
        <v>1324</v>
      </c>
    </row>
    <row r="355" s="1" customFormat="1" ht="16.5" customHeight="1">
      <c r="B355" s="175"/>
      <c r="C355" s="223" t="s">
        <v>1325</v>
      </c>
      <c r="D355" s="223" t="s">
        <v>228</v>
      </c>
      <c r="E355" s="224" t="s">
        <v>1326</v>
      </c>
      <c r="F355" s="225" t="s">
        <v>1327</v>
      </c>
      <c r="G355" s="225"/>
      <c r="H355" s="225"/>
      <c r="I355" s="225"/>
      <c r="J355" s="226" t="s">
        <v>231</v>
      </c>
      <c r="K355" s="227">
        <v>1</v>
      </c>
      <c r="L355" s="228">
        <v>0</v>
      </c>
      <c r="M355" s="228"/>
      <c r="N355" s="227">
        <f>ROUND(L355*K355,3)</f>
        <v>0</v>
      </c>
      <c r="O355" s="215"/>
      <c r="P355" s="215"/>
      <c r="Q355" s="215"/>
      <c r="R355" s="179"/>
      <c r="T355" s="217" t="s">
        <v>5</v>
      </c>
      <c r="U355" s="54" t="s">
        <v>42</v>
      </c>
      <c r="V355" s="45"/>
      <c r="W355" s="218">
        <f>V355*K355</f>
        <v>0</v>
      </c>
      <c r="X355" s="218">
        <v>0</v>
      </c>
      <c r="Y355" s="218">
        <f>X355*K355</f>
        <v>0</v>
      </c>
      <c r="Z355" s="218">
        <v>0</v>
      </c>
      <c r="AA355" s="219">
        <f>Z355*K355</f>
        <v>0</v>
      </c>
      <c r="AR355" s="20" t="s">
        <v>464</v>
      </c>
      <c r="AT355" s="20" t="s">
        <v>228</v>
      </c>
      <c r="AU355" s="20" t="s">
        <v>138</v>
      </c>
      <c r="AY355" s="20" t="s">
        <v>159</v>
      </c>
      <c r="BE355" s="134">
        <f>IF(U355="základná",N355,0)</f>
        <v>0</v>
      </c>
      <c r="BF355" s="134">
        <f>IF(U355="znížená",N355,0)</f>
        <v>0</v>
      </c>
      <c r="BG355" s="134">
        <f>IF(U355="zákl. prenesená",N355,0)</f>
        <v>0</v>
      </c>
      <c r="BH355" s="134">
        <f>IF(U355="zníž. prenesená",N355,0)</f>
        <v>0</v>
      </c>
      <c r="BI355" s="134">
        <f>IF(U355="nulová",N355,0)</f>
        <v>0</v>
      </c>
      <c r="BJ355" s="20" t="s">
        <v>138</v>
      </c>
      <c r="BK355" s="220">
        <f>ROUND(L355*K355,3)</f>
        <v>0</v>
      </c>
      <c r="BL355" s="20" t="s">
        <v>464</v>
      </c>
      <c r="BM355" s="20" t="s">
        <v>1328</v>
      </c>
    </row>
    <row r="356" s="1" customFormat="1" ht="25.5" customHeight="1">
      <c r="B356" s="175"/>
      <c r="C356" s="211" t="s">
        <v>1329</v>
      </c>
      <c r="D356" s="211" t="s">
        <v>160</v>
      </c>
      <c r="E356" s="212" t="s">
        <v>1330</v>
      </c>
      <c r="F356" s="213" t="s">
        <v>1331</v>
      </c>
      <c r="G356" s="213"/>
      <c r="H356" s="213"/>
      <c r="I356" s="213"/>
      <c r="J356" s="214" t="s">
        <v>225</v>
      </c>
      <c r="K356" s="215">
        <v>30</v>
      </c>
      <c r="L356" s="216">
        <v>0</v>
      </c>
      <c r="M356" s="216"/>
      <c r="N356" s="215">
        <f>ROUND(L356*K356,3)</f>
        <v>0</v>
      </c>
      <c r="O356" s="215"/>
      <c r="P356" s="215"/>
      <c r="Q356" s="215"/>
      <c r="R356" s="179"/>
      <c r="T356" s="217" t="s">
        <v>5</v>
      </c>
      <c r="U356" s="54" t="s">
        <v>42</v>
      </c>
      <c r="V356" s="45"/>
      <c r="W356" s="218">
        <f>V356*K356</f>
        <v>0</v>
      </c>
      <c r="X356" s="218">
        <v>0</v>
      </c>
      <c r="Y356" s="218">
        <f>X356*K356</f>
        <v>0</v>
      </c>
      <c r="Z356" s="218">
        <v>0</v>
      </c>
      <c r="AA356" s="219">
        <f>Z356*K356</f>
        <v>0</v>
      </c>
      <c r="AR356" s="20" t="s">
        <v>460</v>
      </c>
      <c r="AT356" s="20" t="s">
        <v>160</v>
      </c>
      <c r="AU356" s="20" t="s">
        <v>138</v>
      </c>
      <c r="AY356" s="20" t="s">
        <v>159</v>
      </c>
      <c r="BE356" s="134">
        <f>IF(U356="základná",N356,0)</f>
        <v>0</v>
      </c>
      <c r="BF356" s="134">
        <f>IF(U356="znížená",N356,0)</f>
        <v>0</v>
      </c>
      <c r="BG356" s="134">
        <f>IF(U356="zákl. prenesená",N356,0)</f>
        <v>0</v>
      </c>
      <c r="BH356" s="134">
        <f>IF(U356="zníž. prenesená",N356,0)</f>
        <v>0</v>
      </c>
      <c r="BI356" s="134">
        <f>IF(U356="nulová",N356,0)</f>
        <v>0</v>
      </c>
      <c r="BJ356" s="20" t="s">
        <v>138</v>
      </c>
      <c r="BK356" s="220">
        <f>ROUND(L356*K356,3)</f>
        <v>0</v>
      </c>
      <c r="BL356" s="20" t="s">
        <v>460</v>
      </c>
      <c r="BM356" s="20" t="s">
        <v>1332</v>
      </c>
    </row>
    <row r="357" s="1" customFormat="1" ht="16.5" customHeight="1">
      <c r="B357" s="175"/>
      <c r="C357" s="223" t="s">
        <v>1333</v>
      </c>
      <c r="D357" s="223" t="s">
        <v>228</v>
      </c>
      <c r="E357" s="224" t="s">
        <v>1334</v>
      </c>
      <c r="F357" s="225" t="s">
        <v>1335</v>
      </c>
      <c r="G357" s="225"/>
      <c r="H357" s="225"/>
      <c r="I357" s="225"/>
      <c r="J357" s="226" t="s">
        <v>225</v>
      </c>
      <c r="K357" s="227">
        <v>30</v>
      </c>
      <c r="L357" s="228">
        <v>0</v>
      </c>
      <c r="M357" s="228"/>
      <c r="N357" s="227">
        <f>ROUND(L357*K357,3)</f>
        <v>0</v>
      </c>
      <c r="O357" s="215"/>
      <c r="P357" s="215"/>
      <c r="Q357" s="215"/>
      <c r="R357" s="179"/>
      <c r="T357" s="217" t="s">
        <v>5</v>
      </c>
      <c r="U357" s="54" t="s">
        <v>42</v>
      </c>
      <c r="V357" s="45"/>
      <c r="W357" s="218">
        <f>V357*K357</f>
        <v>0</v>
      </c>
      <c r="X357" s="218">
        <v>0</v>
      </c>
      <c r="Y357" s="218">
        <f>X357*K357</f>
        <v>0</v>
      </c>
      <c r="Z357" s="218">
        <v>0</v>
      </c>
      <c r="AA357" s="219">
        <f>Z357*K357</f>
        <v>0</v>
      </c>
      <c r="AR357" s="20" t="s">
        <v>464</v>
      </c>
      <c r="AT357" s="20" t="s">
        <v>228</v>
      </c>
      <c r="AU357" s="20" t="s">
        <v>138</v>
      </c>
      <c r="AY357" s="20" t="s">
        <v>159</v>
      </c>
      <c r="BE357" s="134">
        <f>IF(U357="základná",N357,0)</f>
        <v>0</v>
      </c>
      <c r="BF357" s="134">
        <f>IF(U357="znížená",N357,0)</f>
        <v>0</v>
      </c>
      <c r="BG357" s="134">
        <f>IF(U357="zákl. prenesená",N357,0)</f>
        <v>0</v>
      </c>
      <c r="BH357" s="134">
        <f>IF(U357="zníž. prenesená",N357,0)</f>
        <v>0</v>
      </c>
      <c r="BI357" s="134">
        <f>IF(U357="nulová",N357,0)</f>
        <v>0</v>
      </c>
      <c r="BJ357" s="20" t="s">
        <v>138</v>
      </c>
      <c r="BK357" s="220">
        <f>ROUND(L357*K357,3)</f>
        <v>0</v>
      </c>
      <c r="BL357" s="20" t="s">
        <v>464</v>
      </c>
      <c r="BM357" s="20" t="s">
        <v>1336</v>
      </c>
    </row>
    <row r="358" s="1" customFormat="1" ht="25.5" customHeight="1">
      <c r="B358" s="175"/>
      <c r="C358" s="211" t="s">
        <v>1337</v>
      </c>
      <c r="D358" s="211" t="s">
        <v>160</v>
      </c>
      <c r="E358" s="212" t="s">
        <v>1338</v>
      </c>
      <c r="F358" s="213" t="s">
        <v>1339</v>
      </c>
      <c r="G358" s="213"/>
      <c r="H358" s="213"/>
      <c r="I358" s="213"/>
      <c r="J358" s="214" t="s">
        <v>225</v>
      </c>
      <c r="K358" s="215">
        <v>10</v>
      </c>
      <c r="L358" s="216">
        <v>0</v>
      </c>
      <c r="M358" s="216"/>
      <c r="N358" s="215">
        <f>ROUND(L358*K358,3)</f>
        <v>0</v>
      </c>
      <c r="O358" s="215"/>
      <c r="P358" s="215"/>
      <c r="Q358" s="215"/>
      <c r="R358" s="179"/>
      <c r="T358" s="217" t="s">
        <v>5</v>
      </c>
      <c r="U358" s="54" t="s">
        <v>42</v>
      </c>
      <c r="V358" s="45"/>
      <c r="W358" s="218">
        <f>V358*K358</f>
        <v>0</v>
      </c>
      <c r="X358" s="218">
        <v>0</v>
      </c>
      <c r="Y358" s="218">
        <f>X358*K358</f>
        <v>0</v>
      </c>
      <c r="Z358" s="218">
        <v>0</v>
      </c>
      <c r="AA358" s="219">
        <f>Z358*K358</f>
        <v>0</v>
      </c>
      <c r="AR358" s="20" t="s">
        <v>460</v>
      </c>
      <c r="AT358" s="20" t="s">
        <v>160</v>
      </c>
      <c r="AU358" s="20" t="s">
        <v>138</v>
      </c>
      <c r="AY358" s="20" t="s">
        <v>159</v>
      </c>
      <c r="BE358" s="134">
        <f>IF(U358="základná",N358,0)</f>
        <v>0</v>
      </c>
      <c r="BF358" s="134">
        <f>IF(U358="znížená",N358,0)</f>
        <v>0</v>
      </c>
      <c r="BG358" s="134">
        <f>IF(U358="zákl. prenesená",N358,0)</f>
        <v>0</v>
      </c>
      <c r="BH358" s="134">
        <f>IF(U358="zníž. prenesená",N358,0)</f>
        <v>0</v>
      </c>
      <c r="BI358" s="134">
        <f>IF(U358="nulová",N358,0)</f>
        <v>0</v>
      </c>
      <c r="BJ358" s="20" t="s">
        <v>138</v>
      </c>
      <c r="BK358" s="220">
        <f>ROUND(L358*K358,3)</f>
        <v>0</v>
      </c>
      <c r="BL358" s="20" t="s">
        <v>460</v>
      </c>
      <c r="BM358" s="20" t="s">
        <v>1340</v>
      </c>
    </row>
    <row r="359" s="1" customFormat="1" ht="16.5" customHeight="1">
      <c r="B359" s="175"/>
      <c r="C359" s="223" t="s">
        <v>1341</v>
      </c>
      <c r="D359" s="223" t="s">
        <v>228</v>
      </c>
      <c r="E359" s="224" t="s">
        <v>1342</v>
      </c>
      <c r="F359" s="225" t="s">
        <v>1343</v>
      </c>
      <c r="G359" s="225"/>
      <c r="H359" s="225"/>
      <c r="I359" s="225"/>
      <c r="J359" s="226" t="s">
        <v>225</v>
      </c>
      <c r="K359" s="227">
        <v>10</v>
      </c>
      <c r="L359" s="228">
        <v>0</v>
      </c>
      <c r="M359" s="228"/>
      <c r="N359" s="227">
        <f>ROUND(L359*K359,3)</f>
        <v>0</v>
      </c>
      <c r="O359" s="215"/>
      <c r="P359" s="215"/>
      <c r="Q359" s="215"/>
      <c r="R359" s="179"/>
      <c r="T359" s="217" t="s">
        <v>5</v>
      </c>
      <c r="U359" s="54" t="s">
        <v>42</v>
      </c>
      <c r="V359" s="45"/>
      <c r="W359" s="218">
        <f>V359*K359</f>
        <v>0</v>
      </c>
      <c r="X359" s="218">
        <v>0</v>
      </c>
      <c r="Y359" s="218">
        <f>X359*K359</f>
        <v>0</v>
      </c>
      <c r="Z359" s="218">
        <v>0</v>
      </c>
      <c r="AA359" s="219">
        <f>Z359*K359</f>
        <v>0</v>
      </c>
      <c r="AR359" s="20" t="s">
        <v>464</v>
      </c>
      <c r="AT359" s="20" t="s">
        <v>228</v>
      </c>
      <c r="AU359" s="20" t="s">
        <v>138</v>
      </c>
      <c r="AY359" s="20" t="s">
        <v>159</v>
      </c>
      <c r="BE359" s="134">
        <f>IF(U359="základná",N359,0)</f>
        <v>0</v>
      </c>
      <c r="BF359" s="134">
        <f>IF(U359="znížená",N359,0)</f>
        <v>0</v>
      </c>
      <c r="BG359" s="134">
        <f>IF(U359="zákl. prenesená",N359,0)</f>
        <v>0</v>
      </c>
      <c r="BH359" s="134">
        <f>IF(U359="zníž. prenesená",N359,0)</f>
        <v>0</v>
      </c>
      <c r="BI359" s="134">
        <f>IF(U359="nulová",N359,0)</f>
        <v>0</v>
      </c>
      <c r="BJ359" s="20" t="s">
        <v>138</v>
      </c>
      <c r="BK359" s="220">
        <f>ROUND(L359*K359,3)</f>
        <v>0</v>
      </c>
      <c r="BL359" s="20" t="s">
        <v>464</v>
      </c>
      <c r="BM359" s="20" t="s">
        <v>1344</v>
      </c>
    </row>
    <row r="360" s="1" customFormat="1" ht="25.5" customHeight="1">
      <c r="B360" s="175"/>
      <c r="C360" s="211" t="s">
        <v>1345</v>
      </c>
      <c r="D360" s="211" t="s">
        <v>160</v>
      </c>
      <c r="E360" s="212" t="s">
        <v>1346</v>
      </c>
      <c r="F360" s="213" t="s">
        <v>1347</v>
      </c>
      <c r="G360" s="213"/>
      <c r="H360" s="213"/>
      <c r="I360" s="213"/>
      <c r="J360" s="214" t="s">
        <v>225</v>
      </c>
      <c r="K360" s="215">
        <v>30</v>
      </c>
      <c r="L360" s="216">
        <v>0</v>
      </c>
      <c r="M360" s="216"/>
      <c r="N360" s="215">
        <f>ROUND(L360*K360,3)</f>
        <v>0</v>
      </c>
      <c r="O360" s="215"/>
      <c r="P360" s="215"/>
      <c r="Q360" s="215"/>
      <c r="R360" s="179"/>
      <c r="T360" s="217" t="s">
        <v>5</v>
      </c>
      <c r="U360" s="54" t="s">
        <v>42</v>
      </c>
      <c r="V360" s="45"/>
      <c r="W360" s="218">
        <f>V360*K360</f>
        <v>0</v>
      </c>
      <c r="X360" s="218">
        <v>0</v>
      </c>
      <c r="Y360" s="218">
        <f>X360*K360</f>
        <v>0</v>
      </c>
      <c r="Z360" s="218">
        <v>0</v>
      </c>
      <c r="AA360" s="219">
        <f>Z360*K360</f>
        <v>0</v>
      </c>
      <c r="AR360" s="20" t="s">
        <v>460</v>
      </c>
      <c r="AT360" s="20" t="s">
        <v>160</v>
      </c>
      <c r="AU360" s="20" t="s">
        <v>138</v>
      </c>
      <c r="AY360" s="20" t="s">
        <v>159</v>
      </c>
      <c r="BE360" s="134">
        <f>IF(U360="základná",N360,0)</f>
        <v>0</v>
      </c>
      <c r="BF360" s="134">
        <f>IF(U360="znížená",N360,0)</f>
        <v>0</v>
      </c>
      <c r="BG360" s="134">
        <f>IF(U360="zákl. prenesená",N360,0)</f>
        <v>0</v>
      </c>
      <c r="BH360" s="134">
        <f>IF(U360="zníž. prenesená",N360,0)</f>
        <v>0</v>
      </c>
      <c r="BI360" s="134">
        <f>IF(U360="nulová",N360,0)</f>
        <v>0</v>
      </c>
      <c r="BJ360" s="20" t="s">
        <v>138</v>
      </c>
      <c r="BK360" s="220">
        <f>ROUND(L360*K360,3)</f>
        <v>0</v>
      </c>
      <c r="BL360" s="20" t="s">
        <v>460</v>
      </c>
      <c r="BM360" s="20" t="s">
        <v>1348</v>
      </c>
    </row>
    <row r="361" s="1" customFormat="1" ht="16.5" customHeight="1">
      <c r="B361" s="175"/>
      <c r="C361" s="223" t="s">
        <v>1349</v>
      </c>
      <c r="D361" s="223" t="s">
        <v>228</v>
      </c>
      <c r="E361" s="224" t="s">
        <v>1350</v>
      </c>
      <c r="F361" s="225" t="s">
        <v>1351</v>
      </c>
      <c r="G361" s="225"/>
      <c r="H361" s="225"/>
      <c r="I361" s="225"/>
      <c r="J361" s="226" t="s">
        <v>225</v>
      </c>
      <c r="K361" s="227">
        <v>30</v>
      </c>
      <c r="L361" s="228">
        <v>0</v>
      </c>
      <c r="M361" s="228"/>
      <c r="N361" s="227">
        <f>ROUND(L361*K361,3)</f>
        <v>0</v>
      </c>
      <c r="O361" s="215"/>
      <c r="P361" s="215"/>
      <c r="Q361" s="215"/>
      <c r="R361" s="179"/>
      <c r="T361" s="217" t="s">
        <v>5</v>
      </c>
      <c r="U361" s="54" t="s">
        <v>42</v>
      </c>
      <c r="V361" s="45"/>
      <c r="W361" s="218">
        <f>V361*K361</f>
        <v>0</v>
      </c>
      <c r="X361" s="218">
        <v>0</v>
      </c>
      <c r="Y361" s="218">
        <f>X361*K361</f>
        <v>0</v>
      </c>
      <c r="Z361" s="218">
        <v>0</v>
      </c>
      <c r="AA361" s="219">
        <f>Z361*K361</f>
        <v>0</v>
      </c>
      <c r="AR361" s="20" t="s">
        <v>464</v>
      </c>
      <c r="AT361" s="20" t="s">
        <v>228</v>
      </c>
      <c r="AU361" s="20" t="s">
        <v>138</v>
      </c>
      <c r="AY361" s="20" t="s">
        <v>159</v>
      </c>
      <c r="BE361" s="134">
        <f>IF(U361="základná",N361,0)</f>
        <v>0</v>
      </c>
      <c r="BF361" s="134">
        <f>IF(U361="znížená",N361,0)</f>
        <v>0</v>
      </c>
      <c r="BG361" s="134">
        <f>IF(U361="zákl. prenesená",N361,0)</f>
        <v>0</v>
      </c>
      <c r="BH361" s="134">
        <f>IF(U361="zníž. prenesená",N361,0)</f>
        <v>0</v>
      </c>
      <c r="BI361" s="134">
        <f>IF(U361="nulová",N361,0)</f>
        <v>0</v>
      </c>
      <c r="BJ361" s="20" t="s">
        <v>138</v>
      </c>
      <c r="BK361" s="220">
        <f>ROUND(L361*K361,3)</f>
        <v>0</v>
      </c>
      <c r="BL361" s="20" t="s">
        <v>464</v>
      </c>
      <c r="BM361" s="20" t="s">
        <v>1352</v>
      </c>
    </row>
    <row r="362" s="1" customFormat="1" ht="25.5" customHeight="1">
      <c r="B362" s="175"/>
      <c r="C362" s="211" t="s">
        <v>1353</v>
      </c>
      <c r="D362" s="211" t="s">
        <v>160</v>
      </c>
      <c r="E362" s="212" t="s">
        <v>1354</v>
      </c>
      <c r="F362" s="213" t="s">
        <v>1355</v>
      </c>
      <c r="G362" s="213"/>
      <c r="H362" s="213"/>
      <c r="I362" s="213"/>
      <c r="J362" s="214" t="s">
        <v>225</v>
      </c>
      <c r="K362" s="215">
        <v>240</v>
      </c>
      <c r="L362" s="216">
        <v>0</v>
      </c>
      <c r="M362" s="216"/>
      <c r="N362" s="215">
        <f>ROUND(L362*K362,3)</f>
        <v>0</v>
      </c>
      <c r="O362" s="215"/>
      <c r="P362" s="215"/>
      <c r="Q362" s="215"/>
      <c r="R362" s="179"/>
      <c r="T362" s="217" t="s">
        <v>5</v>
      </c>
      <c r="U362" s="54" t="s">
        <v>42</v>
      </c>
      <c r="V362" s="45"/>
      <c r="W362" s="218">
        <f>V362*K362</f>
        <v>0</v>
      </c>
      <c r="X362" s="218">
        <v>0</v>
      </c>
      <c r="Y362" s="218">
        <f>X362*K362</f>
        <v>0</v>
      </c>
      <c r="Z362" s="218">
        <v>0</v>
      </c>
      <c r="AA362" s="219">
        <f>Z362*K362</f>
        <v>0</v>
      </c>
      <c r="AR362" s="20" t="s">
        <v>460</v>
      </c>
      <c r="AT362" s="20" t="s">
        <v>160</v>
      </c>
      <c r="AU362" s="20" t="s">
        <v>138</v>
      </c>
      <c r="AY362" s="20" t="s">
        <v>159</v>
      </c>
      <c r="BE362" s="134">
        <f>IF(U362="základná",N362,0)</f>
        <v>0</v>
      </c>
      <c r="BF362" s="134">
        <f>IF(U362="znížená",N362,0)</f>
        <v>0</v>
      </c>
      <c r="BG362" s="134">
        <f>IF(U362="zákl. prenesená",N362,0)</f>
        <v>0</v>
      </c>
      <c r="BH362" s="134">
        <f>IF(U362="zníž. prenesená",N362,0)</f>
        <v>0</v>
      </c>
      <c r="BI362" s="134">
        <f>IF(U362="nulová",N362,0)</f>
        <v>0</v>
      </c>
      <c r="BJ362" s="20" t="s">
        <v>138</v>
      </c>
      <c r="BK362" s="220">
        <f>ROUND(L362*K362,3)</f>
        <v>0</v>
      </c>
      <c r="BL362" s="20" t="s">
        <v>460</v>
      </c>
      <c r="BM362" s="20" t="s">
        <v>1356</v>
      </c>
    </row>
    <row r="363" s="1" customFormat="1" ht="16.5" customHeight="1">
      <c r="B363" s="175"/>
      <c r="C363" s="223" t="s">
        <v>1357</v>
      </c>
      <c r="D363" s="223" t="s">
        <v>228</v>
      </c>
      <c r="E363" s="224" t="s">
        <v>1358</v>
      </c>
      <c r="F363" s="225" t="s">
        <v>1359</v>
      </c>
      <c r="G363" s="225"/>
      <c r="H363" s="225"/>
      <c r="I363" s="225"/>
      <c r="J363" s="226" t="s">
        <v>225</v>
      </c>
      <c r="K363" s="227">
        <v>130</v>
      </c>
      <c r="L363" s="228">
        <v>0</v>
      </c>
      <c r="M363" s="228"/>
      <c r="N363" s="227">
        <f>ROUND(L363*K363,3)</f>
        <v>0</v>
      </c>
      <c r="O363" s="215"/>
      <c r="P363" s="215"/>
      <c r="Q363" s="215"/>
      <c r="R363" s="179"/>
      <c r="T363" s="217" t="s">
        <v>5</v>
      </c>
      <c r="U363" s="54" t="s">
        <v>42</v>
      </c>
      <c r="V363" s="45"/>
      <c r="W363" s="218">
        <f>V363*K363</f>
        <v>0</v>
      </c>
      <c r="X363" s="218">
        <v>0</v>
      </c>
      <c r="Y363" s="218">
        <f>X363*K363</f>
        <v>0</v>
      </c>
      <c r="Z363" s="218">
        <v>0</v>
      </c>
      <c r="AA363" s="219">
        <f>Z363*K363</f>
        <v>0</v>
      </c>
      <c r="AR363" s="20" t="s">
        <v>464</v>
      </c>
      <c r="AT363" s="20" t="s">
        <v>228</v>
      </c>
      <c r="AU363" s="20" t="s">
        <v>138</v>
      </c>
      <c r="AY363" s="20" t="s">
        <v>159</v>
      </c>
      <c r="BE363" s="134">
        <f>IF(U363="základná",N363,0)</f>
        <v>0</v>
      </c>
      <c r="BF363" s="134">
        <f>IF(U363="znížená",N363,0)</f>
        <v>0</v>
      </c>
      <c r="BG363" s="134">
        <f>IF(U363="zákl. prenesená",N363,0)</f>
        <v>0</v>
      </c>
      <c r="BH363" s="134">
        <f>IF(U363="zníž. prenesená",N363,0)</f>
        <v>0</v>
      </c>
      <c r="BI363" s="134">
        <f>IF(U363="nulová",N363,0)</f>
        <v>0</v>
      </c>
      <c r="BJ363" s="20" t="s">
        <v>138</v>
      </c>
      <c r="BK363" s="220">
        <f>ROUND(L363*K363,3)</f>
        <v>0</v>
      </c>
      <c r="BL363" s="20" t="s">
        <v>464</v>
      </c>
      <c r="BM363" s="20" t="s">
        <v>1360</v>
      </c>
    </row>
    <row r="364" s="1" customFormat="1" ht="16.5" customHeight="1">
      <c r="B364" s="175"/>
      <c r="C364" s="223" t="s">
        <v>1361</v>
      </c>
      <c r="D364" s="223" t="s">
        <v>228</v>
      </c>
      <c r="E364" s="224" t="s">
        <v>1362</v>
      </c>
      <c r="F364" s="225" t="s">
        <v>1363</v>
      </c>
      <c r="G364" s="225"/>
      <c r="H364" s="225"/>
      <c r="I364" s="225"/>
      <c r="J364" s="226" t="s">
        <v>225</v>
      </c>
      <c r="K364" s="227">
        <v>35</v>
      </c>
      <c r="L364" s="228">
        <v>0</v>
      </c>
      <c r="M364" s="228"/>
      <c r="N364" s="227">
        <f>ROUND(L364*K364,3)</f>
        <v>0</v>
      </c>
      <c r="O364" s="215"/>
      <c r="P364" s="215"/>
      <c r="Q364" s="215"/>
      <c r="R364" s="179"/>
      <c r="T364" s="217" t="s">
        <v>5</v>
      </c>
      <c r="U364" s="54" t="s">
        <v>42</v>
      </c>
      <c r="V364" s="45"/>
      <c r="W364" s="218">
        <f>V364*K364</f>
        <v>0</v>
      </c>
      <c r="X364" s="218">
        <v>0</v>
      </c>
      <c r="Y364" s="218">
        <f>X364*K364</f>
        <v>0</v>
      </c>
      <c r="Z364" s="218">
        <v>0</v>
      </c>
      <c r="AA364" s="219">
        <f>Z364*K364</f>
        <v>0</v>
      </c>
      <c r="AR364" s="20" t="s">
        <v>464</v>
      </c>
      <c r="AT364" s="20" t="s">
        <v>228</v>
      </c>
      <c r="AU364" s="20" t="s">
        <v>138</v>
      </c>
      <c r="AY364" s="20" t="s">
        <v>159</v>
      </c>
      <c r="BE364" s="134">
        <f>IF(U364="základná",N364,0)</f>
        <v>0</v>
      </c>
      <c r="BF364" s="134">
        <f>IF(U364="znížená",N364,0)</f>
        <v>0</v>
      </c>
      <c r="BG364" s="134">
        <f>IF(U364="zákl. prenesená",N364,0)</f>
        <v>0</v>
      </c>
      <c r="BH364" s="134">
        <f>IF(U364="zníž. prenesená",N364,0)</f>
        <v>0</v>
      </c>
      <c r="BI364" s="134">
        <f>IF(U364="nulová",N364,0)</f>
        <v>0</v>
      </c>
      <c r="BJ364" s="20" t="s">
        <v>138</v>
      </c>
      <c r="BK364" s="220">
        <f>ROUND(L364*K364,3)</f>
        <v>0</v>
      </c>
      <c r="BL364" s="20" t="s">
        <v>464</v>
      </c>
      <c r="BM364" s="20" t="s">
        <v>1364</v>
      </c>
    </row>
    <row r="365" s="1" customFormat="1" ht="25.5" customHeight="1">
      <c r="B365" s="175"/>
      <c r="C365" s="223" t="s">
        <v>1365</v>
      </c>
      <c r="D365" s="223" t="s">
        <v>228</v>
      </c>
      <c r="E365" s="224" t="s">
        <v>1366</v>
      </c>
      <c r="F365" s="225" t="s">
        <v>1367</v>
      </c>
      <c r="G365" s="225"/>
      <c r="H365" s="225"/>
      <c r="I365" s="225"/>
      <c r="J365" s="226" t="s">
        <v>225</v>
      </c>
      <c r="K365" s="227">
        <v>25</v>
      </c>
      <c r="L365" s="228">
        <v>0</v>
      </c>
      <c r="M365" s="228"/>
      <c r="N365" s="227">
        <f>ROUND(L365*K365,3)</f>
        <v>0</v>
      </c>
      <c r="O365" s="215"/>
      <c r="P365" s="215"/>
      <c r="Q365" s="215"/>
      <c r="R365" s="179"/>
      <c r="T365" s="217" t="s">
        <v>5</v>
      </c>
      <c r="U365" s="54" t="s">
        <v>42</v>
      </c>
      <c r="V365" s="45"/>
      <c r="W365" s="218">
        <f>V365*K365</f>
        <v>0</v>
      </c>
      <c r="X365" s="218">
        <v>0</v>
      </c>
      <c r="Y365" s="218">
        <f>X365*K365</f>
        <v>0</v>
      </c>
      <c r="Z365" s="218">
        <v>0</v>
      </c>
      <c r="AA365" s="219">
        <f>Z365*K365</f>
        <v>0</v>
      </c>
      <c r="AR365" s="20" t="s">
        <v>464</v>
      </c>
      <c r="AT365" s="20" t="s">
        <v>228</v>
      </c>
      <c r="AU365" s="20" t="s">
        <v>138</v>
      </c>
      <c r="AY365" s="20" t="s">
        <v>159</v>
      </c>
      <c r="BE365" s="134">
        <f>IF(U365="základná",N365,0)</f>
        <v>0</v>
      </c>
      <c r="BF365" s="134">
        <f>IF(U365="znížená",N365,0)</f>
        <v>0</v>
      </c>
      <c r="BG365" s="134">
        <f>IF(U365="zákl. prenesená",N365,0)</f>
        <v>0</v>
      </c>
      <c r="BH365" s="134">
        <f>IF(U365="zníž. prenesená",N365,0)</f>
        <v>0</v>
      </c>
      <c r="BI365" s="134">
        <f>IF(U365="nulová",N365,0)</f>
        <v>0</v>
      </c>
      <c r="BJ365" s="20" t="s">
        <v>138</v>
      </c>
      <c r="BK365" s="220">
        <f>ROUND(L365*K365,3)</f>
        <v>0</v>
      </c>
      <c r="BL365" s="20" t="s">
        <v>464</v>
      </c>
      <c r="BM365" s="20" t="s">
        <v>1368</v>
      </c>
    </row>
    <row r="366" s="1" customFormat="1" ht="25.5" customHeight="1">
      <c r="B366" s="175"/>
      <c r="C366" s="223" t="s">
        <v>1369</v>
      </c>
      <c r="D366" s="223" t="s">
        <v>228</v>
      </c>
      <c r="E366" s="224" t="s">
        <v>1370</v>
      </c>
      <c r="F366" s="225" t="s">
        <v>1371</v>
      </c>
      <c r="G366" s="225"/>
      <c r="H366" s="225"/>
      <c r="I366" s="225"/>
      <c r="J366" s="226" t="s">
        <v>225</v>
      </c>
      <c r="K366" s="227">
        <v>50</v>
      </c>
      <c r="L366" s="228">
        <v>0</v>
      </c>
      <c r="M366" s="228"/>
      <c r="N366" s="227">
        <f>ROUND(L366*K366,3)</f>
        <v>0</v>
      </c>
      <c r="O366" s="215"/>
      <c r="P366" s="215"/>
      <c r="Q366" s="215"/>
      <c r="R366" s="179"/>
      <c r="T366" s="217" t="s">
        <v>5</v>
      </c>
      <c r="U366" s="54" t="s">
        <v>42</v>
      </c>
      <c r="V366" s="45"/>
      <c r="W366" s="218">
        <f>V366*K366</f>
        <v>0</v>
      </c>
      <c r="X366" s="218">
        <v>0</v>
      </c>
      <c r="Y366" s="218">
        <f>X366*K366</f>
        <v>0</v>
      </c>
      <c r="Z366" s="218">
        <v>0</v>
      </c>
      <c r="AA366" s="219">
        <f>Z366*K366</f>
        <v>0</v>
      </c>
      <c r="AR366" s="20" t="s">
        <v>464</v>
      </c>
      <c r="AT366" s="20" t="s">
        <v>228</v>
      </c>
      <c r="AU366" s="20" t="s">
        <v>138</v>
      </c>
      <c r="AY366" s="20" t="s">
        <v>159</v>
      </c>
      <c r="BE366" s="134">
        <f>IF(U366="základná",N366,0)</f>
        <v>0</v>
      </c>
      <c r="BF366" s="134">
        <f>IF(U366="znížená",N366,0)</f>
        <v>0</v>
      </c>
      <c r="BG366" s="134">
        <f>IF(U366="zákl. prenesená",N366,0)</f>
        <v>0</v>
      </c>
      <c r="BH366" s="134">
        <f>IF(U366="zníž. prenesená",N366,0)</f>
        <v>0</v>
      </c>
      <c r="BI366" s="134">
        <f>IF(U366="nulová",N366,0)</f>
        <v>0</v>
      </c>
      <c r="BJ366" s="20" t="s">
        <v>138</v>
      </c>
      <c r="BK366" s="220">
        <f>ROUND(L366*K366,3)</f>
        <v>0</v>
      </c>
      <c r="BL366" s="20" t="s">
        <v>464</v>
      </c>
      <c r="BM366" s="20" t="s">
        <v>1372</v>
      </c>
    </row>
    <row r="367" s="1" customFormat="1" ht="16.5" customHeight="1">
      <c r="B367" s="175"/>
      <c r="C367" s="211" t="s">
        <v>1373</v>
      </c>
      <c r="D367" s="211" t="s">
        <v>160</v>
      </c>
      <c r="E367" s="212" t="s">
        <v>549</v>
      </c>
      <c r="F367" s="213" t="s">
        <v>550</v>
      </c>
      <c r="G367" s="213"/>
      <c r="H367" s="213"/>
      <c r="I367" s="213"/>
      <c r="J367" s="214" t="s">
        <v>315</v>
      </c>
      <c r="K367" s="216">
        <v>0</v>
      </c>
      <c r="L367" s="216">
        <v>0</v>
      </c>
      <c r="M367" s="216"/>
      <c r="N367" s="215">
        <f>ROUND(L367*K367,3)</f>
        <v>0</v>
      </c>
      <c r="O367" s="215"/>
      <c r="P367" s="215"/>
      <c r="Q367" s="215"/>
      <c r="R367" s="179"/>
      <c r="T367" s="217" t="s">
        <v>5</v>
      </c>
      <c r="U367" s="54" t="s">
        <v>42</v>
      </c>
      <c r="V367" s="45"/>
      <c r="W367" s="218">
        <f>V367*K367</f>
        <v>0</v>
      </c>
      <c r="X367" s="218">
        <v>0</v>
      </c>
      <c r="Y367" s="218">
        <f>X367*K367</f>
        <v>0</v>
      </c>
      <c r="Z367" s="218">
        <v>0</v>
      </c>
      <c r="AA367" s="219">
        <f>Z367*K367</f>
        <v>0</v>
      </c>
      <c r="AR367" s="20" t="s">
        <v>460</v>
      </c>
      <c r="AT367" s="20" t="s">
        <v>160</v>
      </c>
      <c r="AU367" s="20" t="s">
        <v>138</v>
      </c>
      <c r="AY367" s="20" t="s">
        <v>159</v>
      </c>
      <c r="BE367" s="134">
        <f>IF(U367="základná",N367,0)</f>
        <v>0</v>
      </c>
      <c r="BF367" s="134">
        <f>IF(U367="znížená",N367,0)</f>
        <v>0</v>
      </c>
      <c r="BG367" s="134">
        <f>IF(U367="zákl. prenesená",N367,0)</f>
        <v>0</v>
      </c>
      <c r="BH367" s="134">
        <f>IF(U367="zníž. prenesená",N367,0)</f>
        <v>0</v>
      </c>
      <c r="BI367" s="134">
        <f>IF(U367="nulová",N367,0)</f>
        <v>0</v>
      </c>
      <c r="BJ367" s="20" t="s">
        <v>138</v>
      </c>
      <c r="BK367" s="220">
        <f>ROUND(L367*K367,3)</f>
        <v>0</v>
      </c>
      <c r="BL367" s="20" t="s">
        <v>460</v>
      </c>
      <c r="BM367" s="20" t="s">
        <v>1374</v>
      </c>
    </row>
    <row r="368" s="1" customFormat="1" ht="16.5" customHeight="1">
      <c r="B368" s="175"/>
      <c r="C368" s="211" t="s">
        <v>1375</v>
      </c>
      <c r="D368" s="211" t="s">
        <v>160</v>
      </c>
      <c r="E368" s="212" t="s">
        <v>553</v>
      </c>
      <c r="F368" s="213" t="s">
        <v>554</v>
      </c>
      <c r="G368" s="213"/>
      <c r="H368" s="213"/>
      <c r="I368" s="213"/>
      <c r="J368" s="214" t="s">
        <v>315</v>
      </c>
      <c r="K368" s="216">
        <v>0</v>
      </c>
      <c r="L368" s="216">
        <v>0</v>
      </c>
      <c r="M368" s="216"/>
      <c r="N368" s="215">
        <f>ROUND(L368*K368,3)</f>
        <v>0</v>
      </c>
      <c r="O368" s="215"/>
      <c r="P368" s="215"/>
      <c r="Q368" s="215"/>
      <c r="R368" s="179"/>
      <c r="T368" s="217" t="s">
        <v>5</v>
      </c>
      <c r="U368" s="54" t="s">
        <v>42</v>
      </c>
      <c r="V368" s="45"/>
      <c r="W368" s="218">
        <f>V368*K368</f>
        <v>0</v>
      </c>
      <c r="X368" s="218">
        <v>0</v>
      </c>
      <c r="Y368" s="218">
        <f>X368*K368</f>
        <v>0</v>
      </c>
      <c r="Z368" s="218">
        <v>0</v>
      </c>
      <c r="AA368" s="219">
        <f>Z368*K368</f>
        <v>0</v>
      </c>
      <c r="AR368" s="20" t="s">
        <v>464</v>
      </c>
      <c r="AT368" s="20" t="s">
        <v>160</v>
      </c>
      <c r="AU368" s="20" t="s">
        <v>138</v>
      </c>
      <c r="AY368" s="20" t="s">
        <v>159</v>
      </c>
      <c r="BE368" s="134">
        <f>IF(U368="základná",N368,0)</f>
        <v>0</v>
      </c>
      <c r="BF368" s="134">
        <f>IF(U368="znížená",N368,0)</f>
        <v>0</v>
      </c>
      <c r="BG368" s="134">
        <f>IF(U368="zákl. prenesená",N368,0)</f>
        <v>0</v>
      </c>
      <c r="BH368" s="134">
        <f>IF(U368="zníž. prenesená",N368,0)</f>
        <v>0</v>
      </c>
      <c r="BI368" s="134">
        <f>IF(U368="nulová",N368,0)</f>
        <v>0</v>
      </c>
      <c r="BJ368" s="20" t="s">
        <v>138</v>
      </c>
      <c r="BK368" s="220">
        <f>ROUND(L368*K368,3)</f>
        <v>0</v>
      </c>
      <c r="BL368" s="20" t="s">
        <v>464</v>
      </c>
      <c r="BM368" s="20" t="s">
        <v>1376</v>
      </c>
    </row>
    <row r="369" s="1" customFormat="1" ht="16.5" customHeight="1">
      <c r="B369" s="175"/>
      <c r="C369" s="211" t="s">
        <v>1377</v>
      </c>
      <c r="D369" s="211" t="s">
        <v>160</v>
      </c>
      <c r="E369" s="212" t="s">
        <v>557</v>
      </c>
      <c r="F369" s="213" t="s">
        <v>558</v>
      </c>
      <c r="G369" s="213"/>
      <c r="H369" s="213"/>
      <c r="I369" s="213"/>
      <c r="J369" s="214" t="s">
        <v>315</v>
      </c>
      <c r="K369" s="216">
        <v>0</v>
      </c>
      <c r="L369" s="216">
        <v>0</v>
      </c>
      <c r="M369" s="216"/>
      <c r="N369" s="215">
        <f>ROUND(L369*K369,3)</f>
        <v>0</v>
      </c>
      <c r="O369" s="215"/>
      <c r="P369" s="215"/>
      <c r="Q369" s="215"/>
      <c r="R369" s="179"/>
      <c r="T369" s="217" t="s">
        <v>5</v>
      </c>
      <c r="U369" s="54" t="s">
        <v>42</v>
      </c>
      <c r="V369" s="45"/>
      <c r="W369" s="218">
        <f>V369*K369</f>
        <v>0</v>
      </c>
      <c r="X369" s="218">
        <v>0</v>
      </c>
      <c r="Y369" s="218">
        <f>X369*K369</f>
        <v>0</v>
      </c>
      <c r="Z369" s="218">
        <v>0</v>
      </c>
      <c r="AA369" s="219">
        <f>Z369*K369</f>
        <v>0</v>
      </c>
      <c r="AR369" s="20" t="s">
        <v>460</v>
      </c>
      <c r="AT369" s="20" t="s">
        <v>160</v>
      </c>
      <c r="AU369" s="20" t="s">
        <v>138</v>
      </c>
      <c r="AY369" s="20" t="s">
        <v>159</v>
      </c>
      <c r="BE369" s="134">
        <f>IF(U369="základná",N369,0)</f>
        <v>0</v>
      </c>
      <c r="BF369" s="134">
        <f>IF(U369="znížená",N369,0)</f>
        <v>0</v>
      </c>
      <c r="BG369" s="134">
        <f>IF(U369="zákl. prenesená",N369,0)</f>
        <v>0</v>
      </c>
      <c r="BH369" s="134">
        <f>IF(U369="zníž. prenesená",N369,0)</f>
        <v>0</v>
      </c>
      <c r="BI369" s="134">
        <f>IF(U369="nulová",N369,0)</f>
        <v>0</v>
      </c>
      <c r="BJ369" s="20" t="s">
        <v>138</v>
      </c>
      <c r="BK369" s="220">
        <f>ROUND(L369*K369,3)</f>
        <v>0</v>
      </c>
      <c r="BL369" s="20" t="s">
        <v>460</v>
      </c>
      <c r="BM369" s="20" t="s">
        <v>1378</v>
      </c>
    </row>
    <row r="370" s="9" customFormat="1" ht="29.88" customHeight="1">
      <c r="B370" s="197"/>
      <c r="C370" s="198"/>
      <c r="D370" s="208" t="s">
        <v>582</v>
      </c>
      <c r="E370" s="208"/>
      <c r="F370" s="208"/>
      <c r="G370" s="208"/>
      <c r="H370" s="208"/>
      <c r="I370" s="208"/>
      <c r="J370" s="208"/>
      <c r="K370" s="208"/>
      <c r="L370" s="208"/>
      <c r="M370" s="208"/>
      <c r="N370" s="221">
        <f>BK370</f>
        <v>0</v>
      </c>
      <c r="O370" s="222"/>
      <c r="P370" s="222"/>
      <c r="Q370" s="222"/>
      <c r="R370" s="201"/>
      <c r="T370" s="202"/>
      <c r="U370" s="198"/>
      <c r="V370" s="198"/>
      <c r="W370" s="203">
        <f>W371</f>
        <v>0</v>
      </c>
      <c r="X370" s="198"/>
      <c r="Y370" s="203">
        <f>Y371</f>
        <v>0.0021879</v>
      </c>
      <c r="Z370" s="198"/>
      <c r="AA370" s="204">
        <f>AA371</f>
        <v>0</v>
      </c>
      <c r="AR370" s="205" t="s">
        <v>169</v>
      </c>
      <c r="AT370" s="206" t="s">
        <v>74</v>
      </c>
      <c r="AU370" s="206" t="s">
        <v>83</v>
      </c>
      <c r="AY370" s="205" t="s">
        <v>159</v>
      </c>
      <c r="BK370" s="207">
        <f>BK371</f>
        <v>0</v>
      </c>
    </row>
    <row r="371" s="1" customFormat="1" ht="25.5" customHeight="1">
      <c r="B371" s="175"/>
      <c r="C371" s="211" t="s">
        <v>1379</v>
      </c>
      <c r="D371" s="211" t="s">
        <v>160</v>
      </c>
      <c r="E371" s="212" t="s">
        <v>1380</v>
      </c>
      <c r="F371" s="213" t="s">
        <v>1381</v>
      </c>
      <c r="G371" s="213"/>
      <c r="H371" s="213"/>
      <c r="I371" s="213"/>
      <c r="J371" s="214" t="s">
        <v>384</v>
      </c>
      <c r="K371" s="215">
        <v>5</v>
      </c>
      <c r="L371" s="216">
        <v>0</v>
      </c>
      <c r="M371" s="216"/>
      <c r="N371" s="215">
        <f>ROUND(L371*K371,3)</f>
        <v>0</v>
      </c>
      <c r="O371" s="215"/>
      <c r="P371" s="215"/>
      <c r="Q371" s="215"/>
      <c r="R371" s="179"/>
      <c r="T371" s="217" t="s">
        <v>5</v>
      </c>
      <c r="U371" s="54" t="s">
        <v>42</v>
      </c>
      <c r="V371" s="45"/>
      <c r="W371" s="218">
        <f>V371*K371</f>
        <v>0</v>
      </c>
      <c r="X371" s="218">
        <v>0.00043758000000000002</v>
      </c>
      <c r="Y371" s="218">
        <f>X371*K371</f>
        <v>0.0021879</v>
      </c>
      <c r="Z371" s="218">
        <v>0</v>
      </c>
      <c r="AA371" s="219">
        <f>Z371*K371</f>
        <v>0</v>
      </c>
      <c r="AR371" s="20" t="s">
        <v>460</v>
      </c>
      <c r="AT371" s="20" t="s">
        <v>160</v>
      </c>
      <c r="AU371" s="20" t="s">
        <v>138</v>
      </c>
      <c r="AY371" s="20" t="s">
        <v>159</v>
      </c>
      <c r="BE371" s="134">
        <f>IF(U371="základná",N371,0)</f>
        <v>0</v>
      </c>
      <c r="BF371" s="134">
        <f>IF(U371="znížená",N371,0)</f>
        <v>0</v>
      </c>
      <c r="BG371" s="134">
        <f>IF(U371="zákl. prenesená",N371,0)</f>
        <v>0</v>
      </c>
      <c r="BH371" s="134">
        <f>IF(U371="zníž. prenesená",N371,0)</f>
        <v>0</v>
      </c>
      <c r="BI371" s="134">
        <f>IF(U371="nulová",N371,0)</f>
        <v>0</v>
      </c>
      <c r="BJ371" s="20" t="s">
        <v>138</v>
      </c>
      <c r="BK371" s="220">
        <f>ROUND(L371*K371,3)</f>
        <v>0</v>
      </c>
      <c r="BL371" s="20" t="s">
        <v>460</v>
      </c>
      <c r="BM371" s="20" t="s">
        <v>1382</v>
      </c>
    </row>
    <row r="372" s="9" customFormat="1" ht="37.44" customHeight="1">
      <c r="B372" s="197"/>
      <c r="C372" s="198"/>
      <c r="D372" s="199" t="s">
        <v>363</v>
      </c>
      <c r="E372" s="199"/>
      <c r="F372" s="199"/>
      <c r="G372" s="199"/>
      <c r="H372" s="199"/>
      <c r="I372" s="199"/>
      <c r="J372" s="199"/>
      <c r="K372" s="199"/>
      <c r="L372" s="199"/>
      <c r="M372" s="199"/>
      <c r="N372" s="231">
        <f>BK372</f>
        <v>0</v>
      </c>
      <c r="O372" s="232"/>
      <c r="P372" s="232"/>
      <c r="Q372" s="232"/>
      <c r="R372" s="201"/>
      <c r="T372" s="202"/>
      <c r="U372" s="198"/>
      <c r="V372" s="198"/>
      <c r="W372" s="203">
        <f>W373</f>
        <v>0</v>
      </c>
      <c r="X372" s="198"/>
      <c r="Y372" s="203">
        <f>Y373</f>
        <v>0</v>
      </c>
      <c r="Z372" s="198"/>
      <c r="AA372" s="204">
        <f>AA373</f>
        <v>0</v>
      </c>
      <c r="AR372" s="205" t="s">
        <v>164</v>
      </c>
      <c r="AT372" s="206" t="s">
        <v>74</v>
      </c>
      <c r="AU372" s="206" t="s">
        <v>75</v>
      </c>
      <c r="AY372" s="205" t="s">
        <v>159</v>
      </c>
      <c r="BK372" s="207">
        <f>BK373</f>
        <v>0</v>
      </c>
    </row>
    <row r="373" s="1" customFormat="1" ht="16.5" customHeight="1">
      <c r="B373" s="175"/>
      <c r="C373" s="211" t="s">
        <v>1383</v>
      </c>
      <c r="D373" s="211" t="s">
        <v>160</v>
      </c>
      <c r="E373" s="212" t="s">
        <v>561</v>
      </c>
      <c r="F373" s="213" t="s">
        <v>1384</v>
      </c>
      <c r="G373" s="213"/>
      <c r="H373" s="213"/>
      <c r="I373" s="213"/>
      <c r="J373" s="214" t="s">
        <v>563</v>
      </c>
      <c r="K373" s="215">
        <v>72</v>
      </c>
      <c r="L373" s="216">
        <v>0</v>
      </c>
      <c r="M373" s="216"/>
      <c r="N373" s="215">
        <f>ROUND(L373*K373,3)</f>
        <v>0</v>
      </c>
      <c r="O373" s="215"/>
      <c r="P373" s="215"/>
      <c r="Q373" s="215"/>
      <c r="R373" s="179"/>
      <c r="T373" s="217" t="s">
        <v>5</v>
      </c>
      <c r="U373" s="54" t="s">
        <v>42</v>
      </c>
      <c r="V373" s="45"/>
      <c r="W373" s="218">
        <f>V373*K373</f>
        <v>0</v>
      </c>
      <c r="X373" s="218">
        <v>0</v>
      </c>
      <c r="Y373" s="218">
        <f>X373*K373</f>
        <v>0</v>
      </c>
      <c r="Z373" s="218">
        <v>0</v>
      </c>
      <c r="AA373" s="219">
        <f>Z373*K373</f>
        <v>0</v>
      </c>
      <c r="AR373" s="20" t="s">
        <v>564</v>
      </c>
      <c r="AT373" s="20" t="s">
        <v>160</v>
      </c>
      <c r="AU373" s="20" t="s">
        <v>83</v>
      </c>
      <c r="AY373" s="20" t="s">
        <v>159</v>
      </c>
      <c r="BE373" s="134">
        <f>IF(U373="základná",N373,0)</f>
        <v>0</v>
      </c>
      <c r="BF373" s="134">
        <f>IF(U373="znížená",N373,0)</f>
        <v>0</v>
      </c>
      <c r="BG373" s="134">
        <f>IF(U373="zákl. prenesená",N373,0)</f>
        <v>0</v>
      </c>
      <c r="BH373" s="134">
        <f>IF(U373="zníž. prenesená",N373,0)</f>
        <v>0</v>
      </c>
      <c r="BI373" s="134">
        <f>IF(U373="nulová",N373,0)</f>
        <v>0</v>
      </c>
      <c r="BJ373" s="20" t="s">
        <v>138</v>
      </c>
      <c r="BK373" s="220">
        <f>ROUND(L373*K373,3)</f>
        <v>0</v>
      </c>
      <c r="BL373" s="20" t="s">
        <v>564</v>
      </c>
      <c r="BM373" s="20" t="s">
        <v>1385</v>
      </c>
    </row>
    <row r="374" s="1" customFormat="1" ht="49.92" customHeight="1">
      <c r="B374" s="44"/>
      <c r="C374" s="45"/>
      <c r="D374" s="199" t="s">
        <v>357</v>
      </c>
      <c r="E374" s="45"/>
      <c r="F374" s="45"/>
      <c r="G374" s="45"/>
      <c r="H374" s="45"/>
      <c r="I374" s="45"/>
      <c r="J374" s="45"/>
      <c r="K374" s="45"/>
      <c r="L374" s="45"/>
      <c r="M374" s="45"/>
      <c r="N374" s="231">
        <f>BK374</f>
        <v>0</v>
      </c>
      <c r="O374" s="232"/>
      <c r="P374" s="232"/>
      <c r="Q374" s="232"/>
      <c r="R374" s="46"/>
      <c r="T374" s="233"/>
      <c r="U374" s="45"/>
      <c r="V374" s="45"/>
      <c r="W374" s="45"/>
      <c r="X374" s="45"/>
      <c r="Y374" s="45"/>
      <c r="Z374" s="45"/>
      <c r="AA374" s="92"/>
      <c r="AT374" s="20" t="s">
        <v>74</v>
      </c>
      <c r="AU374" s="20" t="s">
        <v>75</v>
      </c>
      <c r="AY374" s="20" t="s">
        <v>358</v>
      </c>
      <c r="BK374" s="220">
        <f>SUM(BK375:BK379)</f>
        <v>0</v>
      </c>
    </row>
    <row r="375" s="1" customFormat="1" ht="22.32" customHeight="1">
      <c r="B375" s="44"/>
      <c r="C375" s="234" t="s">
        <v>5</v>
      </c>
      <c r="D375" s="234" t="s">
        <v>160</v>
      </c>
      <c r="E375" s="235" t="s">
        <v>5</v>
      </c>
      <c r="F375" s="236" t="s">
        <v>5</v>
      </c>
      <c r="G375" s="236"/>
      <c r="H375" s="236"/>
      <c r="I375" s="236"/>
      <c r="J375" s="237" t="s">
        <v>5</v>
      </c>
      <c r="K375" s="216"/>
      <c r="L375" s="216"/>
      <c r="M375" s="238"/>
      <c r="N375" s="238">
        <f>BK375</f>
        <v>0</v>
      </c>
      <c r="O375" s="238"/>
      <c r="P375" s="238"/>
      <c r="Q375" s="238"/>
      <c r="R375" s="46"/>
      <c r="T375" s="217" t="s">
        <v>5</v>
      </c>
      <c r="U375" s="239" t="s">
        <v>42</v>
      </c>
      <c r="V375" s="45"/>
      <c r="W375" s="45"/>
      <c r="X375" s="45"/>
      <c r="Y375" s="45"/>
      <c r="Z375" s="45"/>
      <c r="AA375" s="92"/>
      <c r="AT375" s="20" t="s">
        <v>358</v>
      </c>
      <c r="AU375" s="20" t="s">
        <v>83</v>
      </c>
      <c r="AY375" s="20" t="s">
        <v>358</v>
      </c>
      <c r="BE375" s="134">
        <f>IF(U375="základná",N375,0)</f>
        <v>0</v>
      </c>
      <c r="BF375" s="134">
        <f>IF(U375="znížená",N375,0)</f>
        <v>0</v>
      </c>
      <c r="BG375" s="134">
        <f>IF(U375="zákl. prenesená",N375,0)</f>
        <v>0</v>
      </c>
      <c r="BH375" s="134">
        <f>IF(U375="zníž. prenesená",N375,0)</f>
        <v>0</v>
      </c>
      <c r="BI375" s="134">
        <f>IF(U375="nulová",N375,0)</f>
        <v>0</v>
      </c>
      <c r="BJ375" s="20" t="s">
        <v>138</v>
      </c>
      <c r="BK375" s="220">
        <f>L375*K375</f>
        <v>0</v>
      </c>
    </row>
    <row r="376" s="1" customFormat="1" ht="22.32" customHeight="1">
      <c r="B376" s="44"/>
      <c r="C376" s="234" t="s">
        <v>5</v>
      </c>
      <c r="D376" s="234" t="s">
        <v>160</v>
      </c>
      <c r="E376" s="235" t="s">
        <v>5</v>
      </c>
      <c r="F376" s="236" t="s">
        <v>5</v>
      </c>
      <c r="G376" s="236"/>
      <c r="H376" s="236"/>
      <c r="I376" s="236"/>
      <c r="J376" s="237" t="s">
        <v>5</v>
      </c>
      <c r="K376" s="216"/>
      <c r="L376" s="216"/>
      <c r="M376" s="238"/>
      <c r="N376" s="238">
        <f>BK376</f>
        <v>0</v>
      </c>
      <c r="O376" s="238"/>
      <c r="P376" s="238"/>
      <c r="Q376" s="238"/>
      <c r="R376" s="46"/>
      <c r="T376" s="217" t="s">
        <v>5</v>
      </c>
      <c r="U376" s="239" t="s">
        <v>42</v>
      </c>
      <c r="V376" s="45"/>
      <c r="W376" s="45"/>
      <c r="X376" s="45"/>
      <c r="Y376" s="45"/>
      <c r="Z376" s="45"/>
      <c r="AA376" s="92"/>
      <c r="AT376" s="20" t="s">
        <v>358</v>
      </c>
      <c r="AU376" s="20" t="s">
        <v>83</v>
      </c>
      <c r="AY376" s="20" t="s">
        <v>358</v>
      </c>
      <c r="BE376" s="134">
        <f>IF(U376="základná",N376,0)</f>
        <v>0</v>
      </c>
      <c r="BF376" s="134">
        <f>IF(U376="znížená",N376,0)</f>
        <v>0</v>
      </c>
      <c r="BG376" s="134">
        <f>IF(U376="zákl. prenesená",N376,0)</f>
        <v>0</v>
      </c>
      <c r="BH376" s="134">
        <f>IF(U376="zníž. prenesená",N376,0)</f>
        <v>0</v>
      </c>
      <c r="BI376" s="134">
        <f>IF(U376="nulová",N376,0)</f>
        <v>0</v>
      </c>
      <c r="BJ376" s="20" t="s">
        <v>138</v>
      </c>
      <c r="BK376" s="220">
        <f>L376*K376</f>
        <v>0</v>
      </c>
    </row>
    <row r="377" s="1" customFormat="1" ht="22.32" customHeight="1">
      <c r="B377" s="44"/>
      <c r="C377" s="234" t="s">
        <v>5</v>
      </c>
      <c r="D377" s="234" t="s">
        <v>160</v>
      </c>
      <c r="E377" s="235" t="s">
        <v>5</v>
      </c>
      <c r="F377" s="236" t="s">
        <v>5</v>
      </c>
      <c r="G377" s="236"/>
      <c r="H377" s="236"/>
      <c r="I377" s="236"/>
      <c r="J377" s="237" t="s">
        <v>5</v>
      </c>
      <c r="K377" s="216"/>
      <c r="L377" s="216"/>
      <c r="M377" s="238"/>
      <c r="N377" s="238">
        <f>BK377</f>
        <v>0</v>
      </c>
      <c r="O377" s="238"/>
      <c r="P377" s="238"/>
      <c r="Q377" s="238"/>
      <c r="R377" s="46"/>
      <c r="T377" s="217" t="s">
        <v>5</v>
      </c>
      <c r="U377" s="239" t="s">
        <v>42</v>
      </c>
      <c r="V377" s="45"/>
      <c r="W377" s="45"/>
      <c r="X377" s="45"/>
      <c r="Y377" s="45"/>
      <c r="Z377" s="45"/>
      <c r="AA377" s="92"/>
      <c r="AT377" s="20" t="s">
        <v>358</v>
      </c>
      <c r="AU377" s="20" t="s">
        <v>83</v>
      </c>
      <c r="AY377" s="20" t="s">
        <v>358</v>
      </c>
      <c r="BE377" s="134">
        <f>IF(U377="základná",N377,0)</f>
        <v>0</v>
      </c>
      <c r="BF377" s="134">
        <f>IF(U377="znížená",N377,0)</f>
        <v>0</v>
      </c>
      <c r="BG377" s="134">
        <f>IF(U377="zákl. prenesená",N377,0)</f>
        <v>0</v>
      </c>
      <c r="BH377" s="134">
        <f>IF(U377="zníž. prenesená",N377,0)</f>
        <v>0</v>
      </c>
      <c r="BI377" s="134">
        <f>IF(U377="nulová",N377,0)</f>
        <v>0</v>
      </c>
      <c r="BJ377" s="20" t="s">
        <v>138</v>
      </c>
      <c r="BK377" s="220">
        <f>L377*K377</f>
        <v>0</v>
      </c>
    </row>
    <row r="378" s="1" customFormat="1" ht="22.32" customHeight="1">
      <c r="B378" s="44"/>
      <c r="C378" s="234" t="s">
        <v>5</v>
      </c>
      <c r="D378" s="234" t="s">
        <v>160</v>
      </c>
      <c r="E378" s="235" t="s">
        <v>5</v>
      </c>
      <c r="F378" s="236" t="s">
        <v>5</v>
      </c>
      <c r="G378" s="236"/>
      <c r="H378" s="236"/>
      <c r="I378" s="236"/>
      <c r="J378" s="237" t="s">
        <v>5</v>
      </c>
      <c r="K378" s="216"/>
      <c r="L378" s="216"/>
      <c r="M378" s="238"/>
      <c r="N378" s="238">
        <f>BK378</f>
        <v>0</v>
      </c>
      <c r="O378" s="238"/>
      <c r="P378" s="238"/>
      <c r="Q378" s="238"/>
      <c r="R378" s="46"/>
      <c r="T378" s="217" t="s">
        <v>5</v>
      </c>
      <c r="U378" s="239" t="s">
        <v>42</v>
      </c>
      <c r="V378" s="45"/>
      <c r="W378" s="45"/>
      <c r="X378" s="45"/>
      <c r="Y378" s="45"/>
      <c r="Z378" s="45"/>
      <c r="AA378" s="92"/>
      <c r="AT378" s="20" t="s">
        <v>358</v>
      </c>
      <c r="AU378" s="20" t="s">
        <v>83</v>
      </c>
      <c r="AY378" s="20" t="s">
        <v>358</v>
      </c>
      <c r="BE378" s="134">
        <f>IF(U378="základná",N378,0)</f>
        <v>0</v>
      </c>
      <c r="BF378" s="134">
        <f>IF(U378="znížená",N378,0)</f>
        <v>0</v>
      </c>
      <c r="BG378" s="134">
        <f>IF(U378="zákl. prenesená",N378,0)</f>
        <v>0</v>
      </c>
      <c r="BH378" s="134">
        <f>IF(U378="zníž. prenesená",N378,0)</f>
        <v>0</v>
      </c>
      <c r="BI378" s="134">
        <f>IF(U378="nulová",N378,0)</f>
        <v>0</v>
      </c>
      <c r="BJ378" s="20" t="s">
        <v>138</v>
      </c>
      <c r="BK378" s="220">
        <f>L378*K378</f>
        <v>0</v>
      </c>
    </row>
    <row r="379" s="1" customFormat="1" ht="22.32" customHeight="1">
      <c r="B379" s="44"/>
      <c r="C379" s="234" t="s">
        <v>5</v>
      </c>
      <c r="D379" s="234" t="s">
        <v>160</v>
      </c>
      <c r="E379" s="235" t="s">
        <v>5</v>
      </c>
      <c r="F379" s="236" t="s">
        <v>5</v>
      </c>
      <c r="G379" s="236"/>
      <c r="H379" s="236"/>
      <c r="I379" s="236"/>
      <c r="J379" s="237" t="s">
        <v>5</v>
      </c>
      <c r="K379" s="216"/>
      <c r="L379" s="216"/>
      <c r="M379" s="238"/>
      <c r="N379" s="238">
        <f>BK379</f>
        <v>0</v>
      </c>
      <c r="O379" s="238"/>
      <c r="P379" s="238"/>
      <c r="Q379" s="238"/>
      <c r="R379" s="46"/>
      <c r="T379" s="217" t="s">
        <v>5</v>
      </c>
      <c r="U379" s="239" t="s">
        <v>42</v>
      </c>
      <c r="V379" s="70"/>
      <c r="W379" s="70"/>
      <c r="X379" s="70"/>
      <c r="Y379" s="70"/>
      <c r="Z379" s="70"/>
      <c r="AA379" s="72"/>
      <c r="AT379" s="20" t="s">
        <v>358</v>
      </c>
      <c r="AU379" s="20" t="s">
        <v>83</v>
      </c>
      <c r="AY379" s="20" t="s">
        <v>358</v>
      </c>
      <c r="BE379" s="134">
        <f>IF(U379="základná",N379,0)</f>
        <v>0</v>
      </c>
      <c r="BF379" s="134">
        <f>IF(U379="znížená",N379,0)</f>
        <v>0</v>
      </c>
      <c r="BG379" s="134">
        <f>IF(U379="zákl. prenesená",N379,0)</f>
        <v>0</v>
      </c>
      <c r="BH379" s="134">
        <f>IF(U379="zníž. prenesená",N379,0)</f>
        <v>0</v>
      </c>
      <c r="BI379" s="134">
        <f>IF(U379="nulová",N379,0)</f>
        <v>0</v>
      </c>
      <c r="BJ379" s="20" t="s">
        <v>138</v>
      </c>
      <c r="BK379" s="220">
        <f>L379*K379</f>
        <v>0</v>
      </c>
    </row>
    <row r="380" s="1" customFormat="1" ht="6.96" customHeight="1">
      <c r="B380" s="73"/>
      <c r="C380" s="74"/>
      <c r="D380" s="74"/>
      <c r="E380" s="74"/>
      <c r="F380" s="74"/>
      <c r="G380" s="74"/>
      <c r="H380" s="74"/>
      <c r="I380" s="74"/>
      <c r="J380" s="74"/>
      <c r="K380" s="74"/>
      <c r="L380" s="74"/>
      <c r="M380" s="74"/>
      <c r="N380" s="74"/>
      <c r="O380" s="74"/>
      <c r="P380" s="74"/>
      <c r="Q380" s="74"/>
      <c r="R380" s="75"/>
    </row>
  </sheetData>
  <mergeCells count="77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9:Q109"/>
    <mergeCell ref="D110:H110"/>
    <mergeCell ref="N110:Q110"/>
    <mergeCell ref="D111:H111"/>
    <mergeCell ref="N111:Q111"/>
    <mergeCell ref="D112:H112"/>
    <mergeCell ref="N112:Q112"/>
    <mergeCell ref="D113:H113"/>
    <mergeCell ref="N113:Q113"/>
    <mergeCell ref="D114:H114"/>
    <mergeCell ref="N114:Q114"/>
    <mergeCell ref="N115:Q115"/>
    <mergeCell ref="L117:Q117"/>
    <mergeCell ref="C123:Q123"/>
    <mergeCell ref="F125:P125"/>
    <mergeCell ref="F126:P126"/>
    <mergeCell ref="M128:P128"/>
    <mergeCell ref="M130:Q130"/>
    <mergeCell ref="M131:Q131"/>
    <mergeCell ref="F133:I133"/>
    <mergeCell ref="L133:M133"/>
    <mergeCell ref="N133:Q133"/>
    <mergeCell ref="F137:I137"/>
    <mergeCell ref="L137:M137"/>
    <mergeCell ref="N137:Q137"/>
    <mergeCell ref="F138:I138"/>
    <mergeCell ref="L138:M138"/>
    <mergeCell ref="N138:Q138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80:I180"/>
    <mergeCell ref="L180:M180"/>
    <mergeCell ref="N180:Q180"/>
    <mergeCell ref="F181:I181"/>
    <mergeCell ref="L181:M181"/>
    <mergeCell ref="N181:Q181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1:I311"/>
    <mergeCell ref="L311:M311"/>
    <mergeCell ref="N311:Q311"/>
    <mergeCell ref="F312:I312"/>
    <mergeCell ref="L312:M312"/>
    <mergeCell ref="N312:Q312"/>
    <mergeCell ref="F314:I314"/>
    <mergeCell ref="L314:M314"/>
    <mergeCell ref="N314:Q314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8:I328"/>
    <mergeCell ref="L328:M328"/>
    <mergeCell ref="N328:Q328"/>
    <mergeCell ref="F329:I329"/>
    <mergeCell ref="L329:M329"/>
    <mergeCell ref="N329:Q329"/>
    <mergeCell ref="F330:I330"/>
    <mergeCell ref="L330:M330"/>
    <mergeCell ref="N330:Q330"/>
    <mergeCell ref="F331:I331"/>
    <mergeCell ref="L331:M331"/>
    <mergeCell ref="N331:Q331"/>
    <mergeCell ref="F332:I332"/>
    <mergeCell ref="L332:M332"/>
    <mergeCell ref="N332:Q332"/>
    <mergeCell ref="F333:I333"/>
    <mergeCell ref="L333:M333"/>
    <mergeCell ref="N333:Q333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40:I340"/>
    <mergeCell ref="L340:M340"/>
    <mergeCell ref="N340:Q340"/>
    <mergeCell ref="F341:I341"/>
    <mergeCell ref="L341:M341"/>
    <mergeCell ref="N341:Q341"/>
    <mergeCell ref="F342:I342"/>
    <mergeCell ref="L342:M342"/>
    <mergeCell ref="N342:Q342"/>
    <mergeCell ref="F343:I343"/>
    <mergeCell ref="L343:M343"/>
    <mergeCell ref="N343:Q343"/>
    <mergeCell ref="F344:I344"/>
    <mergeCell ref="L344:M344"/>
    <mergeCell ref="N344:Q344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8:I348"/>
    <mergeCell ref="L348:M348"/>
    <mergeCell ref="N348:Q348"/>
    <mergeCell ref="F349:I349"/>
    <mergeCell ref="L349:M349"/>
    <mergeCell ref="N349:Q349"/>
    <mergeCell ref="F350:I350"/>
    <mergeCell ref="L350:M350"/>
    <mergeCell ref="N350:Q350"/>
    <mergeCell ref="F351:I351"/>
    <mergeCell ref="L351:M351"/>
    <mergeCell ref="N351:Q351"/>
    <mergeCell ref="F352:I352"/>
    <mergeCell ref="L352:M352"/>
    <mergeCell ref="N352:Q352"/>
    <mergeCell ref="F353:I353"/>
    <mergeCell ref="L353:M353"/>
    <mergeCell ref="N353:Q353"/>
    <mergeCell ref="F354:I354"/>
    <mergeCell ref="L354:M354"/>
    <mergeCell ref="N354:Q354"/>
    <mergeCell ref="F355:I355"/>
    <mergeCell ref="L355:M355"/>
    <mergeCell ref="N355:Q355"/>
    <mergeCell ref="F356:I356"/>
    <mergeCell ref="L356:M356"/>
    <mergeCell ref="N356:Q356"/>
    <mergeCell ref="F357:I357"/>
    <mergeCell ref="L357:M357"/>
    <mergeCell ref="N357:Q357"/>
    <mergeCell ref="F358:I358"/>
    <mergeCell ref="L358:M358"/>
    <mergeCell ref="N358:Q358"/>
    <mergeCell ref="F359:I359"/>
    <mergeCell ref="L359:M359"/>
    <mergeCell ref="N359:Q359"/>
    <mergeCell ref="F360:I360"/>
    <mergeCell ref="L360:M360"/>
    <mergeCell ref="N360:Q360"/>
    <mergeCell ref="F361:I361"/>
    <mergeCell ref="L361:M361"/>
    <mergeCell ref="N361:Q361"/>
    <mergeCell ref="F362:I362"/>
    <mergeCell ref="L362:M362"/>
    <mergeCell ref="N362:Q362"/>
    <mergeCell ref="F363:I363"/>
    <mergeCell ref="L363:M363"/>
    <mergeCell ref="N363:Q363"/>
    <mergeCell ref="F364:I364"/>
    <mergeCell ref="L364:M364"/>
    <mergeCell ref="N364:Q364"/>
    <mergeCell ref="F365:I365"/>
    <mergeCell ref="L365:M365"/>
    <mergeCell ref="N365:Q365"/>
    <mergeCell ref="F366:I366"/>
    <mergeCell ref="L366:M366"/>
    <mergeCell ref="N366:Q366"/>
    <mergeCell ref="F367:I367"/>
    <mergeCell ref="L367:M367"/>
    <mergeCell ref="N367:Q367"/>
    <mergeCell ref="F368:I368"/>
    <mergeCell ref="L368:M368"/>
    <mergeCell ref="N368:Q368"/>
    <mergeCell ref="F369:I369"/>
    <mergeCell ref="L369:M369"/>
    <mergeCell ref="N369:Q369"/>
    <mergeCell ref="F371:I371"/>
    <mergeCell ref="L371:M371"/>
    <mergeCell ref="N371:Q371"/>
    <mergeCell ref="F373:I373"/>
    <mergeCell ref="L373:M373"/>
    <mergeCell ref="N373:Q373"/>
    <mergeCell ref="F375:I375"/>
    <mergeCell ref="L375:M375"/>
    <mergeCell ref="N375:Q375"/>
    <mergeCell ref="F376:I376"/>
    <mergeCell ref="L376:M376"/>
    <mergeCell ref="N376:Q376"/>
    <mergeCell ref="F377:I377"/>
    <mergeCell ref="L377:M377"/>
    <mergeCell ref="N377:Q377"/>
    <mergeCell ref="F378:I378"/>
    <mergeCell ref="L378:M378"/>
    <mergeCell ref="N378:Q378"/>
    <mergeCell ref="F379:I379"/>
    <mergeCell ref="L379:M379"/>
    <mergeCell ref="N379:Q379"/>
    <mergeCell ref="N134:Q134"/>
    <mergeCell ref="N135:Q135"/>
    <mergeCell ref="N136:Q136"/>
    <mergeCell ref="N139:Q139"/>
    <mergeCell ref="N140:Q140"/>
    <mergeCell ref="N147:Q147"/>
    <mergeCell ref="N168:Q168"/>
    <mergeCell ref="N179:Q179"/>
    <mergeCell ref="N182:Q182"/>
    <mergeCell ref="N202:Q202"/>
    <mergeCell ref="N218:Q218"/>
    <mergeCell ref="N233:Q233"/>
    <mergeCell ref="N283:Q283"/>
    <mergeCell ref="N310:Q310"/>
    <mergeCell ref="N313:Q313"/>
    <mergeCell ref="N315:Q315"/>
    <mergeCell ref="N316:Q316"/>
    <mergeCell ref="N370:Q370"/>
    <mergeCell ref="N372:Q372"/>
    <mergeCell ref="N374:Q374"/>
    <mergeCell ref="H1:K1"/>
    <mergeCell ref="S2:AC2"/>
  </mergeCells>
  <dataValidations count="2">
    <dataValidation type="list" allowBlank="1" showInputMessage="1" showErrorMessage="1" error="Povolené sú hodnoty K, M." sqref="D375:D380">
      <formula1>"K, M"</formula1>
    </dataValidation>
    <dataValidation type="list" allowBlank="1" showInputMessage="1" showErrorMessage="1" error="Povolené sú hodnoty základná, znížená, nulová." sqref="U375:U380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33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Anna-FSPC\Anna</dc:creator>
  <cp:lastModifiedBy>Anna-FSPC\Anna</cp:lastModifiedBy>
  <dcterms:created xsi:type="dcterms:W3CDTF">2018-01-10T09:27:19Z</dcterms:created>
  <dcterms:modified xsi:type="dcterms:W3CDTF">2018-01-10T09:27:30Z</dcterms:modified>
</cp:coreProperties>
</file>