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topolskab\Desktop\PD\"/>
    </mc:Choice>
  </mc:AlternateContent>
  <xr:revisionPtr revIDLastSave="0" documentId="8_{D587F931-295B-40B3-886C-1A23E26F258E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Rekapitulácia stavby" sheetId="1" r:id="rId1"/>
    <sheet name="01 - Elektroinštalácia" sheetId="2" r:id="rId2"/>
    <sheet name="02 - Dočasná úprava NTL p..." sheetId="3" r:id="rId3"/>
    <sheet name="192016 - Rekonštrukcia lá..." sheetId="4" r:id="rId4"/>
  </sheets>
  <definedNames>
    <definedName name="_xlnm._FilterDatabase" localSheetId="1" hidden="1">'01 - Elektroinštalácia'!$C$117:$K$152</definedName>
    <definedName name="_xlnm._FilterDatabase" localSheetId="2" hidden="1">'02 - Dočasná úprava NTL p...'!$C$129:$K$197</definedName>
    <definedName name="_xlnm._FilterDatabase" localSheetId="3" hidden="1">'192016 - Rekonštrukcia lá...'!$C$131:$K$263</definedName>
    <definedName name="_xlnm.Print_Titles" localSheetId="1">'01 - Elektroinštalácia'!$117:$117</definedName>
    <definedName name="_xlnm.Print_Titles" localSheetId="2">'02 - Dočasná úprava NTL p...'!$129:$129</definedName>
    <definedName name="_xlnm.Print_Titles" localSheetId="3">'192016 - Rekonštrukcia lá...'!$131:$131</definedName>
    <definedName name="_xlnm.Print_Titles" localSheetId="0">'Rekapitulácia stavby'!$92:$92</definedName>
    <definedName name="_xlnm.Print_Area" localSheetId="1">'01 - Elektroinštalácia'!$C$4:$J$76,'01 - Elektroinštalácia'!$C$82:$J$99,'01 - Elektroinštalácia'!$C$105:$J$152</definedName>
    <definedName name="_xlnm.Print_Area" localSheetId="2">'02 - Dočasná úprava NTL p...'!$C$4:$J$76,'02 - Dočasná úprava NTL p...'!$C$82:$J$111,'02 - Dočasná úprava NTL p...'!$C$117:$J$197</definedName>
    <definedName name="_xlnm.Print_Area" localSheetId="3">'192016 - Rekonštrukcia lá...'!$C$4:$J$76,'192016 - Rekonštrukcia lá...'!$C$82:$J$113,'192016 - Rekonštrukcia lá...'!$C$119:$J$263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6" i="4"/>
  <c r="BH246" i="4"/>
  <c r="BG246" i="4"/>
  <c r="BE246" i="4"/>
  <c r="T246" i="4"/>
  <c r="T245" i="4"/>
  <c r="R246" i="4"/>
  <c r="R245" i="4"/>
  <c r="P246" i="4"/>
  <c r="P245" i="4" s="1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J129" i="4"/>
  <c r="J128" i="4"/>
  <c r="F126" i="4"/>
  <c r="E124" i="4"/>
  <c r="J92" i="4"/>
  <c r="J91" i="4"/>
  <c r="F89" i="4"/>
  <c r="E87" i="4"/>
  <c r="J18" i="4"/>
  <c r="E18" i="4"/>
  <c r="F92" i="4"/>
  <c r="J17" i="4"/>
  <c r="J15" i="4"/>
  <c r="E15" i="4"/>
  <c r="F91" i="4" s="1"/>
  <c r="J14" i="4"/>
  <c r="J12" i="4"/>
  <c r="J126" i="4" s="1"/>
  <c r="E7" i="4"/>
  <c r="E85" i="4" s="1"/>
  <c r="J37" i="3"/>
  <c r="J36" i="3"/>
  <c r="AY96" i="1" s="1"/>
  <c r="J35" i="3"/>
  <c r="AX96" i="1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58" i="3"/>
  <c r="BH158" i="3"/>
  <c r="BG158" i="3"/>
  <c r="BE158" i="3"/>
  <c r="T158" i="3"/>
  <c r="T157" i="3"/>
  <c r="R158" i="3"/>
  <c r="R157" i="3" s="1"/>
  <c r="P158" i="3"/>
  <c r="P157" i="3" s="1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J126" i="3"/>
  <c r="F124" i="3"/>
  <c r="E122" i="3"/>
  <c r="J91" i="3"/>
  <c r="F89" i="3"/>
  <c r="E87" i="3"/>
  <c r="J24" i="3"/>
  <c r="E24" i="3"/>
  <c r="J92" i="3"/>
  <c r="J23" i="3"/>
  <c r="J18" i="3"/>
  <c r="E18" i="3"/>
  <c r="F92" i="3" s="1"/>
  <c r="J17" i="3"/>
  <c r="J15" i="3"/>
  <c r="E15" i="3"/>
  <c r="F126" i="3"/>
  <c r="J14" i="3"/>
  <c r="J12" i="3"/>
  <c r="J89" i="3"/>
  <c r="E7" i="3"/>
  <c r="E85" i="3"/>
  <c r="J37" i="2"/>
  <c r="J36" i="2"/>
  <c r="AY95" i="1"/>
  <c r="J35" i="2"/>
  <c r="AX95" i="1" s="1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F37" i="2" s="1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F112" i="2"/>
  <c r="E110" i="2"/>
  <c r="F89" i="2"/>
  <c r="E87" i="2"/>
  <c r="J24" i="2"/>
  <c r="E24" i="2"/>
  <c r="J115" i="2" s="1"/>
  <c r="J23" i="2"/>
  <c r="J21" i="2"/>
  <c r="E21" i="2"/>
  <c r="J91" i="2" s="1"/>
  <c r="J20" i="2"/>
  <c r="J18" i="2"/>
  <c r="E18" i="2"/>
  <c r="F115" i="2" s="1"/>
  <c r="J17" i="2"/>
  <c r="J15" i="2"/>
  <c r="E15" i="2"/>
  <c r="F91" i="2" s="1"/>
  <c r="J14" i="2"/>
  <c r="J12" i="2"/>
  <c r="J112" i="2"/>
  <c r="E7" i="2"/>
  <c r="E85" i="2"/>
  <c r="L90" i="1"/>
  <c r="AM90" i="1"/>
  <c r="AM89" i="1"/>
  <c r="L89" i="1"/>
  <c r="AM87" i="1"/>
  <c r="L87" i="1"/>
  <c r="L85" i="1"/>
  <c r="J139" i="2"/>
  <c r="BK135" i="2"/>
  <c r="J133" i="2"/>
  <c r="J130" i="2"/>
  <c r="J126" i="2"/>
  <c r="BK152" i="2"/>
  <c r="BK149" i="2"/>
  <c r="BK145" i="2"/>
  <c r="BK144" i="2"/>
  <c r="J122" i="2"/>
  <c r="BK151" i="3"/>
  <c r="BK174" i="3"/>
  <c r="J156" i="3"/>
  <c r="J174" i="3"/>
  <c r="J150" i="3"/>
  <c r="J184" i="3"/>
  <c r="J166" i="3"/>
  <c r="J141" i="3"/>
  <c r="BK183" i="3"/>
  <c r="J197" i="3"/>
  <c r="J149" i="3"/>
  <c r="J173" i="3"/>
  <c r="BK142" i="3"/>
  <c r="J246" i="4"/>
  <c r="J221" i="4"/>
  <c r="J206" i="4"/>
  <c r="J197" i="4"/>
  <c r="J167" i="4"/>
  <c r="BK251" i="4"/>
  <c r="J210" i="4"/>
  <c r="J164" i="4"/>
  <c r="BK261" i="4"/>
  <c r="J229" i="4"/>
  <c r="J199" i="4"/>
  <c r="BK169" i="4"/>
  <c r="J242" i="4"/>
  <c r="J202" i="4"/>
  <c r="BK182" i="4"/>
  <c r="J146" i="4"/>
  <c r="BK239" i="4"/>
  <c r="BK202" i="4"/>
  <c r="J187" i="4"/>
  <c r="BK167" i="4"/>
  <c r="J152" i="4"/>
  <c r="BK135" i="4"/>
  <c r="BK234" i="4"/>
  <c r="BK209" i="4"/>
  <c r="BK150" i="4"/>
  <c r="BK243" i="4"/>
  <c r="J217" i="4"/>
  <c r="J188" i="4"/>
  <c r="J148" i="4"/>
  <c r="J256" i="4"/>
  <c r="BK221" i="4"/>
  <c r="BK196" i="4"/>
  <c r="BK166" i="4"/>
  <c r="BK146" i="4"/>
  <c r="J138" i="4"/>
  <c r="J150" i="2"/>
  <c r="J146" i="2"/>
  <c r="BK139" i="2"/>
  <c r="BK186" i="3"/>
  <c r="J154" i="3"/>
  <c r="BK178" i="3"/>
  <c r="J158" i="3"/>
  <c r="J185" i="3"/>
  <c r="J169" i="3"/>
  <c r="J190" i="3"/>
  <c r="BK175" i="3"/>
  <c r="J137" i="3"/>
  <c r="BK165" i="3"/>
  <c r="J140" i="3"/>
  <c r="BK171" i="3"/>
  <c r="BK188" i="3"/>
  <c r="BK137" i="3"/>
  <c r="BK229" i="4"/>
  <c r="BK217" i="4"/>
  <c r="BK198" i="4"/>
  <c r="J171" i="4"/>
  <c r="J215" i="4"/>
  <c r="BK174" i="4"/>
  <c r="BK148" i="4"/>
  <c r="J252" i="4"/>
  <c r="BK205" i="4"/>
  <c r="BK176" i="4"/>
  <c r="J140" i="4"/>
  <c r="J227" i="4"/>
  <c r="BK201" i="4"/>
  <c r="J169" i="4"/>
  <c r="J141" i="4"/>
  <c r="J223" i="4"/>
  <c r="J172" i="4"/>
  <c r="J153" i="4"/>
  <c r="J137" i="4"/>
  <c r="BK156" i="4"/>
  <c r="J144" i="2"/>
  <c r="J137" i="2"/>
  <c r="J134" i="2"/>
  <c r="BK131" i="2"/>
  <c r="J127" i="2"/>
  <c r="J152" i="2"/>
  <c r="BK147" i="2"/>
  <c r="J145" i="2"/>
  <c r="J138" i="2"/>
  <c r="J121" i="2"/>
  <c r="BK156" i="3"/>
  <c r="BK170" i="3"/>
  <c r="BK147" i="3"/>
  <c r="BK173" i="3"/>
  <c r="BK167" i="3"/>
  <c r="BK195" i="3"/>
  <c r="J170" i="3"/>
  <c r="J194" i="3"/>
  <c r="BK136" i="3"/>
  <c r="BK169" i="3"/>
  <c r="BK184" i="3"/>
  <c r="J153" i="3"/>
  <c r="BK254" i="4"/>
  <c r="BK225" i="4"/>
  <c r="BK204" i="4"/>
  <c r="J190" i="4"/>
  <c r="BK137" i="4"/>
  <c r="BK240" i="4"/>
  <c r="J200" i="4"/>
  <c r="BK172" i="4"/>
  <c r="J135" i="4"/>
  <c r="BK242" i="4"/>
  <c r="BK218" i="4"/>
  <c r="BK197" i="4"/>
  <c r="J159" i="4"/>
  <c r="BK235" i="4"/>
  <c r="J213" i="4"/>
  <c r="BK188" i="4"/>
  <c r="BK147" i="4"/>
  <c r="J228" i="4"/>
  <c r="J180" i="4"/>
  <c r="BK151" i="4"/>
  <c r="BK241" i="4"/>
  <c r="BK206" i="4"/>
  <c r="J255" i="4"/>
  <c r="J233" i="4"/>
  <c r="J207" i="4"/>
  <c r="BK178" i="4"/>
  <c r="J142" i="4"/>
  <c r="BK260" i="4"/>
  <c r="BK233" i="4"/>
  <c r="BK208" i="4"/>
  <c r="BK171" i="4"/>
  <c r="J140" i="2"/>
  <c r="J135" i="2"/>
  <c r="J131" i="2"/>
  <c r="J128" i="2"/>
  <c r="BK151" i="2"/>
  <c r="J149" i="2"/>
  <c r="BK122" i="2"/>
  <c r="BK143" i="2"/>
  <c r="BK196" i="3"/>
  <c r="J147" i="3"/>
  <c r="BK164" i="3"/>
  <c r="J196" i="3"/>
  <c r="BK176" i="3"/>
  <c r="J163" i="3"/>
  <c r="J193" i="3"/>
  <c r="J162" i="3"/>
  <c r="BK138" i="3"/>
  <c r="J178" i="3"/>
  <c r="J133" i="3"/>
  <c r="J142" i="3"/>
  <c r="BK166" i="3"/>
  <c r="BK227" i="4"/>
  <c r="J209" i="4"/>
  <c r="BK189" i="4"/>
  <c r="BK158" i="4"/>
  <c r="J241" i="4"/>
  <c r="J178" i="4"/>
  <c r="BK161" i="4"/>
  <c r="J258" i="4"/>
  <c r="J234" i="4"/>
  <c r="J204" i="4"/>
  <c r="BK190" i="4"/>
  <c r="BK142" i="4"/>
  <c r="BK212" i="4"/>
  <c r="BK180" i="4"/>
  <c r="BK154" i="4"/>
  <c r="BK140" i="4"/>
  <c r="BK200" i="4"/>
  <c r="BK175" i="4"/>
  <c r="J156" i="4"/>
  <c r="BK263" i="4"/>
  <c r="J243" i="4"/>
  <c r="BK228" i="4"/>
  <c r="J143" i="4"/>
  <c r="J240" i="4"/>
  <c r="J208" i="4"/>
  <c r="BK179" i="4"/>
  <c r="J173" i="4"/>
  <c r="BK141" i="4"/>
  <c r="J248" i="4"/>
  <c r="J219" i="4"/>
  <c r="BK193" i="4"/>
  <c r="J163" i="4"/>
  <c r="AS94" i="1"/>
  <c r="BK130" i="2"/>
  <c r="BK128" i="2"/>
  <c r="BK124" i="2"/>
  <c r="BK148" i="2"/>
  <c r="BK141" i="2"/>
  <c r="J141" i="2"/>
  <c r="BK190" i="3"/>
  <c r="BK158" i="3"/>
  <c r="J177" i="3"/>
  <c r="BK155" i="3"/>
  <c r="J183" i="3"/>
  <c r="J171" i="3"/>
  <c r="BK143" i="3"/>
  <c r="J186" i="3"/>
  <c r="J176" i="3"/>
  <c r="BK153" i="3"/>
  <c r="BK163" i="3"/>
  <c r="J179" i="3"/>
  <c r="J189" i="3"/>
  <c r="J161" i="3"/>
  <c r="J232" i="4"/>
  <c r="BK210" i="4"/>
  <c r="J181" i="4"/>
  <c r="J263" i="4"/>
  <c r="BK223" i="4"/>
  <c r="J183" i="4"/>
  <c r="J145" i="4"/>
  <c r="J235" i="4"/>
  <c r="J212" i="4"/>
  <c r="BK187" i="4"/>
  <c r="BK153" i="4"/>
  <c r="BK230" i="4"/>
  <c r="BK199" i="4"/>
  <c r="J176" i="4"/>
  <c r="BK152" i="4"/>
  <c r="BK244" i="4"/>
  <c r="J205" i="4"/>
  <c r="BK183" i="4"/>
  <c r="BK157" i="4"/>
  <c r="BK139" i="4"/>
  <c r="BK246" i="4"/>
  <c r="BK214" i="4"/>
  <c r="J151" i="4"/>
  <c r="BK252" i="4"/>
  <c r="J230" i="4"/>
  <c r="BK184" i="4"/>
  <c r="J174" i="4"/>
  <c r="BK138" i="4"/>
  <c r="BK236" i="4"/>
  <c r="BK215" i="4"/>
  <c r="J155" i="4"/>
  <c r="J150" i="4"/>
  <c r="J139" i="4"/>
  <c r="BK136" i="4"/>
  <c r="J143" i="2"/>
  <c r="BK136" i="2"/>
  <c r="BK133" i="2"/>
  <c r="J129" i="2"/>
  <c r="BK125" i="2"/>
  <c r="BK150" i="2"/>
  <c r="J147" i="2"/>
  <c r="BK140" i="2"/>
  <c r="BK142" i="2"/>
  <c r="BK179" i="3"/>
  <c r="BK181" i="3"/>
  <c r="J167" i="3"/>
  <c r="BK134" i="3"/>
  <c r="J181" i="3"/>
  <c r="J168" i="3"/>
  <c r="BK140" i="3"/>
  <c r="BK177" i="3"/>
  <c r="BK154" i="3"/>
  <c r="J188" i="3"/>
  <c r="BK149" i="3"/>
  <c r="BK168" i="3"/>
  <c r="J175" i="3"/>
  <c r="J143" i="3"/>
  <c r="BK256" i="4"/>
  <c r="J214" i="4"/>
  <c r="BK203" i="4"/>
  <c r="J184" i="4"/>
  <c r="J157" i="4"/>
  <c r="BK216" i="4"/>
  <c r="J185" i="4"/>
  <c r="J160" i="4"/>
  <c r="J249" i="4"/>
  <c r="BK224" i="4"/>
  <c r="J192" i="4"/>
  <c r="J161" i="4"/>
  <c r="J257" i="4"/>
  <c r="J216" i="4"/>
  <c r="J191" i="4"/>
  <c r="BK159" i="4"/>
  <c r="BK249" i="4"/>
  <c r="J218" i="4"/>
  <c r="J189" i="4"/>
  <c r="J166" i="4"/>
  <c r="BK262" i="4"/>
  <c r="BK232" i="4"/>
  <c r="BK207" i="4"/>
  <c r="J168" i="4"/>
  <c r="J244" i="4"/>
  <c r="J222" i="4"/>
  <c r="BK192" i="4"/>
  <c r="J175" i="4"/>
  <c r="BK155" i="4"/>
  <c r="J262" i="4"/>
  <c r="J251" i="4"/>
  <c r="J224" i="4"/>
  <c r="BK211" i="4"/>
  <c r="J182" i="4"/>
  <c r="BK168" i="4"/>
  <c r="BK138" i="2"/>
  <c r="BK134" i="2"/>
  <c r="J132" i="2"/>
  <c r="BK127" i="2"/>
  <c r="J125" i="2"/>
  <c r="J151" i="2"/>
  <c r="BK146" i="2"/>
  <c r="BK137" i="2"/>
  <c r="BK123" i="2"/>
  <c r="BK185" i="3"/>
  <c r="BK146" i="3"/>
  <c r="BK172" i="3"/>
  <c r="BK193" i="3"/>
  <c r="J164" i="3"/>
  <c r="J138" i="3"/>
  <c r="J180" i="3"/>
  <c r="J146" i="3"/>
  <c r="J155" i="3"/>
  <c r="J195" i="3"/>
  <c r="BK141" i="3"/>
  <c r="J165" i="3"/>
  <c r="BK258" i="4"/>
  <c r="J226" i="4"/>
  <c r="J211" i="4"/>
  <c r="BK195" i="4"/>
  <c r="BK164" i="4"/>
  <c r="J254" i="4"/>
  <c r="BK219" i="4"/>
  <c r="BK191" i="4"/>
  <c r="BK173" i="4"/>
  <c r="J147" i="4"/>
  <c r="J239" i="4"/>
  <c r="J203" i="4"/>
  <c r="J170" i="4"/>
  <c r="J261" i="4"/>
  <c r="BK222" i="4"/>
  <c r="J198" i="4"/>
  <c r="BK160" i="4"/>
  <c r="BK143" i="4"/>
  <c r="J225" i="4"/>
  <c r="J193" i="4"/>
  <c r="BK170" i="4"/>
  <c r="J154" i="4"/>
  <c r="BK257" i="4"/>
  <c r="J142" i="2"/>
  <c r="J136" i="2"/>
  <c r="BK132" i="2"/>
  <c r="BK129" i="2"/>
  <c r="BK126" i="2"/>
  <c r="J123" i="2"/>
  <c r="J148" i="2"/>
  <c r="BK121" i="2"/>
  <c r="J124" i="2"/>
  <c r="J172" i="3"/>
  <c r="J134" i="3"/>
  <c r="BK162" i="3"/>
  <c r="BK194" i="3"/>
  <c r="BK180" i="3"/>
  <c r="J151" i="3"/>
  <c r="BK133" i="3"/>
  <c r="J182" i="3"/>
  <c r="BK161" i="3"/>
  <c r="BK189" i="3"/>
  <c r="BK197" i="3"/>
  <c r="BK150" i="3"/>
  <c r="BK182" i="3"/>
  <c r="J136" i="3"/>
  <c r="J236" i="4"/>
  <c r="BK220" i="4"/>
  <c r="J201" i="4"/>
  <c r="J179" i="4"/>
  <c r="J136" i="4"/>
  <c r="BK213" i="4"/>
  <c r="J162" i="4"/>
  <c r="BK255" i="4"/>
  <c r="BK226" i="4"/>
  <c r="J196" i="4"/>
  <c r="J260" i="4"/>
  <c r="J220" i="4"/>
  <c r="BK185" i="4"/>
  <c r="J158" i="4"/>
  <c r="BK248" i="4"/>
  <c r="J195" i="4"/>
  <c r="BK181" i="4"/>
  <c r="BK163" i="4"/>
  <c r="BK145" i="4"/>
  <c r="BK162" i="4"/>
  <c r="BK132" i="3" l="1"/>
  <c r="J132" i="3"/>
  <c r="J98" i="3"/>
  <c r="BK139" i="3"/>
  <c r="J139" i="3" s="1"/>
  <c r="J100" i="3" s="1"/>
  <c r="P145" i="3"/>
  <c r="T148" i="3"/>
  <c r="P152" i="3"/>
  <c r="T152" i="3"/>
  <c r="BK187" i="3"/>
  <c r="J187" i="3"/>
  <c r="J108" i="3" s="1"/>
  <c r="P192" i="3"/>
  <c r="P191" i="3" s="1"/>
  <c r="P120" i="2"/>
  <c r="P119" i="2" s="1"/>
  <c r="P118" i="2" s="1"/>
  <c r="AU95" i="1" s="1"/>
  <c r="T132" i="3"/>
  <c r="R135" i="3"/>
  <c r="P148" i="3"/>
  <c r="T160" i="3"/>
  <c r="T192" i="3"/>
  <c r="T191" i="3" s="1"/>
  <c r="BK149" i="4"/>
  <c r="J149" i="4" s="1"/>
  <c r="J100" i="4" s="1"/>
  <c r="P165" i="4"/>
  <c r="R177" i="4"/>
  <c r="BK194" i="4"/>
  <c r="J194" i="4" s="1"/>
  <c r="J104" i="4" s="1"/>
  <c r="P231" i="4"/>
  <c r="T238" i="4"/>
  <c r="R250" i="4"/>
  <c r="R132" i="3"/>
  <c r="R131" i="3" s="1"/>
  <c r="P139" i="3"/>
  <c r="R145" i="3"/>
  <c r="BK160" i="3"/>
  <c r="J160" i="3" s="1"/>
  <c r="J107" i="3" s="1"/>
  <c r="BK192" i="3"/>
  <c r="J192" i="3" s="1"/>
  <c r="J110" i="3" s="1"/>
  <c r="BK259" i="4"/>
  <c r="J259" i="4" s="1"/>
  <c r="J112" i="4" s="1"/>
  <c r="P132" i="3"/>
  <c r="R139" i="3"/>
  <c r="R148" i="3"/>
  <c r="R160" i="3"/>
  <c r="T187" i="3"/>
  <c r="P134" i="4"/>
  <c r="P144" i="4"/>
  <c r="R149" i="4"/>
  <c r="T165" i="4"/>
  <c r="T177" i="4"/>
  <c r="R194" i="4"/>
  <c r="R231" i="4"/>
  <c r="P238" i="4"/>
  <c r="BK247" i="4"/>
  <c r="J247" i="4" s="1"/>
  <c r="J109" i="4" s="1"/>
  <c r="T247" i="4"/>
  <c r="T250" i="4"/>
  <c r="T237" i="4" s="1"/>
  <c r="T120" i="2"/>
  <c r="T119" i="2"/>
  <c r="T118" i="2"/>
  <c r="BK135" i="3"/>
  <c r="J135" i="3" s="1"/>
  <c r="J99" i="3" s="1"/>
  <c r="T135" i="3"/>
  <c r="BK145" i="3"/>
  <c r="J145" i="3" s="1"/>
  <c r="J102" i="3" s="1"/>
  <c r="T145" i="3"/>
  <c r="T144" i="3" s="1"/>
  <c r="BK152" i="3"/>
  <c r="J152" i="3" s="1"/>
  <c r="J104" i="3" s="1"/>
  <c r="R152" i="3"/>
  <c r="P187" i="3"/>
  <c r="R192" i="3"/>
  <c r="R191" i="3"/>
  <c r="T134" i="4"/>
  <c r="P149" i="4"/>
  <c r="R165" i="4"/>
  <c r="P194" i="4"/>
  <c r="T231" i="4"/>
  <c r="R238" i="4"/>
  <c r="BK250" i="4"/>
  <c r="J250" i="4"/>
  <c r="J110" i="4" s="1"/>
  <c r="R259" i="4"/>
  <c r="R253" i="4" s="1"/>
  <c r="R120" i="2"/>
  <c r="R119" i="2"/>
  <c r="R118" i="2" s="1"/>
  <c r="R134" i="4"/>
  <c r="T144" i="4"/>
  <c r="T149" i="4"/>
  <c r="BK177" i="4"/>
  <c r="J177" i="4" s="1"/>
  <c r="J102" i="4" s="1"/>
  <c r="BK186" i="4"/>
  <c r="J186" i="4" s="1"/>
  <c r="J103" i="4" s="1"/>
  <c r="T194" i="4"/>
  <c r="R247" i="4"/>
  <c r="P250" i="4"/>
  <c r="P259" i="4"/>
  <c r="P253" i="4"/>
  <c r="BK120" i="2"/>
  <c r="BK119" i="2" s="1"/>
  <c r="P135" i="3"/>
  <c r="T139" i="3"/>
  <c r="BK148" i="3"/>
  <c r="J148" i="3"/>
  <c r="J103" i="3"/>
  <c r="P160" i="3"/>
  <c r="P159" i="3"/>
  <c r="R187" i="3"/>
  <c r="BK134" i="4"/>
  <c r="BK144" i="4"/>
  <c r="J144" i="4" s="1"/>
  <c r="J99" i="4" s="1"/>
  <c r="R144" i="4"/>
  <c r="BK165" i="4"/>
  <c r="J165" i="4"/>
  <c r="J101" i="4"/>
  <c r="P177" i="4"/>
  <c r="P186" i="4"/>
  <c r="R186" i="4"/>
  <c r="T186" i="4"/>
  <c r="BK231" i="4"/>
  <c r="J231" i="4" s="1"/>
  <c r="J105" i="4" s="1"/>
  <c r="BK238" i="4"/>
  <c r="J238" i="4" s="1"/>
  <c r="J107" i="4" s="1"/>
  <c r="P247" i="4"/>
  <c r="T259" i="4"/>
  <c r="T253" i="4"/>
  <c r="BK253" i="4"/>
  <c r="J253" i="4"/>
  <c r="J111" i="4"/>
  <c r="BK157" i="3"/>
  <c r="J157" i="3" s="1"/>
  <c r="J105" i="3" s="1"/>
  <c r="BK245" i="4"/>
  <c r="J245" i="4"/>
  <c r="J108" i="4" s="1"/>
  <c r="J89" i="4"/>
  <c r="F129" i="4"/>
  <c r="BF152" i="4"/>
  <c r="BF157" i="4"/>
  <c r="BF158" i="4"/>
  <c r="BF173" i="4"/>
  <c r="BF187" i="4"/>
  <c r="BF199" i="4"/>
  <c r="BF201" i="4"/>
  <c r="BF206" i="4"/>
  <c r="BF213" i="4"/>
  <c r="BF217" i="4"/>
  <c r="BF222" i="4"/>
  <c r="BF254" i="4"/>
  <c r="BK191" i="3"/>
  <c r="J191" i="3" s="1"/>
  <c r="J109" i="3" s="1"/>
  <c r="BF143" i="4"/>
  <c r="BF151" i="4"/>
  <c r="BF156" i="4"/>
  <c r="BF159" i="4"/>
  <c r="BF162" i="4"/>
  <c r="BF163" i="4"/>
  <c r="BF166" i="4"/>
  <c r="BF181" i="4"/>
  <c r="BF185" i="4"/>
  <c r="BF190" i="4"/>
  <c r="BF200" i="4"/>
  <c r="BF209" i="4"/>
  <c r="BF212" i="4"/>
  <c r="BF214" i="4"/>
  <c r="BF220" i="4"/>
  <c r="BF226" i="4"/>
  <c r="BF227" i="4"/>
  <c r="BF241" i="4"/>
  <c r="BF246" i="4"/>
  <c r="BF248" i="4"/>
  <c r="BF257" i="4"/>
  <c r="BF260" i="4"/>
  <c r="E122" i="4"/>
  <c r="BF135" i="4"/>
  <c r="BF140" i="4"/>
  <c r="BF145" i="4"/>
  <c r="BF147" i="4"/>
  <c r="BF161" i="4"/>
  <c r="BF164" i="4"/>
  <c r="BF179" i="4"/>
  <c r="BF184" i="4"/>
  <c r="BF188" i="4"/>
  <c r="BF197" i="4"/>
  <c r="BF198" i="4"/>
  <c r="BF211" i="4"/>
  <c r="BF221" i="4"/>
  <c r="BF223" i="4"/>
  <c r="BF225" i="4"/>
  <c r="BF229" i="4"/>
  <c r="BF239" i="4"/>
  <c r="BF252" i="4"/>
  <c r="BK159" i="3"/>
  <c r="BF160" i="4"/>
  <c r="BF168" i="4"/>
  <c r="BF203" i="4"/>
  <c r="BF210" i="4"/>
  <c r="BF232" i="4"/>
  <c r="BF242" i="4"/>
  <c r="BF167" i="4"/>
  <c r="BF171" i="4"/>
  <c r="BF195" i="4"/>
  <c r="BF196" i="4"/>
  <c r="BF205" i="4"/>
  <c r="BF218" i="4"/>
  <c r="BF224" i="4"/>
  <c r="BF240" i="4"/>
  <c r="BF249" i="4"/>
  <c r="BF258" i="4"/>
  <c r="BF261" i="4"/>
  <c r="BF263" i="4"/>
  <c r="F128" i="4"/>
  <c r="BF136" i="4"/>
  <c r="BF138" i="4"/>
  <c r="BF146" i="4"/>
  <c r="BF155" i="4"/>
  <c r="BF172" i="4"/>
  <c r="BF178" i="4"/>
  <c r="BF180" i="4"/>
  <c r="BF183" i="4"/>
  <c r="BF208" i="4"/>
  <c r="BF216" i="4"/>
  <c r="BF219" i="4"/>
  <c r="BF230" i="4"/>
  <c r="BF244" i="4"/>
  <c r="BF137" i="4"/>
  <c r="BF141" i="4"/>
  <c r="BF142" i="4"/>
  <c r="BF153" i="4"/>
  <c r="BF154" i="4"/>
  <c r="BF169" i="4"/>
  <c r="BF170" i="4"/>
  <c r="BF175" i="4"/>
  <c r="BF189" i="4"/>
  <c r="BF193" i="4"/>
  <c r="BF202" i="4"/>
  <c r="BF204" i="4"/>
  <c r="BF207" i="4"/>
  <c r="BF228" i="4"/>
  <c r="BF233" i="4"/>
  <c r="BF234" i="4"/>
  <c r="BF235" i="4"/>
  <c r="BF236" i="4"/>
  <c r="BF255" i="4"/>
  <c r="BF256" i="4"/>
  <c r="BF139" i="4"/>
  <c r="BF148" i="4"/>
  <c r="BF150" i="4"/>
  <c r="BF174" i="4"/>
  <c r="BF176" i="4"/>
  <c r="BF182" i="4"/>
  <c r="BF191" i="4"/>
  <c r="BF192" i="4"/>
  <c r="BF215" i="4"/>
  <c r="BF243" i="4"/>
  <c r="BF251" i="4"/>
  <c r="BF262" i="4"/>
  <c r="E120" i="3"/>
  <c r="F127" i="3"/>
  <c r="BF158" i="3"/>
  <c r="BF168" i="3"/>
  <c r="BF185" i="3"/>
  <c r="BF193" i="3"/>
  <c r="J120" i="2"/>
  <c r="J98" i="2" s="1"/>
  <c r="F91" i="3"/>
  <c r="J124" i="3"/>
  <c r="J127" i="3"/>
  <c r="BF153" i="3"/>
  <c r="BF154" i="3"/>
  <c r="BF156" i="3"/>
  <c r="BF166" i="3"/>
  <c r="BF172" i="3"/>
  <c r="BF173" i="3"/>
  <c r="BF174" i="3"/>
  <c r="BF176" i="3"/>
  <c r="BF177" i="3"/>
  <c r="BF180" i="3"/>
  <c r="BF181" i="3"/>
  <c r="BF186" i="3"/>
  <c r="BF189" i="3"/>
  <c r="BF196" i="3"/>
  <c r="BF141" i="3"/>
  <c r="BF146" i="3"/>
  <c r="BF147" i="3"/>
  <c r="BF170" i="3"/>
  <c r="BF179" i="3"/>
  <c r="BF190" i="3"/>
  <c r="BF194" i="3"/>
  <c r="BF133" i="3"/>
  <c r="BF149" i="3"/>
  <c r="BF151" i="3"/>
  <c r="BF163" i="3"/>
  <c r="BF171" i="3"/>
  <c r="BF188" i="3"/>
  <c r="BF134" i="3"/>
  <c r="BF136" i="3"/>
  <c r="BF155" i="3"/>
  <c r="BF178" i="3"/>
  <c r="BF137" i="3"/>
  <c r="BF138" i="3"/>
  <c r="BF142" i="3"/>
  <c r="BF150" i="3"/>
  <c r="BF169" i="3"/>
  <c r="BF184" i="3"/>
  <c r="BF140" i="3"/>
  <c r="BF143" i="3"/>
  <c r="BF161" i="3"/>
  <c r="BF162" i="3"/>
  <c r="BF164" i="3"/>
  <c r="BF165" i="3"/>
  <c r="BF167" i="3"/>
  <c r="BF175" i="3"/>
  <c r="BF182" i="3"/>
  <c r="BF183" i="3"/>
  <c r="BF195" i="3"/>
  <c r="BF197" i="3"/>
  <c r="F92" i="2"/>
  <c r="F114" i="2"/>
  <c r="J114" i="2"/>
  <c r="BF123" i="2"/>
  <c r="BF141" i="2"/>
  <c r="BF142" i="2"/>
  <c r="BF143" i="2"/>
  <c r="BF144" i="2"/>
  <c r="BF137" i="2"/>
  <c r="BF139" i="2"/>
  <c r="BF140" i="2"/>
  <c r="J89" i="2"/>
  <c r="E108" i="2"/>
  <c r="BF122" i="2"/>
  <c r="BF145" i="2"/>
  <c r="BF146" i="2"/>
  <c r="BF147" i="2"/>
  <c r="BF148" i="2"/>
  <c r="BF149" i="2"/>
  <c r="BF150" i="2"/>
  <c r="BF151" i="2"/>
  <c r="BF152" i="2"/>
  <c r="J92" i="2"/>
  <c r="BF121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8" i="2"/>
  <c r="BD95" i="1"/>
  <c r="J33" i="2"/>
  <c r="AV95" i="1" s="1"/>
  <c r="F33" i="4"/>
  <c r="AZ97" i="1" s="1"/>
  <c r="F36" i="2"/>
  <c r="BC95" i="1"/>
  <c r="F36" i="4"/>
  <c r="BC97" i="1" s="1"/>
  <c r="J33" i="3"/>
  <c r="AV96" i="1" s="1"/>
  <c r="F35" i="4"/>
  <c r="BB97" i="1" s="1"/>
  <c r="F33" i="3"/>
  <c r="AZ96" i="1"/>
  <c r="F35" i="3"/>
  <c r="BB96" i="1" s="1"/>
  <c r="F37" i="4"/>
  <c r="BD97" i="1" s="1"/>
  <c r="F36" i="3"/>
  <c r="BC96" i="1" s="1"/>
  <c r="F33" i="2"/>
  <c r="AZ95" i="1"/>
  <c r="F37" i="3"/>
  <c r="BD96" i="1" s="1"/>
  <c r="F35" i="2"/>
  <c r="BB95" i="1" s="1"/>
  <c r="J33" i="4"/>
  <c r="AV97" i="1" s="1"/>
  <c r="J119" i="2" l="1"/>
  <c r="J97" i="2" s="1"/>
  <c r="BK118" i="2"/>
  <c r="J118" i="2" s="1"/>
  <c r="J96" i="2" s="1"/>
  <c r="BK133" i="4"/>
  <c r="J133" i="4"/>
  <c r="J97" i="4"/>
  <c r="T159" i="3"/>
  <c r="R133" i="4"/>
  <c r="R237" i="4"/>
  <c r="T133" i="4"/>
  <c r="T132" i="4"/>
  <c r="P237" i="4"/>
  <c r="R159" i="3"/>
  <c r="P131" i="3"/>
  <c r="R144" i="3"/>
  <c r="R130" i="3" s="1"/>
  <c r="T131" i="3"/>
  <c r="T130" i="3" s="1"/>
  <c r="P133" i="4"/>
  <c r="P132" i="4" s="1"/>
  <c r="AU97" i="1" s="1"/>
  <c r="P144" i="3"/>
  <c r="P130" i="3"/>
  <c r="AU96" i="1" s="1"/>
  <c r="BK131" i="3"/>
  <c r="J131" i="3" s="1"/>
  <c r="J97" i="3" s="1"/>
  <c r="BK144" i="3"/>
  <c r="J144" i="3"/>
  <c r="J101" i="3"/>
  <c r="J134" i="4"/>
  <c r="J98" i="4" s="1"/>
  <c r="BK237" i="4"/>
  <c r="J237" i="4" s="1"/>
  <c r="J106" i="4" s="1"/>
  <c r="J159" i="3"/>
  <c r="J106" i="3"/>
  <c r="F34" i="2"/>
  <c r="BA95" i="1" s="1"/>
  <c r="F34" i="3"/>
  <c r="BA96" i="1"/>
  <c r="J34" i="2"/>
  <c r="AW95" i="1"/>
  <c r="AT95" i="1"/>
  <c r="J34" i="3"/>
  <c r="AW96" i="1" s="1"/>
  <c r="AT96" i="1" s="1"/>
  <c r="BD94" i="1"/>
  <c r="W33" i="1"/>
  <c r="F34" i="4"/>
  <c r="BA97" i="1" s="1"/>
  <c r="J30" i="2"/>
  <c r="AG95" i="1"/>
  <c r="BB94" i="1"/>
  <c r="W31" i="1"/>
  <c r="BC94" i="1"/>
  <c r="W32" i="1"/>
  <c r="AZ94" i="1"/>
  <c r="W29" i="1" s="1"/>
  <c r="J34" i="4"/>
  <c r="AW97" i="1" s="1"/>
  <c r="AT97" i="1" s="1"/>
  <c r="R132" i="4" l="1"/>
  <c r="BK132" i="4"/>
  <c r="J132" i="4"/>
  <c r="J96" i="4"/>
  <c r="BK130" i="3"/>
  <c r="J130" i="3"/>
  <c r="J30" i="3" s="1"/>
  <c r="AG96" i="1" s="1"/>
  <c r="AN95" i="1"/>
  <c r="J39" i="2"/>
  <c r="AX94" i="1"/>
  <c r="AU94" i="1"/>
  <c r="AY94" i="1"/>
  <c r="AV94" i="1"/>
  <c r="AK29" i="1"/>
  <c r="BA94" i="1"/>
  <c r="W30" i="1" s="1"/>
  <c r="J39" i="3" l="1"/>
  <c r="J96" i="3"/>
  <c r="AN96" i="1"/>
  <c r="J30" i="4"/>
  <c r="AG97" i="1"/>
  <c r="AG94" i="1"/>
  <c r="AK26" i="1"/>
  <c r="AW94" i="1"/>
  <c r="AK30" i="1" s="1"/>
  <c r="AK35" i="1" l="1"/>
  <c r="J39" i="4"/>
  <c r="AN97" i="1"/>
  <c r="AT94" i="1"/>
  <c r="AN94" i="1"/>
</calcChain>
</file>

<file path=xl/sharedStrings.xml><?xml version="1.0" encoding="utf-8"?>
<sst xmlns="http://schemas.openxmlformats.org/spreadsheetml/2006/main" count="3514" uniqueCount="759">
  <si>
    <t>Export Komplet</t>
  </si>
  <si>
    <t/>
  </si>
  <si>
    <t>2.0</t>
  </si>
  <si>
    <t>False</t>
  </si>
  <si>
    <t>{a3f8fb4a-9286-4726-8b83-3690484ae749}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</si>
  <si>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</si>
  <si>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</si>
  <si>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</si>
  <si>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</si>
  <si>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</si>
  <si>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</si>
  <si>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</si>
  <si>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</si>
  <si>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</si>
  <si>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</si>
  <si>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</si>
  <si>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Lávka Strečno</t>
  </si>
  <si>
    <t>JKSO:</t>
  </si>
  <si>
    <t>KS:</t>
  </si>
  <si>
    <t>Miesto:</t>
  </si>
  <si>
    <t>Strečno</t>
  </si>
  <si>
    <t>Dátum:</t>
  </si>
  <si>
    <t>24. 8. 2022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</si>
  <si>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</si>
  <si>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</si>
  <si>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</si>
  <si>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</si>
  <si>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</si>
  <si>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</si>
  <si>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</si>
  <si>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</si>
  <si>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</si>
  <si>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</si>
  <si>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</si>
  <si>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</si>
  <si>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</si>
  <si>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</si>
  <si>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</si>
  <si>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</si>
  <si>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</si>
  <si>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</si>
  <si>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</si>
  <si>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</si>
  <si>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</si>
  <si>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</si>
  <si>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</si>
  <si>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</si>
  <si>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</si>
  <si>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</si>
  <si>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</si>
  <si>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</si>
  <si>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</si>
  <si>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</si>
  <si>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</si>
  <si>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</si>
  <si>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</si>
  <si>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</si>
  <si>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</si>
  <si>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</si>
  <si>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</si>
  <si>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</si>
  <si>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</si>
  <si>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</si>
  <si>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</si>
  <si>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</si>
  <si>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</si>
  <si>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</si>
  <si>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</si>
  <si>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</si>
  <si>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</si>
  <si>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</si>
  <si>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</si>
  <si>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</si>
  <si>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</si>
  <si>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</si>
  <si>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</si>
  <si>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</si>
  <si>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</si>
  <si>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Elektroinštalácia</t>
  </si>
  <si>
    <t>STA</t>
  </si>
  <si>
    <t>{c9d8930b-0f82-4f6c-a7f2-0a991808b74e}</t>
  </si>
  <si>
    <t>Dočasná úprava NTL plynovodu</t>
  </si>
  <si>
    <t>{a10bb29c-3b3d-4a01-af50-c173bdc4a217}</t>
  </si>
  <si>
    <t>Rekonštrukcia lávky pre peších ponad rieku Váh s rozšírením na potrebnú svetlosť 2000 mm</t>
  </si>
  <si>
    <t>{f5b6a240-78ed-4298-b204-1421679ce480}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</si>
  <si>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</si>
  <si>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</si>
  <si>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</si>
  <si>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</si>
  <si>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</si>
  <si>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</si>
  <si>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</si>
  <si>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</si>
  <si>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</si>
  <si>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</si>
  <si>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</si>
  <si>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</si>
  <si>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</si>
  <si>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</si>
  <si>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</si>
  <si>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</si>
  <si>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</si>
  <si>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</si>
  <si>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</si>
  <si>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</si>
  <si>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</si>
  <si>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</si>
  <si>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</si>
  <si>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</si>
  <si>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</si>
  <si>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21-M</t>
  </si>
  <si>
    <t>Elektromontáže</t>
  </si>
  <si>
    <t>K</t>
  </si>
  <si>
    <t>210010063.S</t>
  </si>
  <si>
    <t>Rúrka elektroinštalačná oceľová, závitová, typ 6021, uložená pevne</t>
  </si>
  <si>
    <t>m</t>
  </si>
  <si>
    <t>64</t>
  </si>
  <si>
    <t>2</t>
  </si>
  <si>
    <t>345710003600.S</t>
  </si>
  <si>
    <t>Rúrka oceľová závitová 6021 s vysokou mechanickou odolnosťou, pozinkovaná, D 28,3 mm</t>
  </si>
  <si>
    <t>256</t>
  </si>
  <si>
    <t>4</t>
  </si>
  <si>
    <t>345710018600</t>
  </si>
  <si>
    <t>Spojka pre ocelové závitové trubky 321/1, závit 21 mm</t>
  </si>
  <si>
    <t>ks</t>
  </si>
  <si>
    <t>6</t>
  </si>
  <si>
    <t>345710036700.S</t>
  </si>
  <si>
    <t>Príchytka káblová kovová pre upevnenie káblov D 14-28 mm k uholníku alébo pásu</t>
  </si>
  <si>
    <t>8</t>
  </si>
  <si>
    <t>5</t>
  </si>
  <si>
    <t>210010351.S</t>
  </si>
  <si>
    <t>Krabicová rozvodka z lisovaného izolantu vrátane ukončenia káblov a zapojenia vodičov typ 6455-11 do 4 m</t>
  </si>
  <si>
    <t>10</t>
  </si>
  <si>
    <t>345410013000.S</t>
  </si>
  <si>
    <t>Krabica rozvodná PVC na stenu 6455-11, IP 66</t>
  </si>
  <si>
    <t>12</t>
  </si>
  <si>
    <t>7</t>
  </si>
  <si>
    <t>210020671.S</t>
  </si>
  <si>
    <t>Konštrukcia oceľová, klasická všeobecná výroba, montáž vrátane základného náteru</t>
  </si>
  <si>
    <t>kg</t>
  </si>
  <si>
    <t>14</t>
  </si>
  <si>
    <t>145540000500.S</t>
  </si>
  <si>
    <t>Profil oceľový 50x2 mm zváraný tenkostenný uzavretý štvorcový</t>
  </si>
  <si>
    <t>t</t>
  </si>
  <si>
    <t>16</t>
  </si>
  <si>
    <t>9</t>
  </si>
  <si>
    <t>246220000900.S</t>
  </si>
  <si>
    <t>Farba syntetická suríková S 2005</t>
  </si>
  <si>
    <t>18</t>
  </si>
  <si>
    <t>246420001200.S</t>
  </si>
  <si>
    <t>Riedidlo S-6006 do syntetických a olejových látok</t>
  </si>
  <si>
    <t>11</t>
  </si>
  <si>
    <t>312110000800.S</t>
  </si>
  <si>
    <t>Elektróda zváracia E-R 117 D 2,5 mm x dĺ. 350 mm nelegovaná s rutilovým a kyslým obalom</t>
  </si>
  <si>
    <t>tks</t>
  </si>
  <si>
    <t>22</t>
  </si>
  <si>
    <t>210021011.S</t>
  </si>
  <si>
    <t>Zhotovenie profilových a kruhových otvorov v plechu o hrúbke do 4 mm kruhové-P 16-21 bez závitu</t>
  </si>
  <si>
    <t>24</t>
  </si>
  <si>
    <t>13</t>
  </si>
  <si>
    <t>210100002.S</t>
  </si>
  <si>
    <t>Ukončenie vodičov v rozvádzač. vrátane zapojenia a vodičovej koncovky do 6 mm2</t>
  </si>
  <si>
    <t>26</t>
  </si>
  <si>
    <t>210100003.S</t>
  </si>
  <si>
    <t>Ukončenie vodičov v rozvádzač. vrátane zapojenia a vodičovej koncovky do 16 mm2</t>
  </si>
  <si>
    <t>28</t>
  </si>
  <si>
    <t>15</t>
  </si>
  <si>
    <t>345720003900.S</t>
  </si>
  <si>
    <t>Dutinka lisovacia DI 16-18 izolovaná</t>
  </si>
  <si>
    <t>30</t>
  </si>
  <si>
    <t>354310012900.S</t>
  </si>
  <si>
    <t>Káblové oko hliníkové lisovacie 16 AL 617055</t>
  </si>
  <si>
    <t>32</t>
  </si>
  <si>
    <t>17</t>
  </si>
  <si>
    <t>210120405.S</t>
  </si>
  <si>
    <t>Istič vzduchový trojpólový + N do 63 A</t>
  </si>
  <si>
    <t>34</t>
  </si>
  <si>
    <t>358220047300</t>
  </si>
  <si>
    <t>Istič TX3 3P+N, charakteristika B, 10 A, 10000 A/10 kA, 4 moduly, LEGRAND</t>
  </si>
  <si>
    <t>36</t>
  </si>
  <si>
    <t>19</t>
  </si>
  <si>
    <t>210193099.S</t>
  </si>
  <si>
    <t>Istiacia skriňa verejného osvetlenia ISVO</t>
  </si>
  <si>
    <t>38</t>
  </si>
  <si>
    <t>357140008225.S</t>
  </si>
  <si>
    <t>Rozvodnicová skriňa plastová nástenná, počet radov 2, modulov v rade 12, modulov celkom 24, PE+N, IP65</t>
  </si>
  <si>
    <t>40</t>
  </si>
  <si>
    <t>21</t>
  </si>
  <si>
    <t>210201771.S</t>
  </si>
  <si>
    <t>Zapojenie uličného LED svietidla IP65</t>
  </si>
  <si>
    <t>42</t>
  </si>
  <si>
    <t>348370001602.S</t>
  </si>
  <si>
    <t>LED svietidlo uličné HLINÍK, 10W, 123lm/W, 3000K, IP67,-30 až 30°C, MOONLight 010 3K, kábel 2,5m, poistka</t>
  </si>
  <si>
    <t>44</t>
  </si>
  <si>
    <t>23</t>
  </si>
  <si>
    <t>210201820.S</t>
  </si>
  <si>
    <t>Montáž 4 m stožiara s prírubou pre uličné svietidlá</t>
  </si>
  <si>
    <t>46</t>
  </si>
  <si>
    <t>348370003202.S</t>
  </si>
  <si>
    <t>Stožiar oceľový osvetľovací rúrový so zemným koncom výšky 3,7 m nad zemou, D 76/60 mm, s výzbrojou</t>
  </si>
  <si>
    <t>48</t>
  </si>
  <si>
    <t>25</t>
  </si>
  <si>
    <t>552810003200.S</t>
  </si>
  <si>
    <t>Držiak pre rúrky hladké D 70/3 mm</t>
  </si>
  <si>
    <t>50</t>
  </si>
  <si>
    <t>345760004600.S</t>
  </si>
  <si>
    <t>Konzola nástenná VBS 200x200 mm</t>
  </si>
  <si>
    <t>52</t>
  </si>
  <si>
    <t>27</t>
  </si>
  <si>
    <t>210220021.S</t>
  </si>
  <si>
    <t>Uzemňovacie vedenie v zemi FeZn vrátane izolácie spojov O 10 mm</t>
  </si>
  <si>
    <t>54</t>
  </si>
  <si>
    <t>354410054800.S</t>
  </si>
  <si>
    <t>Drôt bleskozvodový FeZn, d 10 mm</t>
  </si>
  <si>
    <t>56</t>
  </si>
  <si>
    <t>29</t>
  </si>
  <si>
    <t>210220280.S</t>
  </si>
  <si>
    <t>Uzemňovacia tyč FeZn ZT</t>
  </si>
  <si>
    <t>58</t>
  </si>
  <si>
    <t>354410055700.S</t>
  </si>
  <si>
    <t>Tyč uzemňovacia FeZn označenie ZT 2 m</t>
  </si>
  <si>
    <t>60</t>
  </si>
  <si>
    <t>31</t>
  </si>
  <si>
    <t>210800109.S</t>
  </si>
  <si>
    <t>Kábel medený uložený voľne CYKY 450/750 V 3x4</t>
  </si>
  <si>
    <t>62</t>
  </si>
  <si>
    <t>341110000900.S</t>
  </si>
  <si>
    <t>Kábel medený CYKY 3x4 mm2</t>
  </si>
  <si>
    <t>Bystrík Paňák</t>
  </si>
  <si>
    <t>HSV - Práce a dodávky HSV</t>
  </si>
  <si>
    <t xml:space="preserve">    1 - Zemné práce</t>
  </si>
  <si>
    <t xml:space="preserve">    4 - Vodorovné konštrukcie</t>
  </si>
  <si>
    <t xml:space="preserve">    8 - Rúrové vedenie</t>
  </si>
  <si>
    <t>PSV - Práce a dodávky PSV</t>
  </si>
  <si>
    <t xml:space="preserve">    713 - Izolácie tepelné</t>
  </si>
  <si>
    <t xml:space="preserve">    723 - Zdravotechnika - vnútorný plynovod</t>
  </si>
  <si>
    <t xml:space="preserve">    733 - Ústredné kúrenie - rozvodné potrubie</t>
  </si>
  <si>
    <t xml:space="preserve">    783 - Nátery</t>
  </si>
  <si>
    <t xml:space="preserve">    23-M - Montáže potrubia</t>
  </si>
  <si>
    <t xml:space="preserve">    46-M - Zemné práce vykonávané pri externých montážnych prácach</t>
  </si>
  <si>
    <t>Ostatné - Ostatné</t>
  </si>
  <si>
    <t xml:space="preserve">    101 - Inžinierská činnosť</t>
  </si>
  <si>
    <t>HSV</t>
  </si>
  <si>
    <t>Práce a dodávky HSV</t>
  </si>
  <si>
    <t>Zemné práce</t>
  </si>
  <si>
    <t>131201101.S</t>
  </si>
  <si>
    <t>Výkop nezapaženej jamy v hornine 3, do 100 m3    1</t>
  </si>
  <si>
    <t>m3</t>
  </si>
  <si>
    <t>174101001.S</t>
  </si>
  <si>
    <t>Zásyp sypaninou so zhutnením jám, šachiet, rýh, zárezov alebo okolo objektov do 100 m3    2</t>
  </si>
  <si>
    <t>Vodorovné konštrukcie</t>
  </si>
  <si>
    <t>451572111.S</t>
  </si>
  <si>
    <t>Lôžko pod potrubie, stoky a drobné objekty, v otvorenom výkope z kameniva drobného ťaženého 0-4 mm    3</t>
  </si>
  <si>
    <t>175101102.S</t>
  </si>
  <si>
    <t>Obsyp potrubia sypaninou z vhodných hornín 1 až 4 s prehodením sypaniny    4</t>
  </si>
  <si>
    <t>581510000100.S</t>
  </si>
  <si>
    <t>Piesok ťažený    5</t>
  </si>
  <si>
    <t>Rúrové vedenie</t>
  </si>
  <si>
    <t>802054225</t>
  </si>
  <si>
    <t>Dočasné uzatvorenie plynovodu Ravett stop systémom    6</t>
  </si>
  <si>
    <t>súb</t>
  </si>
  <si>
    <t>551802023111</t>
  </si>
  <si>
    <t>Navarovacia tvarovka Ravetti    7</t>
  </si>
  <si>
    <t>899721121.S</t>
  </si>
  <si>
    <t>Signalizačný vodič na potrubí PVC DN do 150    8</t>
  </si>
  <si>
    <t>017750112</t>
  </si>
  <si>
    <t>Prípojenie signalizačného vodiča na existujúci    9</t>
  </si>
  <si>
    <t>PSV</t>
  </si>
  <si>
    <t>Práce a dodávky PSV</t>
  </si>
  <si>
    <t>713</t>
  </si>
  <si>
    <t>Izolácie tepelné</t>
  </si>
  <si>
    <t>713482304</t>
  </si>
  <si>
    <t>Montaž trubíc TUBOLIT DG hr. do 6 mm, vnút.priemer 29 - 41 mm    10</t>
  </si>
  <si>
    <t>283310001700.S</t>
  </si>
  <si>
    <t>Izolačná PE trubica dxhr. 40x9 mm, nadrezaná, na izolovanie rozvodov vody, kúrenia, zdravotechniky    11</t>
  </si>
  <si>
    <t>723</t>
  </si>
  <si>
    <t>Zdravotechnika - vnútorný plynovod</t>
  </si>
  <si>
    <t>723150317.S</t>
  </si>
  <si>
    <t>Potrubie z oceľových rúrok hladkých čiernych spájaných zvarov. akosť 11 353.0 Dxt 159/4, 5 mm    12</t>
  </si>
  <si>
    <t>723190901.S</t>
  </si>
  <si>
    <t>Oprava plynovodného potrubia uzatvorenie alebo otvorenie plynovodného potrubia pri opravách    13</t>
  </si>
  <si>
    <t>723190907.S</t>
  </si>
  <si>
    <t>Oprava plynovodného potrubia odvzdušnenie a napustenie potrubia    14</t>
  </si>
  <si>
    <t>733</t>
  </si>
  <si>
    <t>Ústredné kúrenie - rozvodné potrubie</t>
  </si>
  <si>
    <t>733126045.S</t>
  </si>
  <si>
    <t>Montáž tvarovky - redukcie DN 150 privarením    15</t>
  </si>
  <si>
    <t>316170015900.S</t>
  </si>
  <si>
    <t>Redukcia varná DN 150/100, d 168,3/108,0 mm, hr. steny 4,5/3,6 mm, z čiernej uhlíkovej ocele    16</t>
  </si>
  <si>
    <t>733126110.S</t>
  </si>
  <si>
    <t>Montáž tvarovky - koleno DN 150 privarením    17</t>
  </si>
  <si>
    <t>316170006700.S</t>
  </si>
  <si>
    <t>Koleno varné DN 150, d 159,0 mm, hr. steny 4,5 mm, z čiernej uhlíkovej ocele    18</t>
  </si>
  <si>
    <t>783</t>
  </si>
  <si>
    <t>Nátery</t>
  </si>
  <si>
    <t>783426360.S</t>
  </si>
  <si>
    <t>Nátery kov.potr.a armatúr syntetické do DN 150 mm farby bielej dvojnás. 1x email a základným náterom    19</t>
  </si>
  <si>
    <t>23-M</t>
  </si>
  <si>
    <t>Montáže potrubia</t>
  </si>
  <si>
    <t>230120048.S</t>
  </si>
  <si>
    <t>Čistenie potrubia prefúkavaním alebo preplachovaním DN 150    20</t>
  </si>
  <si>
    <t>230201018.S</t>
  </si>
  <si>
    <t>Montáž plynového potrubia z dvojvsrtvového PE 100 SDR17 zváraných natupo D 110x6,3 mm    21</t>
  </si>
  <si>
    <t>286130036500.S</t>
  </si>
  <si>
    <t>Rúra HDPE na plyn PE100 SDR17,6 110x6,3x12 m    22</t>
  </si>
  <si>
    <t>230203188</t>
  </si>
  <si>
    <t>Montáž kolena W90° elektrotvarovkového PE 100 SDR 11 D 110 mm    23</t>
  </si>
  <si>
    <t>286530187500</t>
  </si>
  <si>
    <t>Koleno 90° elektrotvarovkové W 90° PE 100 SDR 11 D 110 mm, FRIALEN    24</t>
  </si>
  <si>
    <t>230203568</t>
  </si>
  <si>
    <t>Montáž USTR prechodka PE/oceľ PE 100 SDR11 D 110/DN100 mm    25</t>
  </si>
  <si>
    <t>286220030300</t>
  </si>
  <si>
    <t>Prechodka USTR PE/oceľ PE 100 SDR 11 D/DN 110/100, FRIALEN    26</t>
  </si>
  <si>
    <t>230210003.S</t>
  </si>
  <si>
    <t>Oprava továrenského opláštenia a izolácia zvarov ovinutím pásky za studena - 2 vrstvy    27</t>
  </si>
  <si>
    <t>m2</t>
  </si>
  <si>
    <t>247710009400</t>
  </si>
  <si>
    <t>Páska izolačná spodná 3 vrstvá DENSOLEN AS 39 P š. 50 mm, dĺ. 15 m, s PE fóliou a obojstranným butylkaučukovým poťahom, FRIALEN    28</t>
  </si>
  <si>
    <t>247710009500</t>
  </si>
  <si>
    <t>Páska izolačná vrchná 2 vrstvá DENSOLEN R 30 HT š. 50 mm, dĺ. 30 m, s PE fóliou a butylkaučukovým poťahom na jednej strane, FRIALEN    29</t>
  </si>
  <si>
    <t>230210950</t>
  </si>
  <si>
    <t>Odstranenie tovarenskej izolacie z potrubia    30</t>
  </si>
  <si>
    <t>230205131</t>
  </si>
  <si>
    <t>Výroba a montáž objímka s oceľovej pásoviny šírky 50mm    31</t>
  </si>
  <si>
    <t>230255423</t>
  </si>
  <si>
    <t>Demontáž oceľovej objímky šírky 50 mm    32</t>
  </si>
  <si>
    <t>230260505</t>
  </si>
  <si>
    <t>Rozrezanie oceľového potrubia DN150    33</t>
  </si>
  <si>
    <t>66</t>
  </si>
  <si>
    <t>733126501</t>
  </si>
  <si>
    <t>Oceľová podpera z rúr DN 32    34</t>
  </si>
  <si>
    <t>súb.</t>
  </si>
  <si>
    <t>68</t>
  </si>
  <si>
    <t>723150801.S</t>
  </si>
  <si>
    <t>Demontáž potrubia zvarovaného z oceľových rúrok hladkých do DN 32,  -0,00254t    35</t>
  </si>
  <si>
    <t>70</t>
  </si>
  <si>
    <t>776160951</t>
  </si>
  <si>
    <t>Demontáž elektrotvarovkovej prechodky PE 100 SDR 11 USTR D110    36</t>
  </si>
  <si>
    <t>72</t>
  </si>
  <si>
    <t>773160851</t>
  </si>
  <si>
    <t>Demontáž potrubia plastového D 110, PE 100 SDR 11    37</t>
  </si>
  <si>
    <t>74</t>
  </si>
  <si>
    <t>773160901</t>
  </si>
  <si>
    <t>Demontáž elektrotvarovkového kolena D110, PE 100 SDR 11    38</t>
  </si>
  <si>
    <t>76</t>
  </si>
  <si>
    <t>230230201.S</t>
  </si>
  <si>
    <t>Príprava na odstránenie plynu z potrubia dusíkom    39</t>
  </si>
  <si>
    <t>úsek</t>
  </si>
  <si>
    <t>78</t>
  </si>
  <si>
    <t>230230211.S</t>
  </si>
  <si>
    <t>Odstránenie plynu z potrubia dusíkom  do DN 50    40</t>
  </si>
  <si>
    <t>80</t>
  </si>
  <si>
    <t>230230213.S</t>
  </si>
  <si>
    <t>Odstránenie plynu z potrubia dusíkom  DN 100    41</t>
  </si>
  <si>
    <t>82</t>
  </si>
  <si>
    <t>230230214.S</t>
  </si>
  <si>
    <t>Odstránenie plynu z potrubia dusíkom  do DN 150    42</t>
  </si>
  <si>
    <t>84</t>
  </si>
  <si>
    <t>217110000100.S</t>
  </si>
  <si>
    <t>Dusík stlačený vo fľašiach    43</t>
  </si>
  <si>
    <t>86</t>
  </si>
  <si>
    <t>230170013</t>
  </si>
  <si>
    <t>Skúška prevadzkovým tlakom, omydlením    44</t>
  </si>
  <si>
    <t>88</t>
  </si>
  <si>
    <t>230270213</t>
  </si>
  <si>
    <t>Uvedenie odberatelov do prevádzky    45</t>
  </si>
  <si>
    <t>90</t>
  </si>
  <si>
    <t>46-M</t>
  </si>
  <si>
    <t>Zemné práce vykonávané pri externých montážnych prácach</t>
  </si>
  <si>
    <t>460490012.S</t>
  </si>
  <si>
    <t>Rozvinutie a uloženie výstražnej fólie z PE do ryhy, šírka do 33 cm    46</t>
  </si>
  <si>
    <t>92</t>
  </si>
  <si>
    <t>283230008300</t>
  </si>
  <si>
    <t>Výstražná fólia PE, š. 300 mm, pre plyn, farba žltá, CAMPRI    47</t>
  </si>
  <si>
    <t>94</t>
  </si>
  <si>
    <t>460490022</t>
  </si>
  <si>
    <t>Betonova pätka 400x400x400 mm    48</t>
  </si>
  <si>
    <t>96</t>
  </si>
  <si>
    <t>Ostatné</t>
  </si>
  <si>
    <t>101</t>
  </si>
  <si>
    <t>Inžinierská činnosť</t>
  </si>
  <si>
    <t>101001100</t>
  </si>
  <si>
    <t>Vytyčenie inžinierských sietí    49</t>
  </si>
  <si>
    <t>hod.</t>
  </si>
  <si>
    <t>98</t>
  </si>
  <si>
    <t>101001101</t>
  </si>
  <si>
    <t>Učasť OPO na tlakovej skúške    50</t>
  </si>
  <si>
    <t>100</t>
  </si>
  <si>
    <t>101001111</t>
  </si>
  <si>
    <t>Technologický postup prepoja    51</t>
  </si>
  <si>
    <t>102</t>
  </si>
  <si>
    <t>101001301</t>
  </si>
  <si>
    <t>Revízie a tlakové a tesnostné skúšky    52</t>
  </si>
  <si>
    <t>104</t>
  </si>
  <si>
    <t>101001305</t>
  </si>
  <si>
    <t>Odovzdanie diela    53</t>
  </si>
  <si>
    <t>106</t>
  </si>
  <si>
    <t>J &amp; D PROJEKT, S.R.O., Čajakova 6, 010 01  Žilina</t>
  </si>
  <si>
    <t>Ing. Lukáš Rolko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</si>
  <si>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</si>
  <si>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</si>
  <si>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</si>
  <si>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</si>
  <si>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</si>
  <si>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</si>
  <si>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 xml:space="preserve">    711 - Izolácie proti vode a vlhkosti</t>
  </si>
  <si>
    <t xml:space="preserve">    764 - Konštrukcie klampiarske</t>
  </si>
  <si>
    <t xml:space="preserve">    767 - Konštrukcie doplnkové kovové</t>
  </si>
  <si>
    <t xml:space="preserve">    783 - Dokončovacie práce - nátery</t>
  </si>
  <si>
    <t xml:space="preserve">    43-M - Montáž oceľových konštrukcií</t>
  </si>
  <si>
    <t>113152210</t>
  </si>
  <si>
    <t>Odstránenie asf. podkladu alebo krytu bez prek., plochy do 500 m2, hr. do 30 mm  0,076 t s uložením na skládku</t>
  </si>
  <si>
    <t>122201101</t>
  </si>
  <si>
    <t xml:space="preserve">Odkopávka a prekopávka nezapažená v hornine 3, do 100 m3 </t>
  </si>
  <si>
    <t>122201109</t>
  </si>
  <si>
    <t>Odkopávky a prekopávky nezapažené. Príplatok k cenám za lepivosť horniny 3</t>
  </si>
  <si>
    <t>171101121</t>
  </si>
  <si>
    <t>Uloženie sypaniny do násypu  nesúdržných kamenistých hornín</t>
  </si>
  <si>
    <t xml:space="preserve">Zásyp sypaninou so zhutnením jám, šachiet, rýh, zárezov alebo okolo objektov do 100 m3 </t>
  </si>
  <si>
    <t>1481910482</t>
  </si>
  <si>
    <t>181301301</t>
  </si>
  <si>
    <t>Rozprestretie ornice na svahu do sklonu 1:5, plocha do 500 m2,hr. do 100 mm</t>
  </si>
  <si>
    <t>182201101</t>
  </si>
  <si>
    <t>Svahovanie trvalých svahov v násype</t>
  </si>
  <si>
    <t>183405211</t>
  </si>
  <si>
    <t>Výsev trávniku hydroosevom na ornicu</t>
  </si>
  <si>
    <t>0057211100</t>
  </si>
  <si>
    <t>Tráva - Trávové semeno</t>
  </si>
  <si>
    <t>Zakladanie</t>
  </si>
  <si>
    <t>212756111.S</t>
  </si>
  <si>
    <t>Trativody z flexodrenážnych rúr, DN 100</t>
  </si>
  <si>
    <t>-47630079</t>
  </si>
  <si>
    <t>275321117</t>
  </si>
  <si>
    <t>Základové pätky mostných konštrukcií  z betónu železového tr. C 25/30</t>
  </si>
  <si>
    <t>275354111</t>
  </si>
  <si>
    <t>Debnenie základových pätiek mostných konštrukcií  - zhotovenie</t>
  </si>
  <si>
    <t>275354211</t>
  </si>
  <si>
    <t>Debnenie základových pätiek mostných konštrukcií  - odstránenie</t>
  </si>
  <si>
    <t>Zvislé a kompletné konštrukcie</t>
  </si>
  <si>
    <t>319114111</t>
  </si>
  <si>
    <t>Demontáž a uloženie na skládku prefabr. dielov, krycej dosky, doplnkových most., konštr. z dielcov betónových, hmot. do 5t</t>
  </si>
  <si>
    <t>5938120200_1</t>
  </si>
  <si>
    <t>Trapézový plech T55/235 hr 1,0 mm, pozink 275 g/m2, vonkajší povrch náter RAL 9002, rezerva 20% na prekrytie</t>
  </si>
  <si>
    <t>5938120200_2</t>
  </si>
  <si>
    <t>Spriahovacie tŕne na spriahnutie betónu mostovky s oceľovou nosnou konštrukciou, Dodávka a montáž</t>
  </si>
  <si>
    <t>421361116</t>
  </si>
  <si>
    <t>Výstuž mostných konštrukcií vodorovných dosiek a klenieb, pr.do 12 mm, z oceľe značky 10505</t>
  </si>
  <si>
    <t>421361316</t>
  </si>
  <si>
    <t>Montáž trapezóveho plechu k hornému pásu mostovkových priečnikov</t>
  </si>
  <si>
    <t>327323127</t>
  </si>
  <si>
    <t>Múry a valy z betónu železového tr. C 30/37 XC4,XF2,XA2</t>
  </si>
  <si>
    <t>327351211</t>
  </si>
  <si>
    <t>Debnenie múrov a valov zvislých aj sklonených, výšky do 20 m zhotovenie</t>
  </si>
  <si>
    <t>327351219</t>
  </si>
  <si>
    <t>Príplatok k cene za zakrivenie múrov s polomerom do 20 m</t>
  </si>
  <si>
    <t>327351221</t>
  </si>
  <si>
    <t>Debnenie múrov a valov zvislých aj sklonených, výšky do 20 m odstránenie</t>
  </si>
  <si>
    <t>327361006</t>
  </si>
  <si>
    <t>Výstuž múrov a valov priemeru do 12 mm, z ocele 10 505</t>
  </si>
  <si>
    <t>348171111</t>
  </si>
  <si>
    <t>Osadenie zábradlia oceľového na moste vrátane spojenia dielcov hmotnosti do 100 kg/m</t>
  </si>
  <si>
    <t>9990000001</t>
  </si>
  <si>
    <t>Materiál pre oceľové zábradlie</t>
  </si>
  <si>
    <t>3114301000</t>
  </si>
  <si>
    <t>Skrutka 6 hranná s celým závitom M12 x 50 - nerez, DIN 931 , STN 02 14 55, ISO 4014</t>
  </si>
  <si>
    <t>3112602000</t>
  </si>
  <si>
    <t>Podložka pre skrutky so šesťhrannou hlavou M 12- nerez, DIN 988, STN 02 1702</t>
  </si>
  <si>
    <t>3111041800</t>
  </si>
  <si>
    <t>Matice 6 hranné hrubé M 12</t>
  </si>
  <si>
    <t>0003000123R</t>
  </si>
  <si>
    <t>Osadenie tlmičov kmitania objektu</t>
  </si>
  <si>
    <t>2095396721</t>
  </si>
  <si>
    <t>000300021R</t>
  </si>
  <si>
    <t>Zariadenie staveniska, inžinierska činnosť, VTD</t>
  </si>
  <si>
    <t>kpl</t>
  </si>
  <si>
    <t>2019049226</t>
  </si>
  <si>
    <t>421321117</t>
  </si>
  <si>
    <t>Mostné nosné konštrukcie dosiek a klenieb zo železobetónu tr. C 30/37 XC4,XF2,XA2</t>
  </si>
  <si>
    <t>421351112</t>
  </si>
  <si>
    <t>Debnenie nosných konštrukcií mostov dosiek a klenieb plného prierezu , zhotovenie bez nábehov</t>
  </si>
  <si>
    <t>33</t>
  </si>
  <si>
    <t>421351211</t>
  </si>
  <si>
    <t>Debnenie nosných konštrukcií mostov dosiek a klenieb plného prierezu ,  odstránenie</t>
  </si>
  <si>
    <t>451315124.S</t>
  </si>
  <si>
    <t>Podkladová alebo výplňová vrstva z betónu tr. C 12/15 hr. do 150 mm</t>
  </si>
  <si>
    <t>797166639</t>
  </si>
  <si>
    <t>35</t>
  </si>
  <si>
    <t>966077131</t>
  </si>
  <si>
    <t>Odstránenie doplnkových oceľov. konštrukcií hmotnosti jednotlivo nad 50 do 100 kg,  -0,37500t</t>
  </si>
  <si>
    <t>428941112</t>
  </si>
  <si>
    <t>Osadenie mostného ložiska hmotnosti jednotlivo nad 10 do 110 kg</t>
  </si>
  <si>
    <t>37</t>
  </si>
  <si>
    <t>429941122</t>
  </si>
  <si>
    <t>Odskružovacie zariad., zhotovenie, hydraulické zdviháky zaťaženia nad 250-500 kN</t>
  </si>
  <si>
    <t>429941222</t>
  </si>
  <si>
    <t>Odskružovacie zariad., odstránenie, hydraulické zdviháky zaťaženia 250-500 kN</t>
  </si>
  <si>
    <t>39</t>
  </si>
  <si>
    <t>451315111</t>
  </si>
  <si>
    <t>Podkladná vrstva mostných stavieb z betónu prostého tr. C 25/30 vo vrstve do 100 mm</t>
  </si>
  <si>
    <t>Komunikácie</t>
  </si>
  <si>
    <t>564851111.S</t>
  </si>
  <si>
    <t>Podklad zo štrkodrviny s rozprestretím a zhutnením, po zhutnení hr. 150 mm</t>
  </si>
  <si>
    <t>-9647218</t>
  </si>
  <si>
    <t>41</t>
  </si>
  <si>
    <t>573211106.S</t>
  </si>
  <si>
    <t>Postrek asfaltový spojovací bez posypu kamenivom z asfaltu cestného v množstve 0,30 kg/m2</t>
  </si>
  <si>
    <t>-2111864110</t>
  </si>
  <si>
    <t>577144231.S</t>
  </si>
  <si>
    <t>Asfaltový betón vrstva obrusná AC 11 O v pruhu š. do 3 m z nemodifik. asfaltu tr. II, po zhutnení hr. 50 mm</t>
  </si>
  <si>
    <t>570645590</t>
  </si>
  <si>
    <t>43</t>
  </si>
  <si>
    <t>577144331.S</t>
  </si>
  <si>
    <t>Asfaltový betón vrstva obrusná alebo ložná AC 16 v pruhu š. do 3 m z nemodifik. asfaltu tr. II, po zhutnení hr. 50 mm</t>
  </si>
  <si>
    <t>-1336054669</t>
  </si>
  <si>
    <t>581110311</t>
  </si>
  <si>
    <t>Kryt cementobetónový cestných komunikácií skupiny CB III, Betón mostovky liaty do systému strateného debnenia tvoreného trapézovým plechom</t>
  </si>
  <si>
    <t>45</t>
  </si>
  <si>
    <t>421361411</t>
  </si>
  <si>
    <t>Výstuž mostných konštrukcií vodorovných dosiek a klenieb, zo zváraných sietí</t>
  </si>
  <si>
    <t>47</t>
  </si>
  <si>
    <t>914002819</t>
  </si>
  <si>
    <t>Zabezpečenie organizácie cestnej premávky počas výstavby, plná výluka mosta počas prác cca 2-3 mesiace</t>
  </si>
  <si>
    <t>Úpravy povrchov, podlahy, osadenie</t>
  </si>
  <si>
    <t>622211111</t>
  </si>
  <si>
    <t>Čistenie muriva podpier, pilierov, krídiel od machu a inej vegetácie</t>
  </si>
  <si>
    <t>49</t>
  </si>
  <si>
    <t>622463264</t>
  </si>
  <si>
    <t>Sanácia betónových konštrukcií - ochranný náter výstuže pred koróziou, rep ochrana</t>
  </si>
  <si>
    <t>622463260</t>
  </si>
  <si>
    <t>Ochrana,čistenie a sanácia betonových konštrukcií, hĺbková penetrácia</t>
  </si>
  <si>
    <t>51</t>
  </si>
  <si>
    <t>622463271</t>
  </si>
  <si>
    <t>Sanácia betónových konštrukcií, vyrovnávacia malta na jemné opravy, weber.rep vyspravka J, hr. 10 mm</t>
  </si>
  <si>
    <t>622463281</t>
  </si>
  <si>
    <t>Sanácia betónových konštrukcií Weber - Terranova, vyrovnávacia malta na hrubé opravy, weber.rep vysprávka H, hr. 30 mm</t>
  </si>
  <si>
    <t>53</t>
  </si>
  <si>
    <t>622661211</t>
  </si>
  <si>
    <t>Náter betónu pojazdnej plochy mostovky - Viackomponentný epoxidový náter, farebnosť podľa výberu investora</t>
  </si>
  <si>
    <t>622661221</t>
  </si>
  <si>
    <t>Náter betónu mostu epoxidový disperzný 2x</t>
  </si>
  <si>
    <t>Ostatné konštrukcie a práce-búranie</t>
  </si>
  <si>
    <t>55</t>
  </si>
  <si>
    <t>916561111.S</t>
  </si>
  <si>
    <t>Osadenie záhonového alebo parkového obrubníka betón., do lôžka z bet. pros. tr. C 12/15 s bočnou oporou</t>
  </si>
  <si>
    <t>1386899315</t>
  </si>
  <si>
    <t>592170001800.S</t>
  </si>
  <si>
    <t>Obrubník parkový, lxšxv 1000x50x200 mm, prírodný</t>
  </si>
  <si>
    <t>-143874841</t>
  </si>
  <si>
    <t>57</t>
  </si>
  <si>
    <t>917762111.S</t>
  </si>
  <si>
    <t>Osadenie chodník. obrubníka betónového ležatého do lôžka z betónu prosteho tr. C 12/15 s bočnou oporou</t>
  </si>
  <si>
    <t>1577731110</t>
  </si>
  <si>
    <t>592170003500.S</t>
  </si>
  <si>
    <t>Obrubník rovný, lxšxv 1000x100x200 mm, prírodný</t>
  </si>
  <si>
    <t>-425560459</t>
  </si>
  <si>
    <t>59</t>
  </si>
  <si>
    <t>919722111</t>
  </si>
  <si>
    <t>Dilatačné škáry rezané v cementobet. kryte priečne rezanie škár šírky 2 až 5 mm</t>
  </si>
  <si>
    <t>919722211</t>
  </si>
  <si>
    <t>Dilatačné škáry rezané v cementobet. kryte priečne zaliatie škár za studena, šírky nad 3 do 9 mm</t>
  </si>
  <si>
    <t>61</t>
  </si>
  <si>
    <t>2463808100</t>
  </si>
  <si>
    <t>Tmel zálievkový pre aplikovanie za studena pre tmelenie škár komunikácií</t>
  </si>
  <si>
    <t>l</t>
  </si>
  <si>
    <t>919726554.S</t>
  </si>
  <si>
    <t>Tesnenie dilatačných škár zálievkou za studena pre komôrku bez tesniaceho profilu š. 15 mm hl. 30 mm</t>
  </si>
  <si>
    <t>-1103949625</t>
  </si>
  <si>
    <t>63</t>
  </si>
  <si>
    <t>919735111.S</t>
  </si>
  <si>
    <t>Rezanie existujúceho asfaltového krytu alebo podkladu hĺbky do 50 mm</t>
  </si>
  <si>
    <t>1234085936</t>
  </si>
  <si>
    <t>919791211</t>
  </si>
  <si>
    <t>Náter krytu vozovky z cementobetónovej dosky 2x ochranný, uzatvárací s posypom kremičitým pieskom</t>
  </si>
  <si>
    <t>65</t>
  </si>
  <si>
    <t>2458250120</t>
  </si>
  <si>
    <t>Ochranný náter</t>
  </si>
  <si>
    <t>935141224.S</t>
  </si>
  <si>
    <t>Osadenie odvodňovacieho polymérbetónového žľabu univerzálneho s ochrannou hranou svetlej šírky 150 mm s roštom triedy D 400/E 600</t>
  </si>
  <si>
    <t>1495677312</t>
  </si>
  <si>
    <t>67</t>
  </si>
  <si>
    <t>592270063500.S</t>
  </si>
  <si>
    <t>Odvodňovací žľab polymérbetónový s ochrannou hranou, svetlej šírky 150 mm, dĺ. 1 m, bez spádu</t>
  </si>
  <si>
    <t>-55924560</t>
  </si>
  <si>
    <t>592270064400.S</t>
  </si>
  <si>
    <t>Kombi stena pre začiatok/koniec, hr. 20 mm, pre odvodňovacie žľaby univerzálne polymérbetónové s ochrannou hranou svetlej šírky 150 mm</t>
  </si>
  <si>
    <t>-865633442</t>
  </si>
  <si>
    <t>69</t>
  </si>
  <si>
    <t>592270067700.S</t>
  </si>
  <si>
    <t>Mriežkový rošt pozinkovaný, dĺ. 1 m, D 400, pre odvodňovacie žľaby univerzálne polymérbetónové alebo plastové s ochrannou hranou svetlej šírky 150 mm</t>
  </si>
  <si>
    <t>-1157938599</t>
  </si>
  <si>
    <t>966077151</t>
  </si>
  <si>
    <t>Odstránenie doplnkových oceľov. konštrukcií hmotnosti jednotlivo nad 500 do 1000 kg,</t>
  </si>
  <si>
    <t>71</t>
  </si>
  <si>
    <t>936172115</t>
  </si>
  <si>
    <t>Osadenie doplnkových oceľových konštrukcií hmotnosti jednotlivo nad 500 do 1000 kg</t>
  </si>
  <si>
    <t>1400000710</t>
  </si>
  <si>
    <t>Rúrka  DN 50,0 hrúbka steny 2,6 mm, ozn. 17 240, podľa EN 1.4301, ASTM 304</t>
  </si>
  <si>
    <t>108</t>
  </si>
  <si>
    <t>73</t>
  </si>
  <si>
    <t>938902071</t>
  </si>
  <si>
    <t>Očistenie povrchu betónových konštrukcií tlakovou vodou</t>
  </si>
  <si>
    <t>110</t>
  </si>
  <si>
    <t>941941041</t>
  </si>
  <si>
    <t>Montáž lešenia ľahkého pracovného radového s podlahami šírky nad 1,00 do 1,20 m, výšky do 10 m</t>
  </si>
  <si>
    <t>112</t>
  </si>
  <si>
    <t>75</t>
  </si>
  <si>
    <t>941941841</t>
  </si>
  <si>
    <t>Demontáž lešenia ľahkého pracovného radového s podlahami šírky nad 1,00 do 1,20 m, výšky do 10 m</t>
  </si>
  <si>
    <t>114</t>
  </si>
  <si>
    <t>944941101</t>
  </si>
  <si>
    <t>Ochranné zábradlie na vonkajších voľných stranách objektov odklonené od zvislice do 15 st.</t>
  </si>
  <si>
    <t>116</t>
  </si>
  <si>
    <t>77</t>
  </si>
  <si>
    <t>944944101</t>
  </si>
  <si>
    <t>Záchytná sieť umiestnená max. 6 m pod chránenou úrovňou zo sietí z umelých vlákien alebo oceľ. drôtov</t>
  </si>
  <si>
    <t>118</t>
  </si>
  <si>
    <t>944944803</t>
  </si>
  <si>
    <t>Demontáž ochrannej siete na boku lešenia</t>
  </si>
  <si>
    <t>120</t>
  </si>
  <si>
    <t>79</t>
  </si>
  <si>
    <t>945952111</t>
  </si>
  <si>
    <t>Montáž zaveseného pracovného lešenia pod vodorovnou mostnou konštrukciou pre úpravu pohľadových plôch nosnej konštrukcie</t>
  </si>
  <si>
    <t>122</t>
  </si>
  <si>
    <t>945952811</t>
  </si>
  <si>
    <t>Demontáž zaveseného pracovného lešenia pod vodorovnou mostnou konštrukciou pre úpravu pohľadových plôch nosnej konštrukcie</t>
  </si>
  <si>
    <t>124</t>
  </si>
  <si>
    <t>81</t>
  </si>
  <si>
    <t>959941121</t>
  </si>
  <si>
    <t>Chemická kotva s kotevným svorníkom tesnená chemickou ampulkou do betónu, ŽB, kameňa, s vyvŕtaním otvoru M12/10/200 mm</t>
  </si>
  <si>
    <t>126</t>
  </si>
  <si>
    <t>961051111</t>
  </si>
  <si>
    <t>Búranie mostných základov, muriva a pilierov alebo nosných konštrukcií zo železobetónu,  -2,40000t</t>
  </si>
  <si>
    <t>128</t>
  </si>
  <si>
    <t>83</t>
  </si>
  <si>
    <t>966075141</t>
  </si>
  <si>
    <t>Odstránenie konštrukcií na mostoch  kovového zábradlia v celku,  -0,01800t</t>
  </si>
  <si>
    <t>130</t>
  </si>
  <si>
    <t>979012112</t>
  </si>
  <si>
    <t>Zvislá doprava, sutiny na výšku do 3,5 m</t>
  </si>
  <si>
    <t>132</t>
  </si>
  <si>
    <t>85</t>
  </si>
  <si>
    <t>979012119</t>
  </si>
  <si>
    <t>Zvislá doprava sutiny. Príplatok k cene za každých ďalších i začatých 3, 5m výšky nad 3,5 m</t>
  </si>
  <si>
    <t>134</t>
  </si>
  <si>
    <t>979082113</t>
  </si>
  <si>
    <t>Vodorovná doprava sutiny, so zložením a hrubým urovnaním, na vzdialenosť do 1000 m</t>
  </si>
  <si>
    <t>136</t>
  </si>
  <si>
    <t>87</t>
  </si>
  <si>
    <t>979082119</t>
  </si>
  <si>
    <t>Vodorovná doprava po suchu alebo naloženie. Príplatok k cene za každých ďalších i začatých 1000 m nad 1000 m</t>
  </si>
  <si>
    <t>138</t>
  </si>
  <si>
    <t>979087112</t>
  </si>
  <si>
    <t>Nakladanie na dopravný prostriedok pre vodorovnú dopravu sutiny</t>
  </si>
  <si>
    <t>140</t>
  </si>
  <si>
    <t>89</t>
  </si>
  <si>
    <t>979089012</t>
  </si>
  <si>
    <t>Poplatok za skladovanie - betón, tehly, dlaždice (17 01 ), ostatné</t>
  </si>
  <si>
    <t>142</t>
  </si>
  <si>
    <t>979089212</t>
  </si>
  <si>
    <t>Poplatok za skladovanie - bitúmenové zmesi, uholný decht, dechtové výrobky (17 03 ), ostatné</t>
  </si>
  <si>
    <t>144</t>
  </si>
  <si>
    <t>99</t>
  </si>
  <si>
    <t>Presun hmôt HSV</t>
  </si>
  <si>
    <t>91</t>
  </si>
  <si>
    <t>998009101</t>
  </si>
  <si>
    <t>Presun hmôt samostatne budovaného lešenia bez ohľadu na výšku</t>
  </si>
  <si>
    <t>146</t>
  </si>
  <si>
    <t>998009199</t>
  </si>
  <si>
    <t>Príplatok k cene za zväčšený presun za každých ďalších aj začatých 1000 m nad 1000 m</t>
  </si>
  <si>
    <t>148</t>
  </si>
  <si>
    <t>93</t>
  </si>
  <si>
    <t>998212111</t>
  </si>
  <si>
    <t>Presun hmôt pre mosty murované, monolitické,betónové,kovové,výšky mosta do 20 m</t>
  </si>
  <si>
    <t>150</t>
  </si>
  <si>
    <t>998212195</t>
  </si>
  <si>
    <t>Príplatok k cene za zväčšený presun nad vymedzenú vzdialenosť do 5000 m</t>
  </si>
  <si>
    <t>152</t>
  </si>
  <si>
    <t>95</t>
  </si>
  <si>
    <t>998212199</t>
  </si>
  <si>
    <t>Príplatok k cene za každých ďalších aj začatých 5000 m nad 5000 m</t>
  </si>
  <si>
    <t>154</t>
  </si>
  <si>
    <t>711</t>
  </si>
  <si>
    <t>Izolácie proti vode a vlhkosti</t>
  </si>
  <si>
    <t>711122131.S</t>
  </si>
  <si>
    <t>Zhotovenie  izolácie proti zemnej vlhkosti zvislá asfaltovým náterom za tepla</t>
  </si>
  <si>
    <t>-1664496566</t>
  </si>
  <si>
    <t>97</t>
  </si>
  <si>
    <t>111620000200</t>
  </si>
  <si>
    <t>Asfalt polofúkaný P 65 v sudoch do 250 kg</t>
  </si>
  <si>
    <t>1237753224</t>
  </si>
  <si>
    <t>711141559</t>
  </si>
  <si>
    <t>Zhotovenie  izolácie proti zemnej vlhkosti a tlakovej vode vodorovná NAIP pritavením</t>
  </si>
  <si>
    <t>156</t>
  </si>
  <si>
    <t>6283221000</t>
  </si>
  <si>
    <t>Asfaltovaný pás pre spodné vrstvy hydroizolačných systémov HYDROBIT V 60 S 35</t>
  </si>
  <si>
    <t>158</t>
  </si>
  <si>
    <t>711141559.S</t>
  </si>
  <si>
    <t>1075306254</t>
  </si>
  <si>
    <t>628310001000</t>
  </si>
  <si>
    <t>Pás asfaltový HYDROBIT V 60 S 35 pre spodné vrstvy hydroizolačných systémov, ICOPAL</t>
  </si>
  <si>
    <t>-805775279</t>
  </si>
  <si>
    <t>764</t>
  </si>
  <si>
    <t>Konštrukcie klampiarske</t>
  </si>
  <si>
    <t>764324503</t>
  </si>
  <si>
    <t>Oplechovanie mostovky s vytvorením odvodňovacieho kanála mostovky, povrchová úprava titánzinok - Dodávka a montáž</t>
  </si>
  <si>
    <t>160</t>
  </si>
  <si>
    <t>767</t>
  </si>
  <si>
    <t>Konštrukcie doplnkové kovové</t>
  </si>
  <si>
    <t>103</t>
  </si>
  <si>
    <t>767162210</t>
  </si>
  <si>
    <t>Montáž zábradlia rovného z profilovej ocele na oceľovú konštrukciu, s hmotnosťou 1m do 20 kg</t>
  </si>
  <si>
    <t>162</t>
  </si>
  <si>
    <t>767991911</t>
  </si>
  <si>
    <t>Ostatné opravy samostatným zváraním</t>
  </si>
  <si>
    <t>164</t>
  </si>
  <si>
    <t>Dokončovacie práce - nátery</t>
  </si>
  <si>
    <t>105</t>
  </si>
  <si>
    <t>783151215</t>
  </si>
  <si>
    <t>Nátery oceľ..konštr. epoxidové - 100μm</t>
  </si>
  <si>
    <t>166</t>
  </si>
  <si>
    <t>783173520</t>
  </si>
  <si>
    <t>Nátery oceľ.konštr. polyuretánové- 80 μm</t>
  </si>
  <si>
    <t>168</t>
  </si>
  <si>
    <t>107</t>
  </si>
  <si>
    <t>250020085</t>
  </si>
  <si>
    <t>Čistenie OK vysokotlakovým vodným lúčom - odstránenie inkrustou hrdze a starých náterov zo zdravého podkladu</t>
  </si>
  <si>
    <t>170</t>
  </si>
  <si>
    <t>250040101</t>
  </si>
  <si>
    <t>Metalizácia zinkom /Zn/ 100 mikrometrov tr.I.spotreba kovu 1.85 kg/m2, výška do 1,9 m</t>
  </si>
  <si>
    <t>172</t>
  </si>
  <si>
    <t>109</t>
  </si>
  <si>
    <t>250040303</t>
  </si>
  <si>
    <t>Otryskávanie kremičitým pieskom tr.I.spotreba piesku 138 kg/m2, výška 5 - 10 m</t>
  </si>
  <si>
    <t>174</t>
  </si>
  <si>
    <t>5815368300</t>
  </si>
  <si>
    <t>Piesok kremičitý ST 10/40 1,0 - 4.0 mm bal. 50 kg</t>
  </si>
  <si>
    <t>176</t>
  </si>
  <si>
    <t>111</t>
  </si>
  <si>
    <t>216904391</t>
  </si>
  <si>
    <t>Príplatok k cene za ručné dočistenie oceľovými kefami</t>
  </si>
  <si>
    <t>178</t>
  </si>
  <si>
    <t>43-M</t>
  </si>
  <si>
    <t>Montáž oceľových konštrukcií</t>
  </si>
  <si>
    <t>430861004</t>
  </si>
  <si>
    <t>Montáž rôznych dielov OK - prvá cenová krivka do 5 000 kg vrátane</t>
  </si>
  <si>
    <t>180</t>
  </si>
  <si>
    <t>113</t>
  </si>
  <si>
    <t>1353071600</t>
  </si>
  <si>
    <t>Oceľ široká š.300xhr.8 mm, ozn. 11 375, podľa EN ISO S235JR/J2</t>
  </si>
  <si>
    <t>182</t>
  </si>
  <si>
    <t>1348261000</t>
  </si>
  <si>
    <t>Tyče oceľové prierezu IPE DN 140 mm, ozn. 11 373, podľa EN ISO S235JRG1</t>
  </si>
  <si>
    <t>184</t>
  </si>
  <si>
    <t>115</t>
  </si>
  <si>
    <t>1332595300</t>
  </si>
  <si>
    <t>HEA 140 mm, ozn. 11 373, podľa EN ISO S235JRG1</t>
  </si>
  <si>
    <t>186</t>
  </si>
  <si>
    <t xml:space="preserve"> Dočasná úprava NTL plynovodu</t>
  </si>
  <si>
    <t xml:space="preserve"> Rekonštrukcia lávky pre peších ponad rieku Váh s rozšírením na potrebnú svetlosť 2000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</si>
</sst>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opLeftCell="A37" workbookViewId="0">
      <selection activeCell="D97" sqref="D97:H97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196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77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R5" s="16"/>
      <c r="BE5" s="174" t="s">
        <v>14</v>
      </c>
      <c r="BS5" s="13" t="s">
        <v>6</v>
      </c>
    </row>
    <row r="6" spans="1:74" ht="37" customHeight="1">
      <c r="B6" s="16"/>
      <c r="D6" s="22" t="s">
        <v>15</v>
      </c>
      <c r="K6" s="179" t="s">
        <v>16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R6" s="16"/>
      <c r="BE6" s="175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75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75"/>
      <c r="BS8" s="13" t="s">
        <v>6</v>
      </c>
    </row>
    <row r="9" spans="1:74" ht="14.5" customHeight="1">
      <c r="B9" s="16"/>
      <c r="AR9" s="16"/>
      <c r="BE9" s="175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75"/>
      <c r="BS10" s="13" t="s">
        <v>6</v>
      </c>
    </row>
    <row r="11" spans="1:74" ht="18.399999999999999" customHeight="1">
      <c r="B11" s="16"/>
      <c r="E11" s="21" t="s">
        <v>25</v>
      </c>
      <c r="AK11" s="23" t="s">
        <v>26</v>
      </c>
      <c r="AN11" s="21" t="s">
        <v>1</v>
      </c>
      <c r="AR11" s="16"/>
      <c r="BE11" s="175"/>
      <c r="BS11" s="13" t="s">
        <v>6</v>
      </c>
    </row>
    <row r="12" spans="1:74" ht="7" customHeight="1">
      <c r="B12" s="16"/>
      <c r="AR12" s="16"/>
      <c r="BE12" s="175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75"/>
      <c r="BS13" s="13" t="s">
        <v>6</v>
      </c>
    </row>
    <row r="14" spans="1:74" ht="12.5">
      <c r="B14" s="16"/>
      <c r="E14" s="180" t="s">
        <v>28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23" t="s">
        <v>26</v>
      </c>
      <c r="AN14" s="25" t="s">
        <v>28</v>
      </c>
      <c r="AR14" s="16"/>
      <c r="BE14" s="175"/>
      <c r="BS14" s="13" t="s">
        <v>6</v>
      </c>
    </row>
    <row r="15" spans="1:74" ht="7" customHeight="1">
      <c r="B15" s="16"/>
      <c r="AR15" s="16"/>
      <c r="BE15" s="175"/>
      <c r="BS15" s="13" t="s">
        <v>3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75"/>
      <c r="BS16" s="13" t="s">
        <v>3</v>
      </c>
    </row>
    <row r="17" spans="2:71" ht="18.399999999999999" customHeight="1">
      <c r="B17" s="16"/>
      <c r="E17" s="21" t="s">
        <v>25</v>
      </c>
      <c r="AK17" s="23" t="s">
        <v>26</v>
      </c>
      <c r="AN17" s="21" t="s">
        <v>1</v>
      </c>
      <c r="AR17" s="16"/>
      <c r="BE17" s="175"/>
      <c r="BS17" s="13" t="s">
        <v>30</v>
      </c>
    </row>
    <row r="18" spans="2:71" ht="7" customHeight="1">
      <c r="B18" s="16"/>
      <c r="AR18" s="16"/>
      <c r="BE18" s="175"/>
      <c r="BS18" s="13" t="s">
        <v>6</v>
      </c>
    </row>
    <row r="19" spans="2:71" ht="12" customHeight="1">
      <c r="B19" s="16"/>
      <c r="D19" s="23" t="s">
        <v>31</v>
      </c>
      <c r="AK19" s="23" t="s">
        <v>24</v>
      </c>
      <c r="AN19" s="21" t="s">
        <v>1</v>
      </c>
      <c r="AR19" s="16"/>
      <c r="BE19" s="175"/>
      <c r="BS19" s="13" t="s">
        <v>6</v>
      </c>
    </row>
    <row r="20" spans="2:71" ht="18.399999999999999" customHeight="1">
      <c r="B20" s="16"/>
      <c r="E20" s="21" t="s">
        <v>25</v>
      </c>
      <c r="AK20" s="23" t="s">
        <v>26</v>
      </c>
      <c r="AN20" s="21" t="s">
        <v>1</v>
      </c>
      <c r="AR20" s="16"/>
      <c r="BE20" s="175"/>
      <c r="BS20" s="13" t="s">
        <v>30</v>
      </c>
    </row>
    <row r="21" spans="2:71" ht="7" customHeight="1">
      <c r="B21" s="16"/>
      <c r="AR21" s="16"/>
      <c r="BE21" s="175"/>
    </row>
    <row r="22" spans="2:71" ht="12" customHeight="1">
      <c r="B22" s="16"/>
      <c r="D22" s="23" t="s">
        <v>32</v>
      </c>
      <c r="AR22" s="16"/>
      <c r="BE22" s="175"/>
    </row>
    <row r="23" spans="2:71" ht="16.5" customHeight="1">
      <c r="B23" s="16"/>
      <c r="E23" s="182" t="s">
        <v>1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R23" s="16"/>
      <c r="BE23" s="175"/>
    </row>
    <row r="24" spans="2:71" ht="7" customHeight="1">
      <c r="B24" s="16"/>
      <c r="AR24" s="16"/>
      <c r="BE24" s="175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75"/>
    </row>
    <row r="26" spans="2:71" s="1" customFormat="1" ht="25.9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3">
        <f>ROUND(AG94,2)</f>
        <v>0</v>
      </c>
      <c r="AL26" s="184"/>
      <c r="AM26" s="184"/>
      <c r="AN26" s="184"/>
      <c r="AO26" s="184"/>
      <c r="AR26" s="28"/>
      <c r="BE26" s="175"/>
    </row>
    <row r="27" spans="2:71" s="1" customFormat="1" ht="7" customHeight="1">
      <c r="B27" s="28"/>
      <c r="AR27" s="28"/>
      <c r="BE27" s="175"/>
    </row>
    <row r="28" spans="2:71" s="1" customFormat="1" ht="12.5">
      <c r="B28" s="28"/>
      <c r="L28" s="185" t="s">
        <v>34</v>
      </c>
      <c r="M28" s="185"/>
      <c r="N28" s="185"/>
      <c r="O28" s="185"/>
      <c r="P28" s="185"/>
      <c r="W28" s="185" t="s">
        <v>35</v>
      </c>
      <c r="X28" s="185"/>
      <c r="Y28" s="185"/>
      <c r="Z28" s="185"/>
      <c r="AA28" s="185"/>
      <c r="AB28" s="185"/>
      <c r="AC28" s="185"/>
      <c r="AD28" s="185"/>
      <c r="AE28" s="185"/>
      <c r="AK28" s="185" t="s">
        <v>36</v>
      </c>
      <c r="AL28" s="185"/>
      <c r="AM28" s="185"/>
      <c r="AN28" s="185"/>
      <c r="AO28" s="185"/>
      <c r="AR28" s="28"/>
      <c r="BE28" s="175"/>
    </row>
    <row r="29" spans="2:71" s="2" customFormat="1" ht="14.5" customHeight="1">
      <c r="B29" s="32"/>
      <c r="D29" s="23" t="s">
        <v>37</v>
      </c>
      <c r="F29" s="33" t="s">
        <v>38</v>
      </c>
      <c r="L29" s="170">
        <v>0.2</v>
      </c>
      <c r="M29" s="169"/>
      <c r="N29" s="169"/>
      <c r="O29" s="169"/>
      <c r="P29" s="169"/>
      <c r="Q29" s="34"/>
      <c r="R29" s="34"/>
      <c r="S29" s="34"/>
      <c r="T29" s="34"/>
      <c r="U29" s="34"/>
      <c r="V29" s="34"/>
      <c r="W29" s="168">
        <f>ROUND(AZ94, 2)</f>
        <v>0</v>
      </c>
      <c r="X29" s="169"/>
      <c r="Y29" s="169"/>
      <c r="Z29" s="169"/>
      <c r="AA29" s="169"/>
      <c r="AB29" s="169"/>
      <c r="AC29" s="169"/>
      <c r="AD29" s="169"/>
      <c r="AE29" s="169"/>
      <c r="AF29" s="34"/>
      <c r="AG29" s="34"/>
      <c r="AH29" s="34"/>
      <c r="AI29" s="34"/>
      <c r="AJ29" s="34"/>
      <c r="AK29" s="168">
        <f>ROUND(AV94, 2)</f>
        <v>0</v>
      </c>
      <c r="AL29" s="169"/>
      <c r="AM29" s="169"/>
      <c r="AN29" s="169"/>
      <c r="AO29" s="169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76"/>
    </row>
    <row r="30" spans="2:71" s="2" customFormat="1" ht="14.5" customHeight="1">
      <c r="B30" s="32"/>
      <c r="F30" s="33" t="s">
        <v>39</v>
      </c>
      <c r="L30" s="170">
        <v>0.2</v>
      </c>
      <c r="M30" s="169"/>
      <c r="N30" s="169"/>
      <c r="O30" s="169"/>
      <c r="P30" s="169"/>
      <c r="Q30" s="34"/>
      <c r="R30" s="34"/>
      <c r="S30" s="34"/>
      <c r="T30" s="34"/>
      <c r="U30" s="34"/>
      <c r="V30" s="34"/>
      <c r="W30" s="168">
        <f>ROUND(BA94, 2)</f>
        <v>0</v>
      </c>
      <c r="X30" s="169"/>
      <c r="Y30" s="169"/>
      <c r="Z30" s="169"/>
      <c r="AA30" s="169"/>
      <c r="AB30" s="169"/>
      <c r="AC30" s="169"/>
      <c r="AD30" s="169"/>
      <c r="AE30" s="169"/>
      <c r="AF30" s="34"/>
      <c r="AG30" s="34"/>
      <c r="AH30" s="34"/>
      <c r="AI30" s="34"/>
      <c r="AJ30" s="34"/>
      <c r="AK30" s="168">
        <f>ROUND(AW94, 2)</f>
        <v>0</v>
      </c>
      <c r="AL30" s="169"/>
      <c r="AM30" s="169"/>
      <c r="AN30" s="169"/>
      <c r="AO30" s="169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76"/>
    </row>
    <row r="31" spans="2:71" s="2" customFormat="1" ht="14.5" hidden="1" customHeight="1">
      <c r="B31" s="32"/>
      <c r="F31" s="23" t="s">
        <v>40</v>
      </c>
      <c r="L31" s="173">
        <v>0.2</v>
      </c>
      <c r="M31" s="172"/>
      <c r="N31" s="172"/>
      <c r="O31" s="172"/>
      <c r="P31" s="172"/>
      <c r="W31" s="171">
        <f>ROUND(BB94, 2)</f>
        <v>0</v>
      </c>
      <c r="X31" s="172"/>
      <c r="Y31" s="172"/>
      <c r="Z31" s="172"/>
      <c r="AA31" s="172"/>
      <c r="AB31" s="172"/>
      <c r="AC31" s="172"/>
      <c r="AD31" s="172"/>
      <c r="AE31" s="172"/>
      <c r="AK31" s="171">
        <v>0</v>
      </c>
      <c r="AL31" s="172"/>
      <c r="AM31" s="172"/>
      <c r="AN31" s="172"/>
      <c r="AO31" s="172"/>
      <c r="AR31" s="32"/>
      <c r="BE31" s="176"/>
    </row>
    <row r="32" spans="2:71" s="2" customFormat="1" ht="14.5" hidden="1" customHeight="1">
      <c r="B32" s="32"/>
      <c r="F32" s="23" t="s">
        <v>41</v>
      </c>
      <c r="L32" s="173">
        <v>0.2</v>
      </c>
      <c r="M32" s="172"/>
      <c r="N32" s="172"/>
      <c r="O32" s="172"/>
      <c r="P32" s="172"/>
      <c r="W32" s="171">
        <f>ROUND(BC94, 2)</f>
        <v>0</v>
      </c>
      <c r="X32" s="172"/>
      <c r="Y32" s="172"/>
      <c r="Z32" s="172"/>
      <c r="AA32" s="172"/>
      <c r="AB32" s="172"/>
      <c r="AC32" s="172"/>
      <c r="AD32" s="172"/>
      <c r="AE32" s="172"/>
      <c r="AK32" s="171">
        <v>0</v>
      </c>
      <c r="AL32" s="172"/>
      <c r="AM32" s="172"/>
      <c r="AN32" s="172"/>
      <c r="AO32" s="172"/>
      <c r="AR32" s="32"/>
      <c r="BE32" s="176"/>
    </row>
    <row r="33" spans="2:57" s="2" customFormat="1" ht="14.5" hidden="1" customHeight="1">
      <c r="B33" s="32"/>
      <c r="F33" s="33" t="s">
        <v>42</v>
      </c>
      <c r="L33" s="170">
        <v>0</v>
      </c>
      <c r="M33" s="169"/>
      <c r="N33" s="169"/>
      <c r="O33" s="169"/>
      <c r="P33" s="169"/>
      <c r="Q33" s="34"/>
      <c r="R33" s="34"/>
      <c r="S33" s="34"/>
      <c r="T33" s="34"/>
      <c r="U33" s="34"/>
      <c r="V33" s="34"/>
      <c r="W33" s="168">
        <f>ROUND(BD94, 2)</f>
        <v>0</v>
      </c>
      <c r="X33" s="169"/>
      <c r="Y33" s="169"/>
      <c r="Z33" s="169"/>
      <c r="AA33" s="169"/>
      <c r="AB33" s="169"/>
      <c r="AC33" s="169"/>
      <c r="AD33" s="169"/>
      <c r="AE33" s="169"/>
      <c r="AF33" s="34"/>
      <c r="AG33" s="34"/>
      <c r="AH33" s="34"/>
      <c r="AI33" s="34"/>
      <c r="AJ33" s="34"/>
      <c r="AK33" s="168">
        <v>0</v>
      </c>
      <c r="AL33" s="169"/>
      <c r="AM33" s="169"/>
      <c r="AN33" s="169"/>
      <c r="AO33" s="169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76"/>
    </row>
    <row r="34" spans="2:57" s="1" customFormat="1" ht="7" customHeight="1">
      <c r="B34" s="28"/>
      <c r="AR34" s="28"/>
      <c r="BE34" s="175"/>
    </row>
    <row r="35" spans="2:57" s="1" customFormat="1" ht="25.9" customHeight="1">
      <c r="B35" s="28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06" t="s">
        <v>45</v>
      </c>
      <c r="Y35" s="207"/>
      <c r="Z35" s="207"/>
      <c r="AA35" s="207"/>
      <c r="AB35" s="207"/>
      <c r="AC35" s="38"/>
      <c r="AD35" s="38"/>
      <c r="AE35" s="38"/>
      <c r="AF35" s="38"/>
      <c r="AG35" s="38"/>
      <c r="AH35" s="38"/>
      <c r="AI35" s="38"/>
      <c r="AJ35" s="38"/>
      <c r="AK35" s="208">
        <f>SUM(AK26:AK33)</f>
        <v>0</v>
      </c>
      <c r="AL35" s="207"/>
      <c r="AM35" s="207"/>
      <c r="AN35" s="207"/>
      <c r="AO35" s="209"/>
      <c r="AP35" s="36"/>
      <c r="AQ35" s="36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5">
      <c r="B60" s="28"/>
      <c r="D60" s="42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48</v>
      </c>
      <c r="AI60" s="30"/>
      <c r="AJ60" s="30"/>
      <c r="AK60" s="30"/>
      <c r="AL60" s="30"/>
      <c r="AM60" s="42" t="s">
        <v>49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">
      <c r="B64" s="28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5">
      <c r="B75" s="28"/>
      <c r="D75" s="42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48</v>
      </c>
      <c r="AI75" s="30"/>
      <c r="AJ75" s="30"/>
      <c r="AK75" s="30"/>
      <c r="AL75" s="30"/>
      <c r="AM75" s="42" t="s">
        <v>49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" customHeight="1">
      <c r="B82" s="28"/>
      <c r="C82" s="17" t="s">
        <v>52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7"/>
      <c r="C84" s="23" t="s">
        <v>12</v>
      </c>
      <c r="AR84" s="47"/>
    </row>
    <row r="85" spans="1:91" s="4" customFormat="1" ht="37" customHeight="1">
      <c r="B85" s="48"/>
      <c r="C85" s="49" t="s">
        <v>15</v>
      </c>
      <c r="L85" s="197" t="str">
        <f>K6</f>
        <v>Lávka Strečno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R85" s="48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Strečno</v>
      </c>
      <c r="AI87" s="23" t="s">
        <v>21</v>
      </c>
      <c r="AM87" s="199" t="str">
        <f>IF(AN8= "","",AN8)</f>
        <v>24. 8. 2022</v>
      </c>
      <c r="AN87" s="199"/>
      <c r="AR87" s="28"/>
    </row>
    <row r="88" spans="1:91" s="1" customFormat="1" ht="7" customHeight="1">
      <c r="B88" s="28"/>
      <c r="AR88" s="28"/>
    </row>
    <row r="89" spans="1:91" s="1" customFormat="1" ht="15.25" customHeight="1">
      <c r="B89" s="28"/>
      <c r="C89" s="23" t="s">
        <v>23</v>
      </c>
      <c r="L89" s="3" t="str">
        <f>IF(E11= "","",E11)</f>
        <v xml:space="preserve"> </v>
      </c>
      <c r="AI89" s="23" t="s">
        <v>29</v>
      </c>
      <c r="AM89" s="200" t="str">
        <f>IF(E17="","",E17)</f>
        <v xml:space="preserve"> </v>
      </c>
      <c r="AN89" s="201"/>
      <c r="AO89" s="201"/>
      <c r="AP89" s="201"/>
      <c r="AR89" s="28"/>
      <c r="AS89" s="202" t="s">
        <v>53</v>
      </c>
      <c r="AT89" s="20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5" customHeight="1">
      <c r="B90" s="28"/>
      <c r="C90" s="23" t="s">
        <v>27</v>
      </c>
      <c r="L90" s="3" t="str">
        <f>IF(E14= "Vyplň údaj","",E14)</f>
        <v/>
      </c>
      <c r="AI90" s="23" t="s">
        <v>31</v>
      </c>
      <c r="AM90" s="200" t="str">
        <f>IF(E20="","",E20)</f>
        <v xml:space="preserve"> </v>
      </c>
      <c r="AN90" s="201"/>
      <c r="AO90" s="201"/>
      <c r="AP90" s="201"/>
      <c r="AR90" s="28"/>
      <c r="AS90" s="204"/>
      <c r="AT90" s="205"/>
      <c r="BD90" s="54"/>
    </row>
    <row r="91" spans="1:91" s="1" customFormat="1" ht="10.9" customHeight="1">
      <c r="B91" s="28"/>
      <c r="AR91" s="28"/>
      <c r="AS91" s="204"/>
      <c r="AT91" s="205"/>
      <c r="BD91" s="54"/>
    </row>
    <row r="92" spans="1:91" s="1" customFormat="1" ht="29.25" customHeight="1">
      <c r="B92" s="28"/>
      <c r="C92" s="189" t="s">
        <v>54</v>
      </c>
      <c r="D92" s="190"/>
      <c r="E92" s="190"/>
      <c r="F92" s="190"/>
      <c r="G92" s="190"/>
      <c r="H92" s="55"/>
      <c r="I92" s="191" t="s">
        <v>55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2" t="s">
        <v>56</v>
      </c>
      <c r="AH92" s="190"/>
      <c r="AI92" s="190"/>
      <c r="AJ92" s="190"/>
      <c r="AK92" s="190"/>
      <c r="AL92" s="190"/>
      <c r="AM92" s="190"/>
      <c r="AN92" s="191" t="s">
        <v>57</v>
      </c>
      <c r="AO92" s="190"/>
      <c r="AP92" s="193"/>
      <c r="AQ92" s="56" t="s">
        <v>58</v>
      </c>
      <c r="AR92" s="28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1" s="1" customFormat="1" ht="10.9" customHeight="1">
      <c r="B93" s="28"/>
      <c r="AR93" s="28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5" customHeight="1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94">
        <f>ROUND(SUM(AG95:AG97),2)</f>
        <v>0</v>
      </c>
      <c r="AH94" s="194"/>
      <c r="AI94" s="194"/>
      <c r="AJ94" s="194"/>
      <c r="AK94" s="194"/>
      <c r="AL94" s="194"/>
      <c r="AM94" s="194"/>
      <c r="AN94" s="195">
        <f>SUM(AG94,AT94)</f>
        <v>0</v>
      </c>
      <c r="AO94" s="195"/>
      <c r="AP94" s="195"/>
      <c r="AQ94" s="65" t="s">
        <v>1</v>
      </c>
      <c r="AR94" s="61"/>
      <c r="AS94" s="66">
        <f>ROUND(SUM(AS95:AS97),2)</f>
        <v>0</v>
      </c>
      <c r="AT94" s="67">
        <f>ROUND(SUM(AV94:AW94),2)</f>
        <v>0</v>
      </c>
      <c r="AU94" s="68">
        <f>ROUND(SUM(AU95:AU97),5)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ROUND(SUM(AZ95:AZ97),2)</f>
        <v>0</v>
      </c>
      <c r="BA94" s="67">
        <f>ROUND(SUM(BA95:BA97),2)</f>
        <v>0</v>
      </c>
      <c r="BB94" s="67">
        <f>ROUND(SUM(BB95:BB97),2)</f>
        <v>0</v>
      </c>
      <c r="BC94" s="67">
        <f>ROUND(SUM(BC95:BC97),2)</f>
        <v>0</v>
      </c>
      <c r="BD94" s="69">
        <f>ROUND(SUM(BD95:BD97),2)</f>
        <v>0</v>
      </c>
      <c r="BS94" s="70" t="s">
        <v>72</v>
      </c>
      <c r="BT94" s="70" t="s">
        <v>73</v>
      </c>
      <c r="BU94" s="71" t="s">
        <v>74</v>
      </c>
      <c r="BV94" s="70" t="s">
        <v>75</v>
      </c>
      <c r="BW94" s="70" t="s">
        <v>4</v>
      </c>
      <c r="BX94" s="70" t="s">
        <v>76</v>
      </c>
      <c r="CL94" s="70" t="s">
        <v>1</v>
      </c>
    </row>
    <row r="95" spans="1:91" s="6" customFormat="1" ht="16.5" customHeight="1">
      <c r="A95" s="72" t="s">
        <v>77</v>
      </c>
      <c r="B95" s="73"/>
      <c r="C95" s="74"/>
      <c r="D95" s="188"/>
      <c r="E95" s="188"/>
      <c r="F95" s="188"/>
      <c r="G95" s="188"/>
      <c r="H95" s="188"/>
      <c r="I95" s="75"/>
      <c r="J95" s="188" t="s">
        <v>78</v>
      </c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6">
        <f>'01 - Elektroinštalácia'!J30</f>
        <v>0</v>
      </c>
      <c r="AH95" s="187"/>
      <c r="AI95" s="187"/>
      <c r="AJ95" s="187"/>
      <c r="AK95" s="187"/>
      <c r="AL95" s="187"/>
      <c r="AM95" s="187"/>
      <c r="AN95" s="186">
        <f>SUM(AG95,AT95)</f>
        <v>0</v>
      </c>
      <c r="AO95" s="187"/>
      <c r="AP95" s="187"/>
      <c r="AQ95" s="76" t="s">
        <v>79</v>
      </c>
      <c r="AR95" s="73"/>
      <c r="AS95" s="77">
        <v>0</v>
      </c>
      <c r="AT95" s="78">
        <f>ROUND(SUM(AV95:AW95),2)</f>
        <v>0</v>
      </c>
      <c r="AU95" s="79">
        <f>'01 - Elektroinštalácia'!P118</f>
        <v>0</v>
      </c>
      <c r="AV95" s="78">
        <f>'01 - Elektroinštalácia'!J33</f>
        <v>0</v>
      </c>
      <c r="AW95" s="78">
        <f>'01 - Elektroinštalácia'!J34</f>
        <v>0</v>
      </c>
      <c r="AX95" s="78">
        <f>'01 - Elektroinštalácia'!J35</f>
        <v>0</v>
      </c>
      <c r="AY95" s="78">
        <f>'01 - Elektroinštalácia'!J36</f>
        <v>0</v>
      </c>
      <c r="AZ95" s="78">
        <f>'01 - Elektroinštalácia'!F33</f>
        <v>0</v>
      </c>
      <c r="BA95" s="78">
        <f>'01 - Elektroinštalácia'!F34</f>
        <v>0</v>
      </c>
      <c r="BB95" s="78">
        <f>'01 - Elektroinštalácia'!F35</f>
        <v>0</v>
      </c>
      <c r="BC95" s="78">
        <f>'01 - Elektroinštalácia'!F36</f>
        <v>0</v>
      </c>
      <c r="BD95" s="80">
        <f>'01 - Elektroinštalácia'!F37</f>
        <v>0</v>
      </c>
      <c r="BT95" s="81" t="s">
        <v>13</v>
      </c>
      <c r="BV95" s="81" t="s">
        <v>75</v>
      </c>
      <c r="BW95" s="81" t="s">
        <v>80</v>
      </c>
      <c r="BX95" s="81" t="s">
        <v>4</v>
      </c>
      <c r="CL95" s="81" t="s">
        <v>1</v>
      </c>
      <c r="CM95" s="81" t="s">
        <v>73</v>
      </c>
    </row>
    <row r="96" spans="1:91" s="6" customFormat="1" ht="16.5" customHeight="1">
      <c r="A96" s="72" t="s">
        <v>77</v>
      </c>
      <c r="B96" s="73"/>
      <c r="C96" s="74"/>
      <c r="D96" s="188"/>
      <c r="E96" s="188"/>
      <c r="F96" s="188"/>
      <c r="G96" s="188"/>
      <c r="H96" s="188"/>
      <c r="I96" s="75"/>
      <c r="J96" s="188" t="s">
        <v>81</v>
      </c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6">
        <f>'02 - Dočasná úprava NTL p...'!J30</f>
        <v>0</v>
      </c>
      <c r="AH96" s="187"/>
      <c r="AI96" s="187"/>
      <c r="AJ96" s="187"/>
      <c r="AK96" s="187"/>
      <c r="AL96" s="187"/>
      <c r="AM96" s="187"/>
      <c r="AN96" s="186">
        <f>SUM(AG96,AT96)</f>
        <v>0</v>
      </c>
      <c r="AO96" s="187"/>
      <c r="AP96" s="187"/>
      <c r="AQ96" s="76" t="s">
        <v>79</v>
      </c>
      <c r="AR96" s="73"/>
      <c r="AS96" s="77">
        <v>0</v>
      </c>
      <c r="AT96" s="78">
        <f>ROUND(SUM(AV96:AW96),2)</f>
        <v>0</v>
      </c>
      <c r="AU96" s="79">
        <f>'02 - Dočasná úprava NTL p...'!P130</f>
        <v>0</v>
      </c>
      <c r="AV96" s="78">
        <f>'02 - Dočasná úprava NTL p...'!J33</f>
        <v>0</v>
      </c>
      <c r="AW96" s="78">
        <f>'02 - Dočasná úprava NTL p...'!J34</f>
        <v>0</v>
      </c>
      <c r="AX96" s="78">
        <f>'02 - Dočasná úprava NTL p...'!J35</f>
        <v>0</v>
      </c>
      <c r="AY96" s="78">
        <f>'02 - Dočasná úprava NTL p...'!J36</f>
        <v>0</v>
      </c>
      <c r="AZ96" s="78">
        <f>'02 - Dočasná úprava NTL p...'!F33</f>
        <v>0</v>
      </c>
      <c r="BA96" s="78">
        <f>'02 - Dočasná úprava NTL p...'!F34</f>
        <v>0</v>
      </c>
      <c r="BB96" s="78">
        <f>'02 - Dočasná úprava NTL p...'!F35</f>
        <v>0</v>
      </c>
      <c r="BC96" s="78">
        <f>'02 - Dočasná úprava NTL p...'!F36</f>
        <v>0</v>
      </c>
      <c r="BD96" s="80">
        <f>'02 - Dočasná úprava NTL p...'!F37</f>
        <v>0</v>
      </c>
      <c r="BT96" s="81" t="s">
        <v>13</v>
      </c>
      <c r="BV96" s="81" t="s">
        <v>75</v>
      </c>
      <c r="BW96" s="81" t="s">
        <v>82</v>
      </c>
      <c r="BX96" s="81" t="s">
        <v>4</v>
      </c>
      <c r="CL96" s="81" t="s">
        <v>1</v>
      </c>
      <c r="CM96" s="81" t="s">
        <v>73</v>
      </c>
    </row>
    <row r="97" spans="1:91" s="6" customFormat="1" ht="37.5" customHeight="1">
      <c r="A97" s="72" t="s">
        <v>77</v>
      </c>
      <c r="B97" s="73"/>
      <c r="C97" s="74"/>
      <c r="D97" s="188"/>
      <c r="E97" s="188"/>
      <c r="F97" s="188"/>
      <c r="G97" s="188"/>
      <c r="H97" s="188"/>
      <c r="I97" s="75"/>
      <c r="J97" s="188" t="s">
        <v>83</v>
      </c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6">
        <f>'192016 - Rekonštrukcia lá...'!J30</f>
        <v>0</v>
      </c>
      <c r="AH97" s="187"/>
      <c r="AI97" s="187"/>
      <c r="AJ97" s="187"/>
      <c r="AK97" s="187"/>
      <c r="AL97" s="187"/>
      <c r="AM97" s="187"/>
      <c r="AN97" s="186">
        <f>SUM(AG97,AT97)</f>
        <v>0</v>
      </c>
      <c r="AO97" s="187"/>
      <c r="AP97" s="187"/>
      <c r="AQ97" s="76" t="s">
        <v>79</v>
      </c>
      <c r="AR97" s="73"/>
      <c r="AS97" s="82">
        <v>0</v>
      </c>
      <c r="AT97" s="83">
        <f>ROUND(SUM(AV97:AW97),2)</f>
        <v>0</v>
      </c>
      <c r="AU97" s="84">
        <f>'192016 - Rekonštrukcia lá...'!P132</f>
        <v>0</v>
      </c>
      <c r="AV97" s="83">
        <f>'192016 - Rekonštrukcia lá...'!J33</f>
        <v>0</v>
      </c>
      <c r="AW97" s="83">
        <f>'192016 - Rekonštrukcia lá...'!J34</f>
        <v>0</v>
      </c>
      <c r="AX97" s="83">
        <f>'192016 - Rekonštrukcia lá...'!J35</f>
        <v>0</v>
      </c>
      <c r="AY97" s="83">
        <f>'192016 - Rekonštrukcia lá...'!J36</f>
        <v>0</v>
      </c>
      <c r="AZ97" s="83">
        <f>'192016 - Rekonštrukcia lá...'!F33</f>
        <v>0</v>
      </c>
      <c r="BA97" s="83">
        <f>'192016 - Rekonštrukcia lá...'!F34</f>
        <v>0</v>
      </c>
      <c r="BB97" s="83">
        <f>'192016 - Rekonštrukcia lá...'!F35</f>
        <v>0</v>
      </c>
      <c r="BC97" s="83">
        <f>'192016 - Rekonštrukcia lá...'!F36</f>
        <v>0</v>
      </c>
      <c r="BD97" s="85">
        <f>'192016 - Rekonštrukcia lá...'!F37</f>
        <v>0</v>
      </c>
      <c r="BT97" s="81" t="s">
        <v>13</v>
      </c>
      <c r="BV97" s="81" t="s">
        <v>75</v>
      </c>
      <c r="BW97" s="81" t="s">
        <v>84</v>
      </c>
      <c r="BX97" s="81" t="s">
        <v>4</v>
      </c>
      <c r="CL97" s="81" t="s">
        <v>1</v>
      </c>
      <c r="CM97" s="81" t="s">
        <v>73</v>
      </c>
    </row>
    <row r="98" spans="1:91" s="1" customFormat="1" ht="30" customHeight="1">
      <c r="B98" s="28"/>
      <c r="AR98" s="28"/>
    </row>
    <row r="99" spans="1:91" s="1" customFormat="1" ht="7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28"/>
    </row>
  </sheetData>
  <mergeCells count="50"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01 - Elektroinštalácia'!C2" display="/" xr:uid="{00000000-0004-0000-0000-000000000000}"/>
    <hyperlink ref="A96" location="'02 - Dočasná úprava NTL p...'!C2" display="/" xr:uid="{00000000-0004-0000-0000-000001000000}"/>
    <hyperlink ref="A97" location="'192016 - Rekonštrukcia lá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3"/>
  <sheetViews>
    <sheetView showGridLines="0" tabSelected="1" topLeftCell="A71" workbookViewId="0">
      <selection activeCell="F45" sqref="F45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6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3" t="s">
        <v>80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85</v>
      </c>
      <c r="L4" s="16"/>
      <c r="M4" s="86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1" t="str">
        <f>'Rekapitulácia stavby'!K6</f>
        <v>Lávka Strečno</v>
      </c>
      <c r="F7" s="212"/>
      <c r="G7" s="212"/>
      <c r="H7" s="212"/>
      <c r="L7" s="16"/>
    </row>
    <row r="8" spans="2:46" s="1" customFormat="1" ht="12" customHeight="1">
      <c r="B8" s="28"/>
      <c r="D8" s="23" t="s">
        <v>86</v>
      </c>
      <c r="L8" s="28"/>
    </row>
    <row r="9" spans="2:46" s="1" customFormat="1" ht="16.5" customHeight="1">
      <c r="B9" s="28"/>
      <c r="E9" s="197" t="s">
        <v>78</v>
      </c>
      <c r="F9" s="210"/>
      <c r="G9" s="210"/>
      <c r="H9" s="210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25</v>
      </c>
      <c r="I12" s="23" t="s">
        <v>21</v>
      </c>
      <c r="J12" s="51" t="str">
        <f>'Rekapitulácia stavby'!AN8</f>
        <v>24. 8. 2022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26</v>
      </c>
      <c r="J15" s="21" t="str">
        <f>IF('Rekapitulácia stavby'!AN11="","",'Rekapitulácia stavby'!AN11)</f>
        <v/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3" t="str">
        <f>'Rekapitulácia stavby'!E14</f>
        <v>Vyplň údaj</v>
      </c>
      <c r="F18" s="177"/>
      <c r="G18" s="177"/>
      <c r="H18" s="177"/>
      <c r="I18" s="23" t="s">
        <v>26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7"/>
      <c r="E27" s="182" t="s">
        <v>1</v>
      </c>
      <c r="F27" s="182"/>
      <c r="G27" s="182"/>
      <c r="H27" s="182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88" t="s">
        <v>33</v>
      </c>
      <c r="J30" s="64">
        <f>ROUND(J118,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5" customHeight="1">
      <c r="B33" s="28"/>
      <c r="D33" s="89" t="s">
        <v>37</v>
      </c>
      <c r="E33" s="33" t="s">
        <v>38</v>
      </c>
      <c r="F33" s="90">
        <f>ROUND((SUM(BE118:BE152)),  2)</f>
        <v>0</v>
      </c>
      <c r="G33" s="91"/>
      <c r="H33" s="91"/>
      <c r="I33" s="92">
        <v>0.2</v>
      </c>
      <c r="J33" s="90">
        <f>ROUND(((SUM(BE118:BE152))*I33),  2)</f>
        <v>0</v>
      </c>
      <c r="L33" s="28"/>
    </row>
    <row r="34" spans="2:12" s="1" customFormat="1" ht="14.5" customHeight="1">
      <c r="B34" s="28"/>
      <c r="E34" s="33" t="s">
        <v>39</v>
      </c>
      <c r="F34" s="90">
        <f>ROUND((SUM(BF118:BF152)),  2)</f>
        <v>0</v>
      </c>
      <c r="G34" s="91"/>
      <c r="H34" s="91"/>
      <c r="I34" s="92">
        <v>0.2</v>
      </c>
      <c r="J34" s="90">
        <f>ROUND(((SUM(BF118:BF152))*I34),  2)</f>
        <v>0</v>
      </c>
      <c r="L34" s="28"/>
    </row>
    <row r="35" spans="2:12" s="1" customFormat="1" ht="14.5" hidden="1" customHeight="1">
      <c r="B35" s="28"/>
      <c r="E35" s="23" t="s">
        <v>40</v>
      </c>
      <c r="F35" s="93">
        <f>ROUND((SUM(BG118:BG152)),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41</v>
      </c>
      <c r="F36" s="93">
        <f>ROUND((SUM(BH118:BH152)),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42</v>
      </c>
      <c r="F37" s="90">
        <f>ROUND((SUM(BI118:BI152)),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5"/>
      <c r="D39" s="96" t="s">
        <v>43</v>
      </c>
      <c r="E39" s="55"/>
      <c r="F39" s="55"/>
      <c r="G39" s="97" t="s">
        <v>44</v>
      </c>
      <c r="H39" s="98" t="s">
        <v>45</v>
      </c>
      <c r="I39" s="55"/>
      <c r="J39" s="99">
        <f>SUM(J30:J37)</f>
        <v>0</v>
      </c>
      <c r="K39" s="100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5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5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1" t="str">
        <f>E7</f>
        <v>Lávka Strečno</v>
      </c>
      <c r="F85" s="212"/>
      <c r="G85" s="212"/>
      <c r="H85" s="212"/>
      <c r="L85" s="28"/>
    </row>
    <row r="86" spans="2:47" s="1" customFormat="1" ht="12" customHeight="1">
      <c r="B86" s="28"/>
      <c r="C86" s="23" t="s">
        <v>86</v>
      </c>
      <c r="L86" s="28"/>
    </row>
    <row r="87" spans="2:47" s="1" customFormat="1" ht="16.5" customHeight="1">
      <c r="B87" s="28"/>
      <c r="E87" s="197" t="str">
        <f>E9</f>
        <v>Elektroinštalácia</v>
      </c>
      <c r="F87" s="210"/>
      <c r="G87" s="210"/>
      <c r="H87" s="210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24. 8. 2022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4" customHeight="1">
      <c r="B93" s="28"/>
      <c r="L93" s="28"/>
    </row>
    <row r="94" spans="2:47" s="1" customFormat="1" ht="29.25" customHeight="1">
      <c r="B94" s="28"/>
      <c r="C94" s="103" t="s">
        <v>88</v>
      </c>
      <c r="D94" s="95"/>
      <c r="E94" s="95"/>
      <c r="F94" s="95"/>
      <c r="G94" s="95"/>
      <c r="H94" s="95"/>
      <c r="I94" s="95"/>
      <c r="J94" s="104" t="s">
        <v>89</v>
      </c>
      <c r="K94" s="95"/>
      <c r="L94" s="28"/>
    </row>
    <row r="95" spans="2:47" s="1" customFormat="1" ht="10.4" customHeight="1">
      <c r="B95" s="28"/>
      <c r="L95" s="28"/>
    </row>
    <row r="96" spans="2:47" s="1" customFormat="1" ht="22.9" customHeight="1">
      <c r="B96" s="28"/>
      <c r="C96" s="105" t="s">
        <v>90</v>
      </c>
      <c r="J96" s="64">
        <f>J118</f>
        <v>0</v>
      </c>
      <c r="L96" s="28"/>
      <c r="AU96" s="13" t="s">
        <v>91</v>
      </c>
    </row>
    <row r="97" spans="2:12" s="8" customFormat="1" ht="25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9" customFormat="1" ht="19.899999999999999" customHeight="1">
      <c r="B98" s="110"/>
      <c r="D98" s="111" t="s">
        <v>93</v>
      </c>
      <c r="E98" s="112"/>
      <c r="F98" s="112"/>
      <c r="G98" s="112"/>
      <c r="H98" s="112"/>
      <c r="I98" s="112"/>
      <c r="J98" s="113">
        <f>J120</f>
        <v>0</v>
      </c>
      <c r="L98" s="110"/>
    </row>
    <row r="99" spans="2:12" s="1" customFormat="1" ht="21.75" customHeight="1">
      <c r="B99" s="28"/>
      <c r="L99" s="28"/>
    </row>
    <row r="100" spans="2:12" s="1" customFormat="1" ht="7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28"/>
    </row>
    <row r="104" spans="2:12" s="1" customFormat="1" ht="7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28"/>
    </row>
    <row r="105" spans="2:12" s="1" customFormat="1" ht="25" customHeight="1">
      <c r="B105" s="28"/>
      <c r="C105" s="17" t="s">
        <v>94</v>
      </c>
      <c r="L105" s="28"/>
    </row>
    <row r="106" spans="2:12" s="1" customFormat="1" ht="7" customHeight="1">
      <c r="B106" s="28"/>
      <c r="L106" s="28"/>
    </row>
    <row r="107" spans="2:12" s="1" customFormat="1" ht="12" customHeight="1">
      <c r="B107" s="28"/>
      <c r="C107" s="23" t="s">
        <v>15</v>
      </c>
      <c r="L107" s="28"/>
    </row>
    <row r="108" spans="2:12" s="1" customFormat="1" ht="16.5" customHeight="1">
      <c r="B108" s="28"/>
      <c r="E108" s="211" t="str">
        <f>E7</f>
        <v>Lávka Strečno</v>
      </c>
      <c r="F108" s="212"/>
      <c r="G108" s="212"/>
      <c r="H108" s="212"/>
      <c r="L108" s="28"/>
    </row>
    <row r="109" spans="2:12" s="1" customFormat="1" ht="12" customHeight="1">
      <c r="B109" s="28"/>
      <c r="C109" s="23" t="s">
        <v>86</v>
      </c>
      <c r="L109" s="28"/>
    </row>
    <row r="110" spans="2:12" s="1" customFormat="1" ht="16.5" customHeight="1">
      <c r="B110" s="28"/>
      <c r="E110" s="197" t="str">
        <f>E9</f>
        <v>Elektroinštalácia</v>
      </c>
      <c r="F110" s="210"/>
      <c r="G110" s="210"/>
      <c r="H110" s="210"/>
      <c r="L110" s="28"/>
    </row>
    <row r="111" spans="2:12" s="1" customFormat="1" ht="7" customHeight="1">
      <c r="B111" s="28"/>
      <c r="L111" s="28"/>
    </row>
    <row r="112" spans="2:12" s="1" customFormat="1" ht="12" customHeight="1">
      <c r="B112" s="28"/>
      <c r="C112" s="23" t="s">
        <v>19</v>
      </c>
      <c r="F112" s="21" t="str">
        <f>F12</f>
        <v xml:space="preserve"> </v>
      </c>
      <c r="I112" s="23" t="s">
        <v>21</v>
      </c>
      <c r="J112" s="51" t="str">
        <f>IF(J12="","",J12)</f>
        <v>24. 8. 2022</v>
      </c>
      <c r="L112" s="28"/>
    </row>
    <row r="113" spans="2:65" s="1" customFormat="1" ht="7" customHeight="1">
      <c r="B113" s="28"/>
      <c r="L113" s="28"/>
    </row>
    <row r="114" spans="2:65" s="1" customFormat="1" ht="15.25" customHeight="1">
      <c r="B114" s="28"/>
      <c r="C114" s="23" t="s">
        <v>23</v>
      </c>
      <c r="F114" s="21" t="str">
        <f>E15</f>
        <v xml:space="preserve"> </v>
      </c>
      <c r="I114" s="23" t="s">
        <v>29</v>
      </c>
      <c r="J114" s="26" t="str">
        <f>E21</f>
        <v xml:space="preserve"> </v>
      </c>
      <c r="L114" s="28"/>
    </row>
    <row r="115" spans="2:65" s="1" customFormat="1" ht="15.25" customHeight="1">
      <c r="B115" s="28"/>
      <c r="C115" s="23" t="s">
        <v>27</v>
      </c>
      <c r="F115" s="21" t="str">
        <f>IF(E18="","",E18)</f>
        <v>Vyplň údaj</v>
      </c>
      <c r="I115" s="23" t="s">
        <v>31</v>
      </c>
      <c r="J115" s="26" t="str">
        <f>E24</f>
        <v xml:space="preserve"> </v>
      </c>
      <c r="L115" s="28"/>
    </row>
    <row r="116" spans="2:65" s="1" customFormat="1" ht="10.4" customHeight="1">
      <c r="B116" s="28"/>
      <c r="L116" s="28"/>
    </row>
    <row r="117" spans="2:65" s="10" customFormat="1" ht="29.25" customHeight="1">
      <c r="B117" s="114"/>
      <c r="C117" s="115" t="s">
        <v>95</v>
      </c>
      <c r="D117" s="116" t="s">
        <v>58</v>
      </c>
      <c r="E117" s="116" t="s">
        <v>54</v>
      </c>
      <c r="F117" s="116" t="s">
        <v>55</v>
      </c>
      <c r="G117" s="116" t="s">
        <v>96</v>
      </c>
      <c r="H117" s="116" t="s">
        <v>97</v>
      </c>
      <c r="I117" s="116" t="s">
        <v>98</v>
      </c>
      <c r="J117" s="117" t="s">
        <v>89</v>
      </c>
      <c r="K117" s="118" t="s">
        <v>99</v>
      </c>
      <c r="L117" s="114"/>
      <c r="M117" s="57" t="s">
        <v>1</v>
      </c>
      <c r="N117" s="58" t="s">
        <v>37</v>
      </c>
      <c r="O117" s="58" t="s">
        <v>100</v>
      </c>
      <c r="P117" s="58" t="s">
        <v>101</v>
      </c>
      <c r="Q117" s="58" t="s">
        <v>102</v>
      </c>
      <c r="R117" s="58" t="s">
        <v>103</v>
      </c>
      <c r="S117" s="58" t="s">
        <v>104</v>
      </c>
      <c r="T117" s="59" t="s">
        <v>105</v>
      </c>
    </row>
    <row r="118" spans="2:65" s="1" customFormat="1" ht="22.9" customHeight="1">
      <c r="B118" s="28"/>
      <c r="C118" s="62" t="s">
        <v>90</v>
      </c>
      <c r="J118" s="119">
        <f>BK118</f>
        <v>0</v>
      </c>
      <c r="L118" s="28"/>
      <c r="M118" s="60"/>
      <c r="N118" s="52"/>
      <c r="O118" s="52"/>
      <c r="P118" s="120">
        <f>P119</f>
        <v>0</v>
      </c>
      <c r="Q118" s="52"/>
      <c r="R118" s="120">
        <f>R119</f>
        <v>0</v>
      </c>
      <c r="S118" s="52"/>
      <c r="T118" s="121">
        <f>T119</f>
        <v>0</v>
      </c>
      <c r="AT118" s="13" t="s">
        <v>72</v>
      </c>
      <c r="AU118" s="13" t="s">
        <v>91</v>
      </c>
      <c r="BK118" s="122">
        <f>BK119</f>
        <v>0</v>
      </c>
    </row>
    <row r="119" spans="2:65" s="11" customFormat="1" ht="25.9" customHeight="1">
      <c r="B119" s="123"/>
      <c r="D119" s="124" t="s">
        <v>72</v>
      </c>
      <c r="E119" s="125" t="s">
        <v>106</v>
      </c>
      <c r="F119" s="125" t="s">
        <v>107</v>
      </c>
      <c r="I119" s="126"/>
      <c r="J119" s="127">
        <f>BK119</f>
        <v>0</v>
      </c>
      <c r="L119" s="123"/>
      <c r="M119" s="128"/>
      <c r="P119" s="129">
        <f>P120</f>
        <v>0</v>
      </c>
      <c r="R119" s="129">
        <f>R120</f>
        <v>0</v>
      </c>
      <c r="T119" s="130">
        <f>T120</f>
        <v>0</v>
      </c>
      <c r="AR119" s="124" t="s">
        <v>108</v>
      </c>
      <c r="AT119" s="131" t="s">
        <v>72</v>
      </c>
      <c r="AU119" s="131" t="s">
        <v>73</v>
      </c>
      <c r="AY119" s="124" t="s">
        <v>109</v>
      </c>
      <c r="BK119" s="132">
        <f>BK120</f>
        <v>0</v>
      </c>
    </row>
    <row r="120" spans="2:65" s="11" customFormat="1" ht="22.9" customHeight="1">
      <c r="B120" s="123"/>
      <c r="D120" s="124" t="s">
        <v>72</v>
      </c>
      <c r="E120" s="133" t="s">
        <v>110</v>
      </c>
      <c r="F120" s="133" t="s">
        <v>111</v>
      </c>
      <c r="I120" s="126"/>
      <c r="J120" s="134">
        <f>BK120</f>
        <v>0</v>
      </c>
      <c r="L120" s="123"/>
      <c r="M120" s="128"/>
      <c r="P120" s="129">
        <f>SUM(P121:P152)</f>
        <v>0</v>
      </c>
      <c r="R120" s="129">
        <f>SUM(R121:R152)</f>
        <v>0</v>
      </c>
      <c r="T120" s="130">
        <f>SUM(T121:T152)</f>
        <v>0</v>
      </c>
      <c r="AR120" s="124" t="s">
        <v>108</v>
      </c>
      <c r="AT120" s="131" t="s">
        <v>72</v>
      </c>
      <c r="AU120" s="131" t="s">
        <v>13</v>
      </c>
      <c r="AY120" s="124" t="s">
        <v>109</v>
      </c>
      <c r="BK120" s="132">
        <f>SUM(BK121:BK152)</f>
        <v>0</v>
      </c>
    </row>
    <row r="121" spans="2:65" s="1" customFormat="1" ht="24.25" customHeight="1">
      <c r="B121" s="135"/>
      <c r="C121" s="136" t="s">
        <v>13</v>
      </c>
      <c r="D121" s="136" t="s">
        <v>112</v>
      </c>
      <c r="E121" s="137" t="s">
        <v>113</v>
      </c>
      <c r="F121" s="138" t="s">
        <v>114</v>
      </c>
      <c r="G121" s="139" t="s">
        <v>115</v>
      </c>
      <c r="H121" s="140">
        <v>155</v>
      </c>
      <c r="I121" s="141"/>
      <c r="J121" s="142">
        <f t="shared" ref="J121:J152" si="0">ROUND(I121*H121,2)</f>
        <v>0</v>
      </c>
      <c r="K121" s="143"/>
      <c r="L121" s="28"/>
      <c r="M121" s="144" t="s">
        <v>1</v>
      </c>
      <c r="N121" s="145" t="s">
        <v>39</v>
      </c>
      <c r="P121" s="146">
        <f t="shared" ref="P121:P152" si="1">O121*H121</f>
        <v>0</v>
      </c>
      <c r="Q121" s="146">
        <v>0</v>
      </c>
      <c r="R121" s="146">
        <f t="shared" ref="R121:R152" si="2">Q121*H121</f>
        <v>0</v>
      </c>
      <c r="S121" s="146">
        <v>0</v>
      </c>
      <c r="T121" s="147">
        <f t="shared" ref="T121:T152" si="3">S121*H121</f>
        <v>0</v>
      </c>
      <c r="AR121" s="148" t="s">
        <v>116</v>
      </c>
      <c r="AT121" s="148" t="s">
        <v>112</v>
      </c>
      <c r="AU121" s="148" t="s">
        <v>117</v>
      </c>
      <c r="AY121" s="13" t="s">
        <v>109</v>
      </c>
      <c r="BE121" s="149">
        <f t="shared" ref="BE121:BE152" si="4">IF(N121="základná",J121,0)</f>
        <v>0</v>
      </c>
      <c r="BF121" s="149">
        <f t="shared" ref="BF121:BF152" si="5">IF(N121="znížená",J121,0)</f>
        <v>0</v>
      </c>
      <c r="BG121" s="149">
        <f t="shared" ref="BG121:BG152" si="6">IF(N121="zákl. prenesená",J121,0)</f>
        <v>0</v>
      </c>
      <c r="BH121" s="149">
        <f t="shared" ref="BH121:BH152" si="7">IF(N121="zníž. prenesená",J121,0)</f>
        <v>0</v>
      </c>
      <c r="BI121" s="149">
        <f t="shared" ref="BI121:BI152" si="8">IF(N121="nulová",J121,0)</f>
        <v>0</v>
      </c>
      <c r="BJ121" s="13" t="s">
        <v>117</v>
      </c>
      <c r="BK121" s="149">
        <f t="shared" ref="BK121:BK152" si="9">ROUND(I121*H121,2)</f>
        <v>0</v>
      </c>
      <c r="BL121" s="13" t="s">
        <v>116</v>
      </c>
      <c r="BM121" s="148" t="s">
        <v>117</v>
      </c>
    </row>
    <row r="122" spans="2:65" s="1" customFormat="1" ht="33" customHeight="1">
      <c r="B122" s="135"/>
      <c r="C122" s="150" t="s">
        <v>117</v>
      </c>
      <c r="D122" s="150" t="s">
        <v>106</v>
      </c>
      <c r="E122" s="151" t="s">
        <v>118</v>
      </c>
      <c r="F122" s="152" t="s">
        <v>119</v>
      </c>
      <c r="G122" s="153" t="s">
        <v>115</v>
      </c>
      <c r="H122" s="154">
        <v>155</v>
      </c>
      <c r="I122" s="155"/>
      <c r="J122" s="156">
        <f t="shared" si="0"/>
        <v>0</v>
      </c>
      <c r="K122" s="157"/>
      <c r="L122" s="158"/>
      <c r="M122" s="159" t="s">
        <v>1</v>
      </c>
      <c r="N122" s="160" t="s">
        <v>39</v>
      </c>
      <c r="P122" s="146">
        <f t="shared" si="1"/>
        <v>0</v>
      </c>
      <c r="Q122" s="146">
        <v>0</v>
      </c>
      <c r="R122" s="146">
        <f t="shared" si="2"/>
        <v>0</v>
      </c>
      <c r="S122" s="146">
        <v>0</v>
      </c>
      <c r="T122" s="147">
        <f t="shared" si="3"/>
        <v>0</v>
      </c>
      <c r="AR122" s="148" t="s">
        <v>120</v>
      </c>
      <c r="AT122" s="148" t="s">
        <v>106</v>
      </c>
      <c r="AU122" s="148" t="s">
        <v>117</v>
      </c>
      <c r="AY122" s="13" t="s">
        <v>109</v>
      </c>
      <c r="BE122" s="149">
        <f t="shared" si="4"/>
        <v>0</v>
      </c>
      <c r="BF122" s="149">
        <f t="shared" si="5"/>
        <v>0</v>
      </c>
      <c r="BG122" s="149">
        <f t="shared" si="6"/>
        <v>0</v>
      </c>
      <c r="BH122" s="149">
        <f t="shared" si="7"/>
        <v>0</v>
      </c>
      <c r="BI122" s="149">
        <f t="shared" si="8"/>
        <v>0</v>
      </c>
      <c r="BJ122" s="13" t="s">
        <v>117</v>
      </c>
      <c r="BK122" s="149">
        <f t="shared" si="9"/>
        <v>0</v>
      </c>
      <c r="BL122" s="13" t="s">
        <v>116</v>
      </c>
      <c r="BM122" s="148" t="s">
        <v>121</v>
      </c>
    </row>
    <row r="123" spans="2:65" s="1" customFormat="1" ht="21.75" customHeight="1">
      <c r="B123" s="135"/>
      <c r="C123" s="150" t="s">
        <v>108</v>
      </c>
      <c r="D123" s="150" t="s">
        <v>106</v>
      </c>
      <c r="E123" s="151" t="s">
        <v>122</v>
      </c>
      <c r="F123" s="152" t="s">
        <v>123</v>
      </c>
      <c r="G123" s="153" t="s">
        <v>124</v>
      </c>
      <c r="H123" s="154">
        <v>30</v>
      </c>
      <c r="I123" s="155"/>
      <c r="J123" s="156">
        <f t="shared" si="0"/>
        <v>0</v>
      </c>
      <c r="K123" s="157"/>
      <c r="L123" s="158"/>
      <c r="M123" s="159" t="s">
        <v>1</v>
      </c>
      <c r="N123" s="160" t="s">
        <v>39</v>
      </c>
      <c r="P123" s="146">
        <f t="shared" si="1"/>
        <v>0</v>
      </c>
      <c r="Q123" s="146">
        <v>0</v>
      </c>
      <c r="R123" s="146">
        <f t="shared" si="2"/>
        <v>0</v>
      </c>
      <c r="S123" s="146">
        <v>0</v>
      </c>
      <c r="T123" s="147">
        <f t="shared" si="3"/>
        <v>0</v>
      </c>
      <c r="AR123" s="148" t="s">
        <v>120</v>
      </c>
      <c r="AT123" s="148" t="s">
        <v>106</v>
      </c>
      <c r="AU123" s="148" t="s">
        <v>117</v>
      </c>
      <c r="AY123" s="13" t="s">
        <v>109</v>
      </c>
      <c r="BE123" s="149">
        <f t="shared" si="4"/>
        <v>0</v>
      </c>
      <c r="BF123" s="149">
        <f t="shared" si="5"/>
        <v>0</v>
      </c>
      <c r="BG123" s="149">
        <f t="shared" si="6"/>
        <v>0</v>
      </c>
      <c r="BH123" s="149">
        <f t="shared" si="7"/>
        <v>0</v>
      </c>
      <c r="BI123" s="149">
        <f t="shared" si="8"/>
        <v>0</v>
      </c>
      <c r="BJ123" s="13" t="s">
        <v>117</v>
      </c>
      <c r="BK123" s="149">
        <f t="shared" si="9"/>
        <v>0</v>
      </c>
      <c r="BL123" s="13" t="s">
        <v>116</v>
      </c>
      <c r="BM123" s="148" t="s">
        <v>125</v>
      </c>
    </row>
    <row r="124" spans="2:65" s="1" customFormat="1" ht="24.25" customHeight="1">
      <c r="B124" s="135"/>
      <c r="C124" s="150" t="s">
        <v>121</v>
      </c>
      <c r="D124" s="150" t="s">
        <v>106</v>
      </c>
      <c r="E124" s="151" t="s">
        <v>126</v>
      </c>
      <c r="F124" s="152" t="s">
        <v>127</v>
      </c>
      <c r="G124" s="153" t="s">
        <v>124</v>
      </c>
      <c r="H124" s="154">
        <v>140</v>
      </c>
      <c r="I124" s="155"/>
      <c r="J124" s="156">
        <f t="shared" si="0"/>
        <v>0</v>
      </c>
      <c r="K124" s="157"/>
      <c r="L124" s="158"/>
      <c r="M124" s="159" t="s">
        <v>1</v>
      </c>
      <c r="N124" s="160" t="s">
        <v>39</v>
      </c>
      <c r="P124" s="146">
        <f t="shared" si="1"/>
        <v>0</v>
      </c>
      <c r="Q124" s="146">
        <v>0</v>
      </c>
      <c r="R124" s="146">
        <f t="shared" si="2"/>
        <v>0</v>
      </c>
      <c r="S124" s="146">
        <v>0</v>
      </c>
      <c r="T124" s="147">
        <f t="shared" si="3"/>
        <v>0</v>
      </c>
      <c r="AR124" s="148" t="s">
        <v>120</v>
      </c>
      <c r="AT124" s="148" t="s">
        <v>106</v>
      </c>
      <c r="AU124" s="148" t="s">
        <v>117</v>
      </c>
      <c r="AY124" s="13" t="s">
        <v>109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117</v>
      </c>
      <c r="BK124" s="149">
        <f t="shared" si="9"/>
        <v>0</v>
      </c>
      <c r="BL124" s="13" t="s">
        <v>116</v>
      </c>
      <c r="BM124" s="148" t="s">
        <v>128</v>
      </c>
    </row>
    <row r="125" spans="2:65" s="1" customFormat="1" ht="37.9" customHeight="1">
      <c r="B125" s="135"/>
      <c r="C125" s="136" t="s">
        <v>129</v>
      </c>
      <c r="D125" s="136" t="s">
        <v>112</v>
      </c>
      <c r="E125" s="137" t="s">
        <v>130</v>
      </c>
      <c r="F125" s="138" t="s">
        <v>131</v>
      </c>
      <c r="G125" s="139" t="s">
        <v>124</v>
      </c>
      <c r="H125" s="140">
        <v>7</v>
      </c>
      <c r="I125" s="141"/>
      <c r="J125" s="142">
        <f t="shared" si="0"/>
        <v>0</v>
      </c>
      <c r="K125" s="143"/>
      <c r="L125" s="28"/>
      <c r="M125" s="144" t="s">
        <v>1</v>
      </c>
      <c r="N125" s="145" t="s">
        <v>39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116</v>
      </c>
      <c r="AT125" s="148" t="s">
        <v>112</v>
      </c>
      <c r="AU125" s="148" t="s">
        <v>117</v>
      </c>
      <c r="AY125" s="13" t="s">
        <v>109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117</v>
      </c>
      <c r="BK125" s="149">
        <f t="shared" si="9"/>
        <v>0</v>
      </c>
      <c r="BL125" s="13" t="s">
        <v>116</v>
      </c>
      <c r="BM125" s="148" t="s">
        <v>132</v>
      </c>
    </row>
    <row r="126" spans="2:65" s="1" customFormat="1" ht="16.5" customHeight="1">
      <c r="B126" s="135"/>
      <c r="C126" s="150" t="s">
        <v>125</v>
      </c>
      <c r="D126" s="150" t="s">
        <v>106</v>
      </c>
      <c r="E126" s="151" t="s">
        <v>133</v>
      </c>
      <c r="F126" s="152" t="s">
        <v>134</v>
      </c>
      <c r="G126" s="153" t="s">
        <v>124</v>
      </c>
      <c r="H126" s="154">
        <v>7</v>
      </c>
      <c r="I126" s="155"/>
      <c r="J126" s="156">
        <f t="shared" si="0"/>
        <v>0</v>
      </c>
      <c r="K126" s="157"/>
      <c r="L126" s="158"/>
      <c r="M126" s="159" t="s">
        <v>1</v>
      </c>
      <c r="N126" s="160" t="s">
        <v>39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120</v>
      </c>
      <c r="AT126" s="148" t="s">
        <v>106</v>
      </c>
      <c r="AU126" s="148" t="s">
        <v>117</v>
      </c>
      <c r="AY126" s="13" t="s">
        <v>109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117</v>
      </c>
      <c r="BK126" s="149">
        <f t="shared" si="9"/>
        <v>0</v>
      </c>
      <c r="BL126" s="13" t="s">
        <v>116</v>
      </c>
      <c r="BM126" s="148" t="s">
        <v>135</v>
      </c>
    </row>
    <row r="127" spans="2:65" s="1" customFormat="1" ht="24.25" customHeight="1">
      <c r="B127" s="135"/>
      <c r="C127" s="136" t="s">
        <v>136</v>
      </c>
      <c r="D127" s="136" t="s">
        <v>112</v>
      </c>
      <c r="E127" s="137" t="s">
        <v>137</v>
      </c>
      <c r="F127" s="138" t="s">
        <v>138</v>
      </c>
      <c r="G127" s="139" t="s">
        <v>139</v>
      </c>
      <c r="H127" s="140">
        <v>15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39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116</v>
      </c>
      <c r="AT127" s="148" t="s">
        <v>112</v>
      </c>
      <c r="AU127" s="148" t="s">
        <v>117</v>
      </c>
      <c r="AY127" s="13" t="s">
        <v>109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117</v>
      </c>
      <c r="BK127" s="149">
        <f t="shared" si="9"/>
        <v>0</v>
      </c>
      <c r="BL127" s="13" t="s">
        <v>116</v>
      </c>
      <c r="BM127" s="148" t="s">
        <v>140</v>
      </c>
    </row>
    <row r="128" spans="2:65" s="1" customFormat="1" ht="24.25" customHeight="1">
      <c r="B128" s="135"/>
      <c r="C128" s="150" t="s">
        <v>128</v>
      </c>
      <c r="D128" s="150" t="s">
        <v>106</v>
      </c>
      <c r="E128" s="151" t="s">
        <v>141</v>
      </c>
      <c r="F128" s="152" t="s">
        <v>142</v>
      </c>
      <c r="G128" s="153" t="s">
        <v>143</v>
      </c>
      <c r="H128" s="154">
        <v>7.0000000000000001E-3</v>
      </c>
      <c r="I128" s="155"/>
      <c r="J128" s="156">
        <f t="shared" si="0"/>
        <v>0</v>
      </c>
      <c r="K128" s="157"/>
      <c r="L128" s="158"/>
      <c r="M128" s="159" t="s">
        <v>1</v>
      </c>
      <c r="N128" s="160" t="s">
        <v>39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120</v>
      </c>
      <c r="AT128" s="148" t="s">
        <v>106</v>
      </c>
      <c r="AU128" s="148" t="s">
        <v>117</v>
      </c>
      <c r="AY128" s="13" t="s">
        <v>109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117</v>
      </c>
      <c r="BK128" s="149">
        <f t="shared" si="9"/>
        <v>0</v>
      </c>
      <c r="BL128" s="13" t="s">
        <v>116</v>
      </c>
      <c r="BM128" s="148" t="s">
        <v>144</v>
      </c>
    </row>
    <row r="129" spans="2:65" s="1" customFormat="1" ht="16.5" customHeight="1">
      <c r="B129" s="135"/>
      <c r="C129" s="150" t="s">
        <v>145</v>
      </c>
      <c r="D129" s="150" t="s">
        <v>106</v>
      </c>
      <c r="E129" s="151" t="s">
        <v>146</v>
      </c>
      <c r="F129" s="152" t="s">
        <v>147</v>
      </c>
      <c r="G129" s="153" t="s">
        <v>139</v>
      </c>
      <c r="H129" s="154">
        <v>8.4000000000000005E-2</v>
      </c>
      <c r="I129" s="155"/>
      <c r="J129" s="156">
        <f t="shared" si="0"/>
        <v>0</v>
      </c>
      <c r="K129" s="157"/>
      <c r="L129" s="158"/>
      <c r="M129" s="159" t="s">
        <v>1</v>
      </c>
      <c r="N129" s="160" t="s">
        <v>39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120</v>
      </c>
      <c r="AT129" s="148" t="s">
        <v>106</v>
      </c>
      <c r="AU129" s="148" t="s">
        <v>117</v>
      </c>
      <c r="AY129" s="13" t="s">
        <v>109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117</v>
      </c>
      <c r="BK129" s="149">
        <f t="shared" si="9"/>
        <v>0</v>
      </c>
      <c r="BL129" s="13" t="s">
        <v>116</v>
      </c>
      <c r="BM129" s="148" t="s">
        <v>148</v>
      </c>
    </row>
    <row r="130" spans="2:65" s="1" customFormat="1" ht="21.75" customHeight="1">
      <c r="B130" s="135"/>
      <c r="C130" s="150" t="s">
        <v>132</v>
      </c>
      <c r="D130" s="150" t="s">
        <v>106</v>
      </c>
      <c r="E130" s="151" t="s">
        <v>149</v>
      </c>
      <c r="F130" s="152" t="s">
        <v>150</v>
      </c>
      <c r="G130" s="153" t="s">
        <v>139</v>
      </c>
      <c r="H130" s="154">
        <v>2.8000000000000001E-2</v>
      </c>
      <c r="I130" s="155"/>
      <c r="J130" s="156">
        <f t="shared" si="0"/>
        <v>0</v>
      </c>
      <c r="K130" s="157"/>
      <c r="L130" s="158"/>
      <c r="M130" s="159" t="s">
        <v>1</v>
      </c>
      <c r="N130" s="160" t="s">
        <v>39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120</v>
      </c>
      <c r="AT130" s="148" t="s">
        <v>106</v>
      </c>
      <c r="AU130" s="148" t="s">
        <v>117</v>
      </c>
      <c r="AY130" s="13" t="s">
        <v>109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117</v>
      </c>
      <c r="BK130" s="149">
        <f t="shared" si="9"/>
        <v>0</v>
      </c>
      <c r="BL130" s="13" t="s">
        <v>116</v>
      </c>
      <c r="BM130" s="148" t="s">
        <v>7</v>
      </c>
    </row>
    <row r="131" spans="2:65" s="1" customFormat="1" ht="33" customHeight="1">
      <c r="B131" s="135"/>
      <c r="C131" s="150" t="s">
        <v>151</v>
      </c>
      <c r="D131" s="150" t="s">
        <v>106</v>
      </c>
      <c r="E131" s="151" t="s">
        <v>152</v>
      </c>
      <c r="F131" s="152" t="s">
        <v>153</v>
      </c>
      <c r="G131" s="153" t="s">
        <v>154</v>
      </c>
      <c r="H131" s="154">
        <v>8.0000000000000002E-3</v>
      </c>
      <c r="I131" s="155"/>
      <c r="J131" s="156">
        <f t="shared" si="0"/>
        <v>0</v>
      </c>
      <c r="K131" s="157"/>
      <c r="L131" s="158"/>
      <c r="M131" s="159" t="s">
        <v>1</v>
      </c>
      <c r="N131" s="160" t="s">
        <v>39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120</v>
      </c>
      <c r="AT131" s="148" t="s">
        <v>106</v>
      </c>
      <c r="AU131" s="148" t="s">
        <v>117</v>
      </c>
      <c r="AY131" s="13" t="s">
        <v>109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117</v>
      </c>
      <c r="BK131" s="149">
        <f t="shared" si="9"/>
        <v>0</v>
      </c>
      <c r="BL131" s="13" t="s">
        <v>116</v>
      </c>
      <c r="BM131" s="148" t="s">
        <v>155</v>
      </c>
    </row>
    <row r="132" spans="2:65" s="1" customFormat="1" ht="33" customHeight="1">
      <c r="B132" s="135"/>
      <c r="C132" s="136" t="s">
        <v>135</v>
      </c>
      <c r="D132" s="136" t="s">
        <v>112</v>
      </c>
      <c r="E132" s="137" t="s">
        <v>156</v>
      </c>
      <c r="F132" s="138" t="s">
        <v>157</v>
      </c>
      <c r="G132" s="139" t="s">
        <v>124</v>
      </c>
      <c r="H132" s="140">
        <v>15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39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116</v>
      </c>
      <c r="AT132" s="148" t="s">
        <v>112</v>
      </c>
      <c r="AU132" s="148" t="s">
        <v>117</v>
      </c>
      <c r="AY132" s="13" t="s">
        <v>109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117</v>
      </c>
      <c r="BK132" s="149">
        <f t="shared" si="9"/>
        <v>0</v>
      </c>
      <c r="BL132" s="13" t="s">
        <v>116</v>
      </c>
      <c r="BM132" s="148" t="s">
        <v>158</v>
      </c>
    </row>
    <row r="133" spans="2:65" s="1" customFormat="1" ht="24.25" customHeight="1">
      <c r="B133" s="135"/>
      <c r="C133" s="136" t="s">
        <v>159</v>
      </c>
      <c r="D133" s="136" t="s">
        <v>112</v>
      </c>
      <c r="E133" s="137" t="s">
        <v>160</v>
      </c>
      <c r="F133" s="138" t="s">
        <v>161</v>
      </c>
      <c r="G133" s="139" t="s">
        <v>124</v>
      </c>
      <c r="H133" s="140">
        <v>45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39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116</v>
      </c>
      <c r="AT133" s="148" t="s">
        <v>112</v>
      </c>
      <c r="AU133" s="148" t="s">
        <v>117</v>
      </c>
      <c r="AY133" s="13" t="s">
        <v>109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117</v>
      </c>
      <c r="BK133" s="149">
        <f t="shared" si="9"/>
        <v>0</v>
      </c>
      <c r="BL133" s="13" t="s">
        <v>116</v>
      </c>
      <c r="BM133" s="148" t="s">
        <v>162</v>
      </c>
    </row>
    <row r="134" spans="2:65" s="1" customFormat="1" ht="24.25" customHeight="1">
      <c r="B134" s="135"/>
      <c r="C134" s="136" t="s">
        <v>140</v>
      </c>
      <c r="D134" s="136" t="s">
        <v>112</v>
      </c>
      <c r="E134" s="137" t="s">
        <v>163</v>
      </c>
      <c r="F134" s="138" t="s">
        <v>164</v>
      </c>
      <c r="G134" s="139" t="s">
        <v>124</v>
      </c>
      <c r="H134" s="140">
        <v>5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39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116</v>
      </c>
      <c r="AT134" s="148" t="s">
        <v>112</v>
      </c>
      <c r="AU134" s="148" t="s">
        <v>117</v>
      </c>
      <c r="AY134" s="13" t="s">
        <v>109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117</v>
      </c>
      <c r="BK134" s="149">
        <f t="shared" si="9"/>
        <v>0</v>
      </c>
      <c r="BL134" s="13" t="s">
        <v>116</v>
      </c>
      <c r="BM134" s="148" t="s">
        <v>165</v>
      </c>
    </row>
    <row r="135" spans="2:65" s="1" customFormat="1" ht="16.5" customHeight="1">
      <c r="B135" s="135"/>
      <c r="C135" s="150" t="s">
        <v>166</v>
      </c>
      <c r="D135" s="150" t="s">
        <v>106</v>
      </c>
      <c r="E135" s="151" t="s">
        <v>167</v>
      </c>
      <c r="F135" s="152" t="s">
        <v>168</v>
      </c>
      <c r="G135" s="153" t="s">
        <v>124</v>
      </c>
      <c r="H135" s="154">
        <v>5</v>
      </c>
      <c r="I135" s="155"/>
      <c r="J135" s="156">
        <f t="shared" si="0"/>
        <v>0</v>
      </c>
      <c r="K135" s="157"/>
      <c r="L135" s="158"/>
      <c r="M135" s="159" t="s">
        <v>1</v>
      </c>
      <c r="N135" s="160" t="s">
        <v>39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120</v>
      </c>
      <c r="AT135" s="148" t="s">
        <v>106</v>
      </c>
      <c r="AU135" s="148" t="s">
        <v>117</v>
      </c>
      <c r="AY135" s="13" t="s">
        <v>109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117</v>
      </c>
      <c r="BK135" s="149">
        <f t="shared" si="9"/>
        <v>0</v>
      </c>
      <c r="BL135" s="13" t="s">
        <v>116</v>
      </c>
      <c r="BM135" s="148" t="s">
        <v>169</v>
      </c>
    </row>
    <row r="136" spans="2:65" s="1" customFormat="1" ht="16.5" customHeight="1">
      <c r="B136" s="135"/>
      <c r="C136" s="150" t="s">
        <v>144</v>
      </c>
      <c r="D136" s="150" t="s">
        <v>106</v>
      </c>
      <c r="E136" s="151" t="s">
        <v>170</v>
      </c>
      <c r="F136" s="152" t="s">
        <v>171</v>
      </c>
      <c r="G136" s="153" t="s">
        <v>124</v>
      </c>
      <c r="H136" s="154">
        <v>5</v>
      </c>
      <c r="I136" s="155"/>
      <c r="J136" s="156">
        <f t="shared" si="0"/>
        <v>0</v>
      </c>
      <c r="K136" s="157"/>
      <c r="L136" s="158"/>
      <c r="M136" s="159" t="s">
        <v>1</v>
      </c>
      <c r="N136" s="160" t="s">
        <v>39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120</v>
      </c>
      <c r="AT136" s="148" t="s">
        <v>106</v>
      </c>
      <c r="AU136" s="148" t="s">
        <v>117</v>
      </c>
      <c r="AY136" s="13" t="s">
        <v>109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117</v>
      </c>
      <c r="BK136" s="149">
        <f t="shared" si="9"/>
        <v>0</v>
      </c>
      <c r="BL136" s="13" t="s">
        <v>116</v>
      </c>
      <c r="BM136" s="148" t="s">
        <v>172</v>
      </c>
    </row>
    <row r="137" spans="2:65" s="1" customFormat="1" ht="16.5" customHeight="1">
      <c r="B137" s="135"/>
      <c r="C137" s="136" t="s">
        <v>173</v>
      </c>
      <c r="D137" s="136" t="s">
        <v>112</v>
      </c>
      <c r="E137" s="137" t="s">
        <v>174</v>
      </c>
      <c r="F137" s="138" t="s">
        <v>175</v>
      </c>
      <c r="G137" s="139" t="s">
        <v>124</v>
      </c>
      <c r="H137" s="140">
        <v>1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39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116</v>
      </c>
      <c r="AT137" s="148" t="s">
        <v>112</v>
      </c>
      <c r="AU137" s="148" t="s">
        <v>117</v>
      </c>
      <c r="AY137" s="13" t="s">
        <v>109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117</v>
      </c>
      <c r="BK137" s="149">
        <f t="shared" si="9"/>
        <v>0</v>
      </c>
      <c r="BL137" s="13" t="s">
        <v>116</v>
      </c>
      <c r="BM137" s="148" t="s">
        <v>176</v>
      </c>
    </row>
    <row r="138" spans="2:65" s="1" customFormat="1" ht="24.25" customHeight="1">
      <c r="B138" s="135"/>
      <c r="C138" s="150" t="s">
        <v>148</v>
      </c>
      <c r="D138" s="150" t="s">
        <v>106</v>
      </c>
      <c r="E138" s="151" t="s">
        <v>177</v>
      </c>
      <c r="F138" s="152" t="s">
        <v>178</v>
      </c>
      <c r="G138" s="153" t="s">
        <v>124</v>
      </c>
      <c r="H138" s="154">
        <v>1</v>
      </c>
      <c r="I138" s="155"/>
      <c r="J138" s="156">
        <f t="shared" si="0"/>
        <v>0</v>
      </c>
      <c r="K138" s="157"/>
      <c r="L138" s="158"/>
      <c r="M138" s="159" t="s">
        <v>1</v>
      </c>
      <c r="N138" s="160" t="s">
        <v>39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120</v>
      </c>
      <c r="AT138" s="148" t="s">
        <v>106</v>
      </c>
      <c r="AU138" s="148" t="s">
        <v>117</v>
      </c>
      <c r="AY138" s="13" t="s">
        <v>109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117</v>
      </c>
      <c r="BK138" s="149">
        <f t="shared" si="9"/>
        <v>0</v>
      </c>
      <c r="BL138" s="13" t="s">
        <v>116</v>
      </c>
      <c r="BM138" s="148" t="s">
        <v>179</v>
      </c>
    </row>
    <row r="139" spans="2:65" s="1" customFormat="1" ht="16.5" customHeight="1">
      <c r="B139" s="135"/>
      <c r="C139" s="136" t="s">
        <v>180</v>
      </c>
      <c r="D139" s="136" t="s">
        <v>112</v>
      </c>
      <c r="E139" s="137" t="s">
        <v>181</v>
      </c>
      <c r="F139" s="138" t="s">
        <v>182</v>
      </c>
      <c r="G139" s="139" t="s">
        <v>124</v>
      </c>
      <c r="H139" s="140">
        <v>1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39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116</v>
      </c>
      <c r="AT139" s="148" t="s">
        <v>112</v>
      </c>
      <c r="AU139" s="148" t="s">
        <v>117</v>
      </c>
      <c r="AY139" s="13" t="s">
        <v>109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117</v>
      </c>
      <c r="BK139" s="149">
        <f t="shared" si="9"/>
        <v>0</v>
      </c>
      <c r="BL139" s="13" t="s">
        <v>116</v>
      </c>
      <c r="BM139" s="148" t="s">
        <v>183</v>
      </c>
    </row>
    <row r="140" spans="2:65" s="1" customFormat="1" ht="33" customHeight="1">
      <c r="B140" s="135"/>
      <c r="C140" s="150" t="s">
        <v>7</v>
      </c>
      <c r="D140" s="150" t="s">
        <v>106</v>
      </c>
      <c r="E140" s="151" t="s">
        <v>184</v>
      </c>
      <c r="F140" s="152" t="s">
        <v>185</v>
      </c>
      <c r="G140" s="153" t="s">
        <v>124</v>
      </c>
      <c r="H140" s="154">
        <v>1</v>
      </c>
      <c r="I140" s="155"/>
      <c r="J140" s="156">
        <f t="shared" si="0"/>
        <v>0</v>
      </c>
      <c r="K140" s="157"/>
      <c r="L140" s="158"/>
      <c r="M140" s="159" t="s">
        <v>1</v>
      </c>
      <c r="N140" s="160" t="s">
        <v>39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120</v>
      </c>
      <c r="AT140" s="148" t="s">
        <v>106</v>
      </c>
      <c r="AU140" s="148" t="s">
        <v>117</v>
      </c>
      <c r="AY140" s="13" t="s">
        <v>109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117</v>
      </c>
      <c r="BK140" s="149">
        <f t="shared" si="9"/>
        <v>0</v>
      </c>
      <c r="BL140" s="13" t="s">
        <v>116</v>
      </c>
      <c r="BM140" s="148" t="s">
        <v>186</v>
      </c>
    </row>
    <row r="141" spans="2:65" s="1" customFormat="1" ht="16.5" customHeight="1">
      <c r="B141" s="135"/>
      <c r="C141" s="136" t="s">
        <v>187</v>
      </c>
      <c r="D141" s="136" t="s">
        <v>112</v>
      </c>
      <c r="E141" s="137" t="s">
        <v>188</v>
      </c>
      <c r="F141" s="138" t="s">
        <v>189</v>
      </c>
      <c r="G141" s="139" t="s">
        <v>124</v>
      </c>
      <c r="H141" s="140">
        <v>7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39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116</v>
      </c>
      <c r="AT141" s="148" t="s">
        <v>112</v>
      </c>
      <c r="AU141" s="148" t="s">
        <v>117</v>
      </c>
      <c r="AY141" s="13" t="s">
        <v>109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117</v>
      </c>
      <c r="BK141" s="149">
        <f t="shared" si="9"/>
        <v>0</v>
      </c>
      <c r="BL141" s="13" t="s">
        <v>116</v>
      </c>
      <c r="BM141" s="148" t="s">
        <v>190</v>
      </c>
    </row>
    <row r="142" spans="2:65" s="1" customFormat="1" ht="37.9" customHeight="1">
      <c r="B142" s="135"/>
      <c r="C142" s="150" t="s">
        <v>155</v>
      </c>
      <c r="D142" s="150" t="s">
        <v>106</v>
      </c>
      <c r="E142" s="151" t="s">
        <v>191</v>
      </c>
      <c r="F142" s="152" t="s">
        <v>192</v>
      </c>
      <c r="G142" s="153" t="s">
        <v>124</v>
      </c>
      <c r="H142" s="154">
        <v>7</v>
      </c>
      <c r="I142" s="155"/>
      <c r="J142" s="156">
        <f t="shared" si="0"/>
        <v>0</v>
      </c>
      <c r="K142" s="157"/>
      <c r="L142" s="158"/>
      <c r="M142" s="159" t="s">
        <v>1</v>
      </c>
      <c r="N142" s="160" t="s">
        <v>39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120</v>
      </c>
      <c r="AT142" s="148" t="s">
        <v>106</v>
      </c>
      <c r="AU142" s="148" t="s">
        <v>117</v>
      </c>
      <c r="AY142" s="13" t="s">
        <v>109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117</v>
      </c>
      <c r="BK142" s="149">
        <f t="shared" si="9"/>
        <v>0</v>
      </c>
      <c r="BL142" s="13" t="s">
        <v>116</v>
      </c>
      <c r="BM142" s="148" t="s">
        <v>193</v>
      </c>
    </row>
    <row r="143" spans="2:65" s="1" customFormat="1" ht="21.75" customHeight="1">
      <c r="B143" s="135"/>
      <c r="C143" s="136" t="s">
        <v>194</v>
      </c>
      <c r="D143" s="136" t="s">
        <v>112</v>
      </c>
      <c r="E143" s="137" t="s">
        <v>195</v>
      </c>
      <c r="F143" s="138" t="s">
        <v>196</v>
      </c>
      <c r="G143" s="139" t="s">
        <v>124</v>
      </c>
      <c r="H143" s="140">
        <v>4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39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116</v>
      </c>
      <c r="AT143" s="148" t="s">
        <v>112</v>
      </c>
      <c r="AU143" s="148" t="s">
        <v>117</v>
      </c>
      <c r="AY143" s="13" t="s">
        <v>109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117</v>
      </c>
      <c r="BK143" s="149">
        <f t="shared" si="9"/>
        <v>0</v>
      </c>
      <c r="BL143" s="13" t="s">
        <v>116</v>
      </c>
      <c r="BM143" s="148" t="s">
        <v>197</v>
      </c>
    </row>
    <row r="144" spans="2:65" s="1" customFormat="1" ht="33" customHeight="1">
      <c r="B144" s="135"/>
      <c r="C144" s="150" t="s">
        <v>158</v>
      </c>
      <c r="D144" s="150" t="s">
        <v>106</v>
      </c>
      <c r="E144" s="151" t="s">
        <v>198</v>
      </c>
      <c r="F144" s="152" t="s">
        <v>199</v>
      </c>
      <c r="G144" s="153" t="s">
        <v>124</v>
      </c>
      <c r="H144" s="154">
        <v>4</v>
      </c>
      <c r="I144" s="155"/>
      <c r="J144" s="156">
        <f t="shared" si="0"/>
        <v>0</v>
      </c>
      <c r="K144" s="157"/>
      <c r="L144" s="158"/>
      <c r="M144" s="159" t="s">
        <v>1</v>
      </c>
      <c r="N144" s="160" t="s">
        <v>39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120</v>
      </c>
      <c r="AT144" s="148" t="s">
        <v>106</v>
      </c>
      <c r="AU144" s="148" t="s">
        <v>117</v>
      </c>
      <c r="AY144" s="13" t="s">
        <v>109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117</v>
      </c>
      <c r="BK144" s="149">
        <f t="shared" si="9"/>
        <v>0</v>
      </c>
      <c r="BL144" s="13" t="s">
        <v>116</v>
      </c>
      <c r="BM144" s="148" t="s">
        <v>200</v>
      </c>
    </row>
    <row r="145" spans="2:65" s="1" customFormat="1" ht="16.5" customHeight="1">
      <c r="B145" s="135"/>
      <c r="C145" s="150" t="s">
        <v>201</v>
      </c>
      <c r="D145" s="150" t="s">
        <v>106</v>
      </c>
      <c r="E145" s="151" t="s">
        <v>202</v>
      </c>
      <c r="F145" s="152" t="s">
        <v>203</v>
      </c>
      <c r="G145" s="153" t="s">
        <v>124</v>
      </c>
      <c r="H145" s="154">
        <v>8</v>
      </c>
      <c r="I145" s="155"/>
      <c r="J145" s="156">
        <f t="shared" si="0"/>
        <v>0</v>
      </c>
      <c r="K145" s="157"/>
      <c r="L145" s="158"/>
      <c r="M145" s="159" t="s">
        <v>1</v>
      </c>
      <c r="N145" s="160" t="s">
        <v>39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120</v>
      </c>
      <c r="AT145" s="148" t="s">
        <v>106</v>
      </c>
      <c r="AU145" s="148" t="s">
        <v>117</v>
      </c>
      <c r="AY145" s="13" t="s">
        <v>109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117</v>
      </c>
      <c r="BK145" s="149">
        <f t="shared" si="9"/>
        <v>0</v>
      </c>
      <c r="BL145" s="13" t="s">
        <v>116</v>
      </c>
      <c r="BM145" s="148" t="s">
        <v>204</v>
      </c>
    </row>
    <row r="146" spans="2:65" s="1" customFormat="1" ht="16.5" customHeight="1">
      <c r="B146" s="135"/>
      <c r="C146" s="150" t="s">
        <v>162</v>
      </c>
      <c r="D146" s="150" t="s">
        <v>106</v>
      </c>
      <c r="E146" s="151" t="s">
        <v>205</v>
      </c>
      <c r="F146" s="152" t="s">
        <v>206</v>
      </c>
      <c r="G146" s="153" t="s">
        <v>124</v>
      </c>
      <c r="H146" s="154">
        <v>3</v>
      </c>
      <c r="I146" s="155"/>
      <c r="J146" s="156">
        <f t="shared" si="0"/>
        <v>0</v>
      </c>
      <c r="K146" s="157"/>
      <c r="L146" s="158"/>
      <c r="M146" s="159" t="s">
        <v>1</v>
      </c>
      <c r="N146" s="160" t="s">
        <v>39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R146" s="148" t="s">
        <v>120</v>
      </c>
      <c r="AT146" s="148" t="s">
        <v>106</v>
      </c>
      <c r="AU146" s="148" t="s">
        <v>117</v>
      </c>
      <c r="AY146" s="13" t="s">
        <v>109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117</v>
      </c>
      <c r="BK146" s="149">
        <f t="shared" si="9"/>
        <v>0</v>
      </c>
      <c r="BL146" s="13" t="s">
        <v>116</v>
      </c>
      <c r="BM146" s="148" t="s">
        <v>207</v>
      </c>
    </row>
    <row r="147" spans="2:65" s="1" customFormat="1" ht="24.25" customHeight="1">
      <c r="B147" s="135"/>
      <c r="C147" s="136" t="s">
        <v>208</v>
      </c>
      <c r="D147" s="136" t="s">
        <v>112</v>
      </c>
      <c r="E147" s="137" t="s">
        <v>209</v>
      </c>
      <c r="F147" s="138" t="s">
        <v>210</v>
      </c>
      <c r="G147" s="139" t="s">
        <v>115</v>
      </c>
      <c r="H147" s="140">
        <v>4</v>
      </c>
      <c r="I147" s="141"/>
      <c r="J147" s="142">
        <f t="shared" si="0"/>
        <v>0</v>
      </c>
      <c r="K147" s="143"/>
      <c r="L147" s="28"/>
      <c r="M147" s="144" t="s">
        <v>1</v>
      </c>
      <c r="N147" s="145" t="s">
        <v>39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R147" s="148" t="s">
        <v>116</v>
      </c>
      <c r="AT147" s="148" t="s">
        <v>112</v>
      </c>
      <c r="AU147" s="148" t="s">
        <v>117</v>
      </c>
      <c r="AY147" s="13" t="s">
        <v>109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117</v>
      </c>
      <c r="BK147" s="149">
        <f t="shared" si="9"/>
        <v>0</v>
      </c>
      <c r="BL147" s="13" t="s">
        <v>116</v>
      </c>
      <c r="BM147" s="148" t="s">
        <v>211</v>
      </c>
    </row>
    <row r="148" spans="2:65" s="1" customFormat="1" ht="16.5" customHeight="1">
      <c r="B148" s="135"/>
      <c r="C148" s="150" t="s">
        <v>165</v>
      </c>
      <c r="D148" s="150" t="s">
        <v>106</v>
      </c>
      <c r="E148" s="151" t="s">
        <v>212</v>
      </c>
      <c r="F148" s="152" t="s">
        <v>213</v>
      </c>
      <c r="G148" s="153" t="s">
        <v>139</v>
      </c>
      <c r="H148" s="154">
        <v>2.5</v>
      </c>
      <c r="I148" s="155"/>
      <c r="J148" s="156">
        <f t="shared" si="0"/>
        <v>0</v>
      </c>
      <c r="K148" s="157"/>
      <c r="L148" s="158"/>
      <c r="M148" s="159" t="s">
        <v>1</v>
      </c>
      <c r="N148" s="160" t="s">
        <v>39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120</v>
      </c>
      <c r="AT148" s="148" t="s">
        <v>106</v>
      </c>
      <c r="AU148" s="148" t="s">
        <v>117</v>
      </c>
      <c r="AY148" s="13" t="s">
        <v>109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117</v>
      </c>
      <c r="BK148" s="149">
        <f t="shared" si="9"/>
        <v>0</v>
      </c>
      <c r="BL148" s="13" t="s">
        <v>116</v>
      </c>
      <c r="BM148" s="148" t="s">
        <v>214</v>
      </c>
    </row>
    <row r="149" spans="2:65" s="1" customFormat="1" ht="16.5" customHeight="1">
      <c r="B149" s="135"/>
      <c r="C149" s="136" t="s">
        <v>215</v>
      </c>
      <c r="D149" s="136" t="s">
        <v>112</v>
      </c>
      <c r="E149" s="137" t="s">
        <v>216</v>
      </c>
      <c r="F149" s="138" t="s">
        <v>217</v>
      </c>
      <c r="G149" s="139" t="s">
        <v>115</v>
      </c>
      <c r="H149" s="140">
        <v>1</v>
      </c>
      <c r="I149" s="141"/>
      <c r="J149" s="142">
        <f t="shared" si="0"/>
        <v>0</v>
      </c>
      <c r="K149" s="143"/>
      <c r="L149" s="28"/>
      <c r="M149" s="144" t="s">
        <v>1</v>
      </c>
      <c r="N149" s="145" t="s">
        <v>39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R149" s="148" t="s">
        <v>116</v>
      </c>
      <c r="AT149" s="148" t="s">
        <v>112</v>
      </c>
      <c r="AU149" s="148" t="s">
        <v>117</v>
      </c>
      <c r="AY149" s="13" t="s">
        <v>109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3" t="s">
        <v>117</v>
      </c>
      <c r="BK149" s="149">
        <f t="shared" si="9"/>
        <v>0</v>
      </c>
      <c r="BL149" s="13" t="s">
        <v>116</v>
      </c>
      <c r="BM149" s="148" t="s">
        <v>218</v>
      </c>
    </row>
    <row r="150" spans="2:65" s="1" customFormat="1" ht="16.5" customHeight="1">
      <c r="B150" s="135"/>
      <c r="C150" s="150" t="s">
        <v>169</v>
      </c>
      <c r="D150" s="150" t="s">
        <v>106</v>
      </c>
      <c r="E150" s="151" t="s">
        <v>219</v>
      </c>
      <c r="F150" s="152" t="s">
        <v>220</v>
      </c>
      <c r="G150" s="153" t="s">
        <v>124</v>
      </c>
      <c r="H150" s="154">
        <v>0.5</v>
      </c>
      <c r="I150" s="155"/>
      <c r="J150" s="156">
        <f t="shared" si="0"/>
        <v>0</v>
      </c>
      <c r="K150" s="157"/>
      <c r="L150" s="158"/>
      <c r="M150" s="159" t="s">
        <v>1</v>
      </c>
      <c r="N150" s="160" t="s">
        <v>39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R150" s="148" t="s">
        <v>120</v>
      </c>
      <c r="AT150" s="148" t="s">
        <v>106</v>
      </c>
      <c r="AU150" s="148" t="s">
        <v>117</v>
      </c>
      <c r="AY150" s="13" t="s">
        <v>109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3" t="s">
        <v>117</v>
      </c>
      <c r="BK150" s="149">
        <f t="shared" si="9"/>
        <v>0</v>
      </c>
      <c r="BL150" s="13" t="s">
        <v>116</v>
      </c>
      <c r="BM150" s="148" t="s">
        <v>221</v>
      </c>
    </row>
    <row r="151" spans="2:65" s="1" customFormat="1" ht="21.75" customHeight="1">
      <c r="B151" s="135"/>
      <c r="C151" s="136" t="s">
        <v>222</v>
      </c>
      <c r="D151" s="136" t="s">
        <v>112</v>
      </c>
      <c r="E151" s="137" t="s">
        <v>223</v>
      </c>
      <c r="F151" s="138" t="s">
        <v>224</v>
      </c>
      <c r="G151" s="139" t="s">
        <v>115</v>
      </c>
      <c r="H151" s="140">
        <v>145</v>
      </c>
      <c r="I151" s="141"/>
      <c r="J151" s="142">
        <f t="shared" si="0"/>
        <v>0</v>
      </c>
      <c r="K151" s="143"/>
      <c r="L151" s="28"/>
      <c r="M151" s="144" t="s">
        <v>1</v>
      </c>
      <c r="N151" s="145" t="s">
        <v>39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R151" s="148" t="s">
        <v>116</v>
      </c>
      <c r="AT151" s="148" t="s">
        <v>112</v>
      </c>
      <c r="AU151" s="148" t="s">
        <v>117</v>
      </c>
      <c r="AY151" s="13" t="s">
        <v>109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3" t="s">
        <v>117</v>
      </c>
      <c r="BK151" s="149">
        <f t="shared" si="9"/>
        <v>0</v>
      </c>
      <c r="BL151" s="13" t="s">
        <v>116</v>
      </c>
      <c r="BM151" s="148" t="s">
        <v>225</v>
      </c>
    </row>
    <row r="152" spans="2:65" s="1" customFormat="1" ht="16.5" customHeight="1">
      <c r="B152" s="135"/>
      <c r="C152" s="150" t="s">
        <v>172</v>
      </c>
      <c r="D152" s="150" t="s">
        <v>106</v>
      </c>
      <c r="E152" s="151" t="s">
        <v>226</v>
      </c>
      <c r="F152" s="152" t="s">
        <v>227</v>
      </c>
      <c r="G152" s="153" t="s">
        <v>115</v>
      </c>
      <c r="H152" s="154">
        <v>145</v>
      </c>
      <c r="I152" s="155"/>
      <c r="J152" s="156">
        <f t="shared" si="0"/>
        <v>0</v>
      </c>
      <c r="K152" s="157"/>
      <c r="L152" s="158"/>
      <c r="M152" s="161" t="s">
        <v>1</v>
      </c>
      <c r="N152" s="162" t="s">
        <v>39</v>
      </c>
      <c r="O152" s="163"/>
      <c r="P152" s="164">
        <f t="shared" si="1"/>
        <v>0</v>
      </c>
      <c r="Q152" s="164">
        <v>0</v>
      </c>
      <c r="R152" s="164">
        <f t="shared" si="2"/>
        <v>0</v>
      </c>
      <c r="S152" s="164">
        <v>0</v>
      </c>
      <c r="T152" s="165">
        <f t="shared" si="3"/>
        <v>0</v>
      </c>
      <c r="AR152" s="148" t="s">
        <v>120</v>
      </c>
      <c r="AT152" s="148" t="s">
        <v>106</v>
      </c>
      <c r="AU152" s="148" t="s">
        <v>117</v>
      </c>
      <c r="AY152" s="13" t="s">
        <v>109</v>
      </c>
      <c r="BE152" s="149">
        <f t="shared" si="4"/>
        <v>0</v>
      </c>
      <c r="BF152" s="149">
        <f t="shared" si="5"/>
        <v>0</v>
      </c>
      <c r="BG152" s="149">
        <f t="shared" si="6"/>
        <v>0</v>
      </c>
      <c r="BH152" s="149">
        <f t="shared" si="7"/>
        <v>0</v>
      </c>
      <c r="BI152" s="149">
        <f t="shared" si="8"/>
        <v>0</v>
      </c>
      <c r="BJ152" s="13" t="s">
        <v>117</v>
      </c>
      <c r="BK152" s="149">
        <f t="shared" si="9"/>
        <v>0</v>
      </c>
      <c r="BL152" s="13" t="s">
        <v>116</v>
      </c>
      <c r="BM152" s="148" t="s">
        <v>116</v>
      </c>
    </row>
    <row r="153" spans="2:65" s="1" customFormat="1" ht="7" customHeight="1"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28"/>
    </row>
  </sheetData>
  <autoFilter ref="C117:K152" xr:uid="{00000000-0009-0000-0000-000001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8"/>
  <sheetViews>
    <sheetView showGridLines="0" topLeftCell="A68" workbookViewId="0">
      <selection activeCell="F20" sqref="F20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6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3" t="s">
        <v>82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85</v>
      </c>
      <c r="L4" s="16"/>
      <c r="M4" s="86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1" t="str">
        <f>'Rekapitulácia stavby'!K6</f>
        <v>Lávka Strečno</v>
      </c>
      <c r="F7" s="212"/>
      <c r="G7" s="212"/>
      <c r="H7" s="212"/>
      <c r="L7" s="16"/>
    </row>
    <row r="8" spans="2:46" s="1" customFormat="1" ht="12" customHeight="1">
      <c r="B8" s="28"/>
      <c r="D8" s="23" t="s">
        <v>86</v>
      </c>
      <c r="L8" s="28"/>
    </row>
    <row r="9" spans="2:46" s="1" customFormat="1" ht="16.5" customHeight="1">
      <c r="B9" s="28"/>
      <c r="E9" s="197" t="s">
        <v>757</v>
      </c>
      <c r="F9" s="210"/>
      <c r="G9" s="210"/>
      <c r="H9" s="210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24. 8. 2022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26</v>
      </c>
      <c r="J15" s="21" t="str">
        <f>IF('Rekapitulácia stavby'!AN11="","",'Rekapitulácia stavby'!AN11)</f>
        <v/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3" t="str">
        <f>'Rekapitulácia stavby'!E14</f>
        <v>Vyplň údaj</v>
      </c>
      <c r="F18" s="177"/>
      <c r="G18" s="177"/>
      <c r="H18" s="177"/>
      <c r="I18" s="23" t="s">
        <v>26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228</v>
      </c>
      <c r="I21" s="23" t="s">
        <v>26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7"/>
      <c r="E27" s="182" t="s">
        <v>1</v>
      </c>
      <c r="F27" s="182"/>
      <c r="G27" s="182"/>
      <c r="H27" s="182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88" t="s">
        <v>33</v>
      </c>
      <c r="J30" s="64">
        <f>ROUND(J130,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5" customHeight="1">
      <c r="B33" s="28"/>
      <c r="D33" s="89" t="s">
        <v>37</v>
      </c>
      <c r="E33" s="33" t="s">
        <v>38</v>
      </c>
      <c r="F33" s="90">
        <f>ROUND((SUM(BE130:BE197)),  2)</f>
        <v>0</v>
      </c>
      <c r="G33" s="91"/>
      <c r="H33" s="91"/>
      <c r="I33" s="92">
        <v>0.2</v>
      </c>
      <c r="J33" s="90">
        <f>ROUND(((SUM(BE130:BE197))*I33),  2)</f>
        <v>0</v>
      </c>
      <c r="L33" s="28"/>
    </row>
    <row r="34" spans="2:12" s="1" customFormat="1" ht="14.5" customHeight="1">
      <c r="B34" s="28"/>
      <c r="E34" s="33" t="s">
        <v>39</v>
      </c>
      <c r="F34" s="90">
        <f>ROUND((SUM(BF130:BF197)),  2)</f>
        <v>0</v>
      </c>
      <c r="G34" s="91"/>
      <c r="H34" s="91"/>
      <c r="I34" s="92">
        <v>0.2</v>
      </c>
      <c r="J34" s="90">
        <f>ROUND(((SUM(BF130:BF197))*I34),  2)</f>
        <v>0</v>
      </c>
      <c r="L34" s="28"/>
    </row>
    <row r="35" spans="2:12" s="1" customFormat="1" ht="14.5" hidden="1" customHeight="1">
      <c r="B35" s="28"/>
      <c r="E35" s="23" t="s">
        <v>40</v>
      </c>
      <c r="F35" s="93">
        <f>ROUND((SUM(BG130:BG197)),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41</v>
      </c>
      <c r="F36" s="93">
        <f>ROUND((SUM(BH130:BH197)),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42</v>
      </c>
      <c r="F37" s="90">
        <f>ROUND((SUM(BI130:BI197)),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5"/>
      <c r="D39" s="96" t="s">
        <v>43</v>
      </c>
      <c r="E39" s="55"/>
      <c r="F39" s="55"/>
      <c r="G39" s="97" t="s">
        <v>44</v>
      </c>
      <c r="H39" s="98" t="s">
        <v>45</v>
      </c>
      <c r="I39" s="55"/>
      <c r="J39" s="99">
        <f>SUM(J30:J37)</f>
        <v>0</v>
      </c>
      <c r="K39" s="100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5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5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1" t="str">
        <f>E7</f>
        <v>Lávka Strečno</v>
      </c>
      <c r="F85" s="212"/>
      <c r="G85" s="212"/>
      <c r="H85" s="212"/>
      <c r="L85" s="28"/>
    </row>
    <row r="86" spans="2:47" s="1" customFormat="1" ht="12" customHeight="1">
      <c r="B86" s="28"/>
      <c r="C86" s="23" t="s">
        <v>86</v>
      </c>
      <c r="L86" s="28"/>
    </row>
    <row r="87" spans="2:47" s="1" customFormat="1" ht="16.5" customHeight="1">
      <c r="B87" s="28"/>
      <c r="E87" s="197" t="str">
        <f>E9</f>
        <v xml:space="preserve"> Dočasná úprava NTL plynovodu</v>
      </c>
      <c r="F87" s="210"/>
      <c r="G87" s="210"/>
      <c r="H87" s="210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Strečno</v>
      </c>
      <c r="I89" s="23" t="s">
        <v>21</v>
      </c>
      <c r="J89" s="51" t="str">
        <f>IF(J12="","",J12)</f>
        <v>24. 8. 2022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 xml:space="preserve"> </v>
      </c>
      <c r="I91" s="23" t="s">
        <v>29</v>
      </c>
      <c r="J91" s="26" t="str">
        <f>E21</f>
        <v>Bystrík Paňák</v>
      </c>
      <c r="L91" s="28"/>
    </row>
    <row r="92" spans="2:47" s="1" customFormat="1" ht="15.25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4" customHeight="1">
      <c r="B93" s="28"/>
      <c r="L93" s="28"/>
    </row>
    <row r="94" spans="2:47" s="1" customFormat="1" ht="29.25" customHeight="1">
      <c r="B94" s="28"/>
      <c r="C94" s="103" t="s">
        <v>88</v>
      </c>
      <c r="D94" s="95"/>
      <c r="E94" s="95"/>
      <c r="F94" s="95"/>
      <c r="G94" s="95"/>
      <c r="H94" s="95"/>
      <c r="I94" s="95"/>
      <c r="J94" s="104" t="s">
        <v>89</v>
      </c>
      <c r="K94" s="95"/>
      <c r="L94" s="28"/>
    </row>
    <row r="95" spans="2:47" s="1" customFormat="1" ht="10.4" customHeight="1">
      <c r="B95" s="28"/>
      <c r="L95" s="28"/>
    </row>
    <row r="96" spans="2:47" s="1" customFormat="1" ht="22.9" customHeight="1">
      <c r="B96" s="28"/>
      <c r="C96" s="105" t="s">
        <v>90</v>
      </c>
      <c r="J96" s="64">
        <f>J130</f>
        <v>0</v>
      </c>
      <c r="L96" s="28"/>
      <c r="AU96" s="13" t="s">
        <v>91</v>
      </c>
    </row>
    <row r="97" spans="2:12" s="8" customFormat="1" ht="25" customHeight="1">
      <c r="B97" s="106"/>
      <c r="D97" s="107" t="s">
        <v>229</v>
      </c>
      <c r="E97" s="108"/>
      <c r="F97" s="108"/>
      <c r="G97" s="108"/>
      <c r="H97" s="108"/>
      <c r="I97" s="108"/>
      <c r="J97" s="109">
        <f>J131</f>
        <v>0</v>
      </c>
      <c r="L97" s="106"/>
    </row>
    <row r="98" spans="2:12" s="9" customFormat="1" ht="19.899999999999999" customHeight="1">
      <c r="B98" s="110"/>
      <c r="D98" s="111" t="s">
        <v>230</v>
      </c>
      <c r="E98" s="112"/>
      <c r="F98" s="112"/>
      <c r="G98" s="112"/>
      <c r="H98" s="112"/>
      <c r="I98" s="112"/>
      <c r="J98" s="113">
        <f>J132</f>
        <v>0</v>
      </c>
      <c r="L98" s="110"/>
    </row>
    <row r="99" spans="2:12" s="9" customFormat="1" ht="19.899999999999999" customHeight="1">
      <c r="B99" s="110"/>
      <c r="D99" s="111" t="s">
        <v>231</v>
      </c>
      <c r="E99" s="112"/>
      <c r="F99" s="112"/>
      <c r="G99" s="112"/>
      <c r="H99" s="112"/>
      <c r="I99" s="112"/>
      <c r="J99" s="113">
        <f>J135</f>
        <v>0</v>
      </c>
      <c r="L99" s="110"/>
    </row>
    <row r="100" spans="2:12" s="9" customFormat="1" ht="19.899999999999999" customHeight="1">
      <c r="B100" s="110"/>
      <c r="D100" s="111" t="s">
        <v>232</v>
      </c>
      <c r="E100" s="112"/>
      <c r="F100" s="112"/>
      <c r="G100" s="112"/>
      <c r="H100" s="112"/>
      <c r="I100" s="112"/>
      <c r="J100" s="113">
        <f>J139</f>
        <v>0</v>
      </c>
      <c r="L100" s="110"/>
    </row>
    <row r="101" spans="2:12" s="8" customFormat="1" ht="25" customHeight="1">
      <c r="B101" s="106"/>
      <c r="D101" s="107" t="s">
        <v>233</v>
      </c>
      <c r="E101" s="108"/>
      <c r="F101" s="108"/>
      <c r="G101" s="108"/>
      <c r="H101" s="108"/>
      <c r="I101" s="108"/>
      <c r="J101" s="109">
        <f>J144</f>
        <v>0</v>
      </c>
      <c r="L101" s="106"/>
    </row>
    <row r="102" spans="2:12" s="9" customFormat="1" ht="19.899999999999999" customHeight="1">
      <c r="B102" s="110"/>
      <c r="D102" s="111" t="s">
        <v>234</v>
      </c>
      <c r="E102" s="112"/>
      <c r="F102" s="112"/>
      <c r="G102" s="112"/>
      <c r="H102" s="112"/>
      <c r="I102" s="112"/>
      <c r="J102" s="113">
        <f>J145</f>
        <v>0</v>
      </c>
      <c r="L102" s="110"/>
    </row>
    <row r="103" spans="2:12" s="9" customFormat="1" ht="19.899999999999999" customHeight="1">
      <c r="B103" s="110"/>
      <c r="D103" s="111" t="s">
        <v>235</v>
      </c>
      <c r="E103" s="112"/>
      <c r="F103" s="112"/>
      <c r="G103" s="112"/>
      <c r="H103" s="112"/>
      <c r="I103" s="112"/>
      <c r="J103" s="113">
        <f>J148</f>
        <v>0</v>
      </c>
      <c r="L103" s="110"/>
    </row>
    <row r="104" spans="2:12" s="9" customFormat="1" ht="19.899999999999999" customHeight="1">
      <c r="B104" s="110"/>
      <c r="D104" s="111" t="s">
        <v>236</v>
      </c>
      <c r="E104" s="112"/>
      <c r="F104" s="112"/>
      <c r="G104" s="112"/>
      <c r="H104" s="112"/>
      <c r="I104" s="112"/>
      <c r="J104" s="113">
        <f>J152</f>
        <v>0</v>
      </c>
      <c r="L104" s="110"/>
    </row>
    <row r="105" spans="2:12" s="9" customFormat="1" ht="19.899999999999999" customHeight="1">
      <c r="B105" s="110"/>
      <c r="D105" s="111" t="s">
        <v>237</v>
      </c>
      <c r="E105" s="112"/>
      <c r="F105" s="112"/>
      <c r="G105" s="112"/>
      <c r="H105" s="112"/>
      <c r="I105" s="112"/>
      <c r="J105" s="113">
        <f>J157</f>
        <v>0</v>
      </c>
      <c r="L105" s="110"/>
    </row>
    <row r="106" spans="2:12" s="8" customFormat="1" ht="25" customHeight="1">
      <c r="B106" s="106"/>
      <c r="D106" s="107" t="s">
        <v>92</v>
      </c>
      <c r="E106" s="108"/>
      <c r="F106" s="108"/>
      <c r="G106" s="108"/>
      <c r="H106" s="108"/>
      <c r="I106" s="108"/>
      <c r="J106" s="109">
        <f>J159</f>
        <v>0</v>
      </c>
      <c r="L106" s="106"/>
    </row>
    <row r="107" spans="2:12" s="9" customFormat="1" ht="19.899999999999999" customHeight="1">
      <c r="B107" s="110"/>
      <c r="D107" s="111" t="s">
        <v>238</v>
      </c>
      <c r="E107" s="112"/>
      <c r="F107" s="112"/>
      <c r="G107" s="112"/>
      <c r="H107" s="112"/>
      <c r="I107" s="112"/>
      <c r="J107" s="113">
        <f>J160</f>
        <v>0</v>
      </c>
      <c r="L107" s="110"/>
    </row>
    <row r="108" spans="2:12" s="9" customFormat="1" ht="19.899999999999999" customHeight="1">
      <c r="B108" s="110"/>
      <c r="D108" s="111" t="s">
        <v>239</v>
      </c>
      <c r="E108" s="112"/>
      <c r="F108" s="112"/>
      <c r="G108" s="112"/>
      <c r="H108" s="112"/>
      <c r="I108" s="112"/>
      <c r="J108" s="113">
        <f>J187</f>
        <v>0</v>
      </c>
      <c r="L108" s="110"/>
    </row>
    <row r="109" spans="2:12" s="8" customFormat="1" ht="25" customHeight="1">
      <c r="B109" s="106"/>
      <c r="D109" s="107" t="s">
        <v>240</v>
      </c>
      <c r="E109" s="108"/>
      <c r="F109" s="108"/>
      <c r="G109" s="108"/>
      <c r="H109" s="108"/>
      <c r="I109" s="108"/>
      <c r="J109" s="109">
        <f>J191</f>
        <v>0</v>
      </c>
      <c r="L109" s="106"/>
    </row>
    <row r="110" spans="2:12" s="9" customFormat="1" ht="19.899999999999999" customHeight="1">
      <c r="B110" s="110"/>
      <c r="D110" s="111" t="s">
        <v>241</v>
      </c>
      <c r="E110" s="112"/>
      <c r="F110" s="112"/>
      <c r="G110" s="112"/>
      <c r="H110" s="112"/>
      <c r="I110" s="112"/>
      <c r="J110" s="113">
        <f>J192</f>
        <v>0</v>
      </c>
      <c r="L110" s="110"/>
    </row>
    <row r="111" spans="2:12" s="1" customFormat="1" ht="21.75" customHeight="1">
      <c r="B111" s="28"/>
      <c r="L111" s="28"/>
    </row>
    <row r="112" spans="2:12" s="1" customFormat="1" ht="7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" customHeight="1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" customHeight="1">
      <c r="B117" s="28"/>
      <c r="C117" s="17" t="s">
        <v>94</v>
      </c>
      <c r="L117" s="28"/>
    </row>
    <row r="118" spans="2:12" s="1" customFormat="1" ht="7" customHeight="1">
      <c r="B118" s="28"/>
      <c r="L118" s="28"/>
    </row>
    <row r="119" spans="2:12" s="1" customFormat="1" ht="12" customHeight="1">
      <c r="B119" s="28"/>
      <c r="C119" s="23" t="s">
        <v>15</v>
      </c>
      <c r="L119" s="28"/>
    </row>
    <row r="120" spans="2:12" s="1" customFormat="1" ht="16.5" customHeight="1">
      <c r="B120" s="28"/>
      <c r="E120" s="211" t="str">
        <f>E7</f>
        <v>Lávka Strečno</v>
      </c>
      <c r="F120" s="212"/>
      <c r="G120" s="212"/>
      <c r="H120" s="212"/>
      <c r="L120" s="28"/>
    </row>
    <row r="121" spans="2:12" s="1" customFormat="1" ht="12" customHeight="1">
      <c r="B121" s="28"/>
      <c r="C121" s="23" t="s">
        <v>86</v>
      </c>
      <c r="L121" s="28"/>
    </row>
    <row r="122" spans="2:12" s="1" customFormat="1" ht="16.5" customHeight="1">
      <c r="B122" s="28"/>
      <c r="E122" s="197" t="str">
        <f>E9</f>
        <v xml:space="preserve"> Dočasná úprava NTL plynovodu</v>
      </c>
      <c r="F122" s="210"/>
      <c r="G122" s="210"/>
      <c r="H122" s="210"/>
      <c r="L122" s="28"/>
    </row>
    <row r="123" spans="2:12" s="1" customFormat="1" ht="7" customHeight="1">
      <c r="B123" s="28"/>
      <c r="L123" s="28"/>
    </row>
    <row r="124" spans="2:12" s="1" customFormat="1" ht="12" customHeight="1">
      <c r="B124" s="28"/>
      <c r="C124" s="23" t="s">
        <v>19</v>
      </c>
      <c r="F124" s="21" t="str">
        <f>F12</f>
        <v>Strečno</v>
      </c>
      <c r="I124" s="23" t="s">
        <v>21</v>
      </c>
      <c r="J124" s="51" t="str">
        <f>IF(J12="","",J12)</f>
        <v>24. 8. 2022</v>
      </c>
      <c r="L124" s="28"/>
    </row>
    <row r="125" spans="2:12" s="1" customFormat="1" ht="7" customHeight="1">
      <c r="B125" s="28"/>
      <c r="L125" s="28"/>
    </row>
    <row r="126" spans="2:12" s="1" customFormat="1" ht="15.25" customHeight="1">
      <c r="B126" s="28"/>
      <c r="C126" s="23" t="s">
        <v>23</v>
      </c>
      <c r="F126" s="21" t="str">
        <f>E15</f>
        <v xml:space="preserve"> </v>
      </c>
      <c r="I126" s="23" t="s">
        <v>29</v>
      </c>
      <c r="J126" s="26" t="str">
        <f>E21</f>
        <v>Bystrík Paňák</v>
      </c>
      <c r="L126" s="28"/>
    </row>
    <row r="127" spans="2:12" s="1" customFormat="1" ht="15.25" customHeight="1">
      <c r="B127" s="28"/>
      <c r="C127" s="23" t="s">
        <v>27</v>
      </c>
      <c r="F127" s="21" t="str">
        <f>IF(E18="","",E18)</f>
        <v>Vyplň údaj</v>
      </c>
      <c r="I127" s="23" t="s">
        <v>31</v>
      </c>
      <c r="J127" s="26" t="str">
        <f>E24</f>
        <v xml:space="preserve"> </v>
      </c>
      <c r="L127" s="28"/>
    </row>
    <row r="128" spans="2:12" s="1" customFormat="1" ht="10.4" customHeight="1">
      <c r="B128" s="28"/>
      <c r="L128" s="28"/>
    </row>
    <row r="129" spans="2:65" s="10" customFormat="1" ht="29.25" customHeight="1">
      <c r="B129" s="114"/>
      <c r="C129" s="115" t="s">
        <v>95</v>
      </c>
      <c r="D129" s="116" t="s">
        <v>58</v>
      </c>
      <c r="E129" s="116" t="s">
        <v>54</v>
      </c>
      <c r="F129" s="116" t="s">
        <v>55</v>
      </c>
      <c r="G129" s="116" t="s">
        <v>96</v>
      </c>
      <c r="H129" s="116" t="s">
        <v>97</v>
      </c>
      <c r="I129" s="116" t="s">
        <v>98</v>
      </c>
      <c r="J129" s="117" t="s">
        <v>89</v>
      </c>
      <c r="K129" s="118" t="s">
        <v>99</v>
      </c>
      <c r="L129" s="114"/>
      <c r="M129" s="57" t="s">
        <v>1</v>
      </c>
      <c r="N129" s="58" t="s">
        <v>37</v>
      </c>
      <c r="O129" s="58" t="s">
        <v>100</v>
      </c>
      <c r="P129" s="58" t="s">
        <v>101</v>
      </c>
      <c r="Q129" s="58" t="s">
        <v>102</v>
      </c>
      <c r="R129" s="58" t="s">
        <v>103</v>
      </c>
      <c r="S129" s="58" t="s">
        <v>104</v>
      </c>
      <c r="T129" s="59" t="s">
        <v>105</v>
      </c>
    </row>
    <row r="130" spans="2:65" s="1" customFormat="1" ht="22.9" customHeight="1">
      <c r="B130" s="28"/>
      <c r="C130" s="62" t="s">
        <v>90</v>
      </c>
      <c r="J130" s="119">
        <f>BK130</f>
        <v>0</v>
      </c>
      <c r="L130" s="28"/>
      <c r="M130" s="60"/>
      <c r="N130" s="52"/>
      <c r="O130" s="52"/>
      <c r="P130" s="120">
        <f>P131+P144+P159+P191</f>
        <v>0</v>
      </c>
      <c r="Q130" s="52"/>
      <c r="R130" s="120">
        <f>R131+R144+R159+R191</f>
        <v>1.8094399999999997</v>
      </c>
      <c r="S130" s="52"/>
      <c r="T130" s="121">
        <f>T131+T144+T159+T191</f>
        <v>0</v>
      </c>
      <c r="AT130" s="13" t="s">
        <v>72</v>
      </c>
      <c r="AU130" s="13" t="s">
        <v>91</v>
      </c>
      <c r="BK130" s="122">
        <f>BK131+BK144+BK159+BK191</f>
        <v>0</v>
      </c>
    </row>
    <row r="131" spans="2:65" s="11" customFormat="1" ht="25.9" customHeight="1">
      <c r="B131" s="123"/>
      <c r="D131" s="124" t="s">
        <v>72</v>
      </c>
      <c r="E131" s="125" t="s">
        <v>242</v>
      </c>
      <c r="F131" s="125" t="s">
        <v>243</v>
      </c>
      <c r="I131" s="126"/>
      <c r="J131" s="127">
        <f>BK131</f>
        <v>0</v>
      </c>
      <c r="L131" s="123"/>
      <c r="M131" s="128"/>
      <c r="P131" s="129">
        <f>P132+P135+P139</f>
        <v>0</v>
      </c>
      <c r="R131" s="129">
        <f>R132+R135+R139</f>
        <v>1.21878</v>
      </c>
      <c r="T131" s="130">
        <f>T132+T135+T139</f>
        <v>0</v>
      </c>
      <c r="AR131" s="124" t="s">
        <v>13</v>
      </c>
      <c r="AT131" s="131" t="s">
        <v>72</v>
      </c>
      <c r="AU131" s="131" t="s">
        <v>73</v>
      </c>
      <c r="AY131" s="124" t="s">
        <v>109</v>
      </c>
      <c r="BK131" s="132">
        <f>BK132+BK135+BK139</f>
        <v>0</v>
      </c>
    </row>
    <row r="132" spans="2:65" s="11" customFormat="1" ht="22.9" customHeight="1">
      <c r="B132" s="123"/>
      <c r="D132" s="124" t="s">
        <v>72</v>
      </c>
      <c r="E132" s="133" t="s">
        <v>13</v>
      </c>
      <c r="F132" s="133" t="s">
        <v>244</v>
      </c>
      <c r="I132" s="126"/>
      <c r="J132" s="134">
        <f>BK132</f>
        <v>0</v>
      </c>
      <c r="L132" s="123"/>
      <c r="M132" s="128"/>
      <c r="P132" s="129">
        <f>SUM(P133:P134)</f>
        <v>0</v>
      </c>
      <c r="R132" s="129">
        <f>SUM(R133:R134)</f>
        <v>0</v>
      </c>
      <c r="T132" s="130">
        <f>SUM(T133:T134)</f>
        <v>0</v>
      </c>
      <c r="AR132" s="124" t="s">
        <v>13</v>
      </c>
      <c r="AT132" s="131" t="s">
        <v>72</v>
      </c>
      <c r="AU132" s="131" t="s">
        <v>13</v>
      </c>
      <c r="AY132" s="124" t="s">
        <v>109</v>
      </c>
      <c r="BK132" s="132">
        <f>SUM(BK133:BK134)</f>
        <v>0</v>
      </c>
    </row>
    <row r="133" spans="2:65" s="1" customFormat="1" ht="21.75" customHeight="1">
      <c r="B133" s="135"/>
      <c r="C133" s="136" t="s">
        <v>73</v>
      </c>
      <c r="D133" s="136" t="s">
        <v>112</v>
      </c>
      <c r="E133" s="137" t="s">
        <v>245</v>
      </c>
      <c r="F133" s="138" t="s">
        <v>246</v>
      </c>
      <c r="G133" s="139" t="s">
        <v>247</v>
      </c>
      <c r="H133" s="140">
        <v>1.5</v>
      </c>
      <c r="I133" s="141"/>
      <c r="J133" s="142">
        <f>ROUND(I133*H133,2)</f>
        <v>0</v>
      </c>
      <c r="K133" s="143"/>
      <c r="L133" s="28"/>
      <c r="M133" s="144" t="s">
        <v>1</v>
      </c>
      <c r="N133" s="145" t="s">
        <v>39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121</v>
      </c>
      <c r="AT133" s="148" t="s">
        <v>112</v>
      </c>
      <c r="AU133" s="148" t="s">
        <v>117</v>
      </c>
      <c r="AY133" s="13" t="s">
        <v>109</v>
      </c>
      <c r="BE133" s="149">
        <f>IF(N133="základná",J133,0)</f>
        <v>0</v>
      </c>
      <c r="BF133" s="149">
        <f>IF(N133="znížená",J133,0)</f>
        <v>0</v>
      </c>
      <c r="BG133" s="149">
        <f>IF(N133="zákl. prenesená",J133,0)</f>
        <v>0</v>
      </c>
      <c r="BH133" s="149">
        <f>IF(N133="zníž. prenesená",J133,0)</f>
        <v>0</v>
      </c>
      <c r="BI133" s="149">
        <f>IF(N133="nulová",J133,0)</f>
        <v>0</v>
      </c>
      <c r="BJ133" s="13" t="s">
        <v>117</v>
      </c>
      <c r="BK133" s="149">
        <f>ROUND(I133*H133,2)</f>
        <v>0</v>
      </c>
      <c r="BL133" s="13" t="s">
        <v>121</v>
      </c>
      <c r="BM133" s="148" t="s">
        <v>117</v>
      </c>
    </row>
    <row r="134" spans="2:65" s="1" customFormat="1" ht="33" customHeight="1">
      <c r="B134" s="135"/>
      <c r="C134" s="136" t="s">
        <v>73</v>
      </c>
      <c r="D134" s="136" t="s">
        <v>112</v>
      </c>
      <c r="E134" s="137" t="s">
        <v>248</v>
      </c>
      <c r="F134" s="138" t="s">
        <v>249</v>
      </c>
      <c r="G134" s="139" t="s">
        <v>247</v>
      </c>
      <c r="H134" s="140">
        <v>0.95</v>
      </c>
      <c r="I134" s="141"/>
      <c r="J134" s="142">
        <f>ROUND(I134*H134,2)</f>
        <v>0</v>
      </c>
      <c r="K134" s="143"/>
      <c r="L134" s="28"/>
      <c r="M134" s="144" t="s">
        <v>1</v>
      </c>
      <c r="N134" s="145" t="s">
        <v>39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121</v>
      </c>
      <c r="AT134" s="148" t="s">
        <v>112</v>
      </c>
      <c r="AU134" s="148" t="s">
        <v>117</v>
      </c>
      <c r="AY134" s="13" t="s">
        <v>109</v>
      </c>
      <c r="BE134" s="149">
        <f>IF(N134="základná",J134,0)</f>
        <v>0</v>
      </c>
      <c r="BF134" s="149">
        <f>IF(N134="znížená",J134,0)</f>
        <v>0</v>
      </c>
      <c r="BG134" s="149">
        <f>IF(N134="zákl. prenesená",J134,0)</f>
        <v>0</v>
      </c>
      <c r="BH134" s="149">
        <f>IF(N134="zníž. prenesená",J134,0)</f>
        <v>0</v>
      </c>
      <c r="BI134" s="149">
        <f>IF(N134="nulová",J134,0)</f>
        <v>0</v>
      </c>
      <c r="BJ134" s="13" t="s">
        <v>117</v>
      </c>
      <c r="BK134" s="149">
        <f>ROUND(I134*H134,2)</f>
        <v>0</v>
      </c>
      <c r="BL134" s="13" t="s">
        <v>121</v>
      </c>
      <c r="BM134" s="148" t="s">
        <v>121</v>
      </c>
    </row>
    <row r="135" spans="2:65" s="11" customFormat="1" ht="22.9" customHeight="1">
      <c r="B135" s="123"/>
      <c r="D135" s="124" t="s">
        <v>72</v>
      </c>
      <c r="E135" s="133" t="s">
        <v>121</v>
      </c>
      <c r="F135" s="133" t="s">
        <v>250</v>
      </c>
      <c r="I135" s="126"/>
      <c r="J135" s="134">
        <f>BK135</f>
        <v>0</v>
      </c>
      <c r="L135" s="123"/>
      <c r="M135" s="128"/>
      <c r="P135" s="129">
        <f>SUM(P136:P138)</f>
        <v>0</v>
      </c>
      <c r="R135" s="129">
        <f>SUM(R136:R138)</f>
        <v>1.21862</v>
      </c>
      <c r="T135" s="130">
        <f>SUM(T136:T138)</f>
        <v>0</v>
      </c>
      <c r="AR135" s="124" t="s">
        <v>13</v>
      </c>
      <c r="AT135" s="131" t="s">
        <v>72</v>
      </c>
      <c r="AU135" s="131" t="s">
        <v>13</v>
      </c>
      <c r="AY135" s="124" t="s">
        <v>109</v>
      </c>
      <c r="BK135" s="132">
        <f>SUM(BK136:BK138)</f>
        <v>0</v>
      </c>
    </row>
    <row r="136" spans="2:65" s="1" customFormat="1" ht="37.9" customHeight="1">
      <c r="B136" s="135"/>
      <c r="C136" s="136" t="s">
        <v>73</v>
      </c>
      <c r="D136" s="136" t="s">
        <v>112</v>
      </c>
      <c r="E136" s="137" t="s">
        <v>251</v>
      </c>
      <c r="F136" s="138" t="s">
        <v>252</v>
      </c>
      <c r="G136" s="139" t="s">
        <v>247</v>
      </c>
      <c r="H136" s="140">
        <v>0.15</v>
      </c>
      <c r="I136" s="141"/>
      <c r="J136" s="142">
        <f>ROUND(I136*H136,2)</f>
        <v>0</v>
      </c>
      <c r="K136" s="143"/>
      <c r="L136" s="28"/>
      <c r="M136" s="144" t="s">
        <v>1</v>
      </c>
      <c r="N136" s="145" t="s">
        <v>39</v>
      </c>
      <c r="P136" s="146">
        <f>O136*H136</f>
        <v>0</v>
      </c>
      <c r="Q136" s="146">
        <v>1.8908</v>
      </c>
      <c r="R136" s="146">
        <f>Q136*H136</f>
        <v>0.28361999999999998</v>
      </c>
      <c r="S136" s="146">
        <v>0</v>
      </c>
      <c r="T136" s="147">
        <f>S136*H136</f>
        <v>0</v>
      </c>
      <c r="AR136" s="148" t="s">
        <v>121</v>
      </c>
      <c r="AT136" s="148" t="s">
        <v>112</v>
      </c>
      <c r="AU136" s="148" t="s">
        <v>117</v>
      </c>
      <c r="AY136" s="13" t="s">
        <v>109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117</v>
      </c>
      <c r="BK136" s="149">
        <f>ROUND(I136*H136,2)</f>
        <v>0</v>
      </c>
      <c r="BL136" s="13" t="s">
        <v>121</v>
      </c>
      <c r="BM136" s="148" t="s">
        <v>125</v>
      </c>
    </row>
    <row r="137" spans="2:65" s="1" customFormat="1" ht="24.25" customHeight="1">
      <c r="B137" s="135"/>
      <c r="C137" s="136" t="s">
        <v>73</v>
      </c>
      <c r="D137" s="136" t="s">
        <v>112</v>
      </c>
      <c r="E137" s="137" t="s">
        <v>253</v>
      </c>
      <c r="F137" s="138" t="s">
        <v>254</v>
      </c>
      <c r="G137" s="139" t="s">
        <v>247</v>
      </c>
      <c r="H137" s="140">
        <v>0.4</v>
      </c>
      <c r="I137" s="141"/>
      <c r="J137" s="142">
        <f>ROUND(I137*H137,2)</f>
        <v>0</v>
      </c>
      <c r="K137" s="143"/>
      <c r="L137" s="28"/>
      <c r="M137" s="144" t="s">
        <v>1</v>
      </c>
      <c r="N137" s="145" t="s">
        <v>39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121</v>
      </c>
      <c r="AT137" s="148" t="s">
        <v>112</v>
      </c>
      <c r="AU137" s="148" t="s">
        <v>117</v>
      </c>
      <c r="AY137" s="13" t="s">
        <v>109</v>
      </c>
      <c r="BE137" s="149">
        <f>IF(N137="základná",J137,0)</f>
        <v>0</v>
      </c>
      <c r="BF137" s="149">
        <f>IF(N137="znížená",J137,0)</f>
        <v>0</v>
      </c>
      <c r="BG137" s="149">
        <f>IF(N137="zákl. prenesená",J137,0)</f>
        <v>0</v>
      </c>
      <c r="BH137" s="149">
        <f>IF(N137="zníž. prenesená",J137,0)</f>
        <v>0</v>
      </c>
      <c r="BI137" s="149">
        <f>IF(N137="nulová",J137,0)</f>
        <v>0</v>
      </c>
      <c r="BJ137" s="13" t="s">
        <v>117</v>
      </c>
      <c r="BK137" s="149">
        <f>ROUND(I137*H137,2)</f>
        <v>0</v>
      </c>
      <c r="BL137" s="13" t="s">
        <v>121</v>
      </c>
      <c r="BM137" s="148" t="s">
        <v>128</v>
      </c>
    </row>
    <row r="138" spans="2:65" s="1" customFormat="1" ht="16.5" customHeight="1">
      <c r="B138" s="135"/>
      <c r="C138" s="150" t="s">
        <v>73</v>
      </c>
      <c r="D138" s="150" t="s">
        <v>106</v>
      </c>
      <c r="E138" s="151" t="s">
        <v>255</v>
      </c>
      <c r="F138" s="152" t="s">
        <v>256</v>
      </c>
      <c r="G138" s="153" t="s">
        <v>143</v>
      </c>
      <c r="H138" s="154">
        <v>0.93500000000000005</v>
      </c>
      <c r="I138" s="155"/>
      <c r="J138" s="156">
        <f>ROUND(I138*H138,2)</f>
        <v>0</v>
      </c>
      <c r="K138" s="157"/>
      <c r="L138" s="158"/>
      <c r="M138" s="159" t="s">
        <v>1</v>
      </c>
      <c r="N138" s="160" t="s">
        <v>39</v>
      </c>
      <c r="P138" s="146">
        <f>O138*H138</f>
        <v>0</v>
      </c>
      <c r="Q138" s="146">
        <v>1</v>
      </c>
      <c r="R138" s="146">
        <f>Q138*H138</f>
        <v>0.93500000000000005</v>
      </c>
      <c r="S138" s="146">
        <v>0</v>
      </c>
      <c r="T138" s="147">
        <f>S138*H138</f>
        <v>0</v>
      </c>
      <c r="AR138" s="148" t="s">
        <v>128</v>
      </c>
      <c r="AT138" s="148" t="s">
        <v>106</v>
      </c>
      <c r="AU138" s="148" t="s">
        <v>117</v>
      </c>
      <c r="AY138" s="13" t="s">
        <v>109</v>
      </c>
      <c r="BE138" s="149">
        <f>IF(N138="základná",J138,0)</f>
        <v>0</v>
      </c>
      <c r="BF138" s="149">
        <f>IF(N138="znížená",J138,0)</f>
        <v>0</v>
      </c>
      <c r="BG138" s="149">
        <f>IF(N138="zákl. prenesená",J138,0)</f>
        <v>0</v>
      </c>
      <c r="BH138" s="149">
        <f>IF(N138="zníž. prenesená",J138,0)</f>
        <v>0</v>
      </c>
      <c r="BI138" s="149">
        <f>IF(N138="nulová",J138,0)</f>
        <v>0</v>
      </c>
      <c r="BJ138" s="13" t="s">
        <v>117</v>
      </c>
      <c r="BK138" s="149">
        <f>ROUND(I138*H138,2)</f>
        <v>0</v>
      </c>
      <c r="BL138" s="13" t="s">
        <v>121</v>
      </c>
      <c r="BM138" s="148" t="s">
        <v>132</v>
      </c>
    </row>
    <row r="139" spans="2:65" s="11" customFormat="1" ht="22.9" customHeight="1">
      <c r="B139" s="123"/>
      <c r="D139" s="124" t="s">
        <v>72</v>
      </c>
      <c r="E139" s="133" t="s">
        <v>128</v>
      </c>
      <c r="F139" s="133" t="s">
        <v>257</v>
      </c>
      <c r="I139" s="126"/>
      <c r="J139" s="134">
        <f>BK139</f>
        <v>0</v>
      </c>
      <c r="L139" s="123"/>
      <c r="M139" s="128"/>
      <c r="P139" s="129">
        <f>SUM(P140:P143)</f>
        <v>0</v>
      </c>
      <c r="R139" s="129">
        <f>SUM(R140:R143)</f>
        <v>1.6000000000000001E-4</v>
      </c>
      <c r="T139" s="130">
        <f>SUM(T140:T143)</f>
        <v>0</v>
      </c>
      <c r="AR139" s="124" t="s">
        <v>13</v>
      </c>
      <c r="AT139" s="131" t="s">
        <v>72</v>
      </c>
      <c r="AU139" s="131" t="s">
        <v>13</v>
      </c>
      <c r="AY139" s="124" t="s">
        <v>109</v>
      </c>
      <c r="BK139" s="132">
        <f>SUM(BK140:BK143)</f>
        <v>0</v>
      </c>
    </row>
    <row r="140" spans="2:65" s="1" customFormat="1" ht="24.25" customHeight="1">
      <c r="B140" s="135"/>
      <c r="C140" s="136" t="s">
        <v>73</v>
      </c>
      <c r="D140" s="136" t="s">
        <v>112</v>
      </c>
      <c r="E140" s="137" t="s">
        <v>258</v>
      </c>
      <c r="F140" s="138" t="s">
        <v>259</v>
      </c>
      <c r="G140" s="139" t="s">
        <v>260</v>
      </c>
      <c r="H140" s="140">
        <v>2</v>
      </c>
      <c r="I140" s="141"/>
      <c r="J140" s="142">
        <f>ROUND(I140*H140,2)</f>
        <v>0</v>
      </c>
      <c r="K140" s="143"/>
      <c r="L140" s="28"/>
      <c r="M140" s="144" t="s">
        <v>1</v>
      </c>
      <c r="N140" s="145" t="s">
        <v>39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121</v>
      </c>
      <c r="AT140" s="148" t="s">
        <v>112</v>
      </c>
      <c r="AU140" s="148" t="s">
        <v>117</v>
      </c>
      <c r="AY140" s="13" t="s">
        <v>109</v>
      </c>
      <c r="BE140" s="149">
        <f>IF(N140="základná",J140,0)</f>
        <v>0</v>
      </c>
      <c r="BF140" s="149">
        <f>IF(N140="znížená",J140,0)</f>
        <v>0</v>
      </c>
      <c r="BG140" s="149">
        <f>IF(N140="zákl. prenesená",J140,0)</f>
        <v>0</v>
      </c>
      <c r="BH140" s="149">
        <f>IF(N140="zníž. prenesená",J140,0)</f>
        <v>0</v>
      </c>
      <c r="BI140" s="149">
        <f>IF(N140="nulová",J140,0)</f>
        <v>0</v>
      </c>
      <c r="BJ140" s="13" t="s">
        <v>117</v>
      </c>
      <c r="BK140" s="149">
        <f>ROUND(I140*H140,2)</f>
        <v>0</v>
      </c>
      <c r="BL140" s="13" t="s">
        <v>121</v>
      </c>
      <c r="BM140" s="148" t="s">
        <v>135</v>
      </c>
    </row>
    <row r="141" spans="2:65" s="1" customFormat="1" ht="16.5" customHeight="1">
      <c r="B141" s="135"/>
      <c r="C141" s="150" t="s">
        <v>73</v>
      </c>
      <c r="D141" s="150" t="s">
        <v>106</v>
      </c>
      <c r="E141" s="151" t="s">
        <v>261</v>
      </c>
      <c r="F141" s="152" t="s">
        <v>262</v>
      </c>
      <c r="G141" s="153" t="s">
        <v>1</v>
      </c>
      <c r="H141" s="154">
        <v>1</v>
      </c>
      <c r="I141" s="155"/>
      <c r="J141" s="156">
        <f>ROUND(I141*H141,2)</f>
        <v>0</v>
      </c>
      <c r="K141" s="157"/>
      <c r="L141" s="158"/>
      <c r="M141" s="159" t="s">
        <v>1</v>
      </c>
      <c r="N141" s="160" t="s">
        <v>39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128</v>
      </c>
      <c r="AT141" s="148" t="s">
        <v>106</v>
      </c>
      <c r="AU141" s="148" t="s">
        <v>117</v>
      </c>
      <c r="AY141" s="13" t="s">
        <v>109</v>
      </c>
      <c r="BE141" s="149">
        <f>IF(N141="základná",J141,0)</f>
        <v>0</v>
      </c>
      <c r="BF141" s="149">
        <f>IF(N141="znížená",J141,0)</f>
        <v>0</v>
      </c>
      <c r="BG141" s="149">
        <f>IF(N141="zákl. prenesená",J141,0)</f>
        <v>0</v>
      </c>
      <c r="BH141" s="149">
        <f>IF(N141="zníž. prenesená",J141,0)</f>
        <v>0</v>
      </c>
      <c r="BI141" s="149">
        <f>IF(N141="nulová",J141,0)</f>
        <v>0</v>
      </c>
      <c r="BJ141" s="13" t="s">
        <v>117</v>
      </c>
      <c r="BK141" s="149">
        <f>ROUND(I141*H141,2)</f>
        <v>0</v>
      </c>
      <c r="BL141" s="13" t="s">
        <v>121</v>
      </c>
      <c r="BM141" s="148" t="s">
        <v>140</v>
      </c>
    </row>
    <row r="142" spans="2:65" s="1" customFormat="1" ht="21.75" customHeight="1">
      <c r="B142" s="135"/>
      <c r="C142" s="136" t="s">
        <v>73</v>
      </c>
      <c r="D142" s="136" t="s">
        <v>112</v>
      </c>
      <c r="E142" s="137" t="s">
        <v>263</v>
      </c>
      <c r="F142" s="138" t="s">
        <v>264</v>
      </c>
      <c r="G142" s="139" t="s">
        <v>115</v>
      </c>
      <c r="H142" s="140">
        <v>2</v>
      </c>
      <c r="I142" s="141"/>
      <c r="J142" s="142">
        <f>ROUND(I142*H142,2)</f>
        <v>0</v>
      </c>
      <c r="K142" s="143"/>
      <c r="L142" s="28"/>
      <c r="M142" s="144" t="s">
        <v>1</v>
      </c>
      <c r="N142" s="145" t="s">
        <v>39</v>
      </c>
      <c r="P142" s="146">
        <f>O142*H142</f>
        <v>0</v>
      </c>
      <c r="Q142" s="146">
        <v>8.0000000000000007E-5</v>
      </c>
      <c r="R142" s="146">
        <f>Q142*H142</f>
        <v>1.6000000000000001E-4</v>
      </c>
      <c r="S142" s="146">
        <v>0</v>
      </c>
      <c r="T142" s="147">
        <f>S142*H142</f>
        <v>0</v>
      </c>
      <c r="AR142" s="148" t="s">
        <v>121</v>
      </c>
      <c r="AT142" s="148" t="s">
        <v>112</v>
      </c>
      <c r="AU142" s="148" t="s">
        <v>117</v>
      </c>
      <c r="AY142" s="13" t="s">
        <v>109</v>
      </c>
      <c r="BE142" s="149">
        <f>IF(N142="základná",J142,0)</f>
        <v>0</v>
      </c>
      <c r="BF142" s="149">
        <f>IF(N142="znížená",J142,0)</f>
        <v>0</v>
      </c>
      <c r="BG142" s="149">
        <f>IF(N142="zákl. prenesená",J142,0)</f>
        <v>0</v>
      </c>
      <c r="BH142" s="149">
        <f>IF(N142="zníž. prenesená",J142,0)</f>
        <v>0</v>
      </c>
      <c r="BI142" s="149">
        <f>IF(N142="nulová",J142,0)</f>
        <v>0</v>
      </c>
      <c r="BJ142" s="13" t="s">
        <v>117</v>
      </c>
      <c r="BK142" s="149">
        <f>ROUND(I142*H142,2)</f>
        <v>0</v>
      </c>
      <c r="BL142" s="13" t="s">
        <v>121</v>
      </c>
      <c r="BM142" s="148" t="s">
        <v>144</v>
      </c>
    </row>
    <row r="143" spans="2:65" s="1" customFormat="1" ht="21.75" customHeight="1">
      <c r="B143" s="135"/>
      <c r="C143" s="136" t="s">
        <v>73</v>
      </c>
      <c r="D143" s="136" t="s">
        <v>112</v>
      </c>
      <c r="E143" s="137" t="s">
        <v>265</v>
      </c>
      <c r="F143" s="138" t="s">
        <v>266</v>
      </c>
      <c r="G143" s="139" t="s">
        <v>124</v>
      </c>
      <c r="H143" s="140">
        <v>4</v>
      </c>
      <c r="I143" s="141"/>
      <c r="J143" s="142">
        <f>ROUND(I143*H143,2)</f>
        <v>0</v>
      </c>
      <c r="K143" s="143"/>
      <c r="L143" s="28"/>
      <c r="M143" s="144" t="s">
        <v>1</v>
      </c>
      <c r="N143" s="145" t="s">
        <v>39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121</v>
      </c>
      <c r="AT143" s="148" t="s">
        <v>112</v>
      </c>
      <c r="AU143" s="148" t="s">
        <v>117</v>
      </c>
      <c r="AY143" s="13" t="s">
        <v>109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117</v>
      </c>
      <c r="BK143" s="149">
        <f>ROUND(I143*H143,2)</f>
        <v>0</v>
      </c>
      <c r="BL143" s="13" t="s">
        <v>121</v>
      </c>
      <c r="BM143" s="148" t="s">
        <v>148</v>
      </c>
    </row>
    <row r="144" spans="2:65" s="11" customFormat="1" ht="25.9" customHeight="1">
      <c r="B144" s="123"/>
      <c r="D144" s="124" t="s">
        <v>72</v>
      </c>
      <c r="E144" s="125" t="s">
        <v>267</v>
      </c>
      <c r="F144" s="125" t="s">
        <v>268</v>
      </c>
      <c r="I144" s="126"/>
      <c r="J144" s="127">
        <f>BK144</f>
        <v>0</v>
      </c>
      <c r="L144" s="123"/>
      <c r="M144" s="128"/>
      <c r="P144" s="129">
        <f>P145+P148+P152+P157</f>
        <v>0</v>
      </c>
      <c r="R144" s="129">
        <f>R145+R148+R152+R157</f>
        <v>9.4500000000000001E-2</v>
      </c>
      <c r="T144" s="130">
        <f>T145+T148+T152+T157</f>
        <v>0</v>
      </c>
      <c r="AR144" s="124" t="s">
        <v>117</v>
      </c>
      <c r="AT144" s="131" t="s">
        <v>72</v>
      </c>
      <c r="AU144" s="131" t="s">
        <v>73</v>
      </c>
      <c r="AY144" s="124" t="s">
        <v>109</v>
      </c>
      <c r="BK144" s="132">
        <f>BK145+BK148+BK152+BK157</f>
        <v>0</v>
      </c>
    </row>
    <row r="145" spans="2:65" s="11" customFormat="1" ht="22.9" customHeight="1">
      <c r="B145" s="123"/>
      <c r="D145" s="124" t="s">
        <v>72</v>
      </c>
      <c r="E145" s="133" t="s">
        <v>269</v>
      </c>
      <c r="F145" s="133" t="s">
        <v>270</v>
      </c>
      <c r="I145" s="126"/>
      <c r="J145" s="134">
        <f>BK145</f>
        <v>0</v>
      </c>
      <c r="L145" s="123"/>
      <c r="M145" s="128"/>
      <c r="P145" s="129">
        <f>SUM(P146:P147)</f>
        <v>0</v>
      </c>
      <c r="R145" s="129">
        <f>SUM(R146:R147)</f>
        <v>6.9999999999999994E-5</v>
      </c>
      <c r="T145" s="130">
        <f>SUM(T146:T147)</f>
        <v>0</v>
      </c>
      <c r="AR145" s="124" t="s">
        <v>117</v>
      </c>
      <c r="AT145" s="131" t="s">
        <v>72</v>
      </c>
      <c r="AU145" s="131" t="s">
        <v>13</v>
      </c>
      <c r="AY145" s="124" t="s">
        <v>109</v>
      </c>
      <c r="BK145" s="132">
        <f>SUM(BK146:BK147)</f>
        <v>0</v>
      </c>
    </row>
    <row r="146" spans="2:65" s="1" customFormat="1" ht="24.25" customHeight="1">
      <c r="B146" s="135"/>
      <c r="C146" s="136" t="s">
        <v>73</v>
      </c>
      <c r="D146" s="136" t="s">
        <v>112</v>
      </c>
      <c r="E146" s="137" t="s">
        <v>271</v>
      </c>
      <c r="F146" s="138" t="s">
        <v>272</v>
      </c>
      <c r="G146" s="139" t="s">
        <v>115</v>
      </c>
      <c r="H146" s="140">
        <v>1</v>
      </c>
      <c r="I146" s="141"/>
      <c r="J146" s="142">
        <f>ROUND(I146*H146,2)</f>
        <v>0</v>
      </c>
      <c r="K146" s="143"/>
      <c r="L146" s="28"/>
      <c r="M146" s="144" t="s">
        <v>1</v>
      </c>
      <c r="N146" s="145" t="s">
        <v>39</v>
      </c>
      <c r="P146" s="146">
        <f>O146*H146</f>
        <v>0</v>
      </c>
      <c r="Q146" s="146">
        <v>3.0000000000000001E-5</v>
      </c>
      <c r="R146" s="146">
        <f>Q146*H146</f>
        <v>3.0000000000000001E-5</v>
      </c>
      <c r="S146" s="146">
        <v>0</v>
      </c>
      <c r="T146" s="147">
        <f>S146*H146</f>
        <v>0</v>
      </c>
      <c r="AR146" s="148" t="s">
        <v>144</v>
      </c>
      <c r="AT146" s="148" t="s">
        <v>112</v>
      </c>
      <c r="AU146" s="148" t="s">
        <v>117</v>
      </c>
      <c r="AY146" s="13" t="s">
        <v>109</v>
      </c>
      <c r="BE146" s="149">
        <f>IF(N146="základná",J146,0)</f>
        <v>0</v>
      </c>
      <c r="BF146" s="149">
        <f>IF(N146="znížená",J146,0)</f>
        <v>0</v>
      </c>
      <c r="BG146" s="149">
        <f>IF(N146="zákl. prenesená",J146,0)</f>
        <v>0</v>
      </c>
      <c r="BH146" s="149">
        <f>IF(N146="zníž. prenesená",J146,0)</f>
        <v>0</v>
      </c>
      <c r="BI146" s="149">
        <f>IF(N146="nulová",J146,0)</f>
        <v>0</v>
      </c>
      <c r="BJ146" s="13" t="s">
        <v>117</v>
      </c>
      <c r="BK146" s="149">
        <f>ROUND(I146*H146,2)</f>
        <v>0</v>
      </c>
      <c r="BL146" s="13" t="s">
        <v>144</v>
      </c>
      <c r="BM146" s="148" t="s">
        <v>7</v>
      </c>
    </row>
    <row r="147" spans="2:65" s="1" customFormat="1" ht="33" customHeight="1">
      <c r="B147" s="135"/>
      <c r="C147" s="150" t="s">
        <v>73</v>
      </c>
      <c r="D147" s="150" t="s">
        <v>106</v>
      </c>
      <c r="E147" s="151" t="s">
        <v>273</v>
      </c>
      <c r="F147" s="152" t="s">
        <v>274</v>
      </c>
      <c r="G147" s="153" t="s">
        <v>115</v>
      </c>
      <c r="H147" s="154">
        <v>1.02</v>
      </c>
      <c r="I147" s="155"/>
      <c r="J147" s="156">
        <f>ROUND(I147*H147,2)</f>
        <v>0</v>
      </c>
      <c r="K147" s="157"/>
      <c r="L147" s="158"/>
      <c r="M147" s="159" t="s">
        <v>1</v>
      </c>
      <c r="N147" s="160" t="s">
        <v>39</v>
      </c>
      <c r="P147" s="146">
        <f>O147*H147</f>
        <v>0</v>
      </c>
      <c r="Q147" s="146">
        <v>3.9215686274509798E-5</v>
      </c>
      <c r="R147" s="146">
        <f>Q147*H147</f>
        <v>3.9999999999999996E-5</v>
      </c>
      <c r="S147" s="146">
        <v>0</v>
      </c>
      <c r="T147" s="147">
        <f>S147*H147</f>
        <v>0</v>
      </c>
      <c r="AR147" s="148" t="s">
        <v>172</v>
      </c>
      <c r="AT147" s="148" t="s">
        <v>106</v>
      </c>
      <c r="AU147" s="148" t="s">
        <v>117</v>
      </c>
      <c r="AY147" s="13" t="s">
        <v>109</v>
      </c>
      <c r="BE147" s="149">
        <f>IF(N147="základná",J147,0)</f>
        <v>0</v>
      </c>
      <c r="BF147" s="149">
        <f>IF(N147="znížená",J147,0)</f>
        <v>0</v>
      </c>
      <c r="BG147" s="149">
        <f>IF(N147="zákl. prenesená",J147,0)</f>
        <v>0</v>
      </c>
      <c r="BH147" s="149">
        <f>IF(N147="zníž. prenesená",J147,0)</f>
        <v>0</v>
      </c>
      <c r="BI147" s="149">
        <f>IF(N147="nulová",J147,0)</f>
        <v>0</v>
      </c>
      <c r="BJ147" s="13" t="s">
        <v>117</v>
      </c>
      <c r="BK147" s="149">
        <f>ROUND(I147*H147,2)</f>
        <v>0</v>
      </c>
      <c r="BL147" s="13" t="s">
        <v>144</v>
      </c>
      <c r="BM147" s="148" t="s">
        <v>155</v>
      </c>
    </row>
    <row r="148" spans="2:65" s="11" customFormat="1" ht="22.9" customHeight="1">
      <c r="B148" s="123"/>
      <c r="D148" s="124" t="s">
        <v>72</v>
      </c>
      <c r="E148" s="133" t="s">
        <v>275</v>
      </c>
      <c r="F148" s="133" t="s">
        <v>276</v>
      </c>
      <c r="I148" s="126"/>
      <c r="J148" s="134">
        <f>BK148</f>
        <v>0</v>
      </c>
      <c r="L148" s="123"/>
      <c r="M148" s="128"/>
      <c r="P148" s="129">
        <f>SUM(P149:P151)</f>
        <v>0</v>
      </c>
      <c r="R148" s="129">
        <f>SUM(R149:R151)</f>
        <v>6.0119999999999993E-2</v>
      </c>
      <c r="T148" s="130">
        <f>SUM(T149:T151)</f>
        <v>0</v>
      </c>
      <c r="AR148" s="124" t="s">
        <v>117</v>
      </c>
      <c r="AT148" s="131" t="s">
        <v>72</v>
      </c>
      <c r="AU148" s="131" t="s">
        <v>13</v>
      </c>
      <c r="AY148" s="124" t="s">
        <v>109</v>
      </c>
      <c r="BK148" s="132">
        <f>SUM(BK149:BK151)</f>
        <v>0</v>
      </c>
    </row>
    <row r="149" spans="2:65" s="1" customFormat="1" ht="33" customHeight="1">
      <c r="B149" s="135"/>
      <c r="C149" s="136" t="s">
        <v>73</v>
      </c>
      <c r="D149" s="136" t="s">
        <v>112</v>
      </c>
      <c r="E149" s="137" t="s">
        <v>277</v>
      </c>
      <c r="F149" s="138" t="s">
        <v>278</v>
      </c>
      <c r="G149" s="139" t="s">
        <v>115</v>
      </c>
      <c r="H149" s="140">
        <v>3</v>
      </c>
      <c r="I149" s="141"/>
      <c r="J149" s="142">
        <f>ROUND(I149*H149,2)</f>
        <v>0</v>
      </c>
      <c r="K149" s="143"/>
      <c r="L149" s="28"/>
      <c r="M149" s="144" t="s">
        <v>1</v>
      </c>
      <c r="N149" s="145" t="s">
        <v>39</v>
      </c>
      <c r="P149" s="146">
        <f>O149*H149</f>
        <v>0</v>
      </c>
      <c r="Q149" s="146">
        <v>2.0039999999999999E-2</v>
      </c>
      <c r="R149" s="146">
        <f>Q149*H149</f>
        <v>6.0119999999999993E-2</v>
      </c>
      <c r="S149" s="146">
        <v>0</v>
      </c>
      <c r="T149" s="147">
        <f>S149*H149</f>
        <v>0</v>
      </c>
      <c r="AR149" s="148" t="s">
        <v>144</v>
      </c>
      <c r="AT149" s="148" t="s">
        <v>112</v>
      </c>
      <c r="AU149" s="148" t="s">
        <v>117</v>
      </c>
      <c r="AY149" s="13" t="s">
        <v>109</v>
      </c>
      <c r="BE149" s="149">
        <f>IF(N149="základná",J149,0)</f>
        <v>0</v>
      </c>
      <c r="BF149" s="149">
        <f>IF(N149="znížená",J149,0)</f>
        <v>0</v>
      </c>
      <c r="BG149" s="149">
        <f>IF(N149="zákl. prenesená",J149,0)</f>
        <v>0</v>
      </c>
      <c r="BH149" s="149">
        <f>IF(N149="zníž. prenesená",J149,0)</f>
        <v>0</v>
      </c>
      <c r="BI149" s="149">
        <f>IF(N149="nulová",J149,0)</f>
        <v>0</v>
      </c>
      <c r="BJ149" s="13" t="s">
        <v>117</v>
      </c>
      <c r="BK149" s="149">
        <f>ROUND(I149*H149,2)</f>
        <v>0</v>
      </c>
      <c r="BL149" s="13" t="s">
        <v>144</v>
      </c>
      <c r="BM149" s="148" t="s">
        <v>158</v>
      </c>
    </row>
    <row r="150" spans="2:65" s="1" customFormat="1" ht="33" customHeight="1">
      <c r="B150" s="135"/>
      <c r="C150" s="136" t="s">
        <v>73</v>
      </c>
      <c r="D150" s="136" t="s">
        <v>112</v>
      </c>
      <c r="E150" s="137" t="s">
        <v>279</v>
      </c>
      <c r="F150" s="138" t="s">
        <v>280</v>
      </c>
      <c r="G150" s="139" t="s">
        <v>124</v>
      </c>
      <c r="H150" s="140">
        <v>2</v>
      </c>
      <c r="I150" s="141"/>
      <c r="J150" s="142">
        <f>ROUND(I150*H150,2)</f>
        <v>0</v>
      </c>
      <c r="K150" s="143"/>
      <c r="L150" s="28"/>
      <c r="M150" s="144" t="s">
        <v>1</v>
      </c>
      <c r="N150" s="145" t="s">
        <v>39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144</v>
      </c>
      <c r="AT150" s="148" t="s">
        <v>112</v>
      </c>
      <c r="AU150" s="148" t="s">
        <v>117</v>
      </c>
      <c r="AY150" s="13" t="s">
        <v>109</v>
      </c>
      <c r="BE150" s="149">
        <f>IF(N150="základná",J150,0)</f>
        <v>0</v>
      </c>
      <c r="BF150" s="149">
        <f>IF(N150="znížená",J150,0)</f>
        <v>0</v>
      </c>
      <c r="BG150" s="149">
        <f>IF(N150="zákl. prenesená",J150,0)</f>
        <v>0</v>
      </c>
      <c r="BH150" s="149">
        <f>IF(N150="zníž. prenesená",J150,0)</f>
        <v>0</v>
      </c>
      <c r="BI150" s="149">
        <f>IF(N150="nulová",J150,0)</f>
        <v>0</v>
      </c>
      <c r="BJ150" s="13" t="s">
        <v>117</v>
      </c>
      <c r="BK150" s="149">
        <f>ROUND(I150*H150,2)</f>
        <v>0</v>
      </c>
      <c r="BL150" s="13" t="s">
        <v>144</v>
      </c>
      <c r="BM150" s="148" t="s">
        <v>162</v>
      </c>
    </row>
    <row r="151" spans="2:65" s="1" customFormat="1" ht="24.25" customHeight="1">
      <c r="B151" s="135"/>
      <c r="C151" s="136" t="s">
        <v>73</v>
      </c>
      <c r="D151" s="136" t="s">
        <v>112</v>
      </c>
      <c r="E151" s="137" t="s">
        <v>281</v>
      </c>
      <c r="F151" s="138" t="s">
        <v>282</v>
      </c>
      <c r="G151" s="139" t="s">
        <v>115</v>
      </c>
      <c r="H151" s="140">
        <v>3036</v>
      </c>
      <c r="I151" s="141"/>
      <c r="J151" s="142">
        <f>ROUND(I151*H151,2)</f>
        <v>0</v>
      </c>
      <c r="K151" s="143"/>
      <c r="L151" s="28"/>
      <c r="M151" s="144" t="s">
        <v>1</v>
      </c>
      <c r="N151" s="145" t="s">
        <v>39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144</v>
      </c>
      <c r="AT151" s="148" t="s">
        <v>112</v>
      </c>
      <c r="AU151" s="148" t="s">
        <v>117</v>
      </c>
      <c r="AY151" s="13" t="s">
        <v>109</v>
      </c>
      <c r="BE151" s="149">
        <f>IF(N151="základná",J151,0)</f>
        <v>0</v>
      </c>
      <c r="BF151" s="149">
        <f>IF(N151="znížená",J151,0)</f>
        <v>0</v>
      </c>
      <c r="BG151" s="149">
        <f>IF(N151="zákl. prenesená",J151,0)</f>
        <v>0</v>
      </c>
      <c r="BH151" s="149">
        <f>IF(N151="zníž. prenesená",J151,0)</f>
        <v>0</v>
      </c>
      <c r="BI151" s="149">
        <f>IF(N151="nulová",J151,0)</f>
        <v>0</v>
      </c>
      <c r="BJ151" s="13" t="s">
        <v>117</v>
      </c>
      <c r="BK151" s="149">
        <f>ROUND(I151*H151,2)</f>
        <v>0</v>
      </c>
      <c r="BL151" s="13" t="s">
        <v>144</v>
      </c>
      <c r="BM151" s="148" t="s">
        <v>165</v>
      </c>
    </row>
    <row r="152" spans="2:65" s="11" customFormat="1" ht="22.9" customHeight="1">
      <c r="B152" s="123"/>
      <c r="D152" s="124" t="s">
        <v>72</v>
      </c>
      <c r="E152" s="133" t="s">
        <v>283</v>
      </c>
      <c r="F152" s="133" t="s">
        <v>284</v>
      </c>
      <c r="I152" s="126"/>
      <c r="J152" s="134">
        <f>BK152</f>
        <v>0</v>
      </c>
      <c r="L152" s="123"/>
      <c r="M152" s="128"/>
      <c r="P152" s="129">
        <f>SUM(P153:P156)</f>
        <v>0</v>
      </c>
      <c r="R152" s="129">
        <f>SUM(R153:R156)</f>
        <v>3.1460000000000002E-2</v>
      </c>
      <c r="T152" s="130">
        <f>SUM(T153:T156)</f>
        <v>0</v>
      </c>
      <c r="AR152" s="124" t="s">
        <v>117</v>
      </c>
      <c r="AT152" s="131" t="s">
        <v>72</v>
      </c>
      <c r="AU152" s="131" t="s">
        <v>13</v>
      </c>
      <c r="AY152" s="124" t="s">
        <v>109</v>
      </c>
      <c r="BK152" s="132">
        <f>SUM(BK153:BK156)</f>
        <v>0</v>
      </c>
    </row>
    <row r="153" spans="2:65" s="1" customFormat="1" ht="21.75" customHeight="1">
      <c r="B153" s="135"/>
      <c r="C153" s="136" t="s">
        <v>73</v>
      </c>
      <c r="D153" s="136" t="s">
        <v>112</v>
      </c>
      <c r="E153" s="137" t="s">
        <v>285</v>
      </c>
      <c r="F153" s="138" t="s">
        <v>286</v>
      </c>
      <c r="G153" s="139" t="s">
        <v>124</v>
      </c>
      <c r="H153" s="140">
        <v>4</v>
      </c>
      <c r="I153" s="141"/>
      <c r="J153" s="142">
        <f>ROUND(I153*H153,2)</f>
        <v>0</v>
      </c>
      <c r="K153" s="143"/>
      <c r="L153" s="28"/>
      <c r="M153" s="144" t="s">
        <v>1</v>
      </c>
      <c r="N153" s="145" t="s">
        <v>39</v>
      </c>
      <c r="P153" s="146">
        <f>O153*H153</f>
        <v>0</v>
      </c>
      <c r="Q153" s="146">
        <v>6.7000000000000002E-4</v>
      </c>
      <c r="R153" s="146">
        <f>Q153*H153</f>
        <v>2.6800000000000001E-3</v>
      </c>
      <c r="S153" s="146">
        <v>0</v>
      </c>
      <c r="T153" s="147">
        <f>S153*H153</f>
        <v>0</v>
      </c>
      <c r="AR153" s="148" t="s">
        <v>144</v>
      </c>
      <c r="AT153" s="148" t="s">
        <v>112</v>
      </c>
      <c r="AU153" s="148" t="s">
        <v>117</v>
      </c>
      <c r="AY153" s="13" t="s">
        <v>109</v>
      </c>
      <c r="BE153" s="149">
        <f>IF(N153="základná",J153,0)</f>
        <v>0</v>
      </c>
      <c r="BF153" s="149">
        <f>IF(N153="znížená",J153,0)</f>
        <v>0</v>
      </c>
      <c r="BG153" s="149">
        <f>IF(N153="zákl. prenesená",J153,0)</f>
        <v>0</v>
      </c>
      <c r="BH153" s="149">
        <f>IF(N153="zníž. prenesená",J153,0)</f>
        <v>0</v>
      </c>
      <c r="BI153" s="149">
        <f>IF(N153="nulová",J153,0)</f>
        <v>0</v>
      </c>
      <c r="BJ153" s="13" t="s">
        <v>117</v>
      </c>
      <c r="BK153" s="149">
        <f>ROUND(I153*H153,2)</f>
        <v>0</v>
      </c>
      <c r="BL153" s="13" t="s">
        <v>144</v>
      </c>
      <c r="BM153" s="148" t="s">
        <v>169</v>
      </c>
    </row>
    <row r="154" spans="2:65" s="1" customFormat="1" ht="33" customHeight="1">
      <c r="B154" s="135"/>
      <c r="C154" s="150" t="s">
        <v>73</v>
      </c>
      <c r="D154" s="150" t="s">
        <v>106</v>
      </c>
      <c r="E154" s="151" t="s">
        <v>287</v>
      </c>
      <c r="F154" s="152" t="s">
        <v>288</v>
      </c>
      <c r="G154" s="153" t="s">
        <v>124</v>
      </c>
      <c r="H154" s="154">
        <v>4</v>
      </c>
      <c r="I154" s="155"/>
      <c r="J154" s="156">
        <f>ROUND(I154*H154,2)</f>
        <v>0</v>
      </c>
      <c r="K154" s="157"/>
      <c r="L154" s="158"/>
      <c r="M154" s="159" t="s">
        <v>1</v>
      </c>
      <c r="N154" s="160" t="s">
        <v>39</v>
      </c>
      <c r="P154" s="146">
        <f>O154*H154</f>
        <v>0</v>
      </c>
      <c r="Q154" s="146">
        <v>3.9500000000000004E-3</v>
      </c>
      <c r="R154" s="146">
        <f>Q154*H154</f>
        <v>1.5800000000000002E-2</v>
      </c>
      <c r="S154" s="146">
        <v>0</v>
      </c>
      <c r="T154" s="147">
        <f>S154*H154</f>
        <v>0</v>
      </c>
      <c r="AR154" s="148" t="s">
        <v>172</v>
      </c>
      <c r="AT154" s="148" t="s">
        <v>106</v>
      </c>
      <c r="AU154" s="148" t="s">
        <v>117</v>
      </c>
      <c r="AY154" s="13" t="s">
        <v>109</v>
      </c>
      <c r="BE154" s="149">
        <f>IF(N154="základná",J154,0)</f>
        <v>0</v>
      </c>
      <c r="BF154" s="149">
        <f>IF(N154="znížená",J154,0)</f>
        <v>0</v>
      </c>
      <c r="BG154" s="149">
        <f>IF(N154="zákl. prenesená",J154,0)</f>
        <v>0</v>
      </c>
      <c r="BH154" s="149">
        <f>IF(N154="zníž. prenesená",J154,0)</f>
        <v>0</v>
      </c>
      <c r="BI154" s="149">
        <f>IF(N154="nulová",J154,0)</f>
        <v>0</v>
      </c>
      <c r="BJ154" s="13" t="s">
        <v>117</v>
      </c>
      <c r="BK154" s="149">
        <f>ROUND(I154*H154,2)</f>
        <v>0</v>
      </c>
      <c r="BL154" s="13" t="s">
        <v>144</v>
      </c>
      <c r="BM154" s="148" t="s">
        <v>172</v>
      </c>
    </row>
    <row r="155" spans="2:65" s="1" customFormat="1" ht="21.75" customHeight="1">
      <c r="B155" s="135"/>
      <c r="C155" s="136" t="s">
        <v>73</v>
      </c>
      <c r="D155" s="136" t="s">
        <v>112</v>
      </c>
      <c r="E155" s="137" t="s">
        <v>289</v>
      </c>
      <c r="F155" s="138" t="s">
        <v>290</v>
      </c>
      <c r="G155" s="139" t="s">
        <v>124</v>
      </c>
      <c r="H155" s="140">
        <v>2</v>
      </c>
      <c r="I155" s="141"/>
      <c r="J155" s="142">
        <f>ROUND(I155*H155,2)</f>
        <v>0</v>
      </c>
      <c r="K155" s="143"/>
      <c r="L155" s="28"/>
      <c r="M155" s="144" t="s">
        <v>1</v>
      </c>
      <c r="N155" s="145" t="s">
        <v>39</v>
      </c>
      <c r="P155" s="146">
        <f>O155*H155</f>
        <v>0</v>
      </c>
      <c r="Q155" s="146">
        <v>6.7000000000000002E-4</v>
      </c>
      <c r="R155" s="146">
        <f>Q155*H155</f>
        <v>1.34E-3</v>
      </c>
      <c r="S155" s="146">
        <v>0</v>
      </c>
      <c r="T155" s="147">
        <f>S155*H155</f>
        <v>0</v>
      </c>
      <c r="AR155" s="148" t="s">
        <v>144</v>
      </c>
      <c r="AT155" s="148" t="s">
        <v>112</v>
      </c>
      <c r="AU155" s="148" t="s">
        <v>117</v>
      </c>
      <c r="AY155" s="13" t="s">
        <v>109</v>
      </c>
      <c r="BE155" s="149">
        <f>IF(N155="základná",J155,0)</f>
        <v>0</v>
      </c>
      <c r="BF155" s="149">
        <f>IF(N155="znížená",J155,0)</f>
        <v>0</v>
      </c>
      <c r="BG155" s="149">
        <f>IF(N155="zákl. prenesená",J155,0)</f>
        <v>0</v>
      </c>
      <c r="BH155" s="149">
        <f>IF(N155="zníž. prenesená",J155,0)</f>
        <v>0</v>
      </c>
      <c r="BI155" s="149">
        <f>IF(N155="nulová",J155,0)</f>
        <v>0</v>
      </c>
      <c r="BJ155" s="13" t="s">
        <v>117</v>
      </c>
      <c r="BK155" s="149">
        <f>ROUND(I155*H155,2)</f>
        <v>0</v>
      </c>
      <c r="BL155" s="13" t="s">
        <v>144</v>
      </c>
      <c r="BM155" s="148" t="s">
        <v>176</v>
      </c>
    </row>
    <row r="156" spans="2:65" s="1" customFormat="1" ht="24.25" customHeight="1">
      <c r="B156" s="135"/>
      <c r="C156" s="150" t="s">
        <v>73</v>
      </c>
      <c r="D156" s="150" t="s">
        <v>106</v>
      </c>
      <c r="E156" s="151" t="s">
        <v>291</v>
      </c>
      <c r="F156" s="152" t="s">
        <v>292</v>
      </c>
      <c r="G156" s="153" t="s">
        <v>124</v>
      </c>
      <c r="H156" s="154">
        <v>2</v>
      </c>
      <c r="I156" s="155"/>
      <c r="J156" s="156">
        <f>ROUND(I156*H156,2)</f>
        <v>0</v>
      </c>
      <c r="K156" s="157"/>
      <c r="L156" s="158"/>
      <c r="M156" s="159" t="s">
        <v>1</v>
      </c>
      <c r="N156" s="160" t="s">
        <v>39</v>
      </c>
      <c r="P156" s="146">
        <f>O156*H156</f>
        <v>0</v>
      </c>
      <c r="Q156" s="146">
        <v>5.8199999999999997E-3</v>
      </c>
      <c r="R156" s="146">
        <f>Q156*H156</f>
        <v>1.1639999999999999E-2</v>
      </c>
      <c r="S156" s="146">
        <v>0</v>
      </c>
      <c r="T156" s="147">
        <f>S156*H156</f>
        <v>0</v>
      </c>
      <c r="AR156" s="148" t="s">
        <v>172</v>
      </c>
      <c r="AT156" s="148" t="s">
        <v>106</v>
      </c>
      <c r="AU156" s="148" t="s">
        <v>117</v>
      </c>
      <c r="AY156" s="13" t="s">
        <v>109</v>
      </c>
      <c r="BE156" s="149">
        <f>IF(N156="základná",J156,0)</f>
        <v>0</v>
      </c>
      <c r="BF156" s="149">
        <f>IF(N156="znížená",J156,0)</f>
        <v>0</v>
      </c>
      <c r="BG156" s="149">
        <f>IF(N156="zákl. prenesená",J156,0)</f>
        <v>0</v>
      </c>
      <c r="BH156" s="149">
        <f>IF(N156="zníž. prenesená",J156,0)</f>
        <v>0</v>
      </c>
      <c r="BI156" s="149">
        <f>IF(N156="nulová",J156,0)</f>
        <v>0</v>
      </c>
      <c r="BJ156" s="13" t="s">
        <v>117</v>
      </c>
      <c r="BK156" s="149">
        <f>ROUND(I156*H156,2)</f>
        <v>0</v>
      </c>
      <c r="BL156" s="13" t="s">
        <v>144</v>
      </c>
      <c r="BM156" s="148" t="s">
        <v>179</v>
      </c>
    </row>
    <row r="157" spans="2:65" s="11" customFormat="1" ht="22.9" customHeight="1">
      <c r="B157" s="123"/>
      <c r="D157" s="124" t="s">
        <v>72</v>
      </c>
      <c r="E157" s="133" t="s">
        <v>293</v>
      </c>
      <c r="F157" s="133" t="s">
        <v>294</v>
      </c>
      <c r="I157" s="126"/>
      <c r="J157" s="134">
        <f>BK157</f>
        <v>0</v>
      </c>
      <c r="L157" s="123"/>
      <c r="M157" s="128"/>
      <c r="P157" s="129">
        <f>P158</f>
        <v>0</v>
      </c>
      <c r="R157" s="129">
        <f>R158</f>
        <v>2.8500000000000001E-3</v>
      </c>
      <c r="T157" s="130">
        <f>T158</f>
        <v>0</v>
      </c>
      <c r="AR157" s="124" t="s">
        <v>117</v>
      </c>
      <c r="AT157" s="131" t="s">
        <v>72</v>
      </c>
      <c r="AU157" s="131" t="s">
        <v>13</v>
      </c>
      <c r="AY157" s="124" t="s">
        <v>109</v>
      </c>
      <c r="BK157" s="132">
        <f>BK158</f>
        <v>0</v>
      </c>
    </row>
    <row r="158" spans="2:65" s="1" customFormat="1" ht="37.9" customHeight="1">
      <c r="B158" s="135"/>
      <c r="C158" s="136" t="s">
        <v>73</v>
      </c>
      <c r="D158" s="136" t="s">
        <v>112</v>
      </c>
      <c r="E158" s="137" t="s">
        <v>295</v>
      </c>
      <c r="F158" s="138" t="s">
        <v>296</v>
      </c>
      <c r="G158" s="139" t="s">
        <v>115</v>
      </c>
      <c r="H158" s="140">
        <v>15</v>
      </c>
      <c r="I158" s="141"/>
      <c r="J158" s="142">
        <f>ROUND(I158*H158,2)</f>
        <v>0</v>
      </c>
      <c r="K158" s="143"/>
      <c r="L158" s="28"/>
      <c r="M158" s="144" t="s">
        <v>1</v>
      </c>
      <c r="N158" s="145" t="s">
        <v>39</v>
      </c>
      <c r="P158" s="146">
        <f>O158*H158</f>
        <v>0</v>
      </c>
      <c r="Q158" s="146">
        <v>1.9000000000000001E-4</v>
      </c>
      <c r="R158" s="146">
        <f>Q158*H158</f>
        <v>2.8500000000000001E-3</v>
      </c>
      <c r="S158" s="146">
        <v>0</v>
      </c>
      <c r="T158" s="147">
        <f>S158*H158</f>
        <v>0</v>
      </c>
      <c r="AR158" s="148" t="s">
        <v>144</v>
      </c>
      <c r="AT158" s="148" t="s">
        <v>112</v>
      </c>
      <c r="AU158" s="148" t="s">
        <v>117</v>
      </c>
      <c r="AY158" s="13" t="s">
        <v>109</v>
      </c>
      <c r="BE158" s="149">
        <f>IF(N158="základná",J158,0)</f>
        <v>0</v>
      </c>
      <c r="BF158" s="149">
        <f>IF(N158="znížená",J158,0)</f>
        <v>0</v>
      </c>
      <c r="BG158" s="149">
        <f>IF(N158="zákl. prenesená",J158,0)</f>
        <v>0</v>
      </c>
      <c r="BH158" s="149">
        <f>IF(N158="zníž. prenesená",J158,0)</f>
        <v>0</v>
      </c>
      <c r="BI158" s="149">
        <f>IF(N158="nulová",J158,0)</f>
        <v>0</v>
      </c>
      <c r="BJ158" s="13" t="s">
        <v>117</v>
      </c>
      <c r="BK158" s="149">
        <f>ROUND(I158*H158,2)</f>
        <v>0</v>
      </c>
      <c r="BL158" s="13" t="s">
        <v>144</v>
      </c>
      <c r="BM158" s="148" t="s">
        <v>183</v>
      </c>
    </row>
    <row r="159" spans="2:65" s="11" customFormat="1" ht="25.9" customHeight="1">
      <c r="B159" s="123"/>
      <c r="D159" s="124" t="s">
        <v>72</v>
      </c>
      <c r="E159" s="125" t="s">
        <v>106</v>
      </c>
      <c r="F159" s="125" t="s">
        <v>107</v>
      </c>
      <c r="I159" s="126"/>
      <c r="J159" s="127">
        <f>BK159</f>
        <v>0</v>
      </c>
      <c r="L159" s="123"/>
      <c r="M159" s="128"/>
      <c r="P159" s="129">
        <f>P160+P187</f>
        <v>0</v>
      </c>
      <c r="R159" s="129">
        <f>R160+R187</f>
        <v>0.49615999999999966</v>
      </c>
      <c r="T159" s="130">
        <f>T160+T187</f>
        <v>0</v>
      </c>
      <c r="AR159" s="124" t="s">
        <v>108</v>
      </c>
      <c r="AT159" s="131" t="s">
        <v>72</v>
      </c>
      <c r="AU159" s="131" t="s">
        <v>73</v>
      </c>
      <c r="AY159" s="124" t="s">
        <v>109</v>
      </c>
      <c r="BK159" s="132">
        <f>BK160+BK187</f>
        <v>0</v>
      </c>
    </row>
    <row r="160" spans="2:65" s="11" customFormat="1" ht="22.9" customHeight="1">
      <c r="B160" s="123"/>
      <c r="D160" s="124" t="s">
        <v>72</v>
      </c>
      <c r="E160" s="133" t="s">
        <v>297</v>
      </c>
      <c r="F160" s="133" t="s">
        <v>298</v>
      </c>
      <c r="I160" s="126"/>
      <c r="J160" s="134">
        <f>BK160</f>
        <v>0</v>
      </c>
      <c r="L160" s="123"/>
      <c r="M160" s="128"/>
      <c r="P160" s="129">
        <f>SUM(P161:P186)</f>
        <v>0</v>
      </c>
      <c r="R160" s="129">
        <f>SUM(R161:R186)</f>
        <v>0.49595999999999968</v>
      </c>
      <c r="T160" s="130">
        <f>SUM(T161:T186)</f>
        <v>0</v>
      </c>
      <c r="AR160" s="124" t="s">
        <v>108</v>
      </c>
      <c r="AT160" s="131" t="s">
        <v>72</v>
      </c>
      <c r="AU160" s="131" t="s">
        <v>13</v>
      </c>
      <c r="AY160" s="124" t="s">
        <v>109</v>
      </c>
      <c r="BK160" s="132">
        <f>SUM(BK161:BK186)</f>
        <v>0</v>
      </c>
    </row>
    <row r="161" spans="2:65" s="1" customFormat="1" ht="24.25" customHeight="1">
      <c r="B161" s="135"/>
      <c r="C161" s="136" t="s">
        <v>73</v>
      </c>
      <c r="D161" s="136" t="s">
        <v>112</v>
      </c>
      <c r="E161" s="137" t="s">
        <v>299</v>
      </c>
      <c r="F161" s="138" t="s">
        <v>300</v>
      </c>
      <c r="G161" s="139" t="s">
        <v>115</v>
      </c>
      <c r="H161" s="140">
        <v>3036</v>
      </c>
      <c r="I161" s="141"/>
      <c r="J161" s="142">
        <f t="shared" ref="J161:J186" si="0">ROUND(I161*H161,2)</f>
        <v>0</v>
      </c>
      <c r="K161" s="143"/>
      <c r="L161" s="28"/>
      <c r="M161" s="144" t="s">
        <v>1</v>
      </c>
      <c r="N161" s="145" t="s">
        <v>39</v>
      </c>
      <c r="P161" s="146">
        <f t="shared" ref="P161:P186" si="1">O161*H161</f>
        <v>0</v>
      </c>
      <c r="Q161" s="146">
        <v>0</v>
      </c>
      <c r="R161" s="146">
        <f t="shared" ref="R161:R186" si="2">Q161*H161</f>
        <v>0</v>
      </c>
      <c r="S161" s="146">
        <v>0</v>
      </c>
      <c r="T161" s="147">
        <f t="shared" ref="T161:T186" si="3">S161*H161</f>
        <v>0</v>
      </c>
      <c r="AR161" s="148" t="s">
        <v>116</v>
      </c>
      <c r="AT161" s="148" t="s">
        <v>112</v>
      </c>
      <c r="AU161" s="148" t="s">
        <v>117</v>
      </c>
      <c r="AY161" s="13" t="s">
        <v>109</v>
      </c>
      <c r="BE161" s="149">
        <f t="shared" ref="BE161:BE186" si="4">IF(N161="základná",J161,0)</f>
        <v>0</v>
      </c>
      <c r="BF161" s="149">
        <f t="shared" ref="BF161:BF186" si="5">IF(N161="znížená",J161,0)</f>
        <v>0</v>
      </c>
      <c r="BG161" s="149">
        <f t="shared" ref="BG161:BG186" si="6">IF(N161="zákl. prenesená",J161,0)</f>
        <v>0</v>
      </c>
      <c r="BH161" s="149">
        <f t="shared" ref="BH161:BH186" si="7">IF(N161="zníž. prenesená",J161,0)</f>
        <v>0</v>
      </c>
      <c r="BI161" s="149">
        <f t="shared" ref="BI161:BI186" si="8">IF(N161="nulová",J161,0)</f>
        <v>0</v>
      </c>
      <c r="BJ161" s="13" t="s">
        <v>117</v>
      </c>
      <c r="BK161" s="149">
        <f t="shared" ref="BK161:BK186" si="9">ROUND(I161*H161,2)</f>
        <v>0</v>
      </c>
      <c r="BL161" s="13" t="s">
        <v>116</v>
      </c>
      <c r="BM161" s="148" t="s">
        <v>186</v>
      </c>
    </row>
    <row r="162" spans="2:65" s="1" customFormat="1" ht="33" customHeight="1">
      <c r="B162" s="135"/>
      <c r="C162" s="136" t="s">
        <v>73</v>
      </c>
      <c r="D162" s="136" t="s">
        <v>112</v>
      </c>
      <c r="E162" s="137" t="s">
        <v>301</v>
      </c>
      <c r="F162" s="138" t="s">
        <v>302</v>
      </c>
      <c r="G162" s="139" t="s">
        <v>115</v>
      </c>
      <c r="H162" s="140">
        <v>10</v>
      </c>
      <c r="I162" s="141"/>
      <c r="J162" s="142">
        <f t="shared" si="0"/>
        <v>0</v>
      </c>
      <c r="K162" s="143"/>
      <c r="L162" s="28"/>
      <c r="M162" s="144" t="s">
        <v>1</v>
      </c>
      <c r="N162" s="145" t="s">
        <v>39</v>
      </c>
      <c r="P162" s="146">
        <f t="shared" si="1"/>
        <v>0</v>
      </c>
      <c r="Q162" s="146">
        <v>0</v>
      </c>
      <c r="R162" s="146">
        <f t="shared" si="2"/>
        <v>0</v>
      </c>
      <c r="S162" s="146">
        <v>0</v>
      </c>
      <c r="T162" s="147">
        <f t="shared" si="3"/>
        <v>0</v>
      </c>
      <c r="AR162" s="148" t="s">
        <v>116</v>
      </c>
      <c r="AT162" s="148" t="s">
        <v>112</v>
      </c>
      <c r="AU162" s="148" t="s">
        <v>117</v>
      </c>
      <c r="AY162" s="13" t="s">
        <v>109</v>
      </c>
      <c r="BE162" s="149">
        <f t="shared" si="4"/>
        <v>0</v>
      </c>
      <c r="BF162" s="149">
        <f t="shared" si="5"/>
        <v>0</v>
      </c>
      <c r="BG162" s="149">
        <f t="shared" si="6"/>
        <v>0</v>
      </c>
      <c r="BH162" s="149">
        <f t="shared" si="7"/>
        <v>0</v>
      </c>
      <c r="BI162" s="149">
        <f t="shared" si="8"/>
        <v>0</v>
      </c>
      <c r="BJ162" s="13" t="s">
        <v>117</v>
      </c>
      <c r="BK162" s="149">
        <f t="shared" si="9"/>
        <v>0</v>
      </c>
      <c r="BL162" s="13" t="s">
        <v>116</v>
      </c>
      <c r="BM162" s="148" t="s">
        <v>190</v>
      </c>
    </row>
    <row r="163" spans="2:65" s="1" customFormat="1" ht="24.25" customHeight="1">
      <c r="B163" s="135"/>
      <c r="C163" s="150" t="s">
        <v>73</v>
      </c>
      <c r="D163" s="150" t="s">
        <v>106</v>
      </c>
      <c r="E163" s="151" t="s">
        <v>303</v>
      </c>
      <c r="F163" s="152" t="s">
        <v>304</v>
      </c>
      <c r="G163" s="153" t="s">
        <v>115</v>
      </c>
      <c r="H163" s="154">
        <v>10</v>
      </c>
      <c r="I163" s="155"/>
      <c r="J163" s="156">
        <f t="shared" si="0"/>
        <v>0</v>
      </c>
      <c r="K163" s="157"/>
      <c r="L163" s="158"/>
      <c r="M163" s="159" t="s">
        <v>1</v>
      </c>
      <c r="N163" s="160" t="s">
        <v>39</v>
      </c>
      <c r="P163" s="146">
        <f t="shared" si="1"/>
        <v>0</v>
      </c>
      <c r="Q163" s="146">
        <v>2.5000000000000001E-3</v>
      </c>
      <c r="R163" s="146">
        <f t="shared" si="2"/>
        <v>2.5000000000000001E-2</v>
      </c>
      <c r="S163" s="146">
        <v>0</v>
      </c>
      <c r="T163" s="147">
        <f t="shared" si="3"/>
        <v>0</v>
      </c>
      <c r="AR163" s="148" t="s">
        <v>120</v>
      </c>
      <c r="AT163" s="148" t="s">
        <v>106</v>
      </c>
      <c r="AU163" s="148" t="s">
        <v>117</v>
      </c>
      <c r="AY163" s="13" t="s">
        <v>109</v>
      </c>
      <c r="BE163" s="149">
        <f t="shared" si="4"/>
        <v>0</v>
      </c>
      <c r="BF163" s="149">
        <f t="shared" si="5"/>
        <v>0</v>
      </c>
      <c r="BG163" s="149">
        <f t="shared" si="6"/>
        <v>0</v>
      </c>
      <c r="BH163" s="149">
        <f t="shared" si="7"/>
        <v>0</v>
      </c>
      <c r="BI163" s="149">
        <f t="shared" si="8"/>
        <v>0</v>
      </c>
      <c r="BJ163" s="13" t="s">
        <v>117</v>
      </c>
      <c r="BK163" s="149">
        <f t="shared" si="9"/>
        <v>0</v>
      </c>
      <c r="BL163" s="13" t="s">
        <v>116</v>
      </c>
      <c r="BM163" s="148" t="s">
        <v>193</v>
      </c>
    </row>
    <row r="164" spans="2:65" s="1" customFormat="1" ht="24.25" customHeight="1">
      <c r="B164" s="135"/>
      <c r="C164" s="136" t="s">
        <v>73</v>
      </c>
      <c r="D164" s="136" t="s">
        <v>112</v>
      </c>
      <c r="E164" s="137" t="s">
        <v>305</v>
      </c>
      <c r="F164" s="138" t="s">
        <v>306</v>
      </c>
      <c r="G164" s="139" t="s">
        <v>124</v>
      </c>
      <c r="H164" s="140">
        <v>8</v>
      </c>
      <c r="I164" s="141"/>
      <c r="J164" s="142">
        <f t="shared" si="0"/>
        <v>0</v>
      </c>
      <c r="K164" s="143"/>
      <c r="L164" s="28"/>
      <c r="M164" s="144" t="s">
        <v>1</v>
      </c>
      <c r="N164" s="145" t="s">
        <v>39</v>
      </c>
      <c r="P164" s="146">
        <f t="shared" si="1"/>
        <v>0</v>
      </c>
      <c r="Q164" s="146">
        <v>0</v>
      </c>
      <c r="R164" s="146">
        <f t="shared" si="2"/>
        <v>0</v>
      </c>
      <c r="S164" s="146">
        <v>0</v>
      </c>
      <c r="T164" s="147">
        <f t="shared" si="3"/>
        <v>0</v>
      </c>
      <c r="AR164" s="148" t="s">
        <v>116</v>
      </c>
      <c r="AT164" s="148" t="s">
        <v>112</v>
      </c>
      <c r="AU164" s="148" t="s">
        <v>117</v>
      </c>
      <c r="AY164" s="13" t="s">
        <v>109</v>
      </c>
      <c r="BE164" s="149">
        <f t="shared" si="4"/>
        <v>0</v>
      </c>
      <c r="BF164" s="149">
        <f t="shared" si="5"/>
        <v>0</v>
      </c>
      <c r="BG164" s="149">
        <f t="shared" si="6"/>
        <v>0</v>
      </c>
      <c r="BH164" s="149">
        <f t="shared" si="7"/>
        <v>0</v>
      </c>
      <c r="BI164" s="149">
        <f t="shared" si="8"/>
        <v>0</v>
      </c>
      <c r="BJ164" s="13" t="s">
        <v>117</v>
      </c>
      <c r="BK164" s="149">
        <f t="shared" si="9"/>
        <v>0</v>
      </c>
      <c r="BL164" s="13" t="s">
        <v>116</v>
      </c>
      <c r="BM164" s="148" t="s">
        <v>197</v>
      </c>
    </row>
    <row r="165" spans="2:65" s="1" customFormat="1" ht="24.25" customHeight="1">
      <c r="B165" s="135"/>
      <c r="C165" s="150" t="s">
        <v>73</v>
      </c>
      <c r="D165" s="150" t="s">
        <v>106</v>
      </c>
      <c r="E165" s="151" t="s">
        <v>307</v>
      </c>
      <c r="F165" s="152" t="s">
        <v>308</v>
      </c>
      <c r="G165" s="153" t="s">
        <v>124</v>
      </c>
      <c r="H165" s="154">
        <v>8</v>
      </c>
      <c r="I165" s="155"/>
      <c r="J165" s="156">
        <f t="shared" si="0"/>
        <v>0</v>
      </c>
      <c r="K165" s="157"/>
      <c r="L165" s="158"/>
      <c r="M165" s="159" t="s">
        <v>1</v>
      </c>
      <c r="N165" s="160" t="s">
        <v>39</v>
      </c>
      <c r="P165" s="146">
        <f t="shared" si="1"/>
        <v>0</v>
      </c>
      <c r="Q165" s="146">
        <v>1.56E-3</v>
      </c>
      <c r="R165" s="146">
        <f t="shared" si="2"/>
        <v>1.248E-2</v>
      </c>
      <c r="S165" s="146">
        <v>0</v>
      </c>
      <c r="T165" s="147">
        <f t="shared" si="3"/>
        <v>0</v>
      </c>
      <c r="AR165" s="148" t="s">
        <v>120</v>
      </c>
      <c r="AT165" s="148" t="s">
        <v>106</v>
      </c>
      <c r="AU165" s="148" t="s">
        <v>117</v>
      </c>
      <c r="AY165" s="13" t="s">
        <v>109</v>
      </c>
      <c r="BE165" s="149">
        <f t="shared" si="4"/>
        <v>0</v>
      </c>
      <c r="BF165" s="149">
        <f t="shared" si="5"/>
        <v>0</v>
      </c>
      <c r="BG165" s="149">
        <f t="shared" si="6"/>
        <v>0</v>
      </c>
      <c r="BH165" s="149">
        <f t="shared" si="7"/>
        <v>0</v>
      </c>
      <c r="BI165" s="149">
        <f t="shared" si="8"/>
        <v>0</v>
      </c>
      <c r="BJ165" s="13" t="s">
        <v>117</v>
      </c>
      <c r="BK165" s="149">
        <f t="shared" si="9"/>
        <v>0</v>
      </c>
      <c r="BL165" s="13" t="s">
        <v>116</v>
      </c>
      <c r="BM165" s="148" t="s">
        <v>200</v>
      </c>
    </row>
    <row r="166" spans="2:65" s="1" customFormat="1" ht="24.25" customHeight="1">
      <c r="B166" s="135"/>
      <c r="C166" s="136" t="s">
        <v>73</v>
      </c>
      <c r="D166" s="136" t="s">
        <v>112</v>
      </c>
      <c r="E166" s="137" t="s">
        <v>309</v>
      </c>
      <c r="F166" s="138" t="s">
        <v>310</v>
      </c>
      <c r="G166" s="139" t="s">
        <v>124</v>
      </c>
      <c r="H166" s="140">
        <v>4</v>
      </c>
      <c r="I166" s="141"/>
      <c r="J166" s="142">
        <f t="shared" si="0"/>
        <v>0</v>
      </c>
      <c r="K166" s="143"/>
      <c r="L166" s="28"/>
      <c r="M166" s="144" t="s">
        <v>1</v>
      </c>
      <c r="N166" s="145" t="s">
        <v>39</v>
      </c>
      <c r="P166" s="146">
        <f t="shared" si="1"/>
        <v>0</v>
      </c>
      <c r="Q166" s="146">
        <v>2.3000000000000001E-4</v>
      </c>
      <c r="R166" s="146">
        <f t="shared" si="2"/>
        <v>9.2000000000000003E-4</v>
      </c>
      <c r="S166" s="146">
        <v>0</v>
      </c>
      <c r="T166" s="147">
        <f t="shared" si="3"/>
        <v>0</v>
      </c>
      <c r="AR166" s="148" t="s">
        <v>116</v>
      </c>
      <c r="AT166" s="148" t="s">
        <v>112</v>
      </c>
      <c r="AU166" s="148" t="s">
        <v>117</v>
      </c>
      <c r="AY166" s="13" t="s">
        <v>109</v>
      </c>
      <c r="BE166" s="149">
        <f t="shared" si="4"/>
        <v>0</v>
      </c>
      <c r="BF166" s="149">
        <f t="shared" si="5"/>
        <v>0</v>
      </c>
      <c r="BG166" s="149">
        <f t="shared" si="6"/>
        <v>0</v>
      </c>
      <c r="BH166" s="149">
        <f t="shared" si="7"/>
        <v>0</v>
      </c>
      <c r="BI166" s="149">
        <f t="shared" si="8"/>
        <v>0</v>
      </c>
      <c r="BJ166" s="13" t="s">
        <v>117</v>
      </c>
      <c r="BK166" s="149">
        <f t="shared" si="9"/>
        <v>0</v>
      </c>
      <c r="BL166" s="13" t="s">
        <v>116</v>
      </c>
      <c r="BM166" s="148" t="s">
        <v>204</v>
      </c>
    </row>
    <row r="167" spans="2:65" s="1" customFormat="1" ht="24.25" customHeight="1">
      <c r="B167" s="135"/>
      <c r="C167" s="150" t="s">
        <v>73</v>
      </c>
      <c r="D167" s="150" t="s">
        <v>106</v>
      </c>
      <c r="E167" s="151" t="s">
        <v>311</v>
      </c>
      <c r="F167" s="152" t="s">
        <v>312</v>
      </c>
      <c r="G167" s="153" t="s">
        <v>124</v>
      </c>
      <c r="H167" s="154">
        <v>4</v>
      </c>
      <c r="I167" s="155"/>
      <c r="J167" s="156">
        <f t="shared" si="0"/>
        <v>0</v>
      </c>
      <c r="K167" s="157"/>
      <c r="L167" s="158"/>
      <c r="M167" s="159" t="s">
        <v>1</v>
      </c>
      <c r="N167" s="160" t="s">
        <v>39</v>
      </c>
      <c r="P167" s="146">
        <f t="shared" si="1"/>
        <v>0</v>
      </c>
      <c r="Q167" s="146">
        <v>8.3800000000000003E-3</v>
      </c>
      <c r="R167" s="146">
        <f t="shared" si="2"/>
        <v>3.3520000000000001E-2</v>
      </c>
      <c r="S167" s="146">
        <v>0</v>
      </c>
      <c r="T167" s="147">
        <f t="shared" si="3"/>
        <v>0</v>
      </c>
      <c r="AR167" s="148" t="s">
        <v>120</v>
      </c>
      <c r="AT167" s="148" t="s">
        <v>106</v>
      </c>
      <c r="AU167" s="148" t="s">
        <v>117</v>
      </c>
      <c r="AY167" s="13" t="s">
        <v>109</v>
      </c>
      <c r="BE167" s="149">
        <f t="shared" si="4"/>
        <v>0</v>
      </c>
      <c r="BF167" s="149">
        <f t="shared" si="5"/>
        <v>0</v>
      </c>
      <c r="BG167" s="149">
        <f t="shared" si="6"/>
        <v>0</v>
      </c>
      <c r="BH167" s="149">
        <f t="shared" si="7"/>
        <v>0</v>
      </c>
      <c r="BI167" s="149">
        <f t="shared" si="8"/>
        <v>0</v>
      </c>
      <c r="BJ167" s="13" t="s">
        <v>117</v>
      </c>
      <c r="BK167" s="149">
        <f t="shared" si="9"/>
        <v>0</v>
      </c>
      <c r="BL167" s="13" t="s">
        <v>116</v>
      </c>
      <c r="BM167" s="148" t="s">
        <v>207</v>
      </c>
    </row>
    <row r="168" spans="2:65" s="1" customFormat="1" ht="24.25" customHeight="1">
      <c r="B168" s="135"/>
      <c r="C168" s="136" t="s">
        <v>73</v>
      </c>
      <c r="D168" s="136" t="s">
        <v>112</v>
      </c>
      <c r="E168" s="137" t="s">
        <v>313</v>
      </c>
      <c r="F168" s="138" t="s">
        <v>314</v>
      </c>
      <c r="G168" s="139" t="s">
        <v>315</v>
      </c>
      <c r="H168" s="140">
        <v>2.5</v>
      </c>
      <c r="I168" s="141"/>
      <c r="J168" s="142">
        <f t="shared" si="0"/>
        <v>0</v>
      </c>
      <c r="K168" s="143"/>
      <c r="L168" s="28"/>
      <c r="M168" s="144" t="s">
        <v>1</v>
      </c>
      <c r="N168" s="145" t="s">
        <v>39</v>
      </c>
      <c r="P168" s="146">
        <f t="shared" si="1"/>
        <v>0</v>
      </c>
      <c r="Q168" s="146">
        <v>1.3999999999999999E-4</v>
      </c>
      <c r="R168" s="146">
        <f t="shared" si="2"/>
        <v>3.4999999999999994E-4</v>
      </c>
      <c r="S168" s="146">
        <v>0</v>
      </c>
      <c r="T168" s="147">
        <f t="shared" si="3"/>
        <v>0</v>
      </c>
      <c r="AR168" s="148" t="s">
        <v>116</v>
      </c>
      <c r="AT168" s="148" t="s">
        <v>112</v>
      </c>
      <c r="AU168" s="148" t="s">
        <v>117</v>
      </c>
      <c r="AY168" s="13" t="s">
        <v>109</v>
      </c>
      <c r="BE168" s="149">
        <f t="shared" si="4"/>
        <v>0</v>
      </c>
      <c r="BF168" s="149">
        <f t="shared" si="5"/>
        <v>0</v>
      </c>
      <c r="BG168" s="149">
        <f t="shared" si="6"/>
        <v>0</v>
      </c>
      <c r="BH168" s="149">
        <f t="shared" si="7"/>
        <v>0</v>
      </c>
      <c r="BI168" s="149">
        <f t="shared" si="8"/>
        <v>0</v>
      </c>
      <c r="BJ168" s="13" t="s">
        <v>117</v>
      </c>
      <c r="BK168" s="149">
        <f t="shared" si="9"/>
        <v>0</v>
      </c>
      <c r="BL168" s="13" t="s">
        <v>116</v>
      </c>
      <c r="BM168" s="148" t="s">
        <v>211</v>
      </c>
    </row>
    <row r="169" spans="2:65" s="1" customFormat="1" ht="44.25" customHeight="1">
      <c r="B169" s="135"/>
      <c r="C169" s="150" t="s">
        <v>73</v>
      </c>
      <c r="D169" s="150" t="s">
        <v>106</v>
      </c>
      <c r="E169" s="151" t="s">
        <v>316</v>
      </c>
      <c r="F169" s="152" t="s">
        <v>317</v>
      </c>
      <c r="G169" s="153" t="s">
        <v>124</v>
      </c>
      <c r="H169" s="154">
        <v>5</v>
      </c>
      <c r="I169" s="155"/>
      <c r="J169" s="156">
        <f t="shared" si="0"/>
        <v>0</v>
      </c>
      <c r="K169" s="157"/>
      <c r="L169" s="158"/>
      <c r="M169" s="159" t="s">
        <v>1</v>
      </c>
      <c r="N169" s="160" t="s">
        <v>39</v>
      </c>
      <c r="P169" s="146">
        <f t="shared" si="1"/>
        <v>0</v>
      </c>
      <c r="Q169" s="146">
        <v>5.0000000000000001E-4</v>
      </c>
      <c r="R169" s="146">
        <f t="shared" si="2"/>
        <v>2.5000000000000001E-3</v>
      </c>
      <c r="S169" s="146">
        <v>0</v>
      </c>
      <c r="T169" s="147">
        <f t="shared" si="3"/>
        <v>0</v>
      </c>
      <c r="AR169" s="148" t="s">
        <v>120</v>
      </c>
      <c r="AT169" s="148" t="s">
        <v>106</v>
      </c>
      <c r="AU169" s="148" t="s">
        <v>117</v>
      </c>
      <c r="AY169" s="13" t="s">
        <v>109</v>
      </c>
      <c r="BE169" s="149">
        <f t="shared" si="4"/>
        <v>0</v>
      </c>
      <c r="BF169" s="149">
        <f t="shared" si="5"/>
        <v>0</v>
      </c>
      <c r="BG169" s="149">
        <f t="shared" si="6"/>
        <v>0</v>
      </c>
      <c r="BH169" s="149">
        <f t="shared" si="7"/>
        <v>0</v>
      </c>
      <c r="BI169" s="149">
        <f t="shared" si="8"/>
        <v>0</v>
      </c>
      <c r="BJ169" s="13" t="s">
        <v>117</v>
      </c>
      <c r="BK169" s="149">
        <f t="shared" si="9"/>
        <v>0</v>
      </c>
      <c r="BL169" s="13" t="s">
        <v>116</v>
      </c>
      <c r="BM169" s="148" t="s">
        <v>214</v>
      </c>
    </row>
    <row r="170" spans="2:65" s="1" customFormat="1" ht="44.25" customHeight="1">
      <c r="B170" s="135"/>
      <c r="C170" s="150" t="s">
        <v>73</v>
      </c>
      <c r="D170" s="150" t="s">
        <v>106</v>
      </c>
      <c r="E170" s="151" t="s">
        <v>318</v>
      </c>
      <c r="F170" s="152" t="s">
        <v>319</v>
      </c>
      <c r="G170" s="153" t="s">
        <v>124</v>
      </c>
      <c r="H170" s="154">
        <v>3</v>
      </c>
      <c r="I170" s="155"/>
      <c r="J170" s="156">
        <f t="shared" si="0"/>
        <v>0</v>
      </c>
      <c r="K170" s="157"/>
      <c r="L170" s="158"/>
      <c r="M170" s="159" t="s">
        <v>1</v>
      </c>
      <c r="N170" s="160" t="s">
        <v>39</v>
      </c>
      <c r="P170" s="146">
        <f t="shared" si="1"/>
        <v>0</v>
      </c>
      <c r="Q170" s="146">
        <v>4.0000000000000002E-4</v>
      </c>
      <c r="R170" s="146">
        <f t="shared" si="2"/>
        <v>1.2000000000000001E-3</v>
      </c>
      <c r="S170" s="146">
        <v>0</v>
      </c>
      <c r="T170" s="147">
        <f t="shared" si="3"/>
        <v>0</v>
      </c>
      <c r="AR170" s="148" t="s">
        <v>120</v>
      </c>
      <c r="AT170" s="148" t="s">
        <v>106</v>
      </c>
      <c r="AU170" s="148" t="s">
        <v>117</v>
      </c>
      <c r="AY170" s="13" t="s">
        <v>109</v>
      </c>
      <c r="BE170" s="149">
        <f t="shared" si="4"/>
        <v>0</v>
      </c>
      <c r="BF170" s="149">
        <f t="shared" si="5"/>
        <v>0</v>
      </c>
      <c r="BG170" s="149">
        <f t="shared" si="6"/>
        <v>0</v>
      </c>
      <c r="BH170" s="149">
        <f t="shared" si="7"/>
        <v>0</v>
      </c>
      <c r="BI170" s="149">
        <f t="shared" si="8"/>
        <v>0</v>
      </c>
      <c r="BJ170" s="13" t="s">
        <v>117</v>
      </c>
      <c r="BK170" s="149">
        <f t="shared" si="9"/>
        <v>0</v>
      </c>
      <c r="BL170" s="13" t="s">
        <v>116</v>
      </c>
      <c r="BM170" s="148" t="s">
        <v>218</v>
      </c>
    </row>
    <row r="171" spans="2:65" s="1" customFormat="1" ht="21.75" customHeight="1">
      <c r="B171" s="135"/>
      <c r="C171" s="136" t="s">
        <v>73</v>
      </c>
      <c r="D171" s="136" t="s">
        <v>112</v>
      </c>
      <c r="E171" s="137" t="s">
        <v>320</v>
      </c>
      <c r="F171" s="138" t="s">
        <v>321</v>
      </c>
      <c r="G171" s="139" t="s">
        <v>124</v>
      </c>
      <c r="H171" s="140">
        <v>1.5</v>
      </c>
      <c r="I171" s="141"/>
      <c r="J171" s="142">
        <f t="shared" si="0"/>
        <v>0</v>
      </c>
      <c r="K171" s="143"/>
      <c r="L171" s="28"/>
      <c r="M171" s="144" t="s">
        <v>1</v>
      </c>
      <c r="N171" s="145" t="s">
        <v>39</v>
      </c>
      <c r="P171" s="146">
        <f t="shared" si="1"/>
        <v>0</v>
      </c>
      <c r="Q171" s="146">
        <v>0</v>
      </c>
      <c r="R171" s="146">
        <f t="shared" si="2"/>
        <v>0</v>
      </c>
      <c r="S171" s="146">
        <v>0</v>
      </c>
      <c r="T171" s="147">
        <f t="shared" si="3"/>
        <v>0</v>
      </c>
      <c r="AR171" s="148" t="s">
        <v>116</v>
      </c>
      <c r="AT171" s="148" t="s">
        <v>112</v>
      </c>
      <c r="AU171" s="148" t="s">
        <v>117</v>
      </c>
      <c r="AY171" s="13" t="s">
        <v>109</v>
      </c>
      <c r="BE171" s="149">
        <f t="shared" si="4"/>
        <v>0</v>
      </c>
      <c r="BF171" s="149">
        <f t="shared" si="5"/>
        <v>0</v>
      </c>
      <c r="BG171" s="149">
        <f t="shared" si="6"/>
        <v>0</v>
      </c>
      <c r="BH171" s="149">
        <f t="shared" si="7"/>
        <v>0</v>
      </c>
      <c r="BI171" s="149">
        <f t="shared" si="8"/>
        <v>0</v>
      </c>
      <c r="BJ171" s="13" t="s">
        <v>117</v>
      </c>
      <c r="BK171" s="149">
        <f t="shared" si="9"/>
        <v>0</v>
      </c>
      <c r="BL171" s="13" t="s">
        <v>116</v>
      </c>
      <c r="BM171" s="148" t="s">
        <v>221</v>
      </c>
    </row>
    <row r="172" spans="2:65" s="1" customFormat="1" ht="24.25" customHeight="1">
      <c r="B172" s="135"/>
      <c r="C172" s="136" t="s">
        <v>73</v>
      </c>
      <c r="D172" s="136" t="s">
        <v>112</v>
      </c>
      <c r="E172" s="137" t="s">
        <v>322</v>
      </c>
      <c r="F172" s="138" t="s">
        <v>323</v>
      </c>
      <c r="G172" s="139" t="s">
        <v>124</v>
      </c>
      <c r="H172" s="140">
        <v>1</v>
      </c>
      <c r="I172" s="141"/>
      <c r="J172" s="142">
        <f t="shared" si="0"/>
        <v>0</v>
      </c>
      <c r="K172" s="143"/>
      <c r="L172" s="28"/>
      <c r="M172" s="144" t="s">
        <v>1</v>
      </c>
      <c r="N172" s="145" t="s">
        <v>39</v>
      </c>
      <c r="P172" s="146">
        <f t="shared" si="1"/>
        <v>0</v>
      </c>
      <c r="Q172" s="146">
        <v>0</v>
      </c>
      <c r="R172" s="146">
        <f t="shared" si="2"/>
        <v>0</v>
      </c>
      <c r="S172" s="146">
        <v>0</v>
      </c>
      <c r="T172" s="147">
        <f t="shared" si="3"/>
        <v>0</v>
      </c>
      <c r="AR172" s="148" t="s">
        <v>116</v>
      </c>
      <c r="AT172" s="148" t="s">
        <v>112</v>
      </c>
      <c r="AU172" s="148" t="s">
        <v>117</v>
      </c>
      <c r="AY172" s="13" t="s">
        <v>109</v>
      </c>
      <c r="BE172" s="149">
        <f t="shared" si="4"/>
        <v>0</v>
      </c>
      <c r="BF172" s="149">
        <f t="shared" si="5"/>
        <v>0</v>
      </c>
      <c r="BG172" s="149">
        <f t="shared" si="6"/>
        <v>0</v>
      </c>
      <c r="BH172" s="149">
        <f t="shared" si="7"/>
        <v>0</v>
      </c>
      <c r="BI172" s="149">
        <f t="shared" si="8"/>
        <v>0</v>
      </c>
      <c r="BJ172" s="13" t="s">
        <v>117</v>
      </c>
      <c r="BK172" s="149">
        <f t="shared" si="9"/>
        <v>0</v>
      </c>
      <c r="BL172" s="13" t="s">
        <v>116</v>
      </c>
      <c r="BM172" s="148" t="s">
        <v>225</v>
      </c>
    </row>
    <row r="173" spans="2:65" s="1" customFormat="1" ht="16.5" customHeight="1">
      <c r="B173" s="135"/>
      <c r="C173" s="136" t="s">
        <v>73</v>
      </c>
      <c r="D173" s="136" t="s">
        <v>112</v>
      </c>
      <c r="E173" s="137" t="s">
        <v>324</v>
      </c>
      <c r="F173" s="138" t="s">
        <v>325</v>
      </c>
      <c r="G173" s="139" t="s">
        <v>124</v>
      </c>
      <c r="H173" s="140">
        <v>1</v>
      </c>
      <c r="I173" s="141"/>
      <c r="J173" s="142">
        <f t="shared" si="0"/>
        <v>0</v>
      </c>
      <c r="K173" s="143"/>
      <c r="L173" s="28"/>
      <c r="M173" s="144" t="s">
        <v>1</v>
      </c>
      <c r="N173" s="145" t="s">
        <v>39</v>
      </c>
      <c r="P173" s="146">
        <f t="shared" si="1"/>
        <v>0</v>
      </c>
      <c r="Q173" s="146">
        <v>0</v>
      </c>
      <c r="R173" s="146">
        <f t="shared" si="2"/>
        <v>0</v>
      </c>
      <c r="S173" s="146">
        <v>0</v>
      </c>
      <c r="T173" s="147">
        <f t="shared" si="3"/>
        <v>0</v>
      </c>
      <c r="AR173" s="148" t="s">
        <v>116</v>
      </c>
      <c r="AT173" s="148" t="s">
        <v>112</v>
      </c>
      <c r="AU173" s="148" t="s">
        <v>117</v>
      </c>
      <c r="AY173" s="13" t="s">
        <v>109</v>
      </c>
      <c r="BE173" s="149">
        <f t="shared" si="4"/>
        <v>0</v>
      </c>
      <c r="BF173" s="149">
        <f t="shared" si="5"/>
        <v>0</v>
      </c>
      <c r="BG173" s="149">
        <f t="shared" si="6"/>
        <v>0</v>
      </c>
      <c r="BH173" s="149">
        <f t="shared" si="7"/>
        <v>0</v>
      </c>
      <c r="BI173" s="149">
        <f t="shared" si="8"/>
        <v>0</v>
      </c>
      <c r="BJ173" s="13" t="s">
        <v>117</v>
      </c>
      <c r="BK173" s="149">
        <f t="shared" si="9"/>
        <v>0</v>
      </c>
      <c r="BL173" s="13" t="s">
        <v>116</v>
      </c>
      <c r="BM173" s="148" t="s">
        <v>116</v>
      </c>
    </row>
    <row r="174" spans="2:65" s="1" customFormat="1" ht="16.5" customHeight="1">
      <c r="B174" s="135"/>
      <c r="C174" s="136" t="s">
        <v>73</v>
      </c>
      <c r="D174" s="136" t="s">
        <v>112</v>
      </c>
      <c r="E174" s="137" t="s">
        <v>326</v>
      </c>
      <c r="F174" s="138" t="s">
        <v>327</v>
      </c>
      <c r="G174" s="139" t="s">
        <v>124</v>
      </c>
      <c r="H174" s="140">
        <v>8</v>
      </c>
      <c r="I174" s="141"/>
      <c r="J174" s="142">
        <f t="shared" si="0"/>
        <v>0</v>
      </c>
      <c r="K174" s="143"/>
      <c r="L174" s="28"/>
      <c r="M174" s="144" t="s">
        <v>1</v>
      </c>
      <c r="N174" s="145" t="s">
        <v>39</v>
      </c>
      <c r="P174" s="146">
        <f t="shared" si="1"/>
        <v>0</v>
      </c>
      <c r="Q174" s="146">
        <v>0</v>
      </c>
      <c r="R174" s="146">
        <f t="shared" si="2"/>
        <v>0</v>
      </c>
      <c r="S174" s="146">
        <v>0</v>
      </c>
      <c r="T174" s="147">
        <f t="shared" si="3"/>
        <v>0</v>
      </c>
      <c r="AR174" s="148" t="s">
        <v>116</v>
      </c>
      <c r="AT174" s="148" t="s">
        <v>112</v>
      </c>
      <c r="AU174" s="148" t="s">
        <v>117</v>
      </c>
      <c r="AY174" s="13" t="s">
        <v>109</v>
      </c>
      <c r="BE174" s="149">
        <f t="shared" si="4"/>
        <v>0</v>
      </c>
      <c r="BF174" s="149">
        <f t="shared" si="5"/>
        <v>0</v>
      </c>
      <c r="BG174" s="149">
        <f t="shared" si="6"/>
        <v>0</v>
      </c>
      <c r="BH174" s="149">
        <f t="shared" si="7"/>
        <v>0</v>
      </c>
      <c r="BI174" s="149">
        <f t="shared" si="8"/>
        <v>0</v>
      </c>
      <c r="BJ174" s="13" t="s">
        <v>117</v>
      </c>
      <c r="BK174" s="149">
        <f t="shared" si="9"/>
        <v>0</v>
      </c>
      <c r="BL174" s="13" t="s">
        <v>116</v>
      </c>
      <c r="BM174" s="148" t="s">
        <v>328</v>
      </c>
    </row>
    <row r="175" spans="2:65" s="1" customFormat="1" ht="16.5" customHeight="1">
      <c r="B175" s="135"/>
      <c r="C175" s="136" t="s">
        <v>73</v>
      </c>
      <c r="D175" s="136" t="s">
        <v>112</v>
      </c>
      <c r="E175" s="137" t="s">
        <v>329</v>
      </c>
      <c r="F175" s="138" t="s">
        <v>330</v>
      </c>
      <c r="G175" s="139" t="s">
        <v>331</v>
      </c>
      <c r="H175" s="140">
        <v>1</v>
      </c>
      <c r="I175" s="141"/>
      <c r="J175" s="142">
        <f t="shared" si="0"/>
        <v>0</v>
      </c>
      <c r="K175" s="143"/>
      <c r="L175" s="28"/>
      <c r="M175" s="144" t="s">
        <v>1</v>
      </c>
      <c r="N175" s="145" t="s">
        <v>39</v>
      </c>
      <c r="P175" s="146">
        <f t="shared" si="1"/>
        <v>0</v>
      </c>
      <c r="Q175" s="146">
        <v>0</v>
      </c>
      <c r="R175" s="146">
        <f t="shared" si="2"/>
        <v>0</v>
      </c>
      <c r="S175" s="146">
        <v>0</v>
      </c>
      <c r="T175" s="147">
        <f t="shared" si="3"/>
        <v>0</v>
      </c>
      <c r="AR175" s="148" t="s">
        <v>116</v>
      </c>
      <c r="AT175" s="148" t="s">
        <v>112</v>
      </c>
      <c r="AU175" s="148" t="s">
        <v>117</v>
      </c>
      <c r="AY175" s="13" t="s">
        <v>109</v>
      </c>
      <c r="BE175" s="149">
        <f t="shared" si="4"/>
        <v>0</v>
      </c>
      <c r="BF175" s="149">
        <f t="shared" si="5"/>
        <v>0</v>
      </c>
      <c r="BG175" s="149">
        <f t="shared" si="6"/>
        <v>0</v>
      </c>
      <c r="BH175" s="149">
        <f t="shared" si="7"/>
        <v>0</v>
      </c>
      <c r="BI175" s="149">
        <f t="shared" si="8"/>
        <v>0</v>
      </c>
      <c r="BJ175" s="13" t="s">
        <v>117</v>
      </c>
      <c r="BK175" s="149">
        <f t="shared" si="9"/>
        <v>0</v>
      </c>
      <c r="BL175" s="13" t="s">
        <v>116</v>
      </c>
      <c r="BM175" s="148" t="s">
        <v>332</v>
      </c>
    </row>
    <row r="176" spans="2:65" s="1" customFormat="1" ht="24.25" customHeight="1">
      <c r="B176" s="135"/>
      <c r="C176" s="136" t="s">
        <v>73</v>
      </c>
      <c r="D176" s="136" t="s">
        <v>112</v>
      </c>
      <c r="E176" s="137" t="s">
        <v>333</v>
      </c>
      <c r="F176" s="138" t="s">
        <v>334</v>
      </c>
      <c r="G176" s="139" t="s">
        <v>115</v>
      </c>
      <c r="H176" s="140">
        <v>4</v>
      </c>
      <c r="I176" s="141"/>
      <c r="J176" s="142">
        <f t="shared" si="0"/>
        <v>0</v>
      </c>
      <c r="K176" s="143"/>
      <c r="L176" s="28"/>
      <c r="M176" s="144" t="s">
        <v>1</v>
      </c>
      <c r="N176" s="145" t="s">
        <v>39</v>
      </c>
      <c r="P176" s="146">
        <f t="shared" si="1"/>
        <v>0</v>
      </c>
      <c r="Q176" s="146">
        <v>2.4000000000000001E-4</v>
      </c>
      <c r="R176" s="146">
        <f t="shared" si="2"/>
        <v>9.6000000000000002E-4</v>
      </c>
      <c r="S176" s="146">
        <v>0</v>
      </c>
      <c r="T176" s="147">
        <f t="shared" si="3"/>
        <v>0</v>
      </c>
      <c r="AR176" s="148" t="s">
        <v>116</v>
      </c>
      <c r="AT176" s="148" t="s">
        <v>112</v>
      </c>
      <c r="AU176" s="148" t="s">
        <v>117</v>
      </c>
      <c r="AY176" s="13" t="s">
        <v>109</v>
      </c>
      <c r="BE176" s="149">
        <f t="shared" si="4"/>
        <v>0</v>
      </c>
      <c r="BF176" s="149">
        <f t="shared" si="5"/>
        <v>0</v>
      </c>
      <c r="BG176" s="149">
        <f t="shared" si="6"/>
        <v>0</v>
      </c>
      <c r="BH176" s="149">
        <f t="shared" si="7"/>
        <v>0</v>
      </c>
      <c r="BI176" s="149">
        <f t="shared" si="8"/>
        <v>0</v>
      </c>
      <c r="BJ176" s="13" t="s">
        <v>117</v>
      </c>
      <c r="BK176" s="149">
        <f t="shared" si="9"/>
        <v>0</v>
      </c>
      <c r="BL176" s="13" t="s">
        <v>116</v>
      </c>
      <c r="BM176" s="148" t="s">
        <v>335</v>
      </c>
    </row>
    <row r="177" spans="2:65" s="1" customFormat="1" ht="24.25" customHeight="1">
      <c r="B177" s="135"/>
      <c r="C177" s="136" t="s">
        <v>73</v>
      </c>
      <c r="D177" s="136" t="s">
        <v>112</v>
      </c>
      <c r="E177" s="137" t="s">
        <v>336</v>
      </c>
      <c r="F177" s="138" t="s">
        <v>337</v>
      </c>
      <c r="G177" s="139" t="s">
        <v>124</v>
      </c>
      <c r="H177" s="140">
        <v>4</v>
      </c>
      <c r="I177" s="141"/>
      <c r="J177" s="142">
        <f t="shared" si="0"/>
        <v>0</v>
      </c>
      <c r="K177" s="143"/>
      <c r="L177" s="28"/>
      <c r="M177" s="144" t="s">
        <v>1</v>
      </c>
      <c r="N177" s="145" t="s">
        <v>39</v>
      </c>
      <c r="P177" s="146">
        <f t="shared" si="1"/>
        <v>0</v>
      </c>
      <c r="Q177" s="146">
        <v>0</v>
      </c>
      <c r="R177" s="146">
        <f t="shared" si="2"/>
        <v>0</v>
      </c>
      <c r="S177" s="146">
        <v>0</v>
      </c>
      <c r="T177" s="147">
        <f t="shared" si="3"/>
        <v>0</v>
      </c>
      <c r="AR177" s="148" t="s">
        <v>116</v>
      </c>
      <c r="AT177" s="148" t="s">
        <v>112</v>
      </c>
      <c r="AU177" s="148" t="s">
        <v>117</v>
      </c>
      <c r="AY177" s="13" t="s">
        <v>109</v>
      </c>
      <c r="BE177" s="149">
        <f t="shared" si="4"/>
        <v>0</v>
      </c>
      <c r="BF177" s="149">
        <f t="shared" si="5"/>
        <v>0</v>
      </c>
      <c r="BG177" s="149">
        <f t="shared" si="6"/>
        <v>0</v>
      </c>
      <c r="BH177" s="149">
        <f t="shared" si="7"/>
        <v>0</v>
      </c>
      <c r="BI177" s="149">
        <f t="shared" si="8"/>
        <v>0</v>
      </c>
      <c r="BJ177" s="13" t="s">
        <v>117</v>
      </c>
      <c r="BK177" s="149">
        <f t="shared" si="9"/>
        <v>0</v>
      </c>
      <c r="BL177" s="13" t="s">
        <v>116</v>
      </c>
      <c r="BM177" s="148" t="s">
        <v>338</v>
      </c>
    </row>
    <row r="178" spans="2:65" s="1" customFormat="1" ht="24.25" customHeight="1">
      <c r="B178" s="135"/>
      <c r="C178" s="136" t="s">
        <v>73</v>
      </c>
      <c r="D178" s="136" t="s">
        <v>112</v>
      </c>
      <c r="E178" s="137" t="s">
        <v>339</v>
      </c>
      <c r="F178" s="138" t="s">
        <v>340</v>
      </c>
      <c r="G178" s="139" t="s">
        <v>115</v>
      </c>
      <c r="H178" s="140">
        <v>10</v>
      </c>
      <c r="I178" s="141"/>
      <c r="J178" s="142">
        <f t="shared" si="0"/>
        <v>0</v>
      </c>
      <c r="K178" s="143"/>
      <c r="L178" s="28"/>
      <c r="M178" s="144" t="s">
        <v>1</v>
      </c>
      <c r="N178" s="145" t="s">
        <v>39</v>
      </c>
      <c r="P178" s="146">
        <f t="shared" si="1"/>
        <v>0</v>
      </c>
      <c r="Q178" s="146">
        <v>0</v>
      </c>
      <c r="R178" s="146">
        <f t="shared" si="2"/>
        <v>0</v>
      </c>
      <c r="S178" s="146">
        <v>0</v>
      </c>
      <c r="T178" s="147">
        <f t="shared" si="3"/>
        <v>0</v>
      </c>
      <c r="AR178" s="148" t="s">
        <v>116</v>
      </c>
      <c r="AT178" s="148" t="s">
        <v>112</v>
      </c>
      <c r="AU178" s="148" t="s">
        <v>117</v>
      </c>
      <c r="AY178" s="13" t="s">
        <v>109</v>
      </c>
      <c r="BE178" s="149">
        <f t="shared" si="4"/>
        <v>0</v>
      </c>
      <c r="BF178" s="149">
        <f t="shared" si="5"/>
        <v>0</v>
      </c>
      <c r="BG178" s="149">
        <f t="shared" si="6"/>
        <v>0</v>
      </c>
      <c r="BH178" s="149">
        <f t="shared" si="7"/>
        <v>0</v>
      </c>
      <c r="BI178" s="149">
        <f t="shared" si="8"/>
        <v>0</v>
      </c>
      <c r="BJ178" s="13" t="s">
        <v>117</v>
      </c>
      <c r="BK178" s="149">
        <f t="shared" si="9"/>
        <v>0</v>
      </c>
      <c r="BL178" s="13" t="s">
        <v>116</v>
      </c>
      <c r="BM178" s="148" t="s">
        <v>341</v>
      </c>
    </row>
    <row r="179" spans="2:65" s="1" customFormat="1" ht="24.25" customHeight="1">
      <c r="B179" s="135"/>
      <c r="C179" s="136" t="s">
        <v>73</v>
      </c>
      <c r="D179" s="136" t="s">
        <v>112</v>
      </c>
      <c r="E179" s="137" t="s">
        <v>342</v>
      </c>
      <c r="F179" s="138" t="s">
        <v>343</v>
      </c>
      <c r="G179" s="139" t="s">
        <v>124</v>
      </c>
      <c r="H179" s="140">
        <v>8</v>
      </c>
      <c r="I179" s="141"/>
      <c r="J179" s="142">
        <f t="shared" si="0"/>
        <v>0</v>
      </c>
      <c r="K179" s="143"/>
      <c r="L179" s="28"/>
      <c r="M179" s="144" t="s">
        <v>1</v>
      </c>
      <c r="N179" s="145" t="s">
        <v>39</v>
      </c>
      <c r="P179" s="146">
        <f t="shared" si="1"/>
        <v>0</v>
      </c>
      <c r="Q179" s="146">
        <v>0</v>
      </c>
      <c r="R179" s="146">
        <f t="shared" si="2"/>
        <v>0</v>
      </c>
      <c r="S179" s="146">
        <v>0</v>
      </c>
      <c r="T179" s="147">
        <f t="shared" si="3"/>
        <v>0</v>
      </c>
      <c r="AR179" s="148" t="s">
        <v>116</v>
      </c>
      <c r="AT179" s="148" t="s">
        <v>112</v>
      </c>
      <c r="AU179" s="148" t="s">
        <v>117</v>
      </c>
      <c r="AY179" s="13" t="s">
        <v>109</v>
      </c>
      <c r="BE179" s="149">
        <f t="shared" si="4"/>
        <v>0</v>
      </c>
      <c r="BF179" s="149">
        <f t="shared" si="5"/>
        <v>0</v>
      </c>
      <c r="BG179" s="149">
        <f t="shared" si="6"/>
        <v>0</v>
      </c>
      <c r="BH179" s="149">
        <f t="shared" si="7"/>
        <v>0</v>
      </c>
      <c r="BI179" s="149">
        <f t="shared" si="8"/>
        <v>0</v>
      </c>
      <c r="BJ179" s="13" t="s">
        <v>117</v>
      </c>
      <c r="BK179" s="149">
        <f t="shared" si="9"/>
        <v>0</v>
      </c>
      <c r="BL179" s="13" t="s">
        <v>116</v>
      </c>
      <c r="BM179" s="148" t="s">
        <v>344</v>
      </c>
    </row>
    <row r="180" spans="2:65" s="1" customFormat="1" ht="21.75" customHeight="1">
      <c r="B180" s="135"/>
      <c r="C180" s="136" t="s">
        <v>73</v>
      </c>
      <c r="D180" s="136" t="s">
        <v>112</v>
      </c>
      <c r="E180" s="137" t="s">
        <v>345</v>
      </c>
      <c r="F180" s="138" t="s">
        <v>346</v>
      </c>
      <c r="G180" s="139" t="s">
        <v>347</v>
      </c>
      <c r="H180" s="140">
        <v>4</v>
      </c>
      <c r="I180" s="141"/>
      <c r="J180" s="142">
        <f t="shared" si="0"/>
        <v>0</v>
      </c>
      <c r="K180" s="143"/>
      <c r="L180" s="28"/>
      <c r="M180" s="144" t="s">
        <v>1</v>
      </c>
      <c r="N180" s="145" t="s">
        <v>39</v>
      </c>
      <c r="P180" s="146">
        <f t="shared" si="1"/>
        <v>0</v>
      </c>
      <c r="Q180" s="146">
        <v>4.0000000000000003E-5</v>
      </c>
      <c r="R180" s="146">
        <f t="shared" si="2"/>
        <v>1.6000000000000001E-4</v>
      </c>
      <c r="S180" s="146">
        <v>0</v>
      </c>
      <c r="T180" s="147">
        <f t="shared" si="3"/>
        <v>0</v>
      </c>
      <c r="AR180" s="148" t="s">
        <v>116</v>
      </c>
      <c r="AT180" s="148" t="s">
        <v>112</v>
      </c>
      <c r="AU180" s="148" t="s">
        <v>117</v>
      </c>
      <c r="AY180" s="13" t="s">
        <v>109</v>
      </c>
      <c r="BE180" s="149">
        <f t="shared" si="4"/>
        <v>0</v>
      </c>
      <c r="BF180" s="149">
        <f t="shared" si="5"/>
        <v>0</v>
      </c>
      <c r="BG180" s="149">
        <f t="shared" si="6"/>
        <v>0</v>
      </c>
      <c r="BH180" s="149">
        <f t="shared" si="7"/>
        <v>0</v>
      </c>
      <c r="BI180" s="149">
        <f t="shared" si="8"/>
        <v>0</v>
      </c>
      <c r="BJ180" s="13" t="s">
        <v>117</v>
      </c>
      <c r="BK180" s="149">
        <f t="shared" si="9"/>
        <v>0</v>
      </c>
      <c r="BL180" s="13" t="s">
        <v>116</v>
      </c>
      <c r="BM180" s="148" t="s">
        <v>348</v>
      </c>
    </row>
    <row r="181" spans="2:65" s="1" customFormat="1" ht="21.75" customHeight="1">
      <c r="B181" s="135"/>
      <c r="C181" s="136" t="s">
        <v>73</v>
      </c>
      <c r="D181" s="136" t="s">
        <v>112</v>
      </c>
      <c r="E181" s="137" t="s">
        <v>349</v>
      </c>
      <c r="F181" s="138" t="s">
        <v>350</v>
      </c>
      <c r="G181" s="139" t="s">
        <v>115</v>
      </c>
      <c r="H181" s="140">
        <v>611</v>
      </c>
      <c r="I181" s="141"/>
      <c r="J181" s="142">
        <f t="shared" si="0"/>
        <v>0</v>
      </c>
      <c r="K181" s="143"/>
      <c r="L181" s="28"/>
      <c r="M181" s="144" t="s">
        <v>1</v>
      </c>
      <c r="N181" s="145" t="s">
        <v>39</v>
      </c>
      <c r="P181" s="146">
        <f t="shared" si="1"/>
        <v>0</v>
      </c>
      <c r="Q181" s="146">
        <v>6.0000000000000002E-5</v>
      </c>
      <c r="R181" s="146">
        <f t="shared" si="2"/>
        <v>3.6659999999999998E-2</v>
      </c>
      <c r="S181" s="146">
        <v>0</v>
      </c>
      <c r="T181" s="147">
        <f t="shared" si="3"/>
        <v>0</v>
      </c>
      <c r="AR181" s="148" t="s">
        <v>116</v>
      </c>
      <c r="AT181" s="148" t="s">
        <v>112</v>
      </c>
      <c r="AU181" s="148" t="s">
        <v>117</v>
      </c>
      <c r="AY181" s="13" t="s">
        <v>109</v>
      </c>
      <c r="BE181" s="149">
        <f t="shared" si="4"/>
        <v>0</v>
      </c>
      <c r="BF181" s="149">
        <f t="shared" si="5"/>
        <v>0</v>
      </c>
      <c r="BG181" s="149">
        <f t="shared" si="6"/>
        <v>0</v>
      </c>
      <c r="BH181" s="149">
        <f t="shared" si="7"/>
        <v>0</v>
      </c>
      <c r="BI181" s="149">
        <f t="shared" si="8"/>
        <v>0</v>
      </c>
      <c r="BJ181" s="13" t="s">
        <v>117</v>
      </c>
      <c r="BK181" s="149">
        <f t="shared" si="9"/>
        <v>0</v>
      </c>
      <c r="BL181" s="13" t="s">
        <v>116</v>
      </c>
      <c r="BM181" s="148" t="s">
        <v>351</v>
      </c>
    </row>
    <row r="182" spans="2:65" s="1" customFormat="1" ht="21.75" customHeight="1">
      <c r="B182" s="135"/>
      <c r="C182" s="136" t="s">
        <v>73</v>
      </c>
      <c r="D182" s="136" t="s">
        <v>112</v>
      </c>
      <c r="E182" s="137" t="s">
        <v>352</v>
      </c>
      <c r="F182" s="138" t="s">
        <v>353</v>
      </c>
      <c r="G182" s="139" t="s">
        <v>115</v>
      </c>
      <c r="H182" s="140">
        <v>1331</v>
      </c>
      <c r="I182" s="141"/>
      <c r="J182" s="142">
        <f t="shared" si="0"/>
        <v>0</v>
      </c>
      <c r="K182" s="143"/>
      <c r="L182" s="28"/>
      <c r="M182" s="144" t="s">
        <v>1</v>
      </c>
      <c r="N182" s="145" t="s">
        <v>39</v>
      </c>
      <c r="P182" s="146">
        <f t="shared" si="1"/>
        <v>0</v>
      </c>
      <c r="Q182" s="146">
        <v>1E-4</v>
      </c>
      <c r="R182" s="146">
        <f t="shared" si="2"/>
        <v>0.1331</v>
      </c>
      <c r="S182" s="146">
        <v>0</v>
      </c>
      <c r="T182" s="147">
        <f t="shared" si="3"/>
        <v>0</v>
      </c>
      <c r="AR182" s="148" t="s">
        <v>116</v>
      </c>
      <c r="AT182" s="148" t="s">
        <v>112</v>
      </c>
      <c r="AU182" s="148" t="s">
        <v>117</v>
      </c>
      <c r="AY182" s="13" t="s">
        <v>109</v>
      </c>
      <c r="BE182" s="149">
        <f t="shared" si="4"/>
        <v>0</v>
      </c>
      <c r="BF182" s="149">
        <f t="shared" si="5"/>
        <v>0</v>
      </c>
      <c r="BG182" s="149">
        <f t="shared" si="6"/>
        <v>0</v>
      </c>
      <c r="BH182" s="149">
        <f t="shared" si="7"/>
        <v>0</v>
      </c>
      <c r="BI182" s="149">
        <f t="shared" si="8"/>
        <v>0</v>
      </c>
      <c r="BJ182" s="13" t="s">
        <v>117</v>
      </c>
      <c r="BK182" s="149">
        <f t="shared" si="9"/>
        <v>0</v>
      </c>
      <c r="BL182" s="13" t="s">
        <v>116</v>
      </c>
      <c r="BM182" s="148" t="s">
        <v>354</v>
      </c>
    </row>
    <row r="183" spans="2:65" s="1" customFormat="1" ht="21.75" customHeight="1">
      <c r="B183" s="135"/>
      <c r="C183" s="136" t="s">
        <v>73</v>
      </c>
      <c r="D183" s="136" t="s">
        <v>112</v>
      </c>
      <c r="E183" s="137" t="s">
        <v>355</v>
      </c>
      <c r="F183" s="138" t="s">
        <v>356</v>
      </c>
      <c r="G183" s="139" t="s">
        <v>115</v>
      </c>
      <c r="H183" s="140">
        <v>861</v>
      </c>
      <c r="I183" s="141"/>
      <c r="J183" s="142">
        <f t="shared" si="0"/>
        <v>0</v>
      </c>
      <c r="K183" s="143"/>
      <c r="L183" s="28"/>
      <c r="M183" s="144" t="s">
        <v>1</v>
      </c>
      <c r="N183" s="145" t="s">
        <v>39</v>
      </c>
      <c r="P183" s="146">
        <f t="shared" si="1"/>
        <v>0</v>
      </c>
      <c r="Q183" s="146">
        <v>1.2999999999999999E-4</v>
      </c>
      <c r="R183" s="146">
        <f t="shared" si="2"/>
        <v>0.11192999999999999</v>
      </c>
      <c r="S183" s="146">
        <v>0</v>
      </c>
      <c r="T183" s="147">
        <f t="shared" si="3"/>
        <v>0</v>
      </c>
      <c r="AR183" s="148" t="s">
        <v>116</v>
      </c>
      <c r="AT183" s="148" t="s">
        <v>112</v>
      </c>
      <c r="AU183" s="148" t="s">
        <v>117</v>
      </c>
      <c r="AY183" s="13" t="s">
        <v>109</v>
      </c>
      <c r="BE183" s="149">
        <f t="shared" si="4"/>
        <v>0</v>
      </c>
      <c r="BF183" s="149">
        <f t="shared" si="5"/>
        <v>0</v>
      </c>
      <c r="BG183" s="149">
        <f t="shared" si="6"/>
        <v>0</v>
      </c>
      <c r="BH183" s="149">
        <f t="shared" si="7"/>
        <v>0</v>
      </c>
      <c r="BI183" s="149">
        <f t="shared" si="8"/>
        <v>0</v>
      </c>
      <c r="BJ183" s="13" t="s">
        <v>117</v>
      </c>
      <c r="BK183" s="149">
        <f t="shared" si="9"/>
        <v>0</v>
      </c>
      <c r="BL183" s="13" t="s">
        <v>116</v>
      </c>
      <c r="BM183" s="148" t="s">
        <v>357</v>
      </c>
    </row>
    <row r="184" spans="2:65" s="1" customFormat="1" ht="16.5" customHeight="1">
      <c r="B184" s="135"/>
      <c r="C184" s="150" t="s">
        <v>73</v>
      </c>
      <c r="D184" s="150" t="s">
        <v>106</v>
      </c>
      <c r="E184" s="151" t="s">
        <v>358</v>
      </c>
      <c r="F184" s="152" t="s">
        <v>359</v>
      </c>
      <c r="G184" s="153" t="s">
        <v>247</v>
      </c>
      <c r="H184" s="154">
        <v>95.929000000000002</v>
      </c>
      <c r="I184" s="155"/>
      <c r="J184" s="156">
        <f t="shared" si="0"/>
        <v>0</v>
      </c>
      <c r="K184" s="157"/>
      <c r="L184" s="158"/>
      <c r="M184" s="159" t="s">
        <v>1</v>
      </c>
      <c r="N184" s="160" t="s">
        <v>39</v>
      </c>
      <c r="P184" s="146">
        <f t="shared" si="1"/>
        <v>0</v>
      </c>
      <c r="Q184" s="146">
        <v>1.4300159492958301E-3</v>
      </c>
      <c r="R184" s="146">
        <f t="shared" si="2"/>
        <v>0.13717999999999969</v>
      </c>
      <c r="S184" s="146">
        <v>0</v>
      </c>
      <c r="T184" s="147">
        <f t="shared" si="3"/>
        <v>0</v>
      </c>
      <c r="AR184" s="148" t="s">
        <v>120</v>
      </c>
      <c r="AT184" s="148" t="s">
        <v>106</v>
      </c>
      <c r="AU184" s="148" t="s">
        <v>117</v>
      </c>
      <c r="AY184" s="13" t="s">
        <v>109</v>
      </c>
      <c r="BE184" s="149">
        <f t="shared" si="4"/>
        <v>0</v>
      </c>
      <c r="BF184" s="149">
        <f t="shared" si="5"/>
        <v>0</v>
      </c>
      <c r="BG184" s="149">
        <f t="shared" si="6"/>
        <v>0</v>
      </c>
      <c r="BH184" s="149">
        <f t="shared" si="7"/>
        <v>0</v>
      </c>
      <c r="BI184" s="149">
        <f t="shared" si="8"/>
        <v>0</v>
      </c>
      <c r="BJ184" s="13" t="s">
        <v>117</v>
      </c>
      <c r="BK184" s="149">
        <f t="shared" si="9"/>
        <v>0</v>
      </c>
      <c r="BL184" s="13" t="s">
        <v>116</v>
      </c>
      <c r="BM184" s="148" t="s">
        <v>360</v>
      </c>
    </row>
    <row r="185" spans="2:65" s="1" customFormat="1" ht="16.5" customHeight="1">
      <c r="B185" s="135"/>
      <c r="C185" s="136" t="s">
        <v>73</v>
      </c>
      <c r="D185" s="136" t="s">
        <v>112</v>
      </c>
      <c r="E185" s="137" t="s">
        <v>361</v>
      </c>
      <c r="F185" s="138" t="s">
        <v>362</v>
      </c>
      <c r="G185" s="139" t="s">
        <v>124</v>
      </c>
      <c r="H185" s="140">
        <v>8</v>
      </c>
      <c r="I185" s="141"/>
      <c r="J185" s="142">
        <f t="shared" si="0"/>
        <v>0</v>
      </c>
      <c r="K185" s="143"/>
      <c r="L185" s="28"/>
      <c r="M185" s="144" t="s">
        <v>1</v>
      </c>
      <c r="N185" s="145" t="s">
        <v>39</v>
      </c>
      <c r="P185" s="146">
        <f t="shared" si="1"/>
        <v>0</v>
      </c>
      <c r="Q185" s="146">
        <v>0</v>
      </c>
      <c r="R185" s="146">
        <f t="shared" si="2"/>
        <v>0</v>
      </c>
      <c r="S185" s="146">
        <v>0</v>
      </c>
      <c r="T185" s="147">
        <f t="shared" si="3"/>
        <v>0</v>
      </c>
      <c r="AR185" s="148" t="s">
        <v>116</v>
      </c>
      <c r="AT185" s="148" t="s">
        <v>112</v>
      </c>
      <c r="AU185" s="148" t="s">
        <v>117</v>
      </c>
      <c r="AY185" s="13" t="s">
        <v>109</v>
      </c>
      <c r="BE185" s="149">
        <f t="shared" si="4"/>
        <v>0</v>
      </c>
      <c r="BF185" s="149">
        <f t="shared" si="5"/>
        <v>0</v>
      </c>
      <c r="BG185" s="149">
        <f t="shared" si="6"/>
        <v>0</v>
      </c>
      <c r="BH185" s="149">
        <f t="shared" si="7"/>
        <v>0</v>
      </c>
      <c r="BI185" s="149">
        <f t="shared" si="8"/>
        <v>0</v>
      </c>
      <c r="BJ185" s="13" t="s">
        <v>117</v>
      </c>
      <c r="BK185" s="149">
        <f t="shared" si="9"/>
        <v>0</v>
      </c>
      <c r="BL185" s="13" t="s">
        <v>116</v>
      </c>
      <c r="BM185" s="148" t="s">
        <v>363</v>
      </c>
    </row>
    <row r="186" spans="2:65" s="1" customFormat="1" ht="16.5" customHeight="1">
      <c r="B186" s="135"/>
      <c r="C186" s="136" t="s">
        <v>73</v>
      </c>
      <c r="D186" s="136" t="s">
        <v>112</v>
      </c>
      <c r="E186" s="137" t="s">
        <v>364</v>
      </c>
      <c r="F186" s="138" t="s">
        <v>365</v>
      </c>
      <c r="G186" s="139" t="s">
        <v>124</v>
      </c>
      <c r="H186" s="140">
        <v>212</v>
      </c>
      <c r="I186" s="141"/>
      <c r="J186" s="142">
        <f t="shared" si="0"/>
        <v>0</v>
      </c>
      <c r="K186" s="143"/>
      <c r="L186" s="28"/>
      <c r="M186" s="144" t="s">
        <v>1</v>
      </c>
      <c r="N186" s="145" t="s">
        <v>39</v>
      </c>
      <c r="P186" s="146">
        <f t="shared" si="1"/>
        <v>0</v>
      </c>
      <c r="Q186" s="146">
        <v>0</v>
      </c>
      <c r="R186" s="146">
        <f t="shared" si="2"/>
        <v>0</v>
      </c>
      <c r="S186" s="146">
        <v>0</v>
      </c>
      <c r="T186" s="147">
        <f t="shared" si="3"/>
        <v>0</v>
      </c>
      <c r="AR186" s="148" t="s">
        <v>116</v>
      </c>
      <c r="AT186" s="148" t="s">
        <v>112</v>
      </c>
      <c r="AU186" s="148" t="s">
        <v>117</v>
      </c>
      <c r="AY186" s="13" t="s">
        <v>109</v>
      </c>
      <c r="BE186" s="149">
        <f t="shared" si="4"/>
        <v>0</v>
      </c>
      <c r="BF186" s="149">
        <f t="shared" si="5"/>
        <v>0</v>
      </c>
      <c r="BG186" s="149">
        <f t="shared" si="6"/>
        <v>0</v>
      </c>
      <c r="BH186" s="149">
        <f t="shared" si="7"/>
        <v>0</v>
      </c>
      <c r="BI186" s="149">
        <f t="shared" si="8"/>
        <v>0</v>
      </c>
      <c r="BJ186" s="13" t="s">
        <v>117</v>
      </c>
      <c r="BK186" s="149">
        <f t="shared" si="9"/>
        <v>0</v>
      </c>
      <c r="BL186" s="13" t="s">
        <v>116</v>
      </c>
      <c r="BM186" s="148" t="s">
        <v>366</v>
      </c>
    </row>
    <row r="187" spans="2:65" s="11" customFormat="1" ht="22.9" customHeight="1">
      <c r="B187" s="123"/>
      <c r="D187" s="124" t="s">
        <v>72</v>
      </c>
      <c r="E187" s="133" t="s">
        <v>367</v>
      </c>
      <c r="F187" s="133" t="s">
        <v>368</v>
      </c>
      <c r="I187" s="126"/>
      <c r="J187" s="134">
        <f>BK187</f>
        <v>0</v>
      </c>
      <c r="L187" s="123"/>
      <c r="M187" s="128"/>
      <c r="P187" s="129">
        <f>SUM(P188:P190)</f>
        <v>0</v>
      </c>
      <c r="R187" s="129">
        <f>SUM(R188:R190)</f>
        <v>2.0000000000000001E-4</v>
      </c>
      <c r="T187" s="130">
        <f>SUM(T188:T190)</f>
        <v>0</v>
      </c>
      <c r="AR187" s="124" t="s">
        <v>108</v>
      </c>
      <c r="AT187" s="131" t="s">
        <v>72</v>
      </c>
      <c r="AU187" s="131" t="s">
        <v>13</v>
      </c>
      <c r="AY187" s="124" t="s">
        <v>109</v>
      </c>
      <c r="BK187" s="132">
        <f>SUM(BK188:BK190)</f>
        <v>0</v>
      </c>
    </row>
    <row r="188" spans="2:65" s="1" customFormat="1" ht="24.25" customHeight="1">
      <c r="B188" s="135"/>
      <c r="C188" s="136" t="s">
        <v>73</v>
      </c>
      <c r="D188" s="136" t="s">
        <v>112</v>
      </c>
      <c r="E188" s="137" t="s">
        <v>369</v>
      </c>
      <c r="F188" s="138" t="s">
        <v>370</v>
      </c>
      <c r="G188" s="139" t="s">
        <v>115</v>
      </c>
      <c r="H188" s="140">
        <v>2</v>
      </c>
      <c r="I188" s="141"/>
      <c r="J188" s="142">
        <f>ROUND(I188*H188,2)</f>
        <v>0</v>
      </c>
      <c r="K188" s="143"/>
      <c r="L188" s="28"/>
      <c r="M188" s="144" t="s">
        <v>1</v>
      </c>
      <c r="N188" s="145" t="s">
        <v>39</v>
      </c>
      <c r="P188" s="146">
        <f>O188*H188</f>
        <v>0</v>
      </c>
      <c r="Q188" s="146">
        <v>0</v>
      </c>
      <c r="R188" s="146">
        <f>Q188*H188</f>
        <v>0</v>
      </c>
      <c r="S188" s="146">
        <v>0</v>
      </c>
      <c r="T188" s="147">
        <f>S188*H188</f>
        <v>0</v>
      </c>
      <c r="AR188" s="148" t="s">
        <v>116</v>
      </c>
      <c r="AT188" s="148" t="s">
        <v>112</v>
      </c>
      <c r="AU188" s="148" t="s">
        <v>117</v>
      </c>
      <c r="AY188" s="13" t="s">
        <v>109</v>
      </c>
      <c r="BE188" s="149">
        <f>IF(N188="základná",J188,0)</f>
        <v>0</v>
      </c>
      <c r="BF188" s="149">
        <f>IF(N188="znížená",J188,0)</f>
        <v>0</v>
      </c>
      <c r="BG188" s="149">
        <f>IF(N188="zákl. prenesená",J188,0)</f>
        <v>0</v>
      </c>
      <c r="BH188" s="149">
        <f>IF(N188="zníž. prenesená",J188,0)</f>
        <v>0</v>
      </c>
      <c r="BI188" s="149">
        <f>IF(N188="nulová",J188,0)</f>
        <v>0</v>
      </c>
      <c r="BJ188" s="13" t="s">
        <v>117</v>
      </c>
      <c r="BK188" s="149">
        <f>ROUND(I188*H188,2)</f>
        <v>0</v>
      </c>
      <c r="BL188" s="13" t="s">
        <v>116</v>
      </c>
      <c r="BM188" s="148" t="s">
        <v>371</v>
      </c>
    </row>
    <row r="189" spans="2:65" s="1" customFormat="1" ht="24.25" customHeight="1">
      <c r="B189" s="135"/>
      <c r="C189" s="150" t="s">
        <v>73</v>
      </c>
      <c r="D189" s="150" t="s">
        <v>106</v>
      </c>
      <c r="E189" s="151" t="s">
        <v>372</v>
      </c>
      <c r="F189" s="152" t="s">
        <v>373</v>
      </c>
      <c r="G189" s="153" t="s">
        <v>115</v>
      </c>
      <c r="H189" s="154">
        <v>2</v>
      </c>
      <c r="I189" s="155"/>
      <c r="J189" s="156">
        <f>ROUND(I189*H189,2)</f>
        <v>0</v>
      </c>
      <c r="K189" s="157"/>
      <c r="L189" s="158"/>
      <c r="M189" s="159" t="s">
        <v>1</v>
      </c>
      <c r="N189" s="160" t="s">
        <v>39</v>
      </c>
      <c r="P189" s="146">
        <f>O189*H189</f>
        <v>0</v>
      </c>
      <c r="Q189" s="146">
        <v>1E-4</v>
      </c>
      <c r="R189" s="146">
        <f>Q189*H189</f>
        <v>2.0000000000000001E-4</v>
      </c>
      <c r="S189" s="146">
        <v>0</v>
      </c>
      <c r="T189" s="147">
        <f>S189*H189</f>
        <v>0</v>
      </c>
      <c r="AR189" s="148" t="s">
        <v>120</v>
      </c>
      <c r="AT189" s="148" t="s">
        <v>106</v>
      </c>
      <c r="AU189" s="148" t="s">
        <v>117</v>
      </c>
      <c r="AY189" s="13" t="s">
        <v>109</v>
      </c>
      <c r="BE189" s="149">
        <f>IF(N189="základná",J189,0)</f>
        <v>0</v>
      </c>
      <c r="BF189" s="149">
        <f>IF(N189="znížená",J189,0)</f>
        <v>0</v>
      </c>
      <c r="BG189" s="149">
        <f>IF(N189="zákl. prenesená",J189,0)</f>
        <v>0</v>
      </c>
      <c r="BH189" s="149">
        <f>IF(N189="zníž. prenesená",J189,0)</f>
        <v>0</v>
      </c>
      <c r="BI189" s="149">
        <f>IF(N189="nulová",J189,0)</f>
        <v>0</v>
      </c>
      <c r="BJ189" s="13" t="s">
        <v>117</v>
      </c>
      <c r="BK189" s="149">
        <f>ROUND(I189*H189,2)</f>
        <v>0</v>
      </c>
      <c r="BL189" s="13" t="s">
        <v>116</v>
      </c>
      <c r="BM189" s="148" t="s">
        <v>374</v>
      </c>
    </row>
    <row r="190" spans="2:65" s="1" customFormat="1" ht="16.5" customHeight="1">
      <c r="B190" s="135"/>
      <c r="C190" s="136" t="s">
        <v>73</v>
      </c>
      <c r="D190" s="136" t="s">
        <v>112</v>
      </c>
      <c r="E190" s="137" t="s">
        <v>375</v>
      </c>
      <c r="F190" s="138" t="s">
        <v>376</v>
      </c>
      <c r="G190" s="139" t="s">
        <v>124</v>
      </c>
      <c r="H190" s="140">
        <v>1</v>
      </c>
      <c r="I190" s="141"/>
      <c r="J190" s="142">
        <f>ROUND(I190*H190,2)</f>
        <v>0</v>
      </c>
      <c r="K190" s="143"/>
      <c r="L190" s="28"/>
      <c r="M190" s="144" t="s">
        <v>1</v>
      </c>
      <c r="N190" s="145" t="s">
        <v>39</v>
      </c>
      <c r="P190" s="146">
        <f>O190*H190</f>
        <v>0</v>
      </c>
      <c r="Q190" s="146">
        <v>0</v>
      </c>
      <c r="R190" s="146">
        <f>Q190*H190</f>
        <v>0</v>
      </c>
      <c r="S190" s="146">
        <v>0</v>
      </c>
      <c r="T190" s="147">
        <f>S190*H190</f>
        <v>0</v>
      </c>
      <c r="AR190" s="148" t="s">
        <v>116</v>
      </c>
      <c r="AT190" s="148" t="s">
        <v>112</v>
      </c>
      <c r="AU190" s="148" t="s">
        <v>117</v>
      </c>
      <c r="AY190" s="13" t="s">
        <v>109</v>
      </c>
      <c r="BE190" s="149">
        <f>IF(N190="základná",J190,0)</f>
        <v>0</v>
      </c>
      <c r="BF190" s="149">
        <f>IF(N190="znížená",J190,0)</f>
        <v>0</v>
      </c>
      <c r="BG190" s="149">
        <f>IF(N190="zákl. prenesená",J190,0)</f>
        <v>0</v>
      </c>
      <c r="BH190" s="149">
        <f>IF(N190="zníž. prenesená",J190,0)</f>
        <v>0</v>
      </c>
      <c r="BI190" s="149">
        <f>IF(N190="nulová",J190,0)</f>
        <v>0</v>
      </c>
      <c r="BJ190" s="13" t="s">
        <v>117</v>
      </c>
      <c r="BK190" s="149">
        <f>ROUND(I190*H190,2)</f>
        <v>0</v>
      </c>
      <c r="BL190" s="13" t="s">
        <v>116</v>
      </c>
      <c r="BM190" s="148" t="s">
        <v>377</v>
      </c>
    </row>
    <row r="191" spans="2:65" s="11" customFormat="1" ht="25.9" customHeight="1">
      <c r="B191" s="123"/>
      <c r="D191" s="124" t="s">
        <v>72</v>
      </c>
      <c r="E191" s="125" t="s">
        <v>378</v>
      </c>
      <c r="F191" s="125" t="s">
        <v>378</v>
      </c>
      <c r="I191" s="126"/>
      <c r="J191" s="127">
        <f>BK191</f>
        <v>0</v>
      </c>
      <c r="L191" s="123"/>
      <c r="M191" s="128"/>
      <c r="P191" s="129">
        <f>P192</f>
        <v>0</v>
      </c>
      <c r="R191" s="129">
        <f>R192</f>
        <v>0</v>
      </c>
      <c r="T191" s="130">
        <f>T192</f>
        <v>0</v>
      </c>
      <c r="AR191" s="124" t="s">
        <v>13</v>
      </c>
      <c r="AT191" s="131" t="s">
        <v>72</v>
      </c>
      <c r="AU191" s="131" t="s">
        <v>73</v>
      </c>
      <c r="AY191" s="124" t="s">
        <v>109</v>
      </c>
      <c r="BK191" s="132">
        <f>BK192</f>
        <v>0</v>
      </c>
    </row>
    <row r="192" spans="2:65" s="11" customFormat="1" ht="22.9" customHeight="1">
      <c r="B192" s="123"/>
      <c r="D192" s="124" t="s">
        <v>72</v>
      </c>
      <c r="E192" s="133" t="s">
        <v>379</v>
      </c>
      <c r="F192" s="133" t="s">
        <v>380</v>
      </c>
      <c r="I192" s="126"/>
      <c r="J192" s="134">
        <f>BK192</f>
        <v>0</v>
      </c>
      <c r="L192" s="123"/>
      <c r="M192" s="128"/>
      <c r="P192" s="129">
        <f>SUM(P193:P197)</f>
        <v>0</v>
      </c>
      <c r="R192" s="129">
        <f>SUM(R193:R197)</f>
        <v>0</v>
      </c>
      <c r="T192" s="130">
        <f>SUM(T193:T197)</f>
        <v>0</v>
      </c>
      <c r="AR192" s="124" t="s">
        <v>13</v>
      </c>
      <c r="AT192" s="131" t="s">
        <v>72</v>
      </c>
      <c r="AU192" s="131" t="s">
        <v>13</v>
      </c>
      <c r="AY192" s="124" t="s">
        <v>109</v>
      </c>
      <c r="BK192" s="132">
        <f>SUM(BK193:BK197)</f>
        <v>0</v>
      </c>
    </row>
    <row r="193" spans="2:65" s="1" customFormat="1" ht="16.5" customHeight="1">
      <c r="B193" s="135"/>
      <c r="C193" s="136" t="s">
        <v>73</v>
      </c>
      <c r="D193" s="136" t="s">
        <v>112</v>
      </c>
      <c r="E193" s="137" t="s">
        <v>381</v>
      </c>
      <c r="F193" s="138" t="s">
        <v>382</v>
      </c>
      <c r="G193" s="139" t="s">
        <v>383</v>
      </c>
      <c r="H193" s="140">
        <v>8</v>
      </c>
      <c r="I193" s="141"/>
      <c r="J193" s="142">
        <f>ROUND(I193*H193,2)</f>
        <v>0</v>
      </c>
      <c r="K193" s="143"/>
      <c r="L193" s="28"/>
      <c r="M193" s="144" t="s">
        <v>1</v>
      </c>
      <c r="N193" s="145" t="s">
        <v>39</v>
      </c>
      <c r="P193" s="146">
        <f>O193*H193</f>
        <v>0</v>
      </c>
      <c r="Q193" s="146">
        <v>0</v>
      </c>
      <c r="R193" s="146">
        <f>Q193*H193</f>
        <v>0</v>
      </c>
      <c r="S193" s="146">
        <v>0</v>
      </c>
      <c r="T193" s="147">
        <f>S193*H193</f>
        <v>0</v>
      </c>
      <c r="AR193" s="148" t="s">
        <v>121</v>
      </c>
      <c r="AT193" s="148" t="s">
        <v>112</v>
      </c>
      <c r="AU193" s="148" t="s">
        <v>117</v>
      </c>
      <c r="AY193" s="13" t="s">
        <v>109</v>
      </c>
      <c r="BE193" s="149">
        <f>IF(N193="základná",J193,0)</f>
        <v>0</v>
      </c>
      <c r="BF193" s="149">
        <f>IF(N193="znížená",J193,0)</f>
        <v>0</v>
      </c>
      <c r="BG193" s="149">
        <f>IF(N193="zákl. prenesená",J193,0)</f>
        <v>0</v>
      </c>
      <c r="BH193" s="149">
        <f>IF(N193="zníž. prenesená",J193,0)</f>
        <v>0</v>
      </c>
      <c r="BI193" s="149">
        <f>IF(N193="nulová",J193,0)</f>
        <v>0</v>
      </c>
      <c r="BJ193" s="13" t="s">
        <v>117</v>
      </c>
      <c r="BK193" s="149">
        <f>ROUND(I193*H193,2)</f>
        <v>0</v>
      </c>
      <c r="BL193" s="13" t="s">
        <v>121</v>
      </c>
      <c r="BM193" s="148" t="s">
        <v>384</v>
      </c>
    </row>
    <row r="194" spans="2:65" s="1" customFormat="1" ht="16.5" customHeight="1">
      <c r="B194" s="135"/>
      <c r="C194" s="136" t="s">
        <v>73</v>
      </c>
      <c r="D194" s="136" t="s">
        <v>112</v>
      </c>
      <c r="E194" s="137" t="s">
        <v>385</v>
      </c>
      <c r="F194" s="138" t="s">
        <v>386</v>
      </c>
      <c r="G194" s="139" t="s">
        <v>331</v>
      </c>
      <c r="H194" s="140">
        <v>1</v>
      </c>
      <c r="I194" s="141"/>
      <c r="J194" s="142">
        <f>ROUND(I194*H194,2)</f>
        <v>0</v>
      </c>
      <c r="K194" s="143"/>
      <c r="L194" s="28"/>
      <c r="M194" s="144" t="s">
        <v>1</v>
      </c>
      <c r="N194" s="145" t="s">
        <v>39</v>
      </c>
      <c r="P194" s="146">
        <f>O194*H194</f>
        <v>0</v>
      </c>
      <c r="Q194" s="146">
        <v>0</v>
      </c>
      <c r="R194" s="146">
        <f>Q194*H194</f>
        <v>0</v>
      </c>
      <c r="S194" s="146">
        <v>0</v>
      </c>
      <c r="T194" s="147">
        <f>S194*H194</f>
        <v>0</v>
      </c>
      <c r="AR194" s="148" t="s">
        <v>121</v>
      </c>
      <c r="AT194" s="148" t="s">
        <v>112</v>
      </c>
      <c r="AU194" s="148" t="s">
        <v>117</v>
      </c>
      <c r="AY194" s="13" t="s">
        <v>109</v>
      </c>
      <c r="BE194" s="149">
        <f>IF(N194="základná",J194,0)</f>
        <v>0</v>
      </c>
      <c r="BF194" s="149">
        <f>IF(N194="znížená",J194,0)</f>
        <v>0</v>
      </c>
      <c r="BG194" s="149">
        <f>IF(N194="zákl. prenesená",J194,0)</f>
        <v>0</v>
      </c>
      <c r="BH194" s="149">
        <f>IF(N194="zníž. prenesená",J194,0)</f>
        <v>0</v>
      </c>
      <c r="BI194" s="149">
        <f>IF(N194="nulová",J194,0)</f>
        <v>0</v>
      </c>
      <c r="BJ194" s="13" t="s">
        <v>117</v>
      </c>
      <c r="BK194" s="149">
        <f>ROUND(I194*H194,2)</f>
        <v>0</v>
      </c>
      <c r="BL194" s="13" t="s">
        <v>121</v>
      </c>
      <c r="BM194" s="148" t="s">
        <v>387</v>
      </c>
    </row>
    <row r="195" spans="2:65" s="1" customFormat="1" ht="16.5" customHeight="1">
      <c r="B195" s="135"/>
      <c r="C195" s="136" t="s">
        <v>73</v>
      </c>
      <c r="D195" s="136" t="s">
        <v>112</v>
      </c>
      <c r="E195" s="137" t="s">
        <v>388</v>
      </c>
      <c r="F195" s="138" t="s">
        <v>389</v>
      </c>
      <c r="G195" s="139" t="s">
        <v>331</v>
      </c>
      <c r="H195" s="140">
        <v>2</v>
      </c>
      <c r="I195" s="141"/>
      <c r="J195" s="142">
        <f>ROUND(I195*H195,2)</f>
        <v>0</v>
      </c>
      <c r="K195" s="143"/>
      <c r="L195" s="28"/>
      <c r="M195" s="144" t="s">
        <v>1</v>
      </c>
      <c r="N195" s="145" t="s">
        <v>39</v>
      </c>
      <c r="P195" s="146">
        <f>O195*H195</f>
        <v>0</v>
      </c>
      <c r="Q195" s="146">
        <v>0</v>
      </c>
      <c r="R195" s="146">
        <f>Q195*H195</f>
        <v>0</v>
      </c>
      <c r="S195" s="146">
        <v>0</v>
      </c>
      <c r="T195" s="147">
        <f>S195*H195</f>
        <v>0</v>
      </c>
      <c r="AR195" s="148" t="s">
        <v>121</v>
      </c>
      <c r="AT195" s="148" t="s">
        <v>112</v>
      </c>
      <c r="AU195" s="148" t="s">
        <v>117</v>
      </c>
      <c r="AY195" s="13" t="s">
        <v>109</v>
      </c>
      <c r="BE195" s="149">
        <f>IF(N195="základná",J195,0)</f>
        <v>0</v>
      </c>
      <c r="BF195" s="149">
        <f>IF(N195="znížená",J195,0)</f>
        <v>0</v>
      </c>
      <c r="BG195" s="149">
        <f>IF(N195="zákl. prenesená",J195,0)</f>
        <v>0</v>
      </c>
      <c r="BH195" s="149">
        <f>IF(N195="zníž. prenesená",J195,0)</f>
        <v>0</v>
      </c>
      <c r="BI195" s="149">
        <f>IF(N195="nulová",J195,0)</f>
        <v>0</v>
      </c>
      <c r="BJ195" s="13" t="s">
        <v>117</v>
      </c>
      <c r="BK195" s="149">
        <f>ROUND(I195*H195,2)</f>
        <v>0</v>
      </c>
      <c r="BL195" s="13" t="s">
        <v>121</v>
      </c>
      <c r="BM195" s="148" t="s">
        <v>390</v>
      </c>
    </row>
    <row r="196" spans="2:65" s="1" customFormat="1" ht="16.5" customHeight="1">
      <c r="B196" s="135"/>
      <c r="C196" s="136" t="s">
        <v>73</v>
      </c>
      <c r="D196" s="136" t="s">
        <v>112</v>
      </c>
      <c r="E196" s="137" t="s">
        <v>391</v>
      </c>
      <c r="F196" s="138" t="s">
        <v>392</v>
      </c>
      <c r="G196" s="139" t="s">
        <v>260</v>
      </c>
      <c r="H196" s="140">
        <v>1</v>
      </c>
      <c r="I196" s="141"/>
      <c r="J196" s="142">
        <f>ROUND(I196*H196,2)</f>
        <v>0</v>
      </c>
      <c r="K196" s="143"/>
      <c r="L196" s="28"/>
      <c r="M196" s="144" t="s">
        <v>1</v>
      </c>
      <c r="N196" s="145" t="s">
        <v>39</v>
      </c>
      <c r="P196" s="146">
        <f>O196*H196</f>
        <v>0</v>
      </c>
      <c r="Q196" s="146">
        <v>0</v>
      </c>
      <c r="R196" s="146">
        <f>Q196*H196</f>
        <v>0</v>
      </c>
      <c r="S196" s="146">
        <v>0</v>
      </c>
      <c r="T196" s="147">
        <f>S196*H196</f>
        <v>0</v>
      </c>
      <c r="AR196" s="148" t="s">
        <v>121</v>
      </c>
      <c r="AT196" s="148" t="s">
        <v>112</v>
      </c>
      <c r="AU196" s="148" t="s">
        <v>117</v>
      </c>
      <c r="AY196" s="13" t="s">
        <v>109</v>
      </c>
      <c r="BE196" s="149">
        <f>IF(N196="základná",J196,0)</f>
        <v>0</v>
      </c>
      <c r="BF196" s="149">
        <f>IF(N196="znížená",J196,0)</f>
        <v>0</v>
      </c>
      <c r="BG196" s="149">
        <f>IF(N196="zákl. prenesená",J196,0)</f>
        <v>0</v>
      </c>
      <c r="BH196" s="149">
        <f>IF(N196="zníž. prenesená",J196,0)</f>
        <v>0</v>
      </c>
      <c r="BI196" s="149">
        <f>IF(N196="nulová",J196,0)</f>
        <v>0</v>
      </c>
      <c r="BJ196" s="13" t="s">
        <v>117</v>
      </c>
      <c r="BK196" s="149">
        <f>ROUND(I196*H196,2)</f>
        <v>0</v>
      </c>
      <c r="BL196" s="13" t="s">
        <v>121</v>
      </c>
      <c r="BM196" s="148" t="s">
        <v>393</v>
      </c>
    </row>
    <row r="197" spans="2:65" s="1" customFormat="1" ht="16.5" customHeight="1">
      <c r="B197" s="135"/>
      <c r="C197" s="136" t="s">
        <v>73</v>
      </c>
      <c r="D197" s="136" t="s">
        <v>112</v>
      </c>
      <c r="E197" s="137" t="s">
        <v>394</v>
      </c>
      <c r="F197" s="138" t="s">
        <v>395</v>
      </c>
      <c r="G197" s="139" t="s">
        <v>383</v>
      </c>
      <c r="H197" s="140">
        <v>16</v>
      </c>
      <c r="I197" s="141"/>
      <c r="J197" s="142">
        <f>ROUND(I197*H197,2)</f>
        <v>0</v>
      </c>
      <c r="K197" s="143"/>
      <c r="L197" s="28"/>
      <c r="M197" s="166" t="s">
        <v>1</v>
      </c>
      <c r="N197" s="167" t="s">
        <v>39</v>
      </c>
      <c r="O197" s="163"/>
      <c r="P197" s="164">
        <f>O197*H197</f>
        <v>0</v>
      </c>
      <c r="Q197" s="164">
        <v>0</v>
      </c>
      <c r="R197" s="164">
        <f>Q197*H197</f>
        <v>0</v>
      </c>
      <c r="S197" s="164">
        <v>0</v>
      </c>
      <c r="T197" s="165">
        <f>S197*H197</f>
        <v>0</v>
      </c>
      <c r="AR197" s="148" t="s">
        <v>121</v>
      </c>
      <c r="AT197" s="148" t="s">
        <v>112</v>
      </c>
      <c r="AU197" s="148" t="s">
        <v>117</v>
      </c>
      <c r="AY197" s="13" t="s">
        <v>109</v>
      </c>
      <c r="BE197" s="149">
        <f>IF(N197="základná",J197,0)</f>
        <v>0</v>
      </c>
      <c r="BF197" s="149">
        <f>IF(N197="znížená",J197,0)</f>
        <v>0</v>
      </c>
      <c r="BG197" s="149">
        <f>IF(N197="zákl. prenesená",J197,0)</f>
        <v>0</v>
      </c>
      <c r="BH197" s="149">
        <f>IF(N197="zníž. prenesená",J197,0)</f>
        <v>0</v>
      </c>
      <c r="BI197" s="149">
        <f>IF(N197="nulová",J197,0)</f>
        <v>0</v>
      </c>
      <c r="BJ197" s="13" t="s">
        <v>117</v>
      </c>
      <c r="BK197" s="149">
        <f>ROUND(I197*H197,2)</f>
        <v>0</v>
      </c>
      <c r="BL197" s="13" t="s">
        <v>121</v>
      </c>
      <c r="BM197" s="148" t="s">
        <v>396</v>
      </c>
    </row>
    <row r="198" spans="2:65" s="1" customFormat="1" ht="7" customHeight="1">
      <c r="B198" s="43"/>
      <c r="C198" s="44"/>
      <c r="D198" s="44"/>
      <c r="E198" s="44"/>
      <c r="F198" s="44"/>
      <c r="G198" s="44"/>
      <c r="H198" s="44"/>
      <c r="I198" s="44"/>
      <c r="J198" s="44"/>
      <c r="K198" s="44"/>
      <c r="L198" s="28"/>
    </row>
  </sheetData>
  <autoFilter ref="C129:K197" xr:uid="{00000000-0009-0000-0000-000002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64"/>
  <sheetViews>
    <sheetView showGridLines="0" topLeftCell="A38" workbookViewId="0">
      <selection activeCell="F17" sqref="F17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196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3" t="s">
        <v>84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85</v>
      </c>
      <c r="L4" s="16"/>
      <c r="M4" s="86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1" t="str">
        <f>'Rekapitulácia stavby'!K6</f>
        <v>Lávka Strečno</v>
      </c>
      <c r="F7" s="212"/>
      <c r="G7" s="212"/>
      <c r="H7" s="212"/>
      <c r="L7" s="16"/>
    </row>
    <row r="8" spans="2:46" s="1" customFormat="1" ht="12" customHeight="1">
      <c r="B8" s="28"/>
      <c r="D8" s="23" t="s">
        <v>86</v>
      </c>
      <c r="L8" s="28"/>
    </row>
    <row r="9" spans="2:46" s="1" customFormat="1" ht="30" customHeight="1">
      <c r="B9" s="28"/>
      <c r="E9" s="197" t="s">
        <v>758</v>
      </c>
      <c r="F9" s="210"/>
      <c r="G9" s="210"/>
      <c r="H9" s="210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24. 8. 2022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26</v>
      </c>
      <c r="J15" s="21" t="str">
        <f>IF('Rekapitulácia stavby'!AN11="","",'Rekapitulácia stavby'!AN11)</f>
        <v/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3" t="str">
        <f>'Rekapitulácia stavby'!E14</f>
        <v>Vyplň údaj</v>
      </c>
      <c r="F18" s="177"/>
      <c r="G18" s="177"/>
      <c r="H18" s="177"/>
      <c r="I18" s="23" t="s">
        <v>26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397</v>
      </c>
      <c r="I21" s="23" t="s">
        <v>26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24</v>
      </c>
      <c r="J23" s="21" t="s">
        <v>1</v>
      </c>
      <c r="L23" s="28"/>
    </row>
    <row r="24" spans="2:12" s="1" customFormat="1" ht="18" customHeight="1">
      <c r="B24" s="28"/>
      <c r="E24" s="21" t="s">
        <v>398</v>
      </c>
      <c r="I24" s="23" t="s">
        <v>26</v>
      </c>
      <c r="J24" s="21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7"/>
      <c r="E27" s="182" t="s">
        <v>1</v>
      </c>
      <c r="F27" s="182"/>
      <c r="G27" s="182"/>
      <c r="H27" s="182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88" t="s">
        <v>33</v>
      </c>
      <c r="J30" s="64">
        <f>ROUND(J132,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5" customHeight="1">
      <c r="B33" s="28"/>
      <c r="D33" s="89" t="s">
        <v>37</v>
      </c>
      <c r="E33" s="33" t="s">
        <v>38</v>
      </c>
      <c r="F33" s="90">
        <f>ROUND((SUM(BE132:BE263)),  2)</f>
        <v>0</v>
      </c>
      <c r="G33" s="91"/>
      <c r="H33" s="91"/>
      <c r="I33" s="92">
        <v>0.2</v>
      </c>
      <c r="J33" s="90">
        <f>ROUND(((SUM(BE132:BE263))*I33),  2)</f>
        <v>0</v>
      </c>
      <c r="L33" s="28"/>
    </row>
    <row r="34" spans="2:12" s="1" customFormat="1" ht="14.5" customHeight="1">
      <c r="B34" s="28"/>
      <c r="E34" s="33" t="s">
        <v>39</v>
      </c>
      <c r="F34" s="90">
        <f>ROUND((SUM(BF132:BF263)),  2)</f>
        <v>0</v>
      </c>
      <c r="G34" s="91"/>
      <c r="H34" s="91"/>
      <c r="I34" s="92">
        <v>0.2</v>
      </c>
      <c r="J34" s="90">
        <f>ROUND(((SUM(BF132:BF263))*I34),  2)</f>
        <v>0</v>
      </c>
      <c r="L34" s="28"/>
    </row>
    <row r="35" spans="2:12" s="1" customFormat="1" ht="14.5" hidden="1" customHeight="1">
      <c r="B35" s="28"/>
      <c r="E35" s="23" t="s">
        <v>40</v>
      </c>
      <c r="F35" s="93">
        <f>ROUND((SUM(BG132:BG263)),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41</v>
      </c>
      <c r="F36" s="93">
        <f>ROUND((SUM(BH132:BH263)),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42</v>
      </c>
      <c r="F37" s="90">
        <f>ROUND((SUM(BI132:BI263)),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5"/>
      <c r="D39" s="96" t="s">
        <v>43</v>
      </c>
      <c r="E39" s="55"/>
      <c r="F39" s="55"/>
      <c r="G39" s="97" t="s">
        <v>44</v>
      </c>
      <c r="H39" s="98" t="s">
        <v>45</v>
      </c>
      <c r="I39" s="55"/>
      <c r="J39" s="99">
        <f>SUM(J30:J37)</f>
        <v>0</v>
      </c>
      <c r="K39" s="100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5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5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1" t="str">
        <f>E7</f>
        <v>Lávka Strečno</v>
      </c>
      <c r="F85" s="212"/>
      <c r="G85" s="212"/>
      <c r="H85" s="212"/>
      <c r="L85" s="28"/>
    </row>
    <row r="86" spans="2:47" s="1" customFormat="1" ht="12" customHeight="1">
      <c r="B86" s="28"/>
      <c r="C86" s="23" t="s">
        <v>86</v>
      </c>
      <c r="L86" s="28"/>
    </row>
    <row r="87" spans="2:47" s="1" customFormat="1" ht="30" customHeight="1">
      <c r="B87" s="28"/>
      <c r="E87" s="197" t="str">
        <f>E9</f>
        <v xml:space="preserve"> Rekonštrukcia lávky pre peších ponad rieku Váh s rozšírením na potrebnú svetlosť 2000 mm</v>
      </c>
      <c r="F87" s="210"/>
      <c r="G87" s="210"/>
      <c r="H87" s="210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Strečno</v>
      </c>
      <c r="I89" s="23" t="s">
        <v>21</v>
      </c>
      <c r="J89" s="51" t="str">
        <f>IF(J12="","",J12)</f>
        <v>24. 8. 2022</v>
      </c>
      <c r="L89" s="28"/>
    </row>
    <row r="90" spans="2:47" s="1" customFormat="1" ht="7" customHeight="1">
      <c r="B90" s="28"/>
      <c r="L90" s="28"/>
    </row>
    <row r="91" spans="2:47" s="1" customFormat="1" ht="40.15" customHeight="1">
      <c r="B91" s="28"/>
      <c r="C91" s="23" t="s">
        <v>23</v>
      </c>
      <c r="F91" s="21" t="str">
        <f>E15</f>
        <v xml:space="preserve"> </v>
      </c>
      <c r="I91" s="23" t="s">
        <v>29</v>
      </c>
      <c r="J91" s="26" t="str">
        <f>E21</f>
        <v>J &amp; D PROJEKT, S.R.O., Čajakova 6, 010 01  Žilina</v>
      </c>
      <c r="L91" s="28"/>
    </row>
    <row r="92" spans="2:47" s="1" customFormat="1" ht="15.25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>Ing. Lukáš Rolko</v>
      </c>
      <c r="L92" s="28"/>
    </row>
    <row r="93" spans="2:47" s="1" customFormat="1" ht="10.4" customHeight="1">
      <c r="B93" s="28"/>
      <c r="L93" s="28"/>
    </row>
    <row r="94" spans="2:47" s="1" customFormat="1" ht="29.25" customHeight="1">
      <c r="B94" s="28"/>
      <c r="C94" s="103" t="s">
        <v>88</v>
      </c>
      <c r="D94" s="95"/>
      <c r="E94" s="95"/>
      <c r="F94" s="95"/>
      <c r="G94" s="95"/>
      <c r="H94" s="95"/>
      <c r="I94" s="95"/>
      <c r="J94" s="104" t="s">
        <v>89</v>
      </c>
      <c r="K94" s="95"/>
      <c r="L94" s="28"/>
    </row>
    <row r="95" spans="2:47" s="1" customFormat="1" ht="10.4" customHeight="1">
      <c r="B95" s="28"/>
      <c r="L95" s="28"/>
    </row>
    <row r="96" spans="2:47" s="1" customFormat="1" ht="22.9" customHeight="1">
      <c r="B96" s="28"/>
      <c r="C96" s="105" t="s">
        <v>90</v>
      </c>
      <c r="J96" s="64">
        <f>J132</f>
        <v>0</v>
      </c>
      <c r="L96" s="28"/>
      <c r="AU96" s="13" t="s">
        <v>91</v>
      </c>
    </row>
    <row r="97" spans="2:12" s="8" customFormat="1" ht="25" customHeight="1">
      <c r="B97" s="106"/>
      <c r="D97" s="107" t="s">
        <v>229</v>
      </c>
      <c r="E97" s="108"/>
      <c r="F97" s="108"/>
      <c r="G97" s="108"/>
      <c r="H97" s="108"/>
      <c r="I97" s="108"/>
      <c r="J97" s="109">
        <f>J133</f>
        <v>0</v>
      </c>
      <c r="L97" s="106"/>
    </row>
    <row r="98" spans="2:12" s="9" customFormat="1" ht="19.899999999999999" customHeight="1">
      <c r="B98" s="110"/>
      <c r="D98" s="111" t="s">
        <v>230</v>
      </c>
      <c r="E98" s="112"/>
      <c r="F98" s="112"/>
      <c r="G98" s="112"/>
      <c r="H98" s="112"/>
      <c r="I98" s="112"/>
      <c r="J98" s="113">
        <f>J134</f>
        <v>0</v>
      </c>
      <c r="L98" s="110"/>
    </row>
    <row r="99" spans="2:12" s="9" customFormat="1" ht="19.899999999999999" customHeight="1">
      <c r="B99" s="110"/>
      <c r="D99" s="111" t="s">
        <v>399</v>
      </c>
      <c r="E99" s="112"/>
      <c r="F99" s="112"/>
      <c r="G99" s="112"/>
      <c r="H99" s="112"/>
      <c r="I99" s="112"/>
      <c r="J99" s="113">
        <f>J144</f>
        <v>0</v>
      </c>
      <c r="L99" s="110"/>
    </row>
    <row r="100" spans="2:12" s="9" customFormat="1" ht="19.899999999999999" customHeight="1">
      <c r="B100" s="110"/>
      <c r="D100" s="111" t="s">
        <v>400</v>
      </c>
      <c r="E100" s="112"/>
      <c r="F100" s="112"/>
      <c r="G100" s="112"/>
      <c r="H100" s="112"/>
      <c r="I100" s="112"/>
      <c r="J100" s="113">
        <f>J149</f>
        <v>0</v>
      </c>
      <c r="L100" s="110"/>
    </row>
    <row r="101" spans="2:12" s="9" customFormat="1" ht="19.899999999999999" customHeight="1">
      <c r="B101" s="110"/>
      <c r="D101" s="111" t="s">
        <v>231</v>
      </c>
      <c r="E101" s="112"/>
      <c r="F101" s="112"/>
      <c r="G101" s="112"/>
      <c r="H101" s="112"/>
      <c r="I101" s="112"/>
      <c r="J101" s="113">
        <f>J165</f>
        <v>0</v>
      </c>
      <c r="L101" s="110"/>
    </row>
    <row r="102" spans="2:12" s="9" customFormat="1" ht="19.899999999999999" customHeight="1">
      <c r="B102" s="110"/>
      <c r="D102" s="111" t="s">
        <v>401</v>
      </c>
      <c r="E102" s="112"/>
      <c r="F102" s="112"/>
      <c r="G102" s="112"/>
      <c r="H102" s="112"/>
      <c r="I102" s="112"/>
      <c r="J102" s="113">
        <f>J177</f>
        <v>0</v>
      </c>
      <c r="L102" s="110"/>
    </row>
    <row r="103" spans="2:12" s="9" customFormat="1" ht="19.899999999999999" customHeight="1">
      <c r="B103" s="110"/>
      <c r="D103" s="111" t="s">
        <v>402</v>
      </c>
      <c r="E103" s="112"/>
      <c r="F103" s="112"/>
      <c r="G103" s="112"/>
      <c r="H103" s="112"/>
      <c r="I103" s="112"/>
      <c r="J103" s="113">
        <f>J186</f>
        <v>0</v>
      </c>
      <c r="L103" s="110"/>
    </row>
    <row r="104" spans="2:12" s="9" customFormat="1" ht="19.899999999999999" customHeight="1">
      <c r="B104" s="110"/>
      <c r="D104" s="111" t="s">
        <v>403</v>
      </c>
      <c r="E104" s="112"/>
      <c r="F104" s="112"/>
      <c r="G104" s="112"/>
      <c r="H104" s="112"/>
      <c r="I104" s="112"/>
      <c r="J104" s="113">
        <f>J194</f>
        <v>0</v>
      </c>
      <c r="L104" s="110"/>
    </row>
    <row r="105" spans="2:12" s="9" customFormat="1" ht="19.899999999999999" customHeight="1">
      <c r="B105" s="110"/>
      <c r="D105" s="111" t="s">
        <v>404</v>
      </c>
      <c r="E105" s="112"/>
      <c r="F105" s="112"/>
      <c r="G105" s="112"/>
      <c r="H105" s="112"/>
      <c r="I105" s="112"/>
      <c r="J105" s="113">
        <f>J231</f>
        <v>0</v>
      </c>
      <c r="L105" s="110"/>
    </row>
    <row r="106" spans="2:12" s="8" customFormat="1" ht="25" customHeight="1">
      <c r="B106" s="106"/>
      <c r="D106" s="107" t="s">
        <v>233</v>
      </c>
      <c r="E106" s="108"/>
      <c r="F106" s="108"/>
      <c r="G106" s="108"/>
      <c r="H106" s="108"/>
      <c r="I106" s="108"/>
      <c r="J106" s="109">
        <f>J237</f>
        <v>0</v>
      </c>
      <c r="L106" s="106"/>
    </row>
    <row r="107" spans="2:12" s="9" customFormat="1" ht="19.899999999999999" customHeight="1">
      <c r="B107" s="110"/>
      <c r="D107" s="111" t="s">
        <v>405</v>
      </c>
      <c r="E107" s="112"/>
      <c r="F107" s="112"/>
      <c r="G107" s="112"/>
      <c r="H107" s="112"/>
      <c r="I107" s="112"/>
      <c r="J107" s="113">
        <f>J238</f>
        <v>0</v>
      </c>
      <c r="L107" s="110"/>
    </row>
    <row r="108" spans="2:12" s="9" customFormat="1" ht="19.899999999999999" customHeight="1">
      <c r="B108" s="110"/>
      <c r="D108" s="111" t="s">
        <v>406</v>
      </c>
      <c r="E108" s="112"/>
      <c r="F108" s="112"/>
      <c r="G108" s="112"/>
      <c r="H108" s="112"/>
      <c r="I108" s="112"/>
      <c r="J108" s="113">
        <f>J245</f>
        <v>0</v>
      </c>
      <c r="L108" s="110"/>
    </row>
    <row r="109" spans="2:12" s="9" customFormat="1" ht="19.899999999999999" customHeight="1">
      <c r="B109" s="110"/>
      <c r="D109" s="111" t="s">
        <v>407</v>
      </c>
      <c r="E109" s="112"/>
      <c r="F109" s="112"/>
      <c r="G109" s="112"/>
      <c r="H109" s="112"/>
      <c r="I109" s="112"/>
      <c r="J109" s="113">
        <f>J247</f>
        <v>0</v>
      </c>
      <c r="L109" s="110"/>
    </row>
    <row r="110" spans="2:12" s="9" customFormat="1" ht="19.899999999999999" customHeight="1">
      <c r="B110" s="110"/>
      <c r="D110" s="111" t="s">
        <v>408</v>
      </c>
      <c r="E110" s="112"/>
      <c r="F110" s="112"/>
      <c r="G110" s="112"/>
      <c r="H110" s="112"/>
      <c r="I110" s="112"/>
      <c r="J110" s="113">
        <f>J250</f>
        <v>0</v>
      </c>
      <c r="L110" s="110"/>
    </row>
    <row r="111" spans="2:12" s="8" customFormat="1" ht="25" customHeight="1">
      <c r="B111" s="106"/>
      <c r="D111" s="107" t="s">
        <v>92</v>
      </c>
      <c r="E111" s="108"/>
      <c r="F111" s="108"/>
      <c r="G111" s="108"/>
      <c r="H111" s="108"/>
      <c r="I111" s="108"/>
      <c r="J111" s="109">
        <f>J253</f>
        <v>0</v>
      </c>
      <c r="L111" s="106"/>
    </row>
    <row r="112" spans="2:12" s="9" customFormat="1" ht="19.899999999999999" customHeight="1">
      <c r="B112" s="110"/>
      <c r="D112" s="111" t="s">
        <v>409</v>
      </c>
      <c r="E112" s="112"/>
      <c r="F112" s="112"/>
      <c r="G112" s="112"/>
      <c r="H112" s="112"/>
      <c r="I112" s="112"/>
      <c r="J112" s="113">
        <f>J259</f>
        <v>0</v>
      </c>
      <c r="L112" s="110"/>
    </row>
    <row r="113" spans="2:12" s="1" customFormat="1" ht="21.75" customHeight="1">
      <c r="B113" s="28"/>
      <c r="L113" s="28"/>
    </row>
    <row r="114" spans="2:12" s="1" customFormat="1" ht="7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28"/>
    </row>
    <row r="118" spans="2:12" s="1" customFormat="1" ht="7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28"/>
    </row>
    <row r="119" spans="2:12" s="1" customFormat="1" ht="25" customHeight="1">
      <c r="B119" s="28"/>
      <c r="C119" s="17" t="s">
        <v>94</v>
      </c>
      <c r="L119" s="28"/>
    </row>
    <row r="120" spans="2:12" s="1" customFormat="1" ht="7" customHeight="1">
      <c r="B120" s="28"/>
      <c r="L120" s="28"/>
    </row>
    <row r="121" spans="2:12" s="1" customFormat="1" ht="12" customHeight="1">
      <c r="B121" s="28"/>
      <c r="C121" s="23" t="s">
        <v>15</v>
      </c>
      <c r="L121" s="28"/>
    </row>
    <row r="122" spans="2:12" s="1" customFormat="1" ht="16.5" customHeight="1">
      <c r="B122" s="28"/>
      <c r="E122" s="211" t="str">
        <f>E7</f>
        <v>Lávka Strečno</v>
      </c>
      <c r="F122" s="212"/>
      <c r="G122" s="212"/>
      <c r="H122" s="212"/>
      <c r="L122" s="28"/>
    </row>
    <row r="123" spans="2:12" s="1" customFormat="1" ht="12" customHeight="1">
      <c r="B123" s="28"/>
      <c r="C123" s="23" t="s">
        <v>86</v>
      </c>
      <c r="L123" s="28"/>
    </row>
    <row r="124" spans="2:12" s="1" customFormat="1" ht="30" customHeight="1">
      <c r="B124" s="28"/>
      <c r="E124" s="197" t="str">
        <f>E9</f>
        <v xml:space="preserve"> Rekonštrukcia lávky pre peších ponad rieku Váh s rozšírením na potrebnú svetlosť 2000 mm</v>
      </c>
      <c r="F124" s="210"/>
      <c r="G124" s="210"/>
      <c r="H124" s="210"/>
      <c r="L124" s="28"/>
    </row>
    <row r="125" spans="2:12" s="1" customFormat="1" ht="7" customHeight="1">
      <c r="B125" s="28"/>
      <c r="L125" s="28"/>
    </row>
    <row r="126" spans="2:12" s="1" customFormat="1" ht="12" customHeight="1">
      <c r="B126" s="28"/>
      <c r="C126" s="23" t="s">
        <v>19</v>
      </c>
      <c r="F126" s="21" t="str">
        <f>F12</f>
        <v>Strečno</v>
      </c>
      <c r="I126" s="23" t="s">
        <v>21</v>
      </c>
      <c r="J126" s="51" t="str">
        <f>IF(J12="","",J12)</f>
        <v>24. 8. 2022</v>
      </c>
      <c r="L126" s="28"/>
    </row>
    <row r="127" spans="2:12" s="1" customFormat="1" ht="7" customHeight="1">
      <c r="B127" s="28"/>
      <c r="L127" s="28"/>
    </row>
    <row r="128" spans="2:12" s="1" customFormat="1" ht="40.15" customHeight="1">
      <c r="B128" s="28"/>
      <c r="C128" s="23" t="s">
        <v>23</v>
      </c>
      <c r="F128" s="21" t="str">
        <f>E15</f>
        <v xml:space="preserve"> </v>
      </c>
      <c r="I128" s="23" t="s">
        <v>29</v>
      </c>
      <c r="J128" s="26" t="str">
        <f>E21</f>
        <v>J &amp; D PROJEKT, S.R.O., Čajakova 6, 010 01  Žilina</v>
      </c>
      <c r="L128" s="28"/>
    </row>
    <row r="129" spans="2:65" s="1" customFormat="1" ht="15.25" customHeight="1">
      <c r="B129" s="28"/>
      <c r="C129" s="23" t="s">
        <v>27</v>
      </c>
      <c r="F129" s="21" t="str">
        <f>IF(E18="","",E18)</f>
        <v>Vyplň údaj</v>
      </c>
      <c r="I129" s="23" t="s">
        <v>31</v>
      </c>
      <c r="J129" s="26" t="str">
        <f>E24</f>
        <v>Ing. Lukáš Rolko</v>
      </c>
      <c r="L129" s="28"/>
    </row>
    <row r="130" spans="2:65" s="1" customFormat="1" ht="10.4" customHeight="1">
      <c r="B130" s="28"/>
      <c r="L130" s="28"/>
    </row>
    <row r="131" spans="2:65" s="10" customFormat="1" ht="29.25" customHeight="1">
      <c r="B131" s="114"/>
      <c r="C131" s="115" t="s">
        <v>95</v>
      </c>
      <c r="D131" s="116" t="s">
        <v>58</v>
      </c>
      <c r="E131" s="116" t="s">
        <v>54</v>
      </c>
      <c r="F131" s="116" t="s">
        <v>55</v>
      </c>
      <c r="G131" s="116" t="s">
        <v>96</v>
      </c>
      <c r="H131" s="116" t="s">
        <v>97</v>
      </c>
      <c r="I131" s="116" t="s">
        <v>98</v>
      </c>
      <c r="J131" s="117" t="s">
        <v>89</v>
      </c>
      <c r="K131" s="118" t="s">
        <v>99</v>
      </c>
      <c r="L131" s="114"/>
      <c r="M131" s="57" t="s">
        <v>1</v>
      </c>
      <c r="N131" s="58" t="s">
        <v>37</v>
      </c>
      <c r="O131" s="58" t="s">
        <v>100</v>
      </c>
      <c r="P131" s="58" t="s">
        <v>101</v>
      </c>
      <c r="Q131" s="58" t="s">
        <v>102</v>
      </c>
      <c r="R131" s="58" t="s">
        <v>103</v>
      </c>
      <c r="S131" s="58" t="s">
        <v>104</v>
      </c>
      <c r="T131" s="59" t="s">
        <v>105</v>
      </c>
    </row>
    <row r="132" spans="2:65" s="1" customFormat="1" ht="22.9" customHeight="1">
      <c r="B132" s="28"/>
      <c r="C132" s="62" t="s">
        <v>90</v>
      </c>
      <c r="J132" s="119">
        <f>BK132</f>
        <v>0</v>
      </c>
      <c r="L132" s="28"/>
      <c r="M132" s="60"/>
      <c r="N132" s="52"/>
      <c r="O132" s="52"/>
      <c r="P132" s="120">
        <f>P133+P237+P253</f>
        <v>0</v>
      </c>
      <c r="Q132" s="52"/>
      <c r="R132" s="120">
        <f>R133+R237+R253</f>
        <v>891.70671076730287</v>
      </c>
      <c r="S132" s="52"/>
      <c r="T132" s="121">
        <f>T133+T237+T253</f>
        <v>253.96254499999998</v>
      </c>
      <c r="AT132" s="13" t="s">
        <v>72</v>
      </c>
      <c r="AU132" s="13" t="s">
        <v>91</v>
      </c>
      <c r="BK132" s="122">
        <f>BK133+BK237+BK253</f>
        <v>0</v>
      </c>
    </row>
    <row r="133" spans="2:65" s="11" customFormat="1" ht="25.9" customHeight="1">
      <c r="B133" s="123"/>
      <c r="D133" s="124" t="s">
        <v>72</v>
      </c>
      <c r="E133" s="125" t="s">
        <v>242</v>
      </c>
      <c r="F133" s="125" t="s">
        <v>243</v>
      </c>
      <c r="I133" s="126"/>
      <c r="J133" s="127">
        <f>BK133</f>
        <v>0</v>
      </c>
      <c r="L133" s="123"/>
      <c r="M133" s="128"/>
      <c r="P133" s="129">
        <f>P134+P144+P149+P165+P177+P186+P194+P231</f>
        <v>0</v>
      </c>
      <c r="R133" s="129">
        <f>R134+R144+R149+R165+R177+R186+R194+R231</f>
        <v>706.9185510947284</v>
      </c>
      <c r="T133" s="130">
        <f>T134+T144+T149+T165+T177+T186+T194+T231</f>
        <v>253.96254499999998</v>
      </c>
      <c r="AR133" s="124" t="s">
        <v>13</v>
      </c>
      <c r="AT133" s="131" t="s">
        <v>72</v>
      </c>
      <c r="AU133" s="131" t="s">
        <v>73</v>
      </c>
      <c r="AY133" s="124" t="s">
        <v>109</v>
      </c>
      <c r="BK133" s="132">
        <f>BK134+BK144+BK149+BK165+BK177+BK186+BK194+BK231</f>
        <v>0</v>
      </c>
    </row>
    <row r="134" spans="2:65" s="11" customFormat="1" ht="22.9" customHeight="1">
      <c r="B134" s="123"/>
      <c r="D134" s="124" t="s">
        <v>72</v>
      </c>
      <c r="E134" s="133" t="s">
        <v>13</v>
      </c>
      <c r="F134" s="133" t="s">
        <v>244</v>
      </c>
      <c r="I134" s="126"/>
      <c r="J134" s="134">
        <f>BK134</f>
        <v>0</v>
      </c>
      <c r="L134" s="123"/>
      <c r="M134" s="128"/>
      <c r="P134" s="129">
        <f>SUM(P135:P143)</f>
        <v>0</v>
      </c>
      <c r="R134" s="129">
        <f>SUM(R135:R143)</f>
        <v>0.11422370000000001</v>
      </c>
      <c r="T134" s="130">
        <f>SUM(T135:T143)</f>
        <v>31.529624999999996</v>
      </c>
      <c r="AR134" s="124" t="s">
        <v>13</v>
      </c>
      <c r="AT134" s="131" t="s">
        <v>72</v>
      </c>
      <c r="AU134" s="131" t="s">
        <v>13</v>
      </c>
      <c r="AY134" s="124" t="s">
        <v>109</v>
      </c>
      <c r="BK134" s="132">
        <f>SUM(BK135:BK143)</f>
        <v>0</v>
      </c>
    </row>
    <row r="135" spans="2:65" s="1" customFormat="1" ht="37.9" customHeight="1">
      <c r="B135" s="135"/>
      <c r="C135" s="136" t="s">
        <v>13</v>
      </c>
      <c r="D135" s="136" t="s">
        <v>112</v>
      </c>
      <c r="E135" s="137" t="s">
        <v>410</v>
      </c>
      <c r="F135" s="138" t="s">
        <v>411</v>
      </c>
      <c r="G135" s="139" t="s">
        <v>315</v>
      </c>
      <c r="H135" s="140">
        <v>420.39499999999998</v>
      </c>
      <c r="I135" s="141"/>
      <c r="J135" s="142">
        <f t="shared" ref="J135:J143" si="0">ROUND(I135*H135,2)</f>
        <v>0</v>
      </c>
      <c r="K135" s="143"/>
      <c r="L135" s="28"/>
      <c r="M135" s="144" t="s">
        <v>1</v>
      </c>
      <c r="N135" s="145" t="s">
        <v>39</v>
      </c>
      <c r="P135" s="146">
        <f t="shared" ref="P135:P143" si="1">O135*H135</f>
        <v>0</v>
      </c>
      <c r="Q135" s="146">
        <v>6.0000000000000002E-5</v>
      </c>
      <c r="R135" s="146">
        <f t="shared" ref="R135:R143" si="2">Q135*H135</f>
        <v>2.5223699999999998E-2</v>
      </c>
      <c r="S135" s="146">
        <v>7.4999999999999997E-2</v>
      </c>
      <c r="T135" s="147">
        <f t="shared" ref="T135:T143" si="3">S135*H135</f>
        <v>31.529624999999996</v>
      </c>
      <c r="AR135" s="148" t="s">
        <v>121</v>
      </c>
      <c r="AT135" s="148" t="s">
        <v>112</v>
      </c>
      <c r="AU135" s="148" t="s">
        <v>117</v>
      </c>
      <c r="AY135" s="13" t="s">
        <v>109</v>
      </c>
      <c r="BE135" s="149">
        <f t="shared" ref="BE135:BE143" si="4">IF(N135="základná",J135,0)</f>
        <v>0</v>
      </c>
      <c r="BF135" s="149">
        <f t="shared" ref="BF135:BF143" si="5">IF(N135="znížená",J135,0)</f>
        <v>0</v>
      </c>
      <c r="BG135" s="149">
        <f t="shared" ref="BG135:BG143" si="6">IF(N135="zákl. prenesená",J135,0)</f>
        <v>0</v>
      </c>
      <c r="BH135" s="149">
        <f t="shared" ref="BH135:BH143" si="7">IF(N135="zníž. prenesená",J135,0)</f>
        <v>0</v>
      </c>
      <c r="BI135" s="149">
        <f t="shared" ref="BI135:BI143" si="8">IF(N135="nulová",J135,0)</f>
        <v>0</v>
      </c>
      <c r="BJ135" s="13" t="s">
        <v>117</v>
      </c>
      <c r="BK135" s="149">
        <f t="shared" ref="BK135:BK143" si="9">ROUND(I135*H135,2)</f>
        <v>0</v>
      </c>
      <c r="BL135" s="13" t="s">
        <v>121</v>
      </c>
      <c r="BM135" s="148" t="s">
        <v>117</v>
      </c>
    </row>
    <row r="136" spans="2:65" s="1" customFormat="1" ht="24.25" customHeight="1">
      <c r="B136" s="135"/>
      <c r="C136" s="136" t="s">
        <v>117</v>
      </c>
      <c r="D136" s="136" t="s">
        <v>112</v>
      </c>
      <c r="E136" s="137" t="s">
        <v>412</v>
      </c>
      <c r="F136" s="138" t="s">
        <v>413</v>
      </c>
      <c r="G136" s="139" t="s">
        <v>247</v>
      </c>
      <c r="H136" s="140">
        <v>111.63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39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121</v>
      </c>
      <c r="AT136" s="148" t="s">
        <v>112</v>
      </c>
      <c r="AU136" s="148" t="s">
        <v>117</v>
      </c>
      <c r="AY136" s="13" t="s">
        <v>109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117</v>
      </c>
      <c r="BK136" s="149">
        <f t="shared" si="9"/>
        <v>0</v>
      </c>
      <c r="BL136" s="13" t="s">
        <v>121</v>
      </c>
      <c r="BM136" s="148" t="s">
        <v>121</v>
      </c>
    </row>
    <row r="137" spans="2:65" s="1" customFormat="1" ht="24.25" customHeight="1">
      <c r="B137" s="135"/>
      <c r="C137" s="136" t="s">
        <v>108</v>
      </c>
      <c r="D137" s="136" t="s">
        <v>112</v>
      </c>
      <c r="E137" s="137" t="s">
        <v>414</v>
      </c>
      <c r="F137" s="138" t="s">
        <v>415</v>
      </c>
      <c r="G137" s="139" t="s">
        <v>247</v>
      </c>
      <c r="H137" s="140">
        <v>111.63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39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121</v>
      </c>
      <c r="AT137" s="148" t="s">
        <v>112</v>
      </c>
      <c r="AU137" s="148" t="s">
        <v>117</v>
      </c>
      <c r="AY137" s="13" t="s">
        <v>109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117</v>
      </c>
      <c r="BK137" s="149">
        <f t="shared" si="9"/>
        <v>0</v>
      </c>
      <c r="BL137" s="13" t="s">
        <v>121</v>
      </c>
      <c r="BM137" s="148" t="s">
        <v>125</v>
      </c>
    </row>
    <row r="138" spans="2:65" s="1" customFormat="1" ht="24.25" customHeight="1">
      <c r="B138" s="135"/>
      <c r="C138" s="136" t="s">
        <v>121</v>
      </c>
      <c r="D138" s="136" t="s">
        <v>112</v>
      </c>
      <c r="E138" s="137" t="s">
        <v>416</v>
      </c>
      <c r="F138" s="138" t="s">
        <v>417</v>
      </c>
      <c r="G138" s="139" t="s">
        <v>247</v>
      </c>
      <c r="H138" s="140">
        <v>45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39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121</v>
      </c>
      <c r="AT138" s="148" t="s">
        <v>112</v>
      </c>
      <c r="AU138" s="148" t="s">
        <v>117</v>
      </c>
      <c r="AY138" s="13" t="s">
        <v>109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117</v>
      </c>
      <c r="BK138" s="149">
        <f t="shared" si="9"/>
        <v>0</v>
      </c>
      <c r="BL138" s="13" t="s">
        <v>121</v>
      </c>
      <c r="BM138" s="148" t="s">
        <v>128</v>
      </c>
    </row>
    <row r="139" spans="2:65" s="1" customFormat="1" ht="24.25" customHeight="1">
      <c r="B139" s="135"/>
      <c r="C139" s="136" t="s">
        <v>129</v>
      </c>
      <c r="D139" s="136" t="s">
        <v>112</v>
      </c>
      <c r="E139" s="137" t="s">
        <v>248</v>
      </c>
      <c r="F139" s="138" t="s">
        <v>418</v>
      </c>
      <c r="G139" s="139" t="s">
        <v>247</v>
      </c>
      <c r="H139" s="140">
        <v>74.2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39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121</v>
      </c>
      <c r="AT139" s="148" t="s">
        <v>112</v>
      </c>
      <c r="AU139" s="148" t="s">
        <v>117</v>
      </c>
      <c r="AY139" s="13" t="s">
        <v>109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117</v>
      </c>
      <c r="BK139" s="149">
        <f t="shared" si="9"/>
        <v>0</v>
      </c>
      <c r="BL139" s="13" t="s">
        <v>121</v>
      </c>
      <c r="BM139" s="148" t="s">
        <v>419</v>
      </c>
    </row>
    <row r="140" spans="2:65" s="1" customFormat="1" ht="24.25" customHeight="1">
      <c r="B140" s="135"/>
      <c r="C140" s="136" t="s">
        <v>125</v>
      </c>
      <c r="D140" s="136" t="s">
        <v>112</v>
      </c>
      <c r="E140" s="137" t="s">
        <v>420</v>
      </c>
      <c r="F140" s="138" t="s">
        <v>421</v>
      </c>
      <c r="G140" s="139" t="s">
        <v>315</v>
      </c>
      <c r="H140" s="140">
        <v>100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39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121</v>
      </c>
      <c r="AT140" s="148" t="s">
        <v>112</v>
      </c>
      <c r="AU140" s="148" t="s">
        <v>117</v>
      </c>
      <c r="AY140" s="13" t="s">
        <v>109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117</v>
      </c>
      <c r="BK140" s="149">
        <f t="shared" si="9"/>
        <v>0</v>
      </c>
      <c r="BL140" s="13" t="s">
        <v>121</v>
      </c>
      <c r="BM140" s="148" t="s">
        <v>132</v>
      </c>
    </row>
    <row r="141" spans="2:65" s="1" customFormat="1" ht="16.5" customHeight="1">
      <c r="B141" s="135"/>
      <c r="C141" s="136" t="s">
        <v>136</v>
      </c>
      <c r="D141" s="136" t="s">
        <v>112</v>
      </c>
      <c r="E141" s="137" t="s">
        <v>422</v>
      </c>
      <c r="F141" s="138" t="s">
        <v>423</v>
      </c>
      <c r="G141" s="139" t="s">
        <v>315</v>
      </c>
      <c r="H141" s="140">
        <v>100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39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121</v>
      </c>
      <c r="AT141" s="148" t="s">
        <v>112</v>
      </c>
      <c r="AU141" s="148" t="s">
        <v>117</v>
      </c>
      <c r="AY141" s="13" t="s">
        <v>109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117</v>
      </c>
      <c r="BK141" s="149">
        <f t="shared" si="9"/>
        <v>0</v>
      </c>
      <c r="BL141" s="13" t="s">
        <v>121</v>
      </c>
      <c r="BM141" s="148" t="s">
        <v>135</v>
      </c>
    </row>
    <row r="142" spans="2:65" s="1" customFormat="1" ht="16.5" customHeight="1">
      <c r="B142" s="135"/>
      <c r="C142" s="136" t="s">
        <v>128</v>
      </c>
      <c r="D142" s="136" t="s">
        <v>112</v>
      </c>
      <c r="E142" s="137" t="s">
        <v>424</v>
      </c>
      <c r="F142" s="138" t="s">
        <v>425</v>
      </c>
      <c r="G142" s="139" t="s">
        <v>315</v>
      </c>
      <c r="H142" s="140">
        <v>100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39</v>
      </c>
      <c r="P142" s="146">
        <f t="shared" si="1"/>
        <v>0</v>
      </c>
      <c r="Q142" s="146">
        <v>6.4000000000000005E-4</v>
      </c>
      <c r="R142" s="146">
        <f t="shared" si="2"/>
        <v>6.4000000000000001E-2</v>
      </c>
      <c r="S142" s="146">
        <v>0</v>
      </c>
      <c r="T142" s="147">
        <f t="shared" si="3"/>
        <v>0</v>
      </c>
      <c r="AR142" s="148" t="s">
        <v>121</v>
      </c>
      <c r="AT142" s="148" t="s">
        <v>112</v>
      </c>
      <c r="AU142" s="148" t="s">
        <v>117</v>
      </c>
      <c r="AY142" s="13" t="s">
        <v>109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117</v>
      </c>
      <c r="BK142" s="149">
        <f t="shared" si="9"/>
        <v>0</v>
      </c>
      <c r="BL142" s="13" t="s">
        <v>121</v>
      </c>
      <c r="BM142" s="148" t="s">
        <v>140</v>
      </c>
    </row>
    <row r="143" spans="2:65" s="1" customFormat="1" ht="16.5" customHeight="1">
      <c r="B143" s="135"/>
      <c r="C143" s="150" t="s">
        <v>145</v>
      </c>
      <c r="D143" s="150" t="s">
        <v>106</v>
      </c>
      <c r="E143" s="151" t="s">
        <v>426</v>
      </c>
      <c r="F143" s="152" t="s">
        <v>427</v>
      </c>
      <c r="G143" s="153" t="s">
        <v>139</v>
      </c>
      <c r="H143" s="154">
        <v>25</v>
      </c>
      <c r="I143" s="155"/>
      <c r="J143" s="156">
        <f t="shared" si="0"/>
        <v>0</v>
      </c>
      <c r="K143" s="157"/>
      <c r="L143" s="158"/>
      <c r="M143" s="159" t="s">
        <v>1</v>
      </c>
      <c r="N143" s="160" t="s">
        <v>39</v>
      </c>
      <c r="P143" s="146">
        <f t="shared" si="1"/>
        <v>0</v>
      </c>
      <c r="Q143" s="146">
        <v>1E-3</v>
      </c>
      <c r="R143" s="146">
        <f t="shared" si="2"/>
        <v>2.5000000000000001E-2</v>
      </c>
      <c r="S143" s="146">
        <v>0</v>
      </c>
      <c r="T143" s="147">
        <f t="shared" si="3"/>
        <v>0</v>
      </c>
      <c r="AR143" s="148" t="s">
        <v>128</v>
      </c>
      <c r="AT143" s="148" t="s">
        <v>106</v>
      </c>
      <c r="AU143" s="148" t="s">
        <v>117</v>
      </c>
      <c r="AY143" s="13" t="s">
        <v>109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117</v>
      </c>
      <c r="BK143" s="149">
        <f t="shared" si="9"/>
        <v>0</v>
      </c>
      <c r="BL143" s="13" t="s">
        <v>121</v>
      </c>
      <c r="BM143" s="148" t="s">
        <v>144</v>
      </c>
    </row>
    <row r="144" spans="2:65" s="11" customFormat="1" ht="22.9" customHeight="1">
      <c r="B144" s="123"/>
      <c r="D144" s="124" t="s">
        <v>72</v>
      </c>
      <c r="E144" s="133" t="s">
        <v>117</v>
      </c>
      <c r="F144" s="133" t="s">
        <v>428</v>
      </c>
      <c r="I144" s="126"/>
      <c r="J144" s="134">
        <f>BK144</f>
        <v>0</v>
      </c>
      <c r="L144" s="123"/>
      <c r="M144" s="128"/>
      <c r="P144" s="129">
        <f>SUM(P145:P148)</f>
        <v>0</v>
      </c>
      <c r="R144" s="129">
        <f>SUM(R145:R148)</f>
        <v>59.209079589999995</v>
      </c>
      <c r="T144" s="130">
        <f>SUM(T145:T148)</f>
        <v>0</v>
      </c>
      <c r="AR144" s="124" t="s">
        <v>13</v>
      </c>
      <c r="AT144" s="131" t="s">
        <v>72</v>
      </c>
      <c r="AU144" s="131" t="s">
        <v>13</v>
      </c>
      <c r="AY144" s="124" t="s">
        <v>109</v>
      </c>
      <c r="BK144" s="132">
        <f>SUM(BK145:BK148)</f>
        <v>0</v>
      </c>
    </row>
    <row r="145" spans="2:65" s="1" customFormat="1" ht="16.5" customHeight="1">
      <c r="B145" s="135"/>
      <c r="C145" s="136" t="s">
        <v>132</v>
      </c>
      <c r="D145" s="136" t="s">
        <v>112</v>
      </c>
      <c r="E145" s="137" t="s">
        <v>429</v>
      </c>
      <c r="F145" s="138" t="s">
        <v>430</v>
      </c>
      <c r="G145" s="139" t="s">
        <v>115</v>
      </c>
      <c r="H145" s="140">
        <v>40</v>
      </c>
      <c r="I145" s="141"/>
      <c r="J145" s="142">
        <f>ROUND(I145*H145,2)</f>
        <v>0</v>
      </c>
      <c r="K145" s="143"/>
      <c r="L145" s="28"/>
      <c r="M145" s="144" t="s">
        <v>1</v>
      </c>
      <c r="N145" s="145" t="s">
        <v>39</v>
      </c>
      <c r="P145" s="146">
        <f>O145*H145</f>
        <v>0</v>
      </c>
      <c r="Q145" s="146">
        <v>4.4099999999999999E-4</v>
      </c>
      <c r="R145" s="146">
        <f>Q145*H145</f>
        <v>1.7639999999999999E-2</v>
      </c>
      <c r="S145" s="146">
        <v>0</v>
      </c>
      <c r="T145" s="147">
        <f>S145*H145</f>
        <v>0</v>
      </c>
      <c r="AR145" s="148" t="s">
        <v>121</v>
      </c>
      <c r="AT145" s="148" t="s">
        <v>112</v>
      </c>
      <c r="AU145" s="148" t="s">
        <v>117</v>
      </c>
      <c r="AY145" s="13" t="s">
        <v>109</v>
      </c>
      <c r="BE145" s="149">
        <f>IF(N145="základná",J145,0)</f>
        <v>0</v>
      </c>
      <c r="BF145" s="149">
        <f>IF(N145="znížená",J145,0)</f>
        <v>0</v>
      </c>
      <c r="BG145" s="149">
        <f>IF(N145="zákl. prenesená",J145,0)</f>
        <v>0</v>
      </c>
      <c r="BH145" s="149">
        <f>IF(N145="zníž. prenesená",J145,0)</f>
        <v>0</v>
      </c>
      <c r="BI145" s="149">
        <f>IF(N145="nulová",J145,0)</f>
        <v>0</v>
      </c>
      <c r="BJ145" s="13" t="s">
        <v>117</v>
      </c>
      <c r="BK145" s="149">
        <f>ROUND(I145*H145,2)</f>
        <v>0</v>
      </c>
      <c r="BL145" s="13" t="s">
        <v>121</v>
      </c>
      <c r="BM145" s="148" t="s">
        <v>431</v>
      </c>
    </row>
    <row r="146" spans="2:65" s="1" customFormat="1" ht="24.25" customHeight="1">
      <c r="B146" s="135"/>
      <c r="C146" s="136" t="s">
        <v>151</v>
      </c>
      <c r="D146" s="136" t="s">
        <v>112</v>
      </c>
      <c r="E146" s="137" t="s">
        <v>432</v>
      </c>
      <c r="F146" s="138" t="s">
        <v>433</v>
      </c>
      <c r="G146" s="139" t="s">
        <v>247</v>
      </c>
      <c r="H146" s="140">
        <v>23.5</v>
      </c>
      <c r="I146" s="141"/>
      <c r="J146" s="142">
        <f>ROUND(I146*H146,2)</f>
        <v>0</v>
      </c>
      <c r="K146" s="143"/>
      <c r="L146" s="28"/>
      <c r="M146" s="144" t="s">
        <v>1</v>
      </c>
      <c r="N146" s="145" t="s">
        <v>39</v>
      </c>
      <c r="P146" s="146">
        <f>O146*H146</f>
        <v>0</v>
      </c>
      <c r="Q146" s="146">
        <v>2.4878719999999999</v>
      </c>
      <c r="R146" s="146">
        <f>Q146*H146</f>
        <v>58.464991999999995</v>
      </c>
      <c r="S146" s="146">
        <v>0</v>
      </c>
      <c r="T146" s="147">
        <f>S146*H146</f>
        <v>0</v>
      </c>
      <c r="AR146" s="148" t="s">
        <v>121</v>
      </c>
      <c r="AT146" s="148" t="s">
        <v>112</v>
      </c>
      <c r="AU146" s="148" t="s">
        <v>117</v>
      </c>
      <c r="AY146" s="13" t="s">
        <v>109</v>
      </c>
      <c r="BE146" s="149">
        <f>IF(N146="základná",J146,0)</f>
        <v>0</v>
      </c>
      <c r="BF146" s="149">
        <f>IF(N146="znížená",J146,0)</f>
        <v>0</v>
      </c>
      <c r="BG146" s="149">
        <f>IF(N146="zákl. prenesená",J146,0)</f>
        <v>0</v>
      </c>
      <c r="BH146" s="149">
        <f>IF(N146="zníž. prenesená",J146,0)</f>
        <v>0</v>
      </c>
      <c r="BI146" s="149">
        <f>IF(N146="nulová",J146,0)</f>
        <v>0</v>
      </c>
      <c r="BJ146" s="13" t="s">
        <v>117</v>
      </c>
      <c r="BK146" s="149">
        <f>ROUND(I146*H146,2)</f>
        <v>0</v>
      </c>
      <c r="BL146" s="13" t="s">
        <v>121</v>
      </c>
      <c r="BM146" s="148" t="s">
        <v>148</v>
      </c>
    </row>
    <row r="147" spans="2:65" s="1" customFormat="1" ht="24.25" customHeight="1">
      <c r="B147" s="135"/>
      <c r="C147" s="136" t="s">
        <v>135</v>
      </c>
      <c r="D147" s="136" t="s">
        <v>112</v>
      </c>
      <c r="E147" s="137" t="s">
        <v>434</v>
      </c>
      <c r="F147" s="138" t="s">
        <v>435</v>
      </c>
      <c r="G147" s="139" t="s">
        <v>315</v>
      </c>
      <c r="H147" s="140">
        <v>20.05</v>
      </c>
      <c r="I147" s="141"/>
      <c r="J147" s="142">
        <f>ROUND(I147*H147,2)</f>
        <v>0</v>
      </c>
      <c r="K147" s="143"/>
      <c r="L147" s="28"/>
      <c r="M147" s="144" t="s">
        <v>1</v>
      </c>
      <c r="N147" s="145" t="s">
        <v>39</v>
      </c>
      <c r="P147" s="146">
        <f>O147*H147</f>
        <v>0</v>
      </c>
      <c r="Q147" s="146">
        <v>3.6231800000000002E-2</v>
      </c>
      <c r="R147" s="146">
        <f>Q147*H147</f>
        <v>0.72644759000000003</v>
      </c>
      <c r="S147" s="146">
        <v>0</v>
      </c>
      <c r="T147" s="147">
        <f>S147*H147</f>
        <v>0</v>
      </c>
      <c r="AR147" s="148" t="s">
        <v>121</v>
      </c>
      <c r="AT147" s="148" t="s">
        <v>112</v>
      </c>
      <c r="AU147" s="148" t="s">
        <v>117</v>
      </c>
      <c r="AY147" s="13" t="s">
        <v>109</v>
      </c>
      <c r="BE147" s="149">
        <f>IF(N147="základná",J147,0)</f>
        <v>0</v>
      </c>
      <c r="BF147" s="149">
        <f>IF(N147="znížená",J147,0)</f>
        <v>0</v>
      </c>
      <c r="BG147" s="149">
        <f>IF(N147="zákl. prenesená",J147,0)</f>
        <v>0</v>
      </c>
      <c r="BH147" s="149">
        <f>IF(N147="zníž. prenesená",J147,0)</f>
        <v>0</v>
      </c>
      <c r="BI147" s="149">
        <f>IF(N147="nulová",J147,0)</f>
        <v>0</v>
      </c>
      <c r="BJ147" s="13" t="s">
        <v>117</v>
      </c>
      <c r="BK147" s="149">
        <f>ROUND(I147*H147,2)</f>
        <v>0</v>
      </c>
      <c r="BL147" s="13" t="s">
        <v>121</v>
      </c>
      <c r="BM147" s="148" t="s">
        <v>7</v>
      </c>
    </row>
    <row r="148" spans="2:65" s="1" customFormat="1" ht="24.25" customHeight="1">
      <c r="B148" s="135"/>
      <c r="C148" s="136" t="s">
        <v>159</v>
      </c>
      <c r="D148" s="136" t="s">
        <v>112</v>
      </c>
      <c r="E148" s="137" t="s">
        <v>436</v>
      </c>
      <c r="F148" s="138" t="s">
        <v>437</v>
      </c>
      <c r="G148" s="139" t="s">
        <v>315</v>
      </c>
      <c r="H148" s="140">
        <v>20.05</v>
      </c>
      <c r="I148" s="141"/>
      <c r="J148" s="142">
        <f>ROUND(I148*H148,2)</f>
        <v>0</v>
      </c>
      <c r="K148" s="143"/>
      <c r="L148" s="28"/>
      <c r="M148" s="144" t="s">
        <v>1</v>
      </c>
      <c r="N148" s="145" t="s">
        <v>39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121</v>
      </c>
      <c r="AT148" s="148" t="s">
        <v>112</v>
      </c>
      <c r="AU148" s="148" t="s">
        <v>117</v>
      </c>
      <c r="AY148" s="13" t="s">
        <v>109</v>
      </c>
      <c r="BE148" s="149">
        <f>IF(N148="základná",J148,0)</f>
        <v>0</v>
      </c>
      <c r="BF148" s="149">
        <f>IF(N148="znížená",J148,0)</f>
        <v>0</v>
      </c>
      <c r="BG148" s="149">
        <f>IF(N148="zákl. prenesená",J148,0)</f>
        <v>0</v>
      </c>
      <c r="BH148" s="149">
        <f>IF(N148="zníž. prenesená",J148,0)</f>
        <v>0</v>
      </c>
      <c r="BI148" s="149">
        <f>IF(N148="nulová",J148,0)</f>
        <v>0</v>
      </c>
      <c r="BJ148" s="13" t="s">
        <v>117</v>
      </c>
      <c r="BK148" s="149">
        <f>ROUND(I148*H148,2)</f>
        <v>0</v>
      </c>
      <c r="BL148" s="13" t="s">
        <v>121</v>
      </c>
      <c r="BM148" s="148" t="s">
        <v>155</v>
      </c>
    </row>
    <row r="149" spans="2:65" s="11" customFormat="1" ht="22.9" customHeight="1">
      <c r="B149" s="123"/>
      <c r="D149" s="124" t="s">
        <v>72</v>
      </c>
      <c r="E149" s="133" t="s">
        <v>108</v>
      </c>
      <c r="F149" s="133" t="s">
        <v>438</v>
      </c>
      <c r="I149" s="126"/>
      <c r="J149" s="134">
        <f>BK149</f>
        <v>0</v>
      </c>
      <c r="L149" s="123"/>
      <c r="M149" s="128"/>
      <c r="P149" s="129">
        <f>SUM(P150:P164)</f>
        <v>0</v>
      </c>
      <c r="R149" s="129">
        <f>SUM(R150:R164)</f>
        <v>431.67780227181504</v>
      </c>
      <c r="T149" s="130">
        <f>SUM(T150:T164)</f>
        <v>0</v>
      </c>
      <c r="AR149" s="124" t="s">
        <v>13</v>
      </c>
      <c r="AT149" s="131" t="s">
        <v>72</v>
      </c>
      <c r="AU149" s="131" t="s">
        <v>13</v>
      </c>
      <c r="AY149" s="124" t="s">
        <v>109</v>
      </c>
      <c r="BK149" s="132">
        <f>SUM(BK150:BK164)</f>
        <v>0</v>
      </c>
    </row>
    <row r="150" spans="2:65" s="1" customFormat="1" ht="37.9" customHeight="1">
      <c r="B150" s="135"/>
      <c r="C150" s="136" t="s">
        <v>140</v>
      </c>
      <c r="D150" s="136" t="s">
        <v>112</v>
      </c>
      <c r="E150" s="137" t="s">
        <v>439</v>
      </c>
      <c r="F150" s="138" t="s">
        <v>440</v>
      </c>
      <c r="G150" s="139" t="s">
        <v>124</v>
      </c>
      <c r="H150" s="140">
        <v>256</v>
      </c>
      <c r="I150" s="141"/>
      <c r="J150" s="142">
        <f t="shared" ref="J150:J164" si="10">ROUND(I150*H150,2)</f>
        <v>0</v>
      </c>
      <c r="K150" s="143"/>
      <c r="L150" s="28"/>
      <c r="M150" s="144" t="s">
        <v>1</v>
      </c>
      <c r="N150" s="145" t="s">
        <v>39</v>
      </c>
      <c r="P150" s="146">
        <f t="shared" ref="P150:P164" si="11">O150*H150</f>
        <v>0</v>
      </c>
      <c r="Q150" s="146">
        <v>0</v>
      </c>
      <c r="R150" s="146">
        <f t="shared" ref="R150:R164" si="12">Q150*H150</f>
        <v>0</v>
      </c>
      <c r="S150" s="146">
        <v>0</v>
      </c>
      <c r="T150" s="147">
        <f t="shared" ref="T150:T164" si="13">S150*H150</f>
        <v>0</v>
      </c>
      <c r="AR150" s="148" t="s">
        <v>121</v>
      </c>
      <c r="AT150" s="148" t="s">
        <v>112</v>
      </c>
      <c r="AU150" s="148" t="s">
        <v>117</v>
      </c>
      <c r="AY150" s="13" t="s">
        <v>109</v>
      </c>
      <c r="BE150" s="149">
        <f t="shared" ref="BE150:BE164" si="14">IF(N150="základná",J150,0)</f>
        <v>0</v>
      </c>
      <c r="BF150" s="149">
        <f t="shared" ref="BF150:BF164" si="15">IF(N150="znížená",J150,0)</f>
        <v>0</v>
      </c>
      <c r="BG150" s="149">
        <f t="shared" ref="BG150:BG164" si="16">IF(N150="zákl. prenesená",J150,0)</f>
        <v>0</v>
      </c>
      <c r="BH150" s="149">
        <f t="shared" ref="BH150:BH164" si="17">IF(N150="zníž. prenesená",J150,0)</f>
        <v>0</v>
      </c>
      <c r="BI150" s="149">
        <f t="shared" ref="BI150:BI164" si="18">IF(N150="nulová",J150,0)</f>
        <v>0</v>
      </c>
      <c r="BJ150" s="13" t="s">
        <v>117</v>
      </c>
      <c r="BK150" s="149">
        <f t="shared" ref="BK150:BK164" si="19">ROUND(I150*H150,2)</f>
        <v>0</v>
      </c>
      <c r="BL150" s="13" t="s">
        <v>121</v>
      </c>
      <c r="BM150" s="148" t="s">
        <v>158</v>
      </c>
    </row>
    <row r="151" spans="2:65" s="1" customFormat="1" ht="37.9" customHeight="1">
      <c r="B151" s="135"/>
      <c r="C151" s="150" t="s">
        <v>166</v>
      </c>
      <c r="D151" s="150" t="s">
        <v>106</v>
      </c>
      <c r="E151" s="151" t="s">
        <v>441</v>
      </c>
      <c r="F151" s="152" t="s">
        <v>442</v>
      </c>
      <c r="G151" s="153" t="s">
        <v>315</v>
      </c>
      <c r="H151" s="154">
        <v>384</v>
      </c>
      <c r="I151" s="155"/>
      <c r="J151" s="156">
        <f t="shared" si="10"/>
        <v>0</v>
      </c>
      <c r="K151" s="157"/>
      <c r="L151" s="158"/>
      <c r="M151" s="159" t="s">
        <v>1</v>
      </c>
      <c r="N151" s="160" t="s">
        <v>39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128</v>
      </c>
      <c r="AT151" s="148" t="s">
        <v>106</v>
      </c>
      <c r="AU151" s="148" t="s">
        <v>117</v>
      </c>
      <c r="AY151" s="13" t="s">
        <v>109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117</v>
      </c>
      <c r="BK151" s="149">
        <f t="shared" si="19"/>
        <v>0</v>
      </c>
      <c r="BL151" s="13" t="s">
        <v>121</v>
      </c>
      <c r="BM151" s="148" t="s">
        <v>162</v>
      </c>
    </row>
    <row r="152" spans="2:65" s="1" customFormat="1" ht="33" customHeight="1">
      <c r="B152" s="135"/>
      <c r="C152" s="150" t="s">
        <v>144</v>
      </c>
      <c r="D152" s="150" t="s">
        <v>106</v>
      </c>
      <c r="E152" s="151" t="s">
        <v>443</v>
      </c>
      <c r="F152" s="152" t="s">
        <v>444</v>
      </c>
      <c r="G152" s="153" t="s">
        <v>124</v>
      </c>
      <c r="H152" s="154">
        <v>1152</v>
      </c>
      <c r="I152" s="155"/>
      <c r="J152" s="156">
        <f t="shared" si="10"/>
        <v>0</v>
      </c>
      <c r="K152" s="157"/>
      <c r="L152" s="158"/>
      <c r="M152" s="159" t="s">
        <v>1</v>
      </c>
      <c r="N152" s="160" t="s">
        <v>39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128</v>
      </c>
      <c r="AT152" s="148" t="s">
        <v>106</v>
      </c>
      <c r="AU152" s="148" t="s">
        <v>117</v>
      </c>
      <c r="AY152" s="13" t="s">
        <v>109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117</v>
      </c>
      <c r="BK152" s="149">
        <f t="shared" si="19"/>
        <v>0</v>
      </c>
      <c r="BL152" s="13" t="s">
        <v>121</v>
      </c>
      <c r="BM152" s="148" t="s">
        <v>165</v>
      </c>
    </row>
    <row r="153" spans="2:65" s="1" customFormat="1" ht="24.25" customHeight="1">
      <c r="B153" s="135"/>
      <c r="C153" s="136" t="s">
        <v>173</v>
      </c>
      <c r="D153" s="136" t="s">
        <v>112</v>
      </c>
      <c r="E153" s="137" t="s">
        <v>445</v>
      </c>
      <c r="F153" s="138" t="s">
        <v>446</v>
      </c>
      <c r="G153" s="139" t="s">
        <v>143</v>
      </c>
      <c r="H153" s="140">
        <v>5.5</v>
      </c>
      <c r="I153" s="141"/>
      <c r="J153" s="142">
        <f t="shared" si="10"/>
        <v>0</v>
      </c>
      <c r="K153" s="143"/>
      <c r="L153" s="28"/>
      <c r="M153" s="144" t="s">
        <v>1</v>
      </c>
      <c r="N153" s="145" t="s">
        <v>39</v>
      </c>
      <c r="P153" s="146">
        <f t="shared" si="11"/>
        <v>0</v>
      </c>
      <c r="Q153" s="146">
        <v>1.0485325999999999</v>
      </c>
      <c r="R153" s="146">
        <f t="shared" si="12"/>
        <v>5.7669292999999993</v>
      </c>
      <c r="S153" s="146">
        <v>0</v>
      </c>
      <c r="T153" s="147">
        <f t="shared" si="13"/>
        <v>0</v>
      </c>
      <c r="AR153" s="148" t="s">
        <v>121</v>
      </c>
      <c r="AT153" s="148" t="s">
        <v>112</v>
      </c>
      <c r="AU153" s="148" t="s">
        <v>117</v>
      </c>
      <c r="AY153" s="13" t="s">
        <v>109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117</v>
      </c>
      <c r="BK153" s="149">
        <f t="shared" si="19"/>
        <v>0</v>
      </c>
      <c r="BL153" s="13" t="s">
        <v>121</v>
      </c>
      <c r="BM153" s="148" t="s">
        <v>169</v>
      </c>
    </row>
    <row r="154" spans="2:65" s="1" customFormat="1" ht="24.25" customHeight="1">
      <c r="B154" s="135"/>
      <c r="C154" s="136" t="s">
        <v>148</v>
      </c>
      <c r="D154" s="136" t="s">
        <v>112</v>
      </c>
      <c r="E154" s="137" t="s">
        <v>447</v>
      </c>
      <c r="F154" s="138" t="s">
        <v>448</v>
      </c>
      <c r="G154" s="139" t="s">
        <v>315</v>
      </c>
      <c r="H154" s="140">
        <v>320</v>
      </c>
      <c r="I154" s="141"/>
      <c r="J154" s="142">
        <f t="shared" si="10"/>
        <v>0</v>
      </c>
      <c r="K154" s="143"/>
      <c r="L154" s="28"/>
      <c r="M154" s="144" t="s">
        <v>1</v>
      </c>
      <c r="N154" s="145" t="s">
        <v>39</v>
      </c>
      <c r="P154" s="146">
        <f t="shared" si="11"/>
        <v>0</v>
      </c>
      <c r="Q154" s="146">
        <v>1.04853</v>
      </c>
      <c r="R154" s="146">
        <f t="shared" si="12"/>
        <v>335.52959999999996</v>
      </c>
      <c r="S154" s="146">
        <v>0</v>
      </c>
      <c r="T154" s="147">
        <f t="shared" si="13"/>
        <v>0</v>
      </c>
      <c r="AR154" s="148" t="s">
        <v>121</v>
      </c>
      <c r="AT154" s="148" t="s">
        <v>112</v>
      </c>
      <c r="AU154" s="148" t="s">
        <v>117</v>
      </c>
      <c r="AY154" s="13" t="s">
        <v>109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117</v>
      </c>
      <c r="BK154" s="149">
        <f t="shared" si="19"/>
        <v>0</v>
      </c>
      <c r="BL154" s="13" t="s">
        <v>121</v>
      </c>
      <c r="BM154" s="148" t="s">
        <v>172</v>
      </c>
    </row>
    <row r="155" spans="2:65" s="1" customFormat="1" ht="24.25" customHeight="1">
      <c r="B155" s="135"/>
      <c r="C155" s="136" t="s">
        <v>180</v>
      </c>
      <c r="D155" s="136" t="s">
        <v>112</v>
      </c>
      <c r="E155" s="137" t="s">
        <v>449</v>
      </c>
      <c r="F155" s="138" t="s">
        <v>450</v>
      </c>
      <c r="G155" s="139" t="s">
        <v>247</v>
      </c>
      <c r="H155" s="140">
        <v>31.15</v>
      </c>
      <c r="I155" s="141"/>
      <c r="J155" s="142">
        <f t="shared" si="10"/>
        <v>0</v>
      </c>
      <c r="K155" s="143"/>
      <c r="L155" s="28"/>
      <c r="M155" s="144" t="s">
        <v>1</v>
      </c>
      <c r="N155" s="145" t="s">
        <v>39</v>
      </c>
      <c r="P155" s="146">
        <f t="shared" si="11"/>
        <v>0</v>
      </c>
      <c r="Q155" s="146">
        <v>2.415718</v>
      </c>
      <c r="R155" s="146">
        <f t="shared" si="12"/>
        <v>75.249615699999993</v>
      </c>
      <c r="S155" s="146">
        <v>0</v>
      </c>
      <c r="T155" s="147">
        <f t="shared" si="13"/>
        <v>0</v>
      </c>
      <c r="AR155" s="148" t="s">
        <v>121</v>
      </c>
      <c r="AT155" s="148" t="s">
        <v>112</v>
      </c>
      <c r="AU155" s="148" t="s">
        <v>117</v>
      </c>
      <c r="AY155" s="13" t="s">
        <v>109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117</v>
      </c>
      <c r="BK155" s="149">
        <f t="shared" si="19"/>
        <v>0</v>
      </c>
      <c r="BL155" s="13" t="s">
        <v>121</v>
      </c>
      <c r="BM155" s="148" t="s">
        <v>176</v>
      </c>
    </row>
    <row r="156" spans="2:65" s="1" customFormat="1" ht="24.25" customHeight="1">
      <c r="B156" s="135"/>
      <c r="C156" s="136" t="s">
        <v>7</v>
      </c>
      <c r="D156" s="136" t="s">
        <v>112</v>
      </c>
      <c r="E156" s="137" t="s">
        <v>451</v>
      </c>
      <c r="F156" s="138" t="s">
        <v>452</v>
      </c>
      <c r="G156" s="139" t="s">
        <v>315</v>
      </c>
      <c r="H156" s="140">
        <v>216.88</v>
      </c>
      <c r="I156" s="141"/>
      <c r="J156" s="142">
        <f t="shared" si="10"/>
        <v>0</v>
      </c>
      <c r="K156" s="143"/>
      <c r="L156" s="28"/>
      <c r="M156" s="144" t="s">
        <v>1</v>
      </c>
      <c r="N156" s="145" t="s">
        <v>39</v>
      </c>
      <c r="P156" s="146">
        <f t="shared" si="11"/>
        <v>0</v>
      </c>
      <c r="Q156" s="146">
        <v>5.43340868E-2</v>
      </c>
      <c r="R156" s="146">
        <f t="shared" si="12"/>
        <v>11.783976745184001</v>
      </c>
      <c r="S156" s="146">
        <v>0</v>
      </c>
      <c r="T156" s="147">
        <f t="shared" si="13"/>
        <v>0</v>
      </c>
      <c r="AR156" s="148" t="s">
        <v>121</v>
      </c>
      <c r="AT156" s="148" t="s">
        <v>112</v>
      </c>
      <c r="AU156" s="148" t="s">
        <v>117</v>
      </c>
      <c r="AY156" s="13" t="s">
        <v>109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117</v>
      </c>
      <c r="BK156" s="149">
        <f t="shared" si="19"/>
        <v>0</v>
      </c>
      <c r="BL156" s="13" t="s">
        <v>121</v>
      </c>
      <c r="BM156" s="148" t="s">
        <v>179</v>
      </c>
    </row>
    <row r="157" spans="2:65" s="1" customFormat="1" ht="24.25" customHeight="1">
      <c r="B157" s="135"/>
      <c r="C157" s="136" t="s">
        <v>187</v>
      </c>
      <c r="D157" s="136" t="s">
        <v>112</v>
      </c>
      <c r="E157" s="137" t="s">
        <v>453</v>
      </c>
      <c r="F157" s="138" t="s">
        <v>454</v>
      </c>
      <c r="G157" s="139" t="s">
        <v>315</v>
      </c>
      <c r="H157" s="140">
        <v>60</v>
      </c>
      <c r="I157" s="141"/>
      <c r="J157" s="142">
        <f t="shared" si="10"/>
        <v>0</v>
      </c>
      <c r="K157" s="143"/>
      <c r="L157" s="28"/>
      <c r="M157" s="144" t="s">
        <v>1</v>
      </c>
      <c r="N157" s="145" t="s">
        <v>39</v>
      </c>
      <c r="P157" s="146">
        <f t="shared" si="11"/>
        <v>0</v>
      </c>
      <c r="Q157" s="146">
        <v>0</v>
      </c>
      <c r="R157" s="146">
        <f t="shared" si="12"/>
        <v>0</v>
      </c>
      <c r="S157" s="146">
        <v>0</v>
      </c>
      <c r="T157" s="147">
        <f t="shared" si="13"/>
        <v>0</v>
      </c>
      <c r="AR157" s="148" t="s">
        <v>121</v>
      </c>
      <c r="AT157" s="148" t="s">
        <v>112</v>
      </c>
      <c r="AU157" s="148" t="s">
        <v>117</v>
      </c>
      <c r="AY157" s="13" t="s">
        <v>109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117</v>
      </c>
      <c r="BK157" s="149">
        <f t="shared" si="19"/>
        <v>0</v>
      </c>
      <c r="BL157" s="13" t="s">
        <v>121</v>
      </c>
      <c r="BM157" s="148" t="s">
        <v>183</v>
      </c>
    </row>
    <row r="158" spans="2:65" s="1" customFormat="1" ht="24.25" customHeight="1">
      <c r="B158" s="135"/>
      <c r="C158" s="136" t="s">
        <v>155</v>
      </c>
      <c r="D158" s="136" t="s">
        <v>112</v>
      </c>
      <c r="E158" s="137" t="s">
        <v>455</v>
      </c>
      <c r="F158" s="138" t="s">
        <v>456</v>
      </c>
      <c r="G158" s="139" t="s">
        <v>315</v>
      </c>
      <c r="H158" s="140">
        <v>216.88</v>
      </c>
      <c r="I158" s="141"/>
      <c r="J158" s="142">
        <f t="shared" si="10"/>
        <v>0</v>
      </c>
      <c r="K158" s="143"/>
      <c r="L158" s="28"/>
      <c r="M158" s="144" t="s">
        <v>1</v>
      </c>
      <c r="N158" s="145" t="s">
        <v>39</v>
      </c>
      <c r="P158" s="146">
        <f t="shared" si="11"/>
        <v>0</v>
      </c>
      <c r="Q158" s="146">
        <v>0</v>
      </c>
      <c r="R158" s="146">
        <f t="shared" si="12"/>
        <v>0</v>
      </c>
      <c r="S158" s="146">
        <v>0</v>
      </c>
      <c r="T158" s="147">
        <f t="shared" si="13"/>
        <v>0</v>
      </c>
      <c r="AR158" s="148" t="s">
        <v>121</v>
      </c>
      <c r="AT158" s="148" t="s">
        <v>112</v>
      </c>
      <c r="AU158" s="148" t="s">
        <v>117</v>
      </c>
      <c r="AY158" s="13" t="s">
        <v>109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117</v>
      </c>
      <c r="BK158" s="149">
        <f t="shared" si="19"/>
        <v>0</v>
      </c>
      <c r="BL158" s="13" t="s">
        <v>121</v>
      </c>
      <c r="BM158" s="148" t="s">
        <v>186</v>
      </c>
    </row>
    <row r="159" spans="2:65" s="1" customFormat="1" ht="24.25" customHeight="1">
      <c r="B159" s="135"/>
      <c r="C159" s="136" t="s">
        <v>194</v>
      </c>
      <c r="D159" s="136" t="s">
        <v>112</v>
      </c>
      <c r="E159" s="137" t="s">
        <v>457</v>
      </c>
      <c r="F159" s="138" t="s">
        <v>458</v>
      </c>
      <c r="G159" s="139" t="s">
        <v>143</v>
      </c>
      <c r="H159" s="140">
        <v>2.9929999999999999</v>
      </c>
      <c r="I159" s="141"/>
      <c r="J159" s="142">
        <f t="shared" si="10"/>
        <v>0</v>
      </c>
      <c r="K159" s="143"/>
      <c r="L159" s="28"/>
      <c r="M159" s="144" t="s">
        <v>1</v>
      </c>
      <c r="N159" s="145" t="s">
        <v>39</v>
      </c>
      <c r="P159" s="146">
        <f t="shared" si="11"/>
        <v>0</v>
      </c>
      <c r="Q159" s="146">
        <v>1.012567767</v>
      </c>
      <c r="R159" s="146">
        <f t="shared" si="12"/>
        <v>3.0306153266309996</v>
      </c>
      <c r="S159" s="146">
        <v>0</v>
      </c>
      <c r="T159" s="147">
        <f t="shared" si="13"/>
        <v>0</v>
      </c>
      <c r="AR159" s="148" t="s">
        <v>121</v>
      </c>
      <c r="AT159" s="148" t="s">
        <v>112</v>
      </c>
      <c r="AU159" s="148" t="s">
        <v>117</v>
      </c>
      <c r="AY159" s="13" t="s">
        <v>109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117</v>
      </c>
      <c r="BK159" s="149">
        <f t="shared" si="19"/>
        <v>0</v>
      </c>
      <c r="BL159" s="13" t="s">
        <v>121</v>
      </c>
      <c r="BM159" s="148" t="s">
        <v>190</v>
      </c>
    </row>
    <row r="160" spans="2:65" s="1" customFormat="1" ht="24.25" customHeight="1">
      <c r="B160" s="135"/>
      <c r="C160" s="136" t="s">
        <v>158</v>
      </c>
      <c r="D160" s="136" t="s">
        <v>112</v>
      </c>
      <c r="E160" s="137" t="s">
        <v>459</v>
      </c>
      <c r="F160" s="138" t="s">
        <v>460</v>
      </c>
      <c r="G160" s="139" t="s">
        <v>115</v>
      </c>
      <c r="H160" s="140">
        <v>432.44</v>
      </c>
      <c r="I160" s="141"/>
      <c r="J160" s="142">
        <f t="shared" si="10"/>
        <v>0</v>
      </c>
      <c r="K160" s="143"/>
      <c r="L160" s="28"/>
      <c r="M160" s="144" t="s">
        <v>1</v>
      </c>
      <c r="N160" s="145" t="s">
        <v>39</v>
      </c>
      <c r="P160" s="146">
        <f t="shared" si="11"/>
        <v>0</v>
      </c>
      <c r="Q160" s="146">
        <v>3.3E-4</v>
      </c>
      <c r="R160" s="146">
        <f t="shared" si="12"/>
        <v>0.1427052</v>
      </c>
      <c r="S160" s="146">
        <v>0</v>
      </c>
      <c r="T160" s="147">
        <f t="shared" si="13"/>
        <v>0</v>
      </c>
      <c r="AR160" s="148" t="s">
        <v>121</v>
      </c>
      <c r="AT160" s="148" t="s">
        <v>112</v>
      </c>
      <c r="AU160" s="148" t="s">
        <v>117</v>
      </c>
      <c r="AY160" s="13" t="s">
        <v>109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3" t="s">
        <v>117</v>
      </c>
      <c r="BK160" s="149">
        <f t="shared" si="19"/>
        <v>0</v>
      </c>
      <c r="BL160" s="13" t="s">
        <v>121</v>
      </c>
      <c r="BM160" s="148" t="s">
        <v>193</v>
      </c>
    </row>
    <row r="161" spans="2:65" s="1" customFormat="1" ht="16.5" customHeight="1">
      <c r="B161" s="135"/>
      <c r="C161" s="150" t="s">
        <v>201</v>
      </c>
      <c r="D161" s="150" t="s">
        <v>106</v>
      </c>
      <c r="E161" s="151" t="s">
        <v>461</v>
      </c>
      <c r="F161" s="152" t="s">
        <v>462</v>
      </c>
      <c r="G161" s="153" t="s">
        <v>139</v>
      </c>
      <c r="H161" s="154">
        <v>10089.436</v>
      </c>
      <c r="I161" s="155"/>
      <c r="J161" s="156">
        <f t="shared" si="10"/>
        <v>0</v>
      </c>
      <c r="K161" s="157"/>
      <c r="L161" s="158"/>
      <c r="M161" s="159" t="s">
        <v>1</v>
      </c>
      <c r="N161" s="160" t="s">
        <v>39</v>
      </c>
      <c r="P161" s="146">
        <f t="shared" si="11"/>
        <v>0</v>
      </c>
      <c r="Q161" s="146">
        <v>0</v>
      </c>
      <c r="R161" s="146">
        <f t="shared" si="12"/>
        <v>0</v>
      </c>
      <c r="S161" s="146">
        <v>0</v>
      </c>
      <c r="T161" s="147">
        <f t="shared" si="13"/>
        <v>0</v>
      </c>
      <c r="AR161" s="148" t="s">
        <v>128</v>
      </c>
      <c r="AT161" s="148" t="s">
        <v>106</v>
      </c>
      <c r="AU161" s="148" t="s">
        <v>117</v>
      </c>
      <c r="AY161" s="13" t="s">
        <v>109</v>
      </c>
      <c r="BE161" s="149">
        <f t="shared" si="14"/>
        <v>0</v>
      </c>
      <c r="BF161" s="149">
        <f t="shared" si="15"/>
        <v>0</v>
      </c>
      <c r="BG161" s="149">
        <f t="shared" si="16"/>
        <v>0</v>
      </c>
      <c r="BH161" s="149">
        <f t="shared" si="17"/>
        <v>0</v>
      </c>
      <c r="BI161" s="149">
        <f t="shared" si="18"/>
        <v>0</v>
      </c>
      <c r="BJ161" s="13" t="s">
        <v>117</v>
      </c>
      <c r="BK161" s="149">
        <f t="shared" si="19"/>
        <v>0</v>
      </c>
      <c r="BL161" s="13" t="s">
        <v>121</v>
      </c>
      <c r="BM161" s="148" t="s">
        <v>197</v>
      </c>
    </row>
    <row r="162" spans="2:65" s="1" customFormat="1" ht="24.25" customHeight="1">
      <c r="B162" s="135"/>
      <c r="C162" s="150" t="s">
        <v>162</v>
      </c>
      <c r="D162" s="150" t="s">
        <v>106</v>
      </c>
      <c r="E162" s="151" t="s">
        <v>463</v>
      </c>
      <c r="F162" s="152" t="s">
        <v>464</v>
      </c>
      <c r="G162" s="153" t="s">
        <v>124</v>
      </c>
      <c r="H162" s="154">
        <v>2270.4</v>
      </c>
      <c r="I162" s="155"/>
      <c r="J162" s="156">
        <f t="shared" si="10"/>
        <v>0</v>
      </c>
      <c r="K162" s="157"/>
      <c r="L162" s="158"/>
      <c r="M162" s="159" t="s">
        <v>1</v>
      </c>
      <c r="N162" s="160" t="s">
        <v>39</v>
      </c>
      <c r="P162" s="146">
        <f t="shared" si="11"/>
        <v>0</v>
      </c>
      <c r="Q162" s="146">
        <v>6.0000000000000002E-5</v>
      </c>
      <c r="R162" s="146">
        <f t="shared" si="12"/>
        <v>0.13622400000000001</v>
      </c>
      <c r="S162" s="146">
        <v>0</v>
      </c>
      <c r="T162" s="147">
        <f t="shared" si="13"/>
        <v>0</v>
      </c>
      <c r="AR162" s="148" t="s">
        <v>128</v>
      </c>
      <c r="AT162" s="148" t="s">
        <v>106</v>
      </c>
      <c r="AU162" s="148" t="s">
        <v>117</v>
      </c>
      <c r="AY162" s="13" t="s">
        <v>109</v>
      </c>
      <c r="BE162" s="149">
        <f t="shared" si="14"/>
        <v>0</v>
      </c>
      <c r="BF162" s="149">
        <f t="shared" si="15"/>
        <v>0</v>
      </c>
      <c r="BG162" s="149">
        <f t="shared" si="16"/>
        <v>0</v>
      </c>
      <c r="BH162" s="149">
        <f t="shared" si="17"/>
        <v>0</v>
      </c>
      <c r="BI162" s="149">
        <f t="shared" si="18"/>
        <v>0</v>
      </c>
      <c r="BJ162" s="13" t="s">
        <v>117</v>
      </c>
      <c r="BK162" s="149">
        <f t="shared" si="19"/>
        <v>0</v>
      </c>
      <c r="BL162" s="13" t="s">
        <v>121</v>
      </c>
      <c r="BM162" s="148" t="s">
        <v>200</v>
      </c>
    </row>
    <row r="163" spans="2:65" s="1" customFormat="1" ht="24.25" customHeight="1">
      <c r="B163" s="135"/>
      <c r="C163" s="150" t="s">
        <v>208</v>
      </c>
      <c r="D163" s="150" t="s">
        <v>106</v>
      </c>
      <c r="E163" s="151" t="s">
        <v>465</v>
      </c>
      <c r="F163" s="152" t="s">
        <v>466</v>
      </c>
      <c r="G163" s="153" t="s">
        <v>124</v>
      </c>
      <c r="H163" s="154">
        <v>2270.4</v>
      </c>
      <c r="I163" s="155"/>
      <c r="J163" s="156">
        <f t="shared" si="10"/>
        <v>0</v>
      </c>
      <c r="K163" s="157"/>
      <c r="L163" s="158"/>
      <c r="M163" s="159" t="s">
        <v>1</v>
      </c>
      <c r="N163" s="160" t="s">
        <v>39</v>
      </c>
      <c r="P163" s="146">
        <f t="shared" si="11"/>
        <v>0</v>
      </c>
      <c r="Q163" s="146">
        <v>0</v>
      </c>
      <c r="R163" s="146">
        <f t="shared" si="12"/>
        <v>0</v>
      </c>
      <c r="S163" s="146">
        <v>0</v>
      </c>
      <c r="T163" s="147">
        <f t="shared" si="13"/>
        <v>0</v>
      </c>
      <c r="AR163" s="148" t="s">
        <v>128</v>
      </c>
      <c r="AT163" s="148" t="s">
        <v>106</v>
      </c>
      <c r="AU163" s="148" t="s">
        <v>117</v>
      </c>
      <c r="AY163" s="13" t="s">
        <v>109</v>
      </c>
      <c r="BE163" s="149">
        <f t="shared" si="14"/>
        <v>0</v>
      </c>
      <c r="BF163" s="149">
        <f t="shared" si="15"/>
        <v>0</v>
      </c>
      <c r="BG163" s="149">
        <f t="shared" si="16"/>
        <v>0</v>
      </c>
      <c r="BH163" s="149">
        <f t="shared" si="17"/>
        <v>0</v>
      </c>
      <c r="BI163" s="149">
        <f t="shared" si="18"/>
        <v>0</v>
      </c>
      <c r="BJ163" s="13" t="s">
        <v>117</v>
      </c>
      <c r="BK163" s="149">
        <f t="shared" si="19"/>
        <v>0</v>
      </c>
      <c r="BL163" s="13" t="s">
        <v>121</v>
      </c>
      <c r="BM163" s="148" t="s">
        <v>204</v>
      </c>
    </row>
    <row r="164" spans="2:65" s="1" customFormat="1" ht="16.5" customHeight="1">
      <c r="B164" s="135"/>
      <c r="C164" s="150" t="s">
        <v>165</v>
      </c>
      <c r="D164" s="150" t="s">
        <v>106</v>
      </c>
      <c r="E164" s="151" t="s">
        <v>467</v>
      </c>
      <c r="F164" s="152" t="s">
        <v>468</v>
      </c>
      <c r="G164" s="153" t="s">
        <v>154</v>
      </c>
      <c r="H164" s="154">
        <v>2.27</v>
      </c>
      <c r="I164" s="155"/>
      <c r="J164" s="156">
        <f t="shared" si="10"/>
        <v>0</v>
      </c>
      <c r="K164" s="157"/>
      <c r="L164" s="158"/>
      <c r="M164" s="159" t="s">
        <v>1</v>
      </c>
      <c r="N164" s="160" t="s">
        <v>39</v>
      </c>
      <c r="P164" s="146">
        <f t="shared" si="11"/>
        <v>0</v>
      </c>
      <c r="Q164" s="146">
        <v>1.6799999999999999E-2</v>
      </c>
      <c r="R164" s="146">
        <f t="shared" si="12"/>
        <v>3.8135999999999996E-2</v>
      </c>
      <c r="S164" s="146">
        <v>0</v>
      </c>
      <c r="T164" s="147">
        <f t="shared" si="13"/>
        <v>0</v>
      </c>
      <c r="AR164" s="148" t="s">
        <v>128</v>
      </c>
      <c r="AT164" s="148" t="s">
        <v>106</v>
      </c>
      <c r="AU164" s="148" t="s">
        <v>117</v>
      </c>
      <c r="AY164" s="13" t="s">
        <v>109</v>
      </c>
      <c r="BE164" s="149">
        <f t="shared" si="14"/>
        <v>0</v>
      </c>
      <c r="BF164" s="149">
        <f t="shared" si="15"/>
        <v>0</v>
      </c>
      <c r="BG164" s="149">
        <f t="shared" si="16"/>
        <v>0</v>
      </c>
      <c r="BH164" s="149">
        <f t="shared" si="17"/>
        <v>0</v>
      </c>
      <c r="BI164" s="149">
        <f t="shared" si="18"/>
        <v>0</v>
      </c>
      <c r="BJ164" s="13" t="s">
        <v>117</v>
      </c>
      <c r="BK164" s="149">
        <f t="shared" si="19"/>
        <v>0</v>
      </c>
      <c r="BL164" s="13" t="s">
        <v>121</v>
      </c>
      <c r="BM164" s="148" t="s">
        <v>207</v>
      </c>
    </row>
    <row r="165" spans="2:65" s="11" customFormat="1" ht="22.9" customHeight="1">
      <c r="B165" s="123"/>
      <c r="D165" s="124" t="s">
        <v>72</v>
      </c>
      <c r="E165" s="133" t="s">
        <v>121</v>
      </c>
      <c r="F165" s="133" t="s">
        <v>250</v>
      </c>
      <c r="I165" s="126"/>
      <c r="J165" s="134">
        <f>BK165</f>
        <v>0</v>
      </c>
      <c r="L165" s="123"/>
      <c r="M165" s="128"/>
      <c r="P165" s="129">
        <f>SUM(P166:P176)</f>
        <v>0</v>
      </c>
      <c r="R165" s="129">
        <f>SUM(R166:R176)</f>
        <v>29.604128703250005</v>
      </c>
      <c r="T165" s="130">
        <f>SUM(T166:T176)</f>
        <v>3</v>
      </c>
      <c r="AR165" s="124" t="s">
        <v>13</v>
      </c>
      <c r="AT165" s="131" t="s">
        <v>72</v>
      </c>
      <c r="AU165" s="131" t="s">
        <v>13</v>
      </c>
      <c r="AY165" s="124" t="s">
        <v>109</v>
      </c>
      <c r="BK165" s="132">
        <f>SUM(BK166:BK176)</f>
        <v>0</v>
      </c>
    </row>
    <row r="166" spans="2:65" s="1" customFormat="1" ht="16.5" customHeight="1">
      <c r="B166" s="135"/>
      <c r="C166" s="136" t="s">
        <v>215</v>
      </c>
      <c r="D166" s="136" t="s">
        <v>112</v>
      </c>
      <c r="E166" s="137" t="s">
        <v>469</v>
      </c>
      <c r="F166" s="138" t="s">
        <v>470</v>
      </c>
      <c r="G166" s="139" t="s">
        <v>124</v>
      </c>
      <c r="H166" s="140">
        <v>4</v>
      </c>
      <c r="I166" s="141"/>
      <c r="J166" s="142">
        <f t="shared" ref="J166:J176" si="20">ROUND(I166*H166,2)</f>
        <v>0</v>
      </c>
      <c r="K166" s="143"/>
      <c r="L166" s="28"/>
      <c r="M166" s="144" t="s">
        <v>1</v>
      </c>
      <c r="N166" s="145" t="s">
        <v>39</v>
      </c>
      <c r="P166" s="146">
        <f t="shared" ref="P166:P176" si="21">O166*H166</f>
        <v>0</v>
      </c>
      <c r="Q166" s="146">
        <v>0</v>
      </c>
      <c r="R166" s="146">
        <f t="shared" ref="R166:R176" si="22">Q166*H166</f>
        <v>0</v>
      </c>
      <c r="S166" s="146">
        <v>0</v>
      </c>
      <c r="T166" s="147">
        <f t="shared" ref="T166:T176" si="23">S166*H166</f>
        <v>0</v>
      </c>
      <c r="AR166" s="148" t="s">
        <v>121</v>
      </c>
      <c r="AT166" s="148" t="s">
        <v>112</v>
      </c>
      <c r="AU166" s="148" t="s">
        <v>117</v>
      </c>
      <c r="AY166" s="13" t="s">
        <v>109</v>
      </c>
      <c r="BE166" s="149">
        <f t="shared" ref="BE166:BE176" si="24">IF(N166="základná",J166,0)</f>
        <v>0</v>
      </c>
      <c r="BF166" s="149">
        <f t="shared" ref="BF166:BF176" si="25">IF(N166="znížená",J166,0)</f>
        <v>0</v>
      </c>
      <c r="BG166" s="149">
        <f t="shared" ref="BG166:BG176" si="26">IF(N166="zákl. prenesená",J166,0)</f>
        <v>0</v>
      </c>
      <c r="BH166" s="149">
        <f t="shared" ref="BH166:BH176" si="27">IF(N166="zníž. prenesená",J166,0)</f>
        <v>0</v>
      </c>
      <c r="BI166" s="149">
        <f t="shared" ref="BI166:BI176" si="28">IF(N166="nulová",J166,0)</f>
        <v>0</v>
      </c>
      <c r="BJ166" s="13" t="s">
        <v>117</v>
      </c>
      <c r="BK166" s="149">
        <f t="shared" ref="BK166:BK176" si="29">ROUND(I166*H166,2)</f>
        <v>0</v>
      </c>
      <c r="BL166" s="13" t="s">
        <v>121</v>
      </c>
      <c r="BM166" s="148" t="s">
        <v>471</v>
      </c>
    </row>
    <row r="167" spans="2:65" s="1" customFormat="1" ht="16.5" customHeight="1">
      <c r="B167" s="135"/>
      <c r="C167" s="136" t="s">
        <v>169</v>
      </c>
      <c r="D167" s="136" t="s">
        <v>112</v>
      </c>
      <c r="E167" s="137" t="s">
        <v>472</v>
      </c>
      <c r="F167" s="138" t="s">
        <v>473</v>
      </c>
      <c r="G167" s="139" t="s">
        <v>474</v>
      </c>
      <c r="H167" s="140">
        <v>1</v>
      </c>
      <c r="I167" s="141"/>
      <c r="J167" s="142">
        <f t="shared" si="20"/>
        <v>0</v>
      </c>
      <c r="K167" s="143"/>
      <c r="L167" s="28"/>
      <c r="M167" s="144" t="s">
        <v>1</v>
      </c>
      <c r="N167" s="145" t="s">
        <v>39</v>
      </c>
      <c r="P167" s="146">
        <f t="shared" si="21"/>
        <v>0</v>
      </c>
      <c r="Q167" s="146">
        <v>0</v>
      </c>
      <c r="R167" s="146">
        <f t="shared" si="22"/>
        <v>0</v>
      </c>
      <c r="S167" s="146">
        <v>0</v>
      </c>
      <c r="T167" s="147">
        <f t="shared" si="23"/>
        <v>0</v>
      </c>
      <c r="AR167" s="148" t="s">
        <v>121</v>
      </c>
      <c r="AT167" s="148" t="s">
        <v>112</v>
      </c>
      <c r="AU167" s="148" t="s">
        <v>117</v>
      </c>
      <c r="AY167" s="13" t="s">
        <v>109</v>
      </c>
      <c r="BE167" s="149">
        <f t="shared" si="24"/>
        <v>0</v>
      </c>
      <c r="BF167" s="149">
        <f t="shared" si="25"/>
        <v>0</v>
      </c>
      <c r="BG167" s="149">
        <f t="shared" si="26"/>
        <v>0</v>
      </c>
      <c r="BH167" s="149">
        <f t="shared" si="27"/>
        <v>0</v>
      </c>
      <c r="BI167" s="149">
        <f t="shared" si="28"/>
        <v>0</v>
      </c>
      <c r="BJ167" s="13" t="s">
        <v>117</v>
      </c>
      <c r="BK167" s="149">
        <f t="shared" si="29"/>
        <v>0</v>
      </c>
      <c r="BL167" s="13" t="s">
        <v>121</v>
      </c>
      <c r="BM167" s="148" t="s">
        <v>475</v>
      </c>
    </row>
    <row r="168" spans="2:65" s="1" customFormat="1" ht="24.25" customHeight="1">
      <c r="B168" s="135"/>
      <c r="C168" s="136" t="s">
        <v>222</v>
      </c>
      <c r="D168" s="136" t="s">
        <v>112</v>
      </c>
      <c r="E168" s="137" t="s">
        <v>476</v>
      </c>
      <c r="F168" s="138" t="s">
        <v>477</v>
      </c>
      <c r="G168" s="139" t="s">
        <v>247</v>
      </c>
      <c r="H168" s="140">
        <v>7.6139999999999999</v>
      </c>
      <c r="I168" s="141"/>
      <c r="J168" s="142">
        <f t="shared" si="20"/>
        <v>0</v>
      </c>
      <c r="K168" s="143"/>
      <c r="L168" s="28"/>
      <c r="M168" s="144" t="s">
        <v>1</v>
      </c>
      <c r="N168" s="145" t="s">
        <v>39</v>
      </c>
      <c r="P168" s="146">
        <f t="shared" si="21"/>
        <v>0</v>
      </c>
      <c r="Q168" s="146">
        <v>2.4641950000000001</v>
      </c>
      <c r="R168" s="146">
        <f t="shared" si="22"/>
        <v>18.76238073</v>
      </c>
      <c r="S168" s="146">
        <v>0</v>
      </c>
      <c r="T168" s="147">
        <f t="shared" si="23"/>
        <v>0</v>
      </c>
      <c r="AR168" s="148" t="s">
        <v>121</v>
      </c>
      <c r="AT168" s="148" t="s">
        <v>112</v>
      </c>
      <c r="AU168" s="148" t="s">
        <v>117</v>
      </c>
      <c r="AY168" s="13" t="s">
        <v>109</v>
      </c>
      <c r="BE168" s="149">
        <f t="shared" si="24"/>
        <v>0</v>
      </c>
      <c r="BF168" s="149">
        <f t="shared" si="25"/>
        <v>0</v>
      </c>
      <c r="BG168" s="149">
        <f t="shared" si="26"/>
        <v>0</v>
      </c>
      <c r="BH168" s="149">
        <f t="shared" si="27"/>
        <v>0</v>
      </c>
      <c r="BI168" s="149">
        <f t="shared" si="28"/>
        <v>0</v>
      </c>
      <c r="BJ168" s="13" t="s">
        <v>117</v>
      </c>
      <c r="BK168" s="149">
        <f t="shared" si="29"/>
        <v>0</v>
      </c>
      <c r="BL168" s="13" t="s">
        <v>121</v>
      </c>
      <c r="BM168" s="148" t="s">
        <v>211</v>
      </c>
    </row>
    <row r="169" spans="2:65" s="1" customFormat="1" ht="33" customHeight="1">
      <c r="B169" s="135"/>
      <c r="C169" s="136" t="s">
        <v>172</v>
      </c>
      <c r="D169" s="136" t="s">
        <v>112</v>
      </c>
      <c r="E169" s="137" t="s">
        <v>478</v>
      </c>
      <c r="F169" s="138" t="s">
        <v>479</v>
      </c>
      <c r="G169" s="139" t="s">
        <v>315</v>
      </c>
      <c r="H169" s="140">
        <v>15</v>
      </c>
      <c r="I169" s="141"/>
      <c r="J169" s="142">
        <f t="shared" si="20"/>
        <v>0</v>
      </c>
      <c r="K169" s="143"/>
      <c r="L169" s="28"/>
      <c r="M169" s="144" t="s">
        <v>1</v>
      </c>
      <c r="N169" s="145" t="s">
        <v>39</v>
      </c>
      <c r="P169" s="146">
        <f t="shared" si="21"/>
        <v>0</v>
      </c>
      <c r="Q169" s="146">
        <v>6.5420000000000001E-3</v>
      </c>
      <c r="R169" s="146">
        <f t="shared" si="22"/>
        <v>9.8129999999999995E-2</v>
      </c>
      <c r="S169" s="146">
        <v>0</v>
      </c>
      <c r="T169" s="147">
        <f t="shared" si="23"/>
        <v>0</v>
      </c>
      <c r="AR169" s="148" t="s">
        <v>121</v>
      </c>
      <c r="AT169" s="148" t="s">
        <v>112</v>
      </c>
      <c r="AU169" s="148" t="s">
        <v>117</v>
      </c>
      <c r="AY169" s="13" t="s">
        <v>109</v>
      </c>
      <c r="BE169" s="149">
        <f t="shared" si="24"/>
        <v>0</v>
      </c>
      <c r="BF169" s="149">
        <f t="shared" si="25"/>
        <v>0</v>
      </c>
      <c r="BG169" s="149">
        <f t="shared" si="26"/>
        <v>0</v>
      </c>
      <c r="BH169" s="149">
        <f t="shared" si="27"/>
        <v>0</v>
      </c>
      <c r="BI169" s="149">
        <f t="shared" si="28"/>
        <v>0</v>
      </c>
      <c r="BJ169" s="13" t="s">
        <v>117</v>
      </c>
      <c r="BK169" s="149">
        <f t="shared" si="29"/>
        <v>0</v>
      </c>
      <c r="BL169" s="13" t="s">
        <v>121</v>
      </c>
      <c r="BM169" s="148" t="s">
        <v>214</v>
      </c>
    </row>
    <row r="170" spans="2:65" s="1" customFormat="1" ht="24.25" customHeight="1">
      <c r="B170" s="135"/>
      <c r="C170" s="136" t="s">
        <v>480</v>
      </c>
      <c r="D170" s="136" t="s">
        <v>112</v>
      </c>
      <c r="E170" s="137" t="s">
        <v>481</v>
      </c>
      <c r="F170" s="138" t="s">
        <v>482</v>
      </c>
      <c r="G170" s="139" t="s">
        <v>315</v>
      </c>
      <c r="H170" s="140">
        <v>15</v>
      </c>
      <c r="I170" s="141"/>
      <c r="J170" s="142">
        <f t="shared" si="20"/>
        <v>0</v>
      </c>
      <c r="K170" s="143"/>
      <c r="L170" s="28"/>
      <c r="M170" s="144" t="s">
        <v>1</v>
      </c>
      <c r="N170" s="145" t="s">
        <v>39</v>
      </c>
      <c r="P170" s="146">
        <f t="shared" si="21"/>
        <v>0</v>
      </c>
      <c r="Q170" s="146">
        <v>6.5420000000000001E-3</v>
      </c>
      <c r="R170" s="146">
        <f t="shared" si="22"/>
        <v>9.8129999999999995E-2</v>
      </c>
      <c r="S170" s="146">
        <v>0</v>
      </c>
      <c r="T170" s="147">
        <f t="shared" si="23"/>
        <v>0</v>
      </c>
      <c r="AR170" s="148" t="s">
        <v>121</v>
      </c>
      <c r="AT170" s="148" t="s">
        <v>112</v>
      </c>
      <c r="AU170" s="148" t="s">
        <v>117</v>
      </c>
      <c r="AY170" s="13" t="s">
        <v>109</v>
      </c>
      <c r="BE170" s="149">
        <f t="shared" si="24"/>
        <v>0</v>
      </c>
      <c r="BF170" s="149">
        <f t="shared" si="25"/>
        <v>0</v>
      </c>
      <c r="BG170" s="149">
        <f t="shared" si="26"/>
        <v>0</v>
      </c>
      <c r="BH170" s="149">
        <f t="shared" si="27"/>
        <v>0</v>
      </c>
      <c r="BI170" s="149">
        <f t="shared" si="28"/>
        <v>0</v>
      </c>
      <c r="BJ170" s="13" t="s">
        <v>117</v>
      </c>
      <c r="BK170" s="149">
        <f t="shared" si="29"/>
        <v>0</v>
      </c>
      <c r="BL170" s="13" t="s">
        <v>121</v>
      </c>
      <c r="BM170" s="148" t="s">
        <v>218</v>
      </c>
    </row>
    <row r="171" spans="2:65" s="1" customFormat="1" ht="24.25" customHeight="1">
      <c r="B171" s="135"/>
      <c r="C171" s="136" t="s">
        <v>176</v>
      </c>
      <c r="D171" s="136" t="s">
        <v>112</v>
      </c>
      <c r="E171" s="137" t="s">
        <v>483</v>
      </c>
      <c r="F171" s="138" t="s">
        <v>484</v>
      </c>
      <c r="G171" s="139" t="s">
        <v>315</v>
      </c>
      <c r="H171" s="140">
        <v>2.2530000000000001</v>
      </c>
      <c r="I171" s="141"/>
      <c r="J171" s="142">
        <f t="shared" si="20"/>
        <v>0</v>
      </c>
      <c r="K171" s="143"/>
      <c r="L171" s="28"/>
      <c r="M171" s="144" t="s">
        <v>1</v>
      </c>
      <c r="N171" s="145" t="s">
        <v>39</v>
      </c>
      <c r="P171" s="146">
        <f t="shared" si="21"/>
        <v>0</v>
      </c>
      <c r="Q171" s="146">
        <v>0.33720525000000001</v>
      </c>
      <c r="R171" s="146">
        <f t="shared" si="22"/>
        <v>0.75972342825000005</v>
      </c>
      <c r="S171" s="146">
        <v>0</v>
      </c>
      <c r="T171" s="147">
        <f t="shared" si="23"/>
        <v>0</v>
      </c>
      <c r="AR171" s="148" t="s">
        <v>121</v>
      </c>
      <c r="AT171" s="148" t="s">
        <v>112</v>
      </c>
      <c r="AU171" s="148" t="s">
        <v>117</v>
      </c>
      <c r="AY171" s="13" t="s">
        <v>109</v>
      </c>
      <c r="BE171" s="149">
        <f t="shared" si="24"/>
        <v>0</v>
      </c>
      <c r="BF171" s="149">
        <f t="shared" si="25"/>
        <v>0</v>
      </c>
      <c r="BG171" s="149">
        <f t="shared" si="26"/>
        <v>0</v>
      </c>
      <c r="BH171" s="149">
        <f t="shared" si="27"/>
        <v>0</v>
      </c>
      <c r="BI171" s="149">
        <f t="shared" si="28"/>
        <v>0</v>
      </c>
      <c r="BJ171" s="13" t="s">
        <v>117</v>
      </c>
      <c r="BK171" s="149">
        <f t="shared" si="29"/>
        <v>0</v>
      </c>
      <c r="BL171" s="13" t="s">
        <v>121</v>
      </c>
      <c r="BM171" s="148" t="s">
        <v>485</v>
      </c>
    </row>
    <row r="172" spans="2:65" s="1" customFormat="1" ht="33" customHeight="1">
      <c r="B172" s="135"/>
      <c r="C172" s="136" t="s">
        <v>486</v>
      </c>
      <c r="D172" s="136" t="s">
        <v>112</v>
      </c>
      <c r="E172" s="137" t="s">
        <v>487</v>
      </c>
      <c r="F172" s="138" t="s">
        <v>488</v>
      </c>
      <c r="G172" s="139" t="s">
        <v>124</v>
      </c>
      <c r="H172" s="140">
        <v>8</v>
      </c>
      <c r="I172" s="141"/>
      <c r="J172" s="142">
        <f t="shared" si="20"/>
        <v>0</v>
      </c>
      <c r="K172" s="143"/>
      <c r="L172" s="28"/>
      <c r="M172" s="144" t="s">
        <v>1</v>
      </c>
      <c r="N172" s="145" t="s">
        <v>39</v>
      </c>
      <c r="P172" s="146">
        <f t="shared" si="21"/>
        <v>0</v>
      </c>
      <c r="Q172" s="146">
        <v>2.9300000000000002E-4</v>
      </c>
      <c r="R172" s="146">
        <f t="shared" si="22"/>
        <v>2.3440000000000002E-3</v>
      </c>
      <c r="S172" s="146">
        <v>0.375</v>
      </c>
      <c r="T172" s="147">
        <f t="shared" si="23"/>
        <v>3</v>
      </c>
      <c r="AR172" s="148" t="s">
        <v>121</v>
      </c>
      <c r="AT172" s="148" t="s">
        <v>112</v>
      </c>
      <c r="AU172" s="148" t="s">
        <v>117</v>
      </c>
      <c r="AY172" s="13" t="s">
        <v>109</v>
      </c>
      <c r="BE172" s="149">
        <f t="shared" si="24"/>
        <v>0</v>
      </c>
      <c r="BF172" s="149">
        <f t="shared" si="25"/>
        <v>0</v>
      </c>
      <c r="BG172" s="149">
        <f t="shared" si="26"/>
        <v>0</v>
      </c>
      <c r="BH172" s="149">
        <f t="shared" si="27"/>
        <v>0</v>
      </c>
      <c r="BI172" s="149">
        <f t="shared" si="28"/>
        <v>0</v>
      </c>
      <c r="BJ172" s="13" t="s">
        <v>117</v>
      </c>
      <c r="BK172" s="149">
        <f t="shared" si="29"/>
        <v>0</v>
      </c>
      <c r="BL172" s="13" t="s">
        <v>121</v>
      </c>
      <c r="BM172" s="148" t="s">
        <v>221</v>
      </c>
    </row>
    <row r="173" spans="2:65" s="1" customFormat="1" ht="24.25" customHeight="1">
      <c r="B173" s="135"/>
      <c r="C173" s="136" t="s">
        <v>179</v>
      </c>
      <c r="D173" s="136" t="s">
        <v>112</v>
      </c>
      <c r="E173" s="137" t="s">
        <v>489</v>
      </c>
      <c r="F173" s="138" t="s">
        <v>490</v>
      </c>
      <c r="G173" s="139" t="s">
        <v>124</v>
      </c>
      <c r="H173" s="140">
        <v>8</v>
      </c>
      <c r="I173" s="141"/>
      <c r="J173" s="142">
        <f t="shared" si="20"/>
        <v>0</v>
      </c>
      <c r="K173" s="143"/>
      <c r="L173" s="28"/>
      <c r="M173" s="144" t="s">
        <v>1</v>
      </c>
      <c r="N173" s="145" t="s">
        <v>39</v>
      </c>
      <c r="P173" s="146">
        <f t="shared" si="21"/>
        <v>0</v>
      </c>
      <c r="Q173" s="146">
        <v>0</v>
      </c>
      <c r="R173" s="146">
        <f t="shared" si="22"/>
        <v>0</v>
      </c>
      <c r="S173" s="146">
        <v>0</v>
      </c>
      <c r="T173" s="147">
        <f t="shared" si="23"/>
        <v>0</v>
      </c>
      <c r="AR173" s="148" t="s">
        <v>121</v>
      </c>
      <c r="AT173" s="148" t="s">
        <v>112</v>
      </c>
      <c r="AU173" s="148" t="s">
        <v>117</v>
      </c>
      <c r="AY173" s="13" t="s">
        <v>109</v>
      </c>
      <c r="BE173" s="149">
        <f t="shared" si="24"/>
        <v>0</v>
      </c>
      <c r="BF173" s="149">
        <f t="shared" si="25"/>
        <v>0</v>
      </c>
      <c r="BG173" s="149">
        <f t="shared" si="26"/>
        <v>0</v>
      </c>
      <c r="BH173" s="149">
        <f t="shared" si="27"/>
        <v>0</v>
      </c>
      <c r="BI173" s="149">
        <f t="shared" si="28"/>
        <v>0</v>
      </c>
      <c r="BJ173" s="13" t="s">
        <v>117</v>
      </c>
      <c r="BK173" s="149">
        <f t="shared" si="29"/>
        <v>0</v>
      </c>
      <c r="BL173" s="13" t="s">
        <v>121</v>
      </c>
      <c r="BM173" s="148" t="s">
        <v>225</v>
      </c>
    </row>
    <row r="174" spans="2:65" s="1" customFormat="1" ht="24.25" customHeight="1">
      <c r="B174" s="135"/>
      <c r="C174" s="136" t="s">
        <v>491</v>
      </c>
      <c r="D174" s="136" t="s">
        <v>112</v>
      </c>
      <c r="E174" s="137" t="s">
        <v>492</v>
      </c>
      <c r="F174" s="138" t="s">
        <v>493</v>
      </c>
      <c r="G174" s="139" t="s">
        <v>124</v>
      </c>
      <c r="H174" s="140">
        <v>8</v>
      </c>
      <c r="I174" s="141"/>
      <c r="J174" s="142">
        <f t="shared" si="20"/>
        <v>0</v>
      </c>
      <c r="K174" s="143"/>
      <c r="L174" s="28"/>
      <c r="M174" s="144" t="s">
        <v>1</v>
      </c>
      <c r="N174" s="145" t="s">
        <v>39</v>
      </c>
      <c r="P174" s="146">
        <f t="shared" si="21"/>
        <v>0</v>
      </c>
      <c r="Q174" s="146">
        <v>3.055E-4</v>
      </c>
      <c r="R174" s="146">
        <f t="shared" si="22"/>
        <v>2.444E-3</v>
      </c>
      <c r="S174" s="146">
        <v>0</v>
      </c>
      <c r="T174" s="147">
        <f t="shared" si="23"/>
        <v>0</v>
      </c>
      <c r="AR174" s="148" t="s">
        <v>121</v>
      </c>
      <c r="AT174" s="148" t="s">
        <v>112</v>
      </c>
      <c r="AU174" s="148" t="s">
        <v>117</v>
      </c>
      <c r="AY174" s="13" t="s">
        <v>109</v>
      </c>
      <c r="BE174" s="149">
        <f t="shared" si="24"/>
        <v>0</v>
      </c>
      <c r="BF174" s="149">
        <f t="shared" si="25"/>
        <v>0</v>
      </c>
      <c r="BG174" s="149">
        <f t="shared" si="26"/>
        <v>0</v>
      </c>
      <c r="BH174" s="149">
        <f t="shared" si="27"/>
        <v>0</v>
      </c>
      <c r="BI174" s="149">
        <f t="shared" si="28"/>
        <v>0</v>
      </c>
      <c r="BJ174" s="13" t="s">
        <v>117</v>
      </c>
      <c r="BK174" s="149">
        <f t="shared" si="29"/>
        <v>0</v>
      </c>
      <c r="BL174" s="13" t="s">
        <v>121</v>
      </c>
      <c r="BM174" s="148" t="s">
        <v>116</v>
      </c>
    </row>
    <row r="175" spans="2:65" s="1" customFormat="1" ht="24.25" customHeight="1">
      <c r="B175" s="135"/>
      <c r="C175" s="136" t="s">
        <v>183</v>
      </c>
      <c r="D175" s="136" t="s">
        <v>112</v>
      </c>
      <c r="E175" s="137" t="s">
        <v>494</v>
      </c>
      <c r="F175" s="138" t="s">
        <v>495</v>
      </c>
      <c r="G175" s="139" t="s">
        <v>124</v>
      </c>
      <c r="H175" s="140">
        <v>8</v>
      </c>
      <c r="I175" s="141"/>
      <c r="J175" s="142">
        <f t="shared" si="20"/>
        <v>0</v>
      </c>
      <c r="K175" s="143"/>
      <c r="L175" s="28"/>
      <c r="M175" s="144" t="s">
        <v>1</v>
      </c>
      <c r="N175" s="145" t="s">
        <v>39</v>
      </c>
      <c r="P175" s="146">
        <f t="shared" si="21"/>
        <v>0</v>
      </c>
      <c r="Q175" s="146">
        <v>0</v>
      </c>
      <c r="R175" s="146">
        <f t="shared" si="22"/>
        <v>0</v>
      </c>
      <c r="S175" s="146">
        <v>0</v>
      </c>
      <c r="T175" s="147">
        <f t="shared" si="23"/>
        <v>0</v>
      </c>
      <c r="AR175" s="148" t="s">
        <v>121</v>
      </c>
      <c r="AT175" s="148" t="s">
        <v>112</v>
      </c>
      <c r="AU175" s="148" t="s">
        <v>117</v>
      </c>
      <c r="AY175" s="13" t="s">
        <v>109</v>
      </c>
      <c r="BE175" s="149">
        <f t="shared" si="24"/>
        <v>0</v>
      </c>
      <c r="BF175" s="149">
        <f t="shared" si="25"/>
        <v>0</v>
      </c>
      <c r="BG175" s="149">
        <f t="shared" si="26"/>
        <v>0</v>
      </c>
      <c r="BH175" s="149">
        <f t="shared" si="27"/>
        <v>0</v>
      </c>
      <c r="BI175" s="149">
        <f t="shared" si="28"/>
        <v>0</v>
      </c>
      <c r="BJ175" s="13" t="s">
        <v>117</v>
      </c>
      <c r="BK175" s="149">
        <f t="shared" si="29"/>
        <v>0</v>
      </c>
      <c r="BL175" s="13" t="s">
        <v>121</v>
      </c>
      <c r="BM175" s="148" t="s">
        <v>328</v>
      </c>
    </row>
    <row r="176" spans="2:65" s="1" customFormat="1" ht="24.25" customHeight="1">
      <c r="B176" s="135"/>
      <c r="C176" s="136" t="s">
        <v>496</v>
      </c>
      <c r="D176" s="136" t="s">
        <v>112</v>
      </c>
      <c r="E176" s="137" t="s">
        <v>497</v>
      </c>
      <c r="F176" s="138" t="s">
        <v>498</v>
      </c>
      <c r="G176" s="139" t="s">
        <v>315</v>
      </c>
      <c r="H176" s="140">
        <v>53.575000000000003</v>
      </c>
      <c r="I176" s="141"/>
      <c r="J176" s="142">
        <f t="shared" si="20"/>
        <v>0</v>
      </c>
      <c r="K176" s="143"/>
      <c r="L176" s="28"/>
      <c r="M176" s="144" t="s">
        <v>1</v>
      </c>
      <c r="N176" s="145" t="s">
        <v>39</v>
      </c>
      <c r="P176" s="146">
        <f t="shared" si="21"/>
        <v>0</v>
      </c>
      <c r="Q176" s="146">
        <v>0.1844326</v>
      </c>
      <c r="R176" s="146">
        <f t="shared" si="22"/>
        <v>9.8809765450000011</v>
      </c>
      <c r="S176" s="146">
        <v>0</v>
      </c>
      <c r="T176" s="147">
        <f t="shared" si="23"/>
        <v>0</v>
      </c>
      <c r="AR176" s="148" t="s">
        <v>121</v>
      </c>
      <c r="AT176" s="148" t="s">
        <v>112</v>
      </c>
      <c r="AU176" s="148" t="s">
        <v>117</v>
      </c>
      <c r="AY176" s="13" t="s">
        <v>109</v>
      </c>
      <c r="BE176" s="149">
        <f t="shared" si="24"/>
        <v>0</v>
      </c>
      <c r="BF176" s="149">
        <f t="shared" si="25"/>
        <v>0</v>
      </c>
      <c r="BG176" s="149">
        <f t="shared" si="26"/>
        <v>0</v>
      </c>
      <c r="BH176" s="149">
        <f t="shared" si="27"/>
        <v>0</v>
      </c>
      <c r="BI176" s="149">
        <f t="shared" si="28"/>
        <v>0</v>
      </c>
      <c r="BJ176" s="13" t="s">
        <v>117</v>
      </c>
      <c r="BK176" s="149">
        <f t="shared" si="29"/>
        <v>0</v>
      </c>
      <c r="BL176" s="13" t="s">
        <v>121</v>
      </c>
      <c r="BM176" s="148" t="s">
        <v>332</v>
      </c>
    </row>
    <row r="177" spans="2:65" s="11" customFormat="1" ht="22.9" customHeight="1">
      <c r="B177" s="123"/>
      <c r="D177" s="124" t="s">
        <v>72</v>
      </c>
      <c r="E177" s="133" t="s">
        <v>129</v>
      </c>
      <c r="F177" s="133" t="s">
        <v>499</v>
      </c>
      <c r="I177" s="126"/>
      <c r="J177" s="134">
        <f>BK177</f>
        <v>0</v>
      </c>
      <c r="L177" s="123"/>
      <c r="M177" s="128"/>
      <c r="P177" s="129">
        <f>SUM(P178:P185)</f>
        <v>0</v>
      </c>
      <c r="R177" s="129">
        <f>SUM(R178:R185)</f>
        <v>137.84266170719201</v>
      </c>
      <c r="T177" s="130">
        <f>SUM(T178:T185)</f>
        <v>0</v>
      </c>
      <c r="AR177" s="124" t="s">
        <v>13</v>
      </c>
      <c r="AT177" s="131" t="s">
        <v>72</v>
      </c>
      <c r="AU177" s="131" t="s">
        <v>13</v>
      </c>
      <c r="AY177" s="124" t="s">
        <v>109</v>
      </c>
      <c r="BK177" s="132">
        <f>SUM(BK178:BK185)</f>
        <v>0</v>
      </c>
    </row>
    <row r="178" spans="2:65" s="1" customFormat="1" ht="24.25" customHeight="1">
      <c r="B178" s="135"/>
      <c r="C178" s="136" t="s">
        <v>186</v>
      </c>
      <c r="D178" s="136" t="s">
        <v>112</v>
      </c>
      <c r="E178" s="137" t="s">
        <v>500</v>
      </c>
      <c r="F178" s="138" t="s">
        <v>501</v>
      </c>
      <c r="G178" s="139" t="s">
        <v>315</v>
      </c>
      <c r="H178" s="140">
        <v>97</v>
      </c>
      <c r="I178" s="141"/>
      <c r="J178" s="142">
        <f t="shared" ref="J178:J185" si="30">ROUND(I178*H178,2)</f>
        <v>0</v>
      </c>
      <c r="K178" s="143"/>
      <c r="L178" s="28"/>
      <c r="M178" s="144" t="s">
        <v>1</v>
      </c>
      <c r="N178" s="145" t="s">
        <v>39</v>
      </c>
      <c r="P178" s="146">
        <f t="shared" ref="P178:P185" si="31">O178*H178</f>
        <v>0</v>
      </c>
      <c r="Q178" s="146">
        <v>0.27994000000000002</v>
      </c>
      <c r="R178" s="146">
        <f t="shared" ref="R178:R185" si="32">Q178*H178</f>
        <v>27.154180000000004</v>
      </c>
      <c r="S178" s="146">
        <v>0</v>
      </c>
      <c r="T178" s="147">
        <f t="shared" ref="T178:T185" si="33">S178*H178</f>
        <v>0</v>
      </c>
      <c r="AR178" s="148" t="s">
        <v>121</v>
      </c>
      <c r="AT178" s="148" t="s">
        <v>112</v>
      </c>
      <c r="AU178" s="148" t="s">
        <v>117</v>
      </c>
      <c r="AY178" s="13" t="s">
        <v>109</v>
      </c>
      <c r="BE178" s="149">
        <f t="shared" ref="BE178:BE185" si="34">IF(N178="základná",J178,0)</f>
        <v>0</v>
      </c>
      <c r="BF178" s="149">
        <f t="shared" ref="BF178:BF185" si="35">IF(N178="znížená",J178,0)</f>
        <v>0</v>
      </c>
      <c r="BG178" s="149">
        <f t="shared" ref="BG178:BG185" si="36">IF(N178="zákl. prenesená",J178,0)</f>
        <v>0</v>
      </c>
      <c r="BH178" s="149">
        <f t="shared" ref="BH178:BH185" si="37">IF(N178="zníž. prenesená",J178,0)</f>
        <v>0</v>
      </c>
      <c r="BI178" s="149">
        <f t="shared" ref="BI178:BI185" si="38">IF(N178="nulová",J178,0)</f>
        <v>0</v>
      </c>
      <c r="BJ178" s="13" t="s">
        <v>117</v>
      </c>
      <c r="BK178" s="149">
        <f t="shared" ref="BK178:BK185" si="39">ROUND(I178*H178,2)</f>
        <v>0</v>
      </c>
      <c r="BL178" s="13" t="s">
        <v>121</v>
      </c>
      <c r="BM178" s="148" t="s">
        <v>502</v>
      </c>
    </row>
    <row r="179" spans="2:65" s="1" customFormat="1" ht="33" customHeight="1">
      <c r="B179" s="135"/>
      <c r="C179" s="136" t="s">
        <v>503</v>
      </c>
      <c r="D179" s="136" t="s">
        <v>112</v>
      </c>
      <c r="E179" s="137" t="s">
        <v>504</v>
      </c>
      <c r="F179" s="138" t="s">
        <v>505</v>
      </c>
      <c r="G179" s="139" t="s">
        <v>315</v>
      </c>
      <c r="H179" s="140">
        <v>194</v>
      </c>
      <c r="I179" s="141"/>
      <c r="J179" s="142">
        <f t="shared" si="30"/>
        <v>0</v>
      </c>
      <c r="K179" s="143"/>
      <c r="L179" s="28"/>
      <c r="M179" s="144" t="s">
        <v>1</v>
      </c>
      <c r="N179" s="145" t="s">
        <v>39</v>
      </c>
      <c r="P179" s="146">
        <f t="shared" si="31"/>
        <v>0</v>
      </c>
      <c r="Q179" s="146">
        <v>3.1E-4</v>
      </c>
      <c r="R179" s="146">
        <f t="shared" si="32"/>
        <v>6.0139999999999999E-2</v>
      </c>
      <c r="S179" s="146">
        <v>0</v>
      </c>
      <c r="T179" s="147">
        <f t="shared" si="33"/>
        <v>0</v>
      </c>
      <c r="AR179" s="148" t="s">
        <v>121</v>
      </c>
      <c r="AT179" s="148" t="s">
        <v>112</v>
      </c>
      <c r="AU179" s="148" t="s">
        <v>117</v>
      </c>
      <c r="AY179" s="13" t="s">
        <v>109</v>
      </c>
      <c r="BE179" s="149">
        <f t="shared" si="34"/>
        <v>0</v>
      </c>
      <c r="BF179" s="149">
        <f t="shared" si="35"/>
        <v>0</v>
      </c>
      <c r="BG179" s="149">
        <f t="shared" si="36"/>
        <v>0</v>
      </c>
      <c r="BH179" s="149">
        <f t="shared" si="37"/>
        <v>0</v>
      </c>
      <c r="BI179" s="149">
        <f t="shared" si="38"/>
        <v>0</v>
      </c>
      <c r="BJ179" s="13" t="s">
        <v>117</v>
      </c>
      <c r="BK179" s="149">
        <f t="shared" si="39"/>
        <v>0</v>
      </c>
      <c r="BL179" s="13" t="s">
        <v>121</v>
      </c>
      <c r="BM179" s="148" t="s">
        <v>506</v>
      </c>
    </row>
    <row r="180" spans="2:65" s="1" customFormat="1" ht="33" customHeight="1">
      <c r="B180" s="135"/>
      <c r="C180" s="136" t="s">
        <v>190</v>
      </c>
      <c r="D180" s="136" t="s">
        <v>112</v>
      </c>
      <c r="E180" s="137" t="s">
        <v>507</v>
      </c>
      <c r="F180" s="138" t="s">
        <v>508</v>
      </c>
      <c r="G180" s="139" t="s">
        <v>315</v>
      </c>
      <c r="H180" s="140">
        <v>97</v>
      </c>
      <c r="I180" s="141"/>
      <c r="J180" s="142">
        <f t="shared" si="30"/>
        <v>0</v>
      </c>
      <c r="K180" s="143"/>
      <c r="L180" s="28"/>
      <c r="M180" s="144" t="s">
        <v>1</v>
      </c>
      <c r="N180" s="145" t="s">
        <v>39</v>
      </c>
      <c r="P180" s="146">
        <f t="shared" si="31"/>
        <v>0</v>
      </c>
      <c r="Q180" s="146">
        <v>0.12966</v>
      </c>
      <c r="R180" s="146">
        <f t="shared" si="32"/>
        <v>12.577019999999999</v>
      </c>
      <c r="S180" s="146">
        <v>0</v>
      </c>
      <c r="T180" s="147">
        <f t="shared" si="33"/>
        <v>0</v>
      </c>
      <c r="AR180" s="148" t="s">
        <v>121</v>
      </c>
      <c r="AT180" s="148" t="s">
        <v>112</v>
      </c>
      <c r="AU180" s="148" t="s">
        <v>117</v>
      </c>
      <c r="AY180" s="13" t="s">
        <v>109</v>
      </c>
      <c r="BE180" s="149">
        <f t="shared" si="34"/>
        <v>0</v>
      </c>
      <c r="BF180" s="149">
        <f t="shared" si="35"/>
        <v>0</v>
      </c>
      <c r="BG180" s="149">
        <f t="shared" si="36"/>
        <v>0</v>
      </c>
      <c r="BH180" s="149">
        <f t="shared" si="37"/>
        <v>0</v>
      </c>
      <c r="BI180" s="149">
        <f t="shared" si="38"/>
        <v>0</v>
      </c>
      <c r="BJ180" s="13" t="s">
        <v>117</v>
      </c>
      <c r="BK180" s="149">
        <f t="shared" si="39"/>
        <v>0</v>
      </c>
      <c r="BL180" s="13" t="s">
        <v>121</v>
      </c>
      <c r="BM180" s="148" t="s">
        <v>509</v>
      </c>
    </row>
    <row r="181" spans="2:65" s="1" customFormat="1" ht="37.9" customHeight="1">
      <c r="B181" s="135"/>
      <c r="C181" s="136" t="s">
        <v>510</v>
      </c>
      <c r="D181" s="136" t="s">
        <v>112</v>
      </c>
      <c r="E181" s="137" t="s">
        <v>511</v>
      </c>
      <c r="F181" s="138" t="s">
        <v>512</v>
      </c>
      <c r="G181" s="139" t="s">
        <v>315</v>
      </c>
      <c r="H181" s="140">
        <v>97</v>
      </c>
      <c r="I181" s="141"/>
      <c r="J181" s="142">
        <f t="shared" si="30"/>
        <v>0</v>
      </c>
      <c r="K181" s="143"/>
      <c r="L181" s="28"/>
      <c r="M181" s="144" t="s">
        <v>1</v>
      </c>
      <c r="N181" s="145" t="s">
        <v>39</v>
      </c>
      <c r="P181" s="146">
        <f t="shared" si="31"/>
        <v>0</v>
      </c>
      <c r="Q181" s="146">
        <v>0.12966</v>
      </c>
      <c r="R181" s="146">
        <f t="shared" si="32"/>
        <v>12.577019999999999</v>
      </c>
      <c r="S181" s="146">
        <v>0</v>
      </c>
      <c r="T181" s="147">
        <f t="shared" si="33"/>
        <v>0</v>
      </c>
      <c r="AR181" s="148" t="s">
        <v>121</v>
      </c>
      <c r="AT181" s="148" t="s">
        <v>112</v>
      </c>
      <c r="AU181" s="148" t="s">
        <v>117</v>
      </c>
      <c r="AY181" s="13" t="s">
        <v>109</v>
      </c>
      <c r="BE181" s="149">
        <f t="shared" si="34"/>
        <v>0</v>
      </c>
      <c r="BF181" s="149">
        <f t="shared" si="35"/>
        <v>0</v>
      </c>
      <c r="BG181" s="149">
        <f t="shared" si="36"/>
        <v>0</v>
      </c>
      <c r="BH181" s="149">
        <f t="shared" si="37"/>
        <v>0</v>
      </c>
      <c r="BI181" s="149">
        <f t="shared" si="38"/>
        <v>0</v>
      </c>
      <c r="BJ181" s="13" t="s">
        <v>117</v>
      </c>
      <c r="BK181" s="149">
        <f t="shared" si="39"/>
        <v>0</v>
      </c>
      <c r="BL181" s="13" t="s">
        <v>121</v>
      </c>
      <c r="BM181" s="148" t="s">
        <v>513</v>
      </c>
    </row>
    <row r="182" spans="2:65" s="1" customFormat="1" ht="44.25" customHeight="1">
      <c r="B182" s="135"/>
      <c r="C182" s="136" t="s">
        <v>193</v>
      </c>
      <c r="D182" s="136" t="s">
        <v>112</v>
      </c>
      <c r="E182" s="137" t="s">
        <v>514</v>
      </c>
      <c r="F182" s="138" t="s">
        <v>515</v>
      </c>
      <c r="G182" s="139" t="s">
        <v>315</v>
      </c>
      <c r="H182" s="140">
        <v>354.5</v>
      </c>
      <c r="I182" s="141"/>
      <c r="J182" s="142">
        <f t="shared" si="30"/>
        <v>0</v>
      </c>
      <c r="K182" s="143"/>
      <c r="L182" s="28"/>
      <c r="M182" s="144" t="s">
        <v>1</v>
      </c>
      <c r="N182" s="145" t="s">
        <v>39</v>
      </c>
      <c r="P182" s="146">
        <f t="shared" si="31"/>
        <v>0</v>
      </c>
      <c r="Q182" s="146">
        <v>0.22824074999999999</v>
      </c>
      <c r="R182" s="146">
        <f t="shared" si="32"/>
        <v>80.911345874999995</v>
      </c>
      <c r="S182" s="146">
        <v>0</v>
      </c>
      <c r="T182" s="147">
        <f t="shared" si="33"/>
        <v>0</v>
      </c>
      <c r="AR182" s="148" t="s">
        <v>121</v>
      </c>
      <c r="AT182" s="148" t="s">
        <v>112</v>
      </c>
      <c r="AU182" s="148" t="s">
        <v>117</v>
      </c>
      <c r="AY182" s="13" t="s">
        <v>109</v>
      </c>
      <c r="BE182" s="149">
        <f t="shared" si="34"/>
        <v>0</v>
      </c>
      <c r="BF182" s="149">
        <f t="shared" si="35"/>
        <v>0</v>
      </c>
      <c r="BG182" s="149">
        <f t="shared" si="36"/>
        <v>0</v>
      </c>
      <c r="BH182" s="149">
        <f t="shared" si="37"/>
        <v>0</v>
      </c>
      <c r="BI182" s="149">
        <f t="shared" si="38"/>
        <v>0</v>
      </c>
      <c r="BJ182" s="13" t="s">
        <v>117</v>
      </c>
      <c r="BK182" s="149">
        <f t="shared" si="39"/>
        <v>0</v>
      </c>
      <c r="BL182" s="13" t="s">
        <v>121</v>
      </c>
      <c r="BM182" s="148" t="s">
        <v>335</v>
      </c>
    </row>
    <row r="183" spans="2:65" s="1" customFormat="1" ht="24.25" customHeight="1">
      <c r="B183" s="135"/>
      <c r="C183" s="136" t="s">
        <v>516</v>
      </c>
      <c r="D183" s="136" t="s">
        <v>112</v>
      </c>
      <c r="E183" s="137" t="s">
        <v>517</v>
      </c>
      <c r="F183" s="138" t="s">
        <v>518</v>
      </c>
      <c r="G183" s="139" t="s">
        <v>143</v>
      </c>
      <c r="H183" s="140">
        <v>3.1360000000000001</v>
      </c>
      <c r="I183" s="141"/>
      <c r="J183" s="142">
        <f t="shared" si="30"/>
        <v>0</v>
      </c>
      <c r="K183" s="143"/>
      <c r="L183" s="28"/>
      <c r="M183" s="144" t="s">
        <v>1</v>
      </c>
      <c r="N183" s="145" t="s">
        <v>39</v>
      </c>
      <c r="P183" s="146">
        <f t="shared" si="31"/>
        <v>0</v>
      </c>
      <c r="Q183" s="146">
        <v>1.053799972</v>
      </c>
      <c r="R183" s="146">
        <f t="shared" si="32"/>
        <v>3.304716712192</v>
      </c>
      <c r="S183" s="146">
        <v>0</v>
      </c>
      <c r="T183" s="147">
        <f t="shared" si="33"/>
        <v>0</v>
      </c>
      <c r="AR183" s="148" t="s">
        <v>121</v>
      </c>
      <c r="AT183" s="148" t="s">
        <v>112</v>
      </c>
      <c r="AU183" s="148" t="s">
        <v>117</v>
      </c>
      <c r="AY183" s="13" t="s">
        <v>109</v>
      </c>
      <c r="BE183" s="149">
        <f t="shared" si="34"/>
        <v>0</v>
      </c>
      <c r="BF183" s="149">
        <f t="shared" si="35"/>
        <v>0</v>
      </c>
      <c r="BG183" s="149">
        <f t="shared" si="36"/>
        <v>0</v>
      </c>
      <c r="BH183" s="149">
        <f t="shared" si="37"/>
        <v>0</v>
      </c>
      <c r="BI183" s="149">
        <f t="shared" si="38"/>
        <v>0</v>
      </c>
      <c r="BJ183" s="13" t="s">
        <v>117</v>
      </c>
      <c r="BK183" s="149">
        <f t="shared" si="39"/>
        <v>0</v>
      </c>
      <c r="BL183" s="13" t="s">
        <v>121</v>
      </c>
      <c r="BM183" s="148" t="s">
        <v>338</v>
      </c>
    </row>
    <row r="184" spans="2:65" s="1" customFormat="1" ht="24.25" customHeight="1">
      <c r="B184" s="135"/>
      <c r="C184" s="136" t="s">
        <v>197</v>
      </c>
      <c r="D184" s="136" t="s">
        <v>112</v>
      </c>
      <c r="E184" s="137" t="s">
        <v>445</v>
      </c>
      <c r="F184" s="138" t="s">
        <v>446</v>
      </c>
      <c r="G184" s="139" t="s">
        <v>143</v>
      </c>
      <c r="H184" s="140">
        <v>1.2</v>
      </c>
      <c r="I184" s="141"/>
      <c r="J184" s="142">
        <f t="shared" si="30"/>
        <v>0</v>
      </c>
      <c r="K184" s="143"/>
      <c r="L184" s="28"/>
      <c r="M184" s="144" t="s">
        <v>1</v>
      </c>
      <c r="N184" s="145" t="s">
        <v>39</v>
      </c>
      <c r="P184" s="146">
        <f t="shared" si="31"/>
        <v>0</v>
      </c>
      <c r="Q184" s="146">
        <v>1.0485325999999999</v>
      </c>
      <c r="R184" s="146">
        <f t="shared" si="32"/>
        <v>1.2582391199999998</v>
      </c>
      <c r="S184" s="146">
        <v>0</v>
      </c>
      <c r="T184" s="147">
        <f t="shared" si="33"/>
        <v>0</v>
      </c>
      <c r="AR184" s="148" t="s">
        <v>121</v>
      </c>
      <c r="AT184" s="148" t="s">
        <v>112</v>
      </c>
      <c r="AU184" s="148" t="s">
        <v>117</v>
      </c>
      <c r="AY184" s="13" t="s">
        <v>109</v>
      </c>
      <c r="BE184" s="149">
        <f t="shared" si="34"/>
        <v>0</v>
      </c>
      <c r="BF184" s="149">
        <f t="shared" si="35"/>
        <v>0</v>
      </c>
      <c r="BG184" s="149">
        <f t="shared" si="36"/>
        <v>0</v>
      </c>
      <c r="BH184" s="149">
        <f t="shared" si="37"/>
        <v>0</v>
      </c>
      <c r="BI184" s="149">
        <f t="shared" si="38"/>
        <v>0</v>
      </c>
      <c r="BJ184" s="13" t="s">
        <v>117</v>
      </c>
      <c r="BK184" s="149">
        <f t="shared" si="39"/>
        <v>0</v>
      </c>
      <c r="BL184" s="13" t="s">
        <v>121</v>
      </c>
      <c r="BM184" s="148" t="s">
        <v>341</v>
      </c>
    </row>
    <row r="185" spans="2:65" s="1" customFormat="1" ht="37.9" customHeight="1">
      <c r="B185" s="135"/>
      <c r="C185" s="136" t="s">
        <v>519</v>
      </c>
      <c r="D185" s="136" t="s">
        <v>112</v>
      </c>
      <c r="E185" s="137" t="s">
        <v>520</v>
      </c>
      <c r="F185" s="138" t="s">
        <v>521</v>
      </c>
      <c r="G185" s="139" t="s">
        <v>474</v>
      </c>
      <c r="H185" s="140">
        <v>1</v>
      </c>
      <c r="I185" s="141"/>
      <c r="J185" s="142">
        <f t="shared" si="30"/>
        <v>0</v>
      </c>
      <c r="K185" s="143"/>
      <c r="L185" s="28"/>
      <c r="M185" s="144" t="s">
        <v>1</v>
      </c>
      <c r="N185" s="145" t="s">
        <v>39</v>
      </c>
      <c r="P185" s="146">
        <f t="shared" si="31"/>
        <v>0</v>
      </c>
      <c r="Q185" s="146">
        <v>0</v>
      </c>
      <c r="R185" s="146">
        <f t="shared" si="32"/>
        <v>0</v>
      </c>
      <c r="S185" s="146">
        <v>0</v>
      </c>
      <c r="T185" s="147">
        <f t="shared" si="33"/>
        <v>0</v>
      </c>
      <c r="AR185" s="148" t="s">
        <v>121</v>
      </c>
      <c r="AT185" s="148" t="s">
        <v>112</v>
      </c>
      <c r="AU185" s="148" t="s">
        <v>117</v>
      </c>
      <c r="AY185" s="13" t="s">
        <v>109</v>
      </c>
      <c r="BE185" s="149">
        <f t="shared" si="34"/>
        <v>0</v>
      </c>
      <c r="BF185" s="149">
        <f t="shared" si="35"/>
        <v>0</v>
      </c>
      <c r="BG185" s="149">
        <f t="shared" si="36"/>
        <v>0</v>
      </c>
      <c r="BH185" s="149">
        <f t="shared" si="37"/>
        <v>0</v>
      </c>
      <c r="BI185" s="149">
        <f t="shared" si="38"/>
        <v>0</v>
      </c>
      <c r="BJ185" s="13" t="s">
        <v>117</v>
      </c>
      <c r="BK185" s="149">
        <f t="shared" si="39"/>
        <v>0</v>
      </c>
      <c r="BL185" s="13" t="s">
        <v>121</v>
      </c>
      <c r="BM185" s="148" t="s">
        <v>344</v>
      </c>
    </row>
    <row r="186" spans="2:65" s="11" customFormat="1" ht="22.9" customHeight="1">
      <c r="B186" s="123"/>
      <c r="D186" s="124" t="s">
        <v>72</v>
      </c>
      <c r="E186" s="133" t="s">
        <v>125</v>
      </c>
      <c r="F186" s="133" t="s">
        <v>522</v>
      </c>
      <c r="I186" s="126"/>
      <c r="J186" s="134">
        <f>BK186</f>
        <v>0</v>
      </c>
      <c r="L186" s="123"/>
      <c r="M186" s="128"/>
      <c r="P186" s="129">
        <f>SUM(P187:P193)</f>
        <v>0</v>
      </c>
      <c r="R186" s="129">
        <f>SUM(R187:R193)</f>
        <v>10.297227599999999</v>
      </c>
      <c r="T186" s="130">
        <f>SUM(T187:T193)</f>
        <v>0</v>
      </c>
      <c r="AR186" s="124" t="s">
        <v>13</v>
      </c>
      <c r="AT186" s="131" t="s">
        <v>72</v>
      </c>
      <c r="AU186" s="131" t="s">
        <v>13</v>
      </c>
      <c r="AY186" s="124" t="s">
        <v>109</v>
      </c>
      <c r="BK186" s="132">
        <f>SUM(BK187:BK193)</f>
        <v>0</v>
      </c>
    </row>
    <row r="187" spans="2:65" s="1" customFormat="1" ht="24.25" customHeight="1">
      <c r="B187" s="135"/>
      <c r="C187" s="136" t="s">
        <v>200</v>
      </c>
      <c r="D187" s="136" t="s">
        <v>112</v>
      </c>
      <c r="E187" s="137" t="s">
        <v>523</v>
      </c>
      <c r="F187" s="138" t="s">
        <v>524</v>
      </c>
      <c r="G187" s="139" t="s">
        <v>315</v>
      </c>
      <c r="H187" s="140">
        <v>213.91499999999999</v>
      </c>
      <c r="I187" s="141"/>
      <c r="J187" s="142">
        <f t="shared" ref="J187:J193" si="40">ROUND(I187*H187,2)</f>
        <v>0</v>
      </c>
      <c r="K187" s="143"/>
      <c r="L187" s="28"/>
      <c r="M187" s="144" t="s">
        <v>1</v>
      </c>
      <c r="N187" s="145" t="s">
        <v>39</v>
      </c>
      <c r="P187" s="146">
        <f t="shared" ref="P187:P193" si="41">O187*H187</f>
        <v>0</v>
      </c>
      <c r="Q187" s="146">
        <v>0</v>
      </c>
      <c r="R187" s="146">
        <f t="shared" ref="R187:R193" si="42">Q187*H187</f>
        <v>0</v>
      </c>
      <c r="S187" s="146">
        <v>0</v>
      </c>
      <c r="T187" s="147">
        <f t="shared" ref="T187:T193" si="43">S187*H187</f>
        <v>0</v>
      </c>
      <c r="AR187" s="148" t="s">
        <v>121</v>
      </c>
      <c r="AT187" s="148" t="s">
        <v>112</v>
      </c>
      <c r="AU187" s="148" t="s">
        <v>117</v>
      </c>
      <c r="AY187" s="13" t="s">
        <v>109</v>
      </c>
      <c r="BE187" s="149">
        <f t="shared" ref="BE187:BE193" si="44">IF(N187="základná",J187,0)</f>
        <v>0</v>
      </c>
      <c r="BF187" s="149">
        <f t="shared" ref="BF187:BF193" si="45">IF(N187="znížená",J187,0)</f>
        <v>0</v>
      </c>
      <c r="BG187" s="149">
        <f t="shared" ref="BG187:BG193" si="46">IF(N187="zákl. prenesená",J187,0)</f>
        <v>0</v>
      </c>
      <c r="BH187" s="149">
        <f t="shared" ref="BH187:BH193" si="47">IF(N187="zníž. prenesená",J187,0)</f>
        <v>0</v>
      </c>
      <c r="BI187" s="149">
        <f t="shared" ref="BI187:BI193" si="48">IF(N187="nulová",J187,0)</f>
        <v>0</v>
      </c>
      <c r="BJ187" s="13" t="s">
        <v>117</v>
      </c>
      <c r="BK187" s="149">
        <f t="shared" ref="BK187:BK193" si="49">ROUND(I187*H187,2)</f>
        <v>0</v>
      </c>
      <c r="BL187" s="13" t="s">
        <v>121</v>
      </c>
      <c r="BM187" s="148" t="s">
        <v>348</v>
      </c>
    </row>
    <row r="188" spans="2:65" s="1" customFormat="1" ht="24.25" customHeight="1">
      <c r="B188" s="135"/>
      <c r="C188" s="136" t="s">
        <v>525</v>
      </c>
      <c r="D188" s="136" t="s">
        <v>112</v>
      </c>
      <c r="E188" s="137" t="s">
        <v>526</v>
      </c>
      <c r="F188" s="138" t="s">
        <v>527</v>
      </c>
      <c r="G188" s="139" t="s">
        <v>315</v>
      </c>
      <c r="H188" s="140">
        <v>42.783000000000001</v>
      </c>
      <c r="I188" s="141"/>
      <c r="J188" s="142">
        <f t="shared" si="40"/>
        <v>0</v>
      </c>
      <c r="K188" s="143"/>
      <c r="L188" s="28"/>
      <c r="M188" s="144" t="s">
        <v>1</v>
      </c>
      <c r="N188" s="145" t="s">
        <v>39</v>
      </c>
      <c r="P188" s="146">
        <f t="shared" si="41"/>
        <v>0</v>
      </c>
      <c r="Q188" s="146">
        <v>2.0999999999999999E-3</v>
      </c>
      <c r="R188" s="146">
        <f t="shared" si="42"/>
        <v>8.9844300000000002E-2</v>
      </c>
      <c r="S188" s="146">
        <v>0</v>
      </c>
      <c r="T188" s="147">
        <f t="shared" si="43"/>
        <v>0</v>
      </c>
      <c r="AR188" s="148" t="s">
        <v>121</v>
      </c>
      <c r="AT188" s="148" t="s">
        <v>112</v>
      </c>
      <c r="AU188" s="148" t="s">
        <v>117</v>
      </c>
      <c r="AY188" s="13" t="s">
        <v>109</v>
      </c>
      <c r="BE188" s="149">
        <f t="shared" si="44"/>
        <v>0</v>
      </c>
      <c r="BF188" s="149">
        <f t="shared" si="45"/>
        <v>0</v>
      </c>
      <c r="BG188" s="149">
        <f t="shared" si="46"/>
        <v>0</v>
      </c>
      <c r="BH188" s="149">
        <f t="shared" si="47"/>
        <v>0</v>
      </c>
      <c r="BI188" s="149">
        <f t="shared" si="48"/>
        <v>0</v>
      </c>
      <c r="BJ188" s="13" t="s">
        <v>117</v>
      </c>
      <c r="BK188" s="149">
        <f t="shared" si="49"/>
        <v>0</v>
      </c>
      <c r="BL188" s="13" t="s">
        <v>121</v>
      </c>
      <c r="BM188" s="148" t="s">
        <v>351</v>
      </c>
    </row>
    <row r="189" spans="2:65" s="1" customFormat="1" ht="24.25" customHeight="1">
      <c r="B189" s="135"/>
      <c r="C189" s="136" t="s">
        <v>204</v>
      </c>
      <c r="D189" s="136" t="s">
        <v>112</v>
      </c>
      <c r="E189" s="137" t="s">
        <v>528</v>
      </c>
      <c r="F189" s="138" t="s">
        <v>529</v>
      </c>
      <c r="G189" s="139" t="s">
        <v>315</v>
      </c>
      <c r="H189" s="140">
        <v>213.91499999999999</v>
      </c>
      <c r="I189" s="141"/>
      <c r="J189" s="142">
        <f t="shared" si="40"/>
        <v>0</v>
      </c>
      <c r="K189" s="143"/>
      <c r="L189" s="28"/>
      <c r="M189" s="144" t="s">
        <v>1</v>
      </c>
      <c r="N189" s="145" t="s">
        <v>39</v>
      </c>
      <c r="P189" s="146">
        <f t="shared" si="41"/>
        <v>0</v>
      </c>
      <c r="Q189" s="146">
        <v>0</v>
      </c>
      <c r="R189" s="146">
        <f t="shared" si="42"/>
        <v>0</v>
      </c>
      <c r="S189" s="146">
        <v>0</v>
      </c>
      <c r="T189" s="147">
        <f t="shared" si="43"/>
        <v>0</v>
      </c>
      <c r="AR189" s="148" t="s">
        <v>121</v>
      </c>
      <c r="AT189" s="148" t="s">
        <v>112</v>
      </c>
      <c r="AU189" s="148" t="s">
        <v>117</v>
      </c>
      <c r="AY189" s="13" t="s">
        <v>109</v>
      </c>
      <c r="BE189" s="149">
        <f t="shared" si="44"/>
        <v>0</v>
      </c>
      <c r="BF189" s="149">
        <f t="shared" si="45"/>
        <v>0</v>
      </c>
      <c r="BG189" s="149">
        <f t="shared" si="46"/>
        <v>0</v>
      </c>
      <c r="BH189" s="149">
        <f t="shared" si="47"/>
        <v>0</v>
      </c>
      <c r="BI189" s="149">
        <f t="shared" si="48"/>
        <v>0</v>
      </c>
      <c r="BJ189" s="13" t="s">
        <v>117</v>
      </c>
      <c r="BK189" s="149">
        <f t="shared" si="49"/>
        <v>0</v>
      </c>
      <c r="BL189" s="13" t="s">
        <v>121</v>
      </c>
      <c r="BM189" s="148" t="s">
        <v>354</v>
      </c>
    </row>
    <row r="190" spans="2:65" s="1" customFormat="1" ht="33" customHeight="1">
      <c r="B190" s="135"/>
      <c r="C190" s="136" t="s">
        <v>530</v>
      </c>
      <c r="D190" s="136" t="s">
        <v>112</v>
      </c>
      <c r="E190" s="137" t="s">
        <v>531</v>
      </c>
      <c r="F190" s="138" t="s">
        <v>532</v>
      </c>
      <c r="G190" s="139" t="s">
        <v>315</v>
      </c>
      <c r="H190" s="140">
        <v>213.91499999999999</v>
      </c>
      <c r="I190" s="141"/>
      <c r="J190" s="142">
        <f t="shared" si="40"/>
        <v>0</v>
      </c>
      <c r="K190" s="143"/>
      <c r="L190" s="28"/>
      <c r="M190" s="144" t="s">
        <v>1</v>
      </c>
      <c r="N190" s="145" t="s">
        <v>39</v>
      </c>
      <c r="P190" s="146">
        <f t="shared" si="41"/>
        <v>0</v>
      </c>
      <c r="Q190" s="146">
        <v>2.1000000000000001E-2</v>
      </c>
      <c r="R190" s="146">
        <f t="shared" si="42"/>
        <v>4.4922149999999998</v>
      </c>
      <c r="S190" s="146">
        <v>0</v>
      </c>
      <c r="T190" s="147">
        <f t="shared" si="43"/>
        <v>0</v>
      </c>
      <c r="AR190" s="148" t="s">
        <v>121</v>
      </c>
      <c r="AT190" s="148" t="s">
        <v>112</v>
      </c>
      <c r="AU190" s="148" t="s">
        <v>117</v>
      </c>
      <c r="AY190" s="13" t="s">
        <v>109</v>
      </c>
      <c r="BE190" s="149">
        <f t="shared" si="44"/>
        <v>0</v>
      </c>
      <c r="BF190" s="149">
        <f t="shared" si="45"/>
        <v>0</v>
      </c>
      <c r="BG190" s="149">
        <f t="shared" si="46"/>
        <v>0</v>
      </c>
      <c r="BH190" s="149">
        <f t="shared" si="47"/>
        <v>0</v>
      </c>
      <c r="BI190" s="149">
        <f t="shared" si="48"/>
        <v>0</v>
      </c>
      <c r="BJ190" s="13" t="s">
        <v>117</v>
      </c>
      <c r="BK190" s="149">
        <f t="shared" si="49"/>
        <v>0</v>
      </c>
      <c r="BL190" s="13" t="s">
        <v>121</v>
      </c>
      <c r="BM190" s="148" t="s">
        <v>357</v>
      </c>
    </row>
    <row r="191" spans="2:65" s="1" customFormat="1" ht="37.9" customHeight="1">
      <c r="B191" s="135"/>
      <c r="C191" s="136" t="s">
        <v>207</v>
      </c>
      <c r="D191" s="136" t="s">
        <v>112</v>
      </c>
      <c r="E191" s="137" t="s">
        <v>533</v>
      </c>
      <c r="F191" s="138" t="s">
        <v>534</v>
      </c>
      <c r="G191" s="139" t="s">
        <v>315</v>
      </c>
      <c r="H191" s="140">
        <v>85.566000000000003</v>
      </c>
      <c r="I191" s="141"/>
      <c r="J191" s="142">
        <f t="shared" si="40"/>
        <v>0</v>
      </c>
      <c r="K191" s="143"/>
      <c r="L191" s="28"/>
      <c r="M191" s="144" t="s">
        <v>1</v>
      </c>
      <c r="N191" s="145" t="s">
        <v>39</v>
      </c>
      <c r="P191" s="146">
        <f t="shared" si="41"/>
        <v>0</v>
      </c>
      <c r="Q191" s="146">
        <v>6.3E-2</v>
      </c>
      <c r="R191" s="146">
        <f t="shared" si="42"/>
        <v>5.3906580000000002</v>
      </c>
      <c r="S191" s="146">
        <v>0</v>
      </c>
      <c r="T191" s="147">
        <f t="shared" si="43"/>
        <v>0</v>
      </c>
      <c r="AR191" s="148" t="s">
        <v>121</v>
      </c>
      <c r="AT191" s="148" t="s">
        <v>112</v>
      </c>
      <c r="AU191" s="148" t="s">
        <v>117</v>
      </c>
      <c r="AY191" s="13" t="s">
        <v>109</v>
      </c>
      <c r="BE191" s="149">
        <f t="shared" si="44"/>
        <v>0</v>
      </c>
      <c r="BF191" s="149">
        <f t="shared" si="45"/>
        <v>0</v>
      </c>
      <c r="BG191" s="149">
        <f t="shared" si="46"/>
        <v>0</v>
      </c>
      <c r="BH191" s="149">
        <f t="shared" si="47"/>
        <v>0</v>
      </c>
      <c r="BI191" s="149">
        <f t="shared" si="48"/>
        <v>0</v>
      </c>
      <c r="BJ191" s="13" t="s">
        <v>117</v>
      </c>
      <c r="BK191" s="149">
        <f t="shared" si="49"/>
        <v>0</v>
      </c>
      <c r="BL191" s="13" t="s">
        <v>121</v>
      </c>
      <c r="BM191" s="148" t="s">
        <v>360</v>
      </c>
    </row>
    <row r="192" spans="2:65" s="1" customFormat="1" ht="37.9" customHeight="1">
      <c r="B192" s="135"/>
      <c r="C192" s="136" t="s">
        <v>535</v>
      </c>
      <c r="D192" s="136" t="s">
        <v>112</v>
      </c>
      <c r="E192" s="137" t="s">
        <v>536</v>
      </c>
      <c r="F192" s="138" t="s">
        <v>537</v>
      </c>
      <c r="G192" s="139" t="s">
        <v>315</v>
      </c>
      <c r="H192" s="140">
        <v>355</v>
      </c>
      <c r="I192" s="141"/>
      <c r="J192" s="142">
        <f t="shared" si="40"/>
        <v>0</v>
      </c>
      <c r="K192" s="143"/>
      <c r="L192" s="28"/>
      <c r="M192" s="144" t="s">
        <v>1</v>
      </c>
      <c r="N192" s="145" t="s">
        <v>39</v>
      </c>
      <c r="P192" s="146">
        <f t="shared" si="41"/>
        <v>0</v>
      </c>
      <c r="Q192" s="146">
        <v>4.2000000000000002E-4</v>
      </c>
      <c r="R192" s="146">
        <f t="shared" si="42"/>
        <v>0.14910000000000001</v>
      </c>
      <c r="S192" s="146">
        <v>0</v>
      </c>
      <c r="T192" s="147">
        <f t="shared" si="43"/>
        <v>0</v>
      </c>
      <c r="AR192" s="148" t="s">
        <v>121</v>
      </c>
      <c r="AT192" s="148" t="s">
        <v>112</v>
      </c>
      <c r="AU192" s="148" t="s">
        <v>117</v>
      </c>
      <c r="AY192" s="13" t="s">
        <v>109</v>
      </c>
      <c r="BE192" s="149">
        <f t="shared" si="44"/>
        <v>0</v>
      </c>
      <c r="BF192" s="149">
        <f t="shared" si="45"/>
        <v>0</v>
      </c>
      <c r="BG192" s="149">
        <f t="shared" si="46"/>
        <v>0</v>
      </c>
      <c r="BH192" s="149">
        <f t="shared" si="47"/>
        <v>0</v>
      </c>
      <c r="BI192" s="149">
        <f t="shared" si="48"/>
        <v>0</v>
      </c>
      <c r="BJ192" s="13" t="s">
        <v>117</v>
      </c>
      <c r="BK192" s="149">
        <f t="shared" si="49"/>
        <v>0</v>
      </c>
      <c r="BL192" s="13" t="s">
        <v>121</v>
      </c>
      <c r="BM192" s="148" t="s">
        <v>363</v>
      </c>
    </row>
    <row r="193" spans="2:65" s="1" customFormat="1" ht="16.5" customHeight="1">
      <c r="B193" s="135"/>
      <c r="C193" s="136" t="s">
        <v>211</v>
      </c>
      <c r="D193" s="136" t="s">
        <v>112</v>
      </c>
      <c r="E193" s="137" t="s">
        <v>538</v>
      </c>
      <c r="F193" s="138" t="s">
        <v>539</v>
      </c>
      <c r="G193" s="139" t="s">
        <v>315</v>
      </c>
      <c r="H193" s="140">
        <v>213.91499999999999</v>
      </c>
      <c r="I193" s="141"/>
      <c r="J193" s="142">
        <f t="shared" si="40"/>
        <v>0</v>
      </c>
      <c r="K193" s="143"/>
      <c r="L193" s="28"/>
      <c r="M193" s="144" t="s">
        <v>1</v>
      </c>
      <c r="N193" s="145" t="s">
        <v>39</v>
      </c>
      <c r="P193" s="146">
        <f t="shared" si="41"/>
        <v>0</v>
      </c>
      <c r="Q193" s="146">
        <v>8.1999999999999998E-4</v>
      </c>
      <c r="R193" s="146">
        <f t="shared" si="42"/>
        <v>0.17541029999999999</v>
      </c>
      <c r="S193" s="146">
        <v>0</v>
      </c>
      <c r="T193" s="147">
        <f t="shared" si="43"/>
        <v>0</v>
      </c>
      <c r="AR193" s="148" t="s">
        <v>121</v>
      </c>
      <c r="AT193" s="148" t="s">
        <v>112</v>
      </c>
      <c r="AU193" s="148" t="s">
        <v>117</v>
      </c>
      <c r="AY193" s="13" t="s">
        <v>109</v>
      </c>
      <c r="BE193" s="149">
        <f t="shared" si="44"/>
        <v>0</v>
      </c>
      <c r="BF193" s="149">
        <f t="shared" si="45"/>
        <v>0</v>
      </c>
      <c r="BG193" s="149">
        <f t="shared" si="46"/>
        <v>0</v>
      </c>
      <c r="BH193" s="149">
        <f t="shared" si="47"/>
        <v>0</v>
      </c>
      <c r="BI193" s="149">
        <f t="shared" si="48"/>
        <v>0</v>
      </c>
      <c r="BJ193" s="13" t="s">
        <v>117</v>
      </c>
      <c r="BK193" s="149">
        <f t="shared" si="49"/>
        <v>0</v>
      </c>
      <c r="BL193" s="13" t="s">
        <v>121</v>
      </c>
      <c r="BM193" s="148" t="s">
        <v>366</v>
      </c>
    </row>
    <row r="194" spans="2:65" s="11" customFormat="1" ht="22.9" customHeight="1">
      <c r="B194" s="123"/>
      <c r="D194" s="124" t="s">
        <v>72</v>
      </c>
      <c r="E194" s="133" t="s">
        <v>145</v>
      </c>
      <c r="F194" s="133" t="s">
        <v>540</v>
      </c>
      <c r="I194" s="126"/>
      <c r="J194" s="134">
        <f>BK194</f>
        <v>0</v>
      </c>
      <c r="L194" s="123"/>
      <c r="M194" s="128"/>
      <c r="P194" s="129">
        <f>SUM(P195:P230)</f>
        <v>0</v>
      </c>
      <c r="R194" s="129">
        <f>SUM(R195:R230)</f>
        <v>38.173427522471201</v>
      </c>
      <c r="T194" s="130">
        <f>SUM(T195:T230)</f>
        <v>219.43291999999997</v>
      </c>
      <c r="AR194" s="124" t="s">
        <v>13</v>
      </c>
      <c r="AT194" s="131" t="s">
        <v>72</v>
      </c>
      <c r="AU194" s="131" t="s">
        <v>13</v>
      </c>
      <c r="AY194" s="124" t="s">
        <v>109</v>
      </c>
      <c r="BK194" s="132">
        <f>SUM(BK195:BK230)</f>
        <v>0</v>
      </c>
    </row>
    <row r="195" spans="2:65" s="1" customFormat="1" ht="37.9" customHeight="1">
      <c r="B195" s="135"/>
      <c r="C195" s="136" t="s">
        <v>541</v>
      </c>
      <c r="D195" s="136" t="s">
        <v>112</v>
      </c>
      <c r="E195" s="137" t="s">
        <v>542</v>
      </c>
      <c r="F195" s="138" t="s">
        <v>543</v>
      </c>
      <c r="G195" s="139" t="s">
        <v>115</v>
      </c>
      <c r="H195" s="140">
        <v>36.32</v>
      </c>
      <c r="I195" s="141"/>
      <c r="J195" s="142">
        <f t="shared" ref="J195:J230" si="50">ROUND(I195*H195,2)</f>
        <v>0</v>
      </c>
      <c r="K195" s="143"/>
      <c r="L195" s="28"/>
      <c r="M195" s="144" t="s">
        <v>1</v>
      </c>
      <c r="N195" s="145" t="s">
        <v>39</v>
      </c>
      <c r="P195" s="146">
        <f t="shared" ref="P195:P230" si="51">O195*H195</f>
        <v>0</v>
      </c>
      <c r="Q195" s="146">
        <v>9.7931900000000002E-2</v>
      </c>
      <c r="R195" s="146">
        <f t="shared" ref="R195:R230" si="52">Q195*H195</f>
        <v>3.5568866080000001</v>
      </c>
      <c r="S195" s="146">
        <v>0</v>
      </c>
      <c r="T195" s="147">
        <f t="shared" ref="T195:T230" si="53">S195*H195</f>
        <v>0</v>
      </c>
      <c r="AR195" s="148" t="s">
        <v>121</v>
      </c>
      <c r="AT195" s="148" t="s">
        <v>112</v>
      </c>
      <c r="AU195" s="148" t="s">
        <v>117</v>
      </c>
      <c r="AY195" s="13" t="s">
        <v>109</v>
      </c>
      <c r="BE195" s="149">
        <f t="shared" ref="BE195:BE230" si="54">IF(N195="základná",J195,0)</f>
        <v>0</v>
      </c>
      <c r="BF195" s="149">
        <f t="shared" ref="BF195:BF230" si="55">IF(N195="znížená",J195,0)</f>
        <v>0</v>
      </c>
      <c r="BG195" s="149">
        <f t="shared" ref="BG195:BG230" si="56">IF(N195="zákl. prenesená",J195,0)</f>
        <v>0</v>
      </c>
      <c r="BH195" s="149">
        <f t="shared" ref="BH195:BH230" si="57">IF(N195="zníž. prenesená",J195,0)</f>
        <v>0</v>
      </c>
      <c r="BI195" s="149">
        <f t="shared" ref="BI195:BI230" si="58">IF(N195="nulová",J195,0)</f>
        <v>0</v>
      </c>
      <c r="BJ195" s="13" t="s">
        <v>117</v>
      </c>
      <c r="BK195" s="149">
        <f t="shared" ref="BK195:BK230" si="59">ROUND(I195*H195,2)</f>
        <v>0</v>
      </c>
      <c r="BL195" s="13" t="s">
        <v>121</v>
      </c>
      <c r="BM195" s="148" t="s">
        <v>544</v>
      </c>
    </row>
    <row r="196" spans="2:65" s="1" customFormat="1" ht="21.75" customHeight="1">
      <c r="B196" s="135"/>
      <c r="C196" s="150" t="s">
        <v>214</v>
      </c>
      <c r="D196" s="150" t="s">
        <v>106</v>
      </c>
      <c r="E196" s="151" t="s">
        <v>545</v>
      </c>
      <c r="F196" s="152" t="s">
        <v>546</v>
      </c>
      <c r="G196" s="153" t="s">
        <v>124</v>
      </c>
      <c r="H196" s="154">
        <v>36.683</v>
      </c>
      <c r="I196" s="155"/>
      <c r="J196" s="156">
        <f t="shared" si="50"/>
        <v>0</v>
      </c>
      <c r="K196" s="157"/>
      <c r="L196" s="158"/>
      <c r="M196" s="159" t="s">
        <v>1</v>
      </c>
      <c r="N196" s="160" t="s">
        <v>39</v>
      </c>
      <c r="P196" s="146">
        <f t="shared" si="51"/>
        <v>0</v>
      </c>
      <c r="Q196" s="146">
        <v>2.3E-2</v>
      </c>
      <c r="R196" s="146">
        <f t="shared" si="52"/>
        <v>0.84370899999999993</v>
      </c>
      <c r="S196" s="146">
        <v>0</v>
      </c>
      <c r="T196" s="147">
        <f t="shared" si="53"/>
        <v>0</v>
      </c>
      <c r="AR196" s="148" t="s">
        <v>128</v>
      </c>
      <c r="AT196" s="148" t="s">
        <v>106</v>
      </c>
      <c r="AU196" s="148" t="s">
        <v>117</v>
      </c>
      <c r="AY196" s="13" t="s">
        <v>109</v>
      </c>
      <c r="BE196" s="149">
        <f t="shared" si="54"/>
        <v>0</v>
      </c>
      <c r="BF196" s="149">
        <f t="shared" si="55"/>
        <v>0</v>
      </c>
      <c r="BG196" s="149">
        <f t="shared" si="56"/>
        <v>0</v>
      </c>
      <c r="BH196" s="149">
        <f t="shared" si="57"/>
        <v>0</v>
      </c>
      <c r="BI196" s="149">
        <f t="shared" si="58"/>
        <v>0</v>
      </c>
      <c r="BJ196" s="13" t="s">
        <v>117</v>
      </c>
      <c r="BK196" s="149">
        <f t="shared" si="59"/>
        <v>0</v>
      </c>
      <c r="BL196" s="13" t="s">
        <v>121</v>
      </c>
      <c r="BM196" s="148" t="s">
        <v>547</v>
      </c>
    </row>
    <row r="197" spans="2:65" s="1" customFormat="1" ht="33" customHeight="1">
      <c r="B197" s="135"/>
      <c r="C197" s="136" t="s">
        <v>548</v>
      </c>
      <c r="D197" s="136" t="s">
        <v>112</v>
      </c>
      <c r="E197" s="137" t="s">
        <v>549</v>
      </c>
      <c r="F197" s="138" t="s">
        <v>550</v>
      </c>
      <c r="G197" s="139" t="s">
        <v>115</v>
      </c>
      <c r="H197" s="140">
        <v>8.17</v>
      </c>
      <c r="I197" s="141"/>
      <c r="J197" s="142">
        <f t="shared" si="50"/>
        <v>0</v>
      </c>
      <c r="K197" s="143"/>
      <c r="L197" s="28"/>
      <c r="M197" s="144" t="s">
        <v>1</v>
      </c>
      <c r="N197" s="145" t="s">
        <v>39</v>
      </c>
      <c r="P197" s="146">
        <f t="shared" si="51"/>
        <v>0</v>
      </c>
      <c r="Q197" s="146">
        <v>0.16401250000000001</v>
      </c>
      <c r="R197" s="146">
        <f t="shared" si="52"/>
        <v>1.3399821250000001</v>
      </c>
      <c r="S197" s="146">
        <v>0</v>
      </c>
      <c r="T197" s="147">
        <f t="shared" si="53"/>
        <v>0</v>
      </c>
      <c r="AR197" s="148" t="s">
        <v>121</v>
      </c>
      <c r="AT197" s="148" t="s">
        <v>112</v>
      </c>
      <c r="AU197" s="148" t="s">
        <v>117</v>
      </c>
      <c r="AY197" s="13" t="s">
        <v>109</v>
      </c>
      <c r="BE197" s="149">
        <f t="shared" si="54"/>
        <v>0</v>
      </c>
      <c r="BF197" s="149">
        <f t="shared" si="55"/>
        <v>0</v>
      </c>
      <c r="BG197" s="149">
        <f t="shared" si="56"/>
        <v>0</v>
      </c>
      <c r="BH197" s="149">
        <f t="shared" si="57"/>
        <v>0</v>
      </c>
      <c r="BI197" s="149">
        <f t="shared" si="58"/>
        <v>0</v>
      </c>
      <c r="BJ197" s="13" t="s">
        <v>117</v>
      </c>
      <c r="BK197" s="149">
        <f t="shared" si="59"/>
        <v>0</v>
      </c>
      <c r="BL197" s="13" t="s">
        <v>121</v>
      </c>
      <c r="BM197" s="148" t="s">
        <v>551</v>
      </c>
    </row>
    <row r="198" spans="2:65" s="1" customFormat="1" ht="16.5" customHeight="1">
      <c r="B198" s="135"/>
      <c r="C198" s="150" t="s">
        <v>218</v>
      </c>
      <c r="D198" s="150" t="s">
        <v>106</v>
      </c>
      <c r="E198" s="151" t="s">
        <v>552</v>
      </c>
      <c r="F198" s="152" t="s">
        <v>553</v>
      </c>
      <c r="G198" s="153" t="s">
        <v>124</v>
      </c>
      <c r="H198" s="154">
        <v>8.2520000000000007</v>
      </c>
      <c r="I198" s="155"/>
      <c r="J198" s="156">
        <f t="shared" si="50"/>
        <v>0</v>
      </c>
      <c r="K198" s="157"/>
      <c r="L198" s="158"/>
      <c r="M198" s="159" t="s">
        <v>1</v>
      </c>
      <c r="N198" s="160" t="s">
        <v>39</v>
      </c>
      <c r="P198" s="146">
        <f t="shared" si="51"/>
        <v>0</v>
      </c>
      <c r="Q198" s="146">
        <v>4.8000000000000001E-2</v>
      </c>
      <c r="R198" s="146">
        <f t="shared" si="52"/>
        <v>0.39609600000000006</v>
      </c>
      <c r="S198" s="146">
        <v>0</v>
      </c>
      <c r="T198" s="147">
        <f t="shared" si="53"/>
        <v>0</v>
      </c>
      <c r="AR198" s="148" t="s">
        <v>128</v>
      </c>
      <c r="AT198" s="148" t="s">
        <v>106</v>
      </c>
      <c r="AU198" s="148" t="s">
        <v>117</v>
      </c>
      <c r="AY198" s="13" t="s">
        <v>109</v>
      </c>
      <c r="BE198" s="149">
        <f t="shared" si="54"/>
        <v>0</v>
      </c>
      <c r="BF198" s="149">
        <f t="shared" si="55"/>
        <v>0</v>
      </c>
      <c r="BG198" s="149">
        <f t="shared" si="56"/>
        <v>0</v>
      </c>
      <c r="BH198" s="149">
        <f t="shared" si="57"/>
        <v>0</v>
      </c>
      <c r="BI198" s="149">
        <f t="shared" si="58"/>
        <v>0</v>
      </c>
      <c r="BJ198" s="13" t="s">
        <v>117</v>
      </c>
      <c r="BK198" s="149">
        <f t="shared" si="59"/>
        <v>0</v>
      </c>
      <c r="BL198" s="13" t="s">
        <v>121</v>
      </c>
      <c r="BM198" s="148" t="s">
        <v>554</v>
      </c>
    </row>
    <row r="199" spans="2:65" s="1" customFormat="1" ht="24.25" customHeight="1">
      <c r="B199" s="135"/>
      <c r="C199" s="136" t="s">
        <v>555</v>
      </c>
      <c r="D199" s="136" t="s">
        <v>112</v>
      </c>
      <c r="E199" s="137" t="s">
        <v>556</v>
      </c>
      <c r="F199" s="138" t="s">
        <v>557</v>
      </c>
      <c r="G199" s="139" t="s">
        <v>115</v>
      </c>
      <c r="H199" s="140">
        <v>32</v>
      </c>
      <c r="I199" s="141"/>
      <c r="J199" s="142">
        <f t="shared" si="50"/>
        <v>0</v>
      </c>
      <c r="K199" s="143"/>
      <c r="L199" s="28"/>
      <c r="M199" s="144" t="s">
        <v>1</v>
      </c>
      <c r="N199" s="145" t="s">
        <v>39</v>
      </c>
      <c r="P199" s="146">
        <f t="shared" si="51"/>
        <v>0</v>
      </c>
      <c r="Q199" s="146">
        <v>1.2999999999999999E-3</v>
      </c>
      <c r="R199" s="146">
        <f t="shared" si="52"/>
        <v>4.1599999999999998E-2</v>
      </c>
      <c r="S199" s="146">
        <v>0</v>
      </c>
      <c r="T199" s="147">
        <f t="shared" si="53"/>
        <v>0</v>
      </c>
      <c r="AR199" s="148" t="s">
        <v>121</v>
      </c>
      <c r="AT199" s="148" t="s">
        <v>112</v>
      </c>
      <c r="AU199" s="148" t="s">
        <v>117</v>
      </c>
      <c r="AY199" s="13" t="s">
        <v>109</v>
      </c>
      <c r="BE199" s="149">
        <f t="shared" si="54"/>
        <v>0</v>
      </c>
      <c r="BF199" s="149">
        <f t="shared" si="55"/>
        <v>0</v>
      </c>
      <c r="BG199" s="149">
        <f t="shared" si="56"/>
        <v>0</v>
      </c>
      <c r="BH199" s="149">
        <f t="shared" si="57"/>
        <v>0</v>
      </c>
      <c r="BI199" s="149">
        <f t="shared" si="58"/>
        <v>0</v>
      </c>
      <c r="BJ199" s="13" t="s">
        <v>117</v>
      </c>
      <c r="BK199" s="149">
        <f t="shared" si="59"/>
        <v>0</v>
      </c>
      <c r="BL199" s="13" t="s">
        <v>121</v>
      </c>
      <c r="BM199" s="148" t="s">
        <v>374</v>
      </c>
    </row>
    <row r="200" spans="2:65" s="1" customFormat="1" ht="33" customHeight="1">
      <c r="B200" s="135"/>
      <c r="C200" s="136" t="s">
        <v>221</v>
      </c>
      <c r="D200" s="136" t="s">
        <v>112</v>
      </c>
      <c r="E200" s="137" t="s">
        <v>558</v>
      </c>
      <c r="F200" s="138" t="s">
        <v>559</v>
      </c>
      <c r="G200" s="139" t="s">
        <v>115</v>
      </c>
      <c r="H200" s="140">
        <v>32</v>
      </c>
      <c r="I200" s="141"/>
      <c r="J200" s="142">
        <f t="shared" si="50"/>
        <v>0</v>
      </c>
      <c r="K200" s="143"/>
      <c r="L200" s="28"/>
      <c r="M200" s="144" t="s">
        <v>1</v>
      </c>
      <c r="N200" s="145" t="s">
        <v>39</v>
      </c>
      <c r="P200" s="146">
        <f t="shared" si="51"/>
        <v>0</v>
      </c>
      <c r="Q200" s="146">
        <v>2.02E-5</v>
      </c>
      <c r="R200" s="146">
        <f t="shared" si="52"/>
        <v>6.4639999999999999E-4</v>
      </c>
      <c r="S200" s="146">
        <v>0</v>
      </c>
      <c r="T200" s="147">
        <f t="shared" si="53"/>
        <v>0</v>
      </c>
      <c r="AR200" s="148" t="s">
        <v>121</v>
      </c>
      <c r="AT200" s="148" t="s">
        <v>112</v>
      </c>
      <c r="AU200" s="148" t="s">
        <v>117</v>
      </c>
      <c r="AY200" s="13" t="s">
        <v>109</v>
      </c>
      <c r="BE200" s="149">
        <f t="shared" si="54"/>
        <v>0</v>
      </c>
      <c r="BF200" s="149">
        <f t="shared" si="55"/>
        <v>0</v>
      </c>
      <c r="BG200" s="149">
        <f t="shared" si="56"/>
        <v>0</v>
      </c>
      <c r="BH200" s="149">
        <f t="shared" si="57"/>
        <v>0</v>
      </c>
      <c r="BI200" s="149">
        <f t="shared" si="58"/>
        <v>0</v>
      </c>
      <c r="BJ200" s="13" t="s">
        <v>117</v>
      </c>
      <c r="BK200" s="149">
        <f t="shared" si="59"/>
        <v>0</v>
      </c>
      <c r="BL200" s="13" t="s">
        <v>121</v>
      </c>
      <c r="BM200" s="148" t="s">
        <v>377</v>
      </c>
    </row>
    <row r="201" spans="2:65" s="1" customFormat="1" ht="24.25" customHeight="1">
      <c r="B201" s="135"/>
      <c r="C201" s="150" t="s">
        <v>560</v>
      </c>
      <c r="D201" s="150" t="s">
        <v>106</v>
      </c>
      <c r="E201" s="151" t="s">
        <v>561</v>
      </c>
      <c r="F201" s="152" t="s">
        <v>562</v>
      </c>
      <c r="G201" s="153" t="s">
        <v>563</v>
      </c>
      <c r="H201" s="154">
        <v>5.2</v>
      </c>
      <c r="I201" s="155"/>
      <c r="J201" s="156">
        <f t="shared" si="50"/>
        <v>0</v>
      </c>
      <c r="K201" s="157"/>
      <c r="L201" s="158"/>
      <c r="M201" s="159" t="s">
        <v>1</v>
      </c>
      <c r="N201" s="160" t="s">
        <v>39</v>
      </c>
      <c r="P201" s="146">
        <f t="shared" si="51"/>
        <v>0</v>
      </c>
      <c r="Q201" s="146">
        <v>1.3600000000000001E-3</v>
      </c>
      <c r="R201" s="146">
        <f t="shared" si="52"/>
        <v>7.072000000000001E-3</v>
      </c>
      <c r="S201" s="146">
        <v>0</v>
      </c>
      <c r="T201" s="147">
        <f t="shared" si="53"/>
        <v>0</v>
      </c>
      <c r="AR201" s="148" t="s">
        <v>128</v>
      </c>
      <c r="AT201" s="148" t="s">
        <v>106</v>
      </c>
      <c r="AU201" s="148" t="s">
        <v>117</v>
      </c>
      <c r="AY201" s="13" t="s">
        <v>109</v>
      </c>
      <c r="BE201" s="149">
        <f t="shared" si="54"/>
        <v>0</v>
      </c>
      <c r="BF201" s="149">
        <f t="shared" si="55"/>
        <v>0</v>
      </c>
      <c r="BG201" s="149">
        <f t="shared" si="56"/>
        <v>0</v>
      </c>
      <c r="BH201" s="149">
        <f t="shared" si="57"/>
        <v>0</v>
      </c>
      <c r="BI201" s="149">
        <f t="shared" si="58"/>
        <v>0</v>
      </c>
      <c r="BJ201" s="13" t="s">
        <v>117</v>
      </c>
      <c r="BK201" s="149">
        <f t="shared" si="59"/>
        <v>0</v>
      </c>
      <c r="BL201" s="13" t="s">
        <v>121</v>
      </c>
      <c r="BM201" s="148" t="s">
        <v>384</v>
      </c>
    </row>
    <row r="202" spans="2:65" s="1" customFormat="1" ht="33" customHeight="1">
      <c r="B202" s="135"/>
      <c r="C202" s="136" t="s">
        <v>225</v>
      </c>
      <c r="D202" s="136" t="s">
        <v>112</v>
      </c>
      <c r="E202" s="137" t="s">
        <v>564</v>
      </c>
      <c r="F202" s="138" t="s">
        <v>565</v>
      </c>
      <c r="G202" s="139" t="s">
        <v>115</v>
      </c>
      <c r="H202" s="140">
        <v>49.49</v>
      </c>
      <c r="I202" s="141"/>
      <c r="J202" s="142">
        <f t="shared" si="50"/>
        <v>0</v>
      </c>
      <c r="K202" s="143"/>
      <c r="L202" s="28"/>
      <c r="M202" s="144" t="s">
        <v>1</v>
      </c>
      <c r="N202" s="145" t="s">
        <v>39</v>
      </c>
      <c r="P202" s="146">
        <f t="shared" si="51"/>
        <v>0</v>
      </c>
      <c r="Q202" s="146">
        <v>6.6934999999999998E-4</v>
      </c>
      <c r="R202" s="146">
        <f t="shared" si="52"/>
        <v>3.3126131500000003E-2</v>
      </c>
      <c r="S202" s="146">
        <v>0</v>
      </c>
      <c r="T202" s="147">
        <f t="shared" si="53"/>
        <v>0</v>
      </c>
      <c r="AR202" s="148" t="s">
        <v>121</v>
      </c>
      <c r="AT202" s="148" t="s">
        <v>112</v>
      </c>
      <c r="AU202" s="148" t="s">
        <v>117</v>
      </c>
      <c r="AY202" s="13" t="s">
        <v>109</v>
      </c>
      <c r="BE202" s="149">
        <f t="shared" si="54"/>
        <v>0</v>
      </c>
      <c r="BF202" s="149">
        <f t="shared" si="55"/>
        <v>0</v>
      </c>
      <c r="BG202" s="149">
        <f t="shared" si="56"/>
        <v>0</v>
      </c>
      <c r="BH202" s="149">
        <f t="shared" si="57"/>
        <v>0</v>
      </c>
      <c r="BI202" s="149">
        <f t="shared" si="58"/>
        <v>0</v>
      </c>
      <c r="BJ202" s="13" t="s">
        <v>117</v>
      </c>
      <c r="BK202" s="149">
        <f t="shared" si="59"/>
        <v>0</v>
      </c>
      <c r="BL202" s="13" t="s">
        <v>121</v>
      </c>
      <c r="BM202" s="148" t="s">
        <v>566</v>
      </c>
    </row>
    <row r="203" spans="2:65" s="1" customFormat="1" ht="24.25" customHeight="1">
      <c r="B203" s="135"/>
      <c r="C203" s="136" t="s">
        <v>567</v>
      </c>
      <c r="D203" s="136" t="s">
        <v>112</v>
      </c>
      <c r="E203" s="137" t="s">
        <v>568</v>
      </c>
      <c r="F203" s="138" t="s">
        <v>569</v>
      </c>
      <c r="G203" s="139" t="s">
        <v>115</v>
      </c>
      <c r="H203" s="140">
        <v>49.49</v>
      </c>
      <c r="I203" s="141"/>
      <c r="J203" s="142">
        <f t="shared" si="50"/>
        <v>0</v>
      </c>
      <c r="K203" s="143"/>
      <c r="L203" s="28"/>
      <c r="M203" s="144" t="s">
        <v>1</v>
      </c>
      <c r="N203" s="145" t="s">
        <v>39</v>
      </c>
      <c r="P203" s="146">
        <f t="shared" si="51"/>
        <v>0</v>
      </c>
      <c r="Q203" s="146">
        <v>1.9999999999999999E-7</v>
      </c>
      <c r="R203" s="146">
        <f t="shared" si="52"/>
        <v>9.8980000000000008E-6</v>
      </c>
      <c r="S203" s="146">
        <v>0</v>
      </c>
      <c r="T203" s="147">
        <f t="shared" si="53"/>
        <v>0</v>
      </c>
      <c r="AR203" s="148" t="s">
        <v>121</v>
      </c>
      <c r="AT203" s="148" t="s">
        <v>112</v>
      </c>
      <c r="AU203" s="148" t="s">
        <v>117</v>
      </c>
      <c r="AY203" s="13" t="s">
        <v>109</v>
      </c>
      <c r="BE203" s="149">
        <f t="shared" si="54"/>
        <v>0</v>
      </c>
      <c r="BF203" s="149">
        <f t="shared" si="55"/>
        <v>0</v>
      </c>
      <c r="BG203" s="149">
        <f t="shared" si="56"/>
        <v>0</v>
      </c>
      <c r="BH203" s="149">
        <f t="shared" si="57"/>
        <v>0</v>
      </c>
      <c r="BI203" s="149">
        <f t="shared" si="58"/>
        <v>0</v>
      </c>
      <c r="BJ203" s="13" t="s">
        <v>117</v>
      </c>
      <c r="BK203" s="149">
        <f t="shared" si="59"/>
        <v>0</v>
      </c>
      <c r="BL203" s="13" t="s">
        <v>121</v>
      </c>
      <c r="BM203" s="148" t="s">
        <v>570</v>
      </c>
    </row>
    <row r="204" spans="2:65" s="1" customFormat="1" ht="33" customHeight="1">
      <c r="B204" s="135"/>
      <c r="C204" s="136" t="s">
        <v>116</v>
      </c>
      <c r="D204" s="136" t="s">
        <v>112</v>
      </c>
      <c r="E204" s="137" t="s">
        <v>571</v>
      </c>
      <c r="F204" s="138" t="s">
        <v>572</v>
      </c>
      <c r="G204" s="139" t="s">
        <v>315</v>
      </c>
      <c r="H204" s="140">
        <v>354.5</v>
      </c>
      <c r="I204" s="141"/>
      <c r="J204" s="142">
        <f t="shared" si="50"/>
        <v>0</v>
      </c>
      <c r="K204" s="143"/>
      <c r="L204" s="28"/>
      <c r="M204" s="144" t="s">
        <v>1</v>
      </c>
      <c r="N204" s="145" t="s">
        <v>39</v>
      </c>
      <c r="P204" s="146">
        <f t="shared" si="51"/>
        <v>0</v>
      </c>
      <c r="Q204" s="146">
        <v>1.25E-3</v>
      </c>
      <c r="R204" s="146">
        <f t="shared" si="52"/>
        <v>0.44312499999999999</v>
      </c>
      <c r="S204" s="146">
        <v>0</v>
      </c>
      <c r="T204" s="147">
        <f t="shared" si="53"/>
        <v>0</v>
      </c>
      <c r="AR204" s="148" t="s">
        <v>121</v>
      </c>
      <c r="AT204" s="148" t="s">
        <v>112</v>
      </c>
      <c r="AU204" s="148" t="s">
        <v>117</v>
      </c>
      <c r="AY204" s="13" t="s">
        <v>109</v>
      </c>
      <c r="BE204" s="149">
        <f t="shared" si="54"/>
        <v>0</v>
      </c>
      <c r="BF204" s="149">
        <f t="shared" si="55"/>
        <v>0</v>
      </c>
      <c r="BG204" s="149">
        <f t="shared" si="56"/>
        <v>0</v>
      </c>
      <c r="BH204" s="149">
        <f t="shared" si="57"/>
        <v>0</v>
      </c>
      <c r="BI204" s="149">
        <f t="shared" si="58"/>
        <v>0</v>
      </c>
      <c r="BJ204" s="13" t="s">
        <v>117</v>
      </c>
      <c r="BK204" s="149">
        <f t="shared" si="59"/>
        <v>0</v>
      </c>
      <c r="BL204" s="13" t="s">
        <v>121</v>
      </c>
      <c r="BM204" s="148" t="s">
        <v>387</v>
      </c>
    </row>
    <row r="205" spans="2:65" s="1" customFormat="1" ht="16.5" customHeight="1">
      <c r="B205" s="135"/>
      <c r="C205" s="150" t="s">
        <v>573</v>
      </c>
      <c r="D205" s="150" t="s">
        <v>106</v>
      </c>
      <c r="E205" s="151" t="s">
        <v>574</v>
      </c>
      <c r="F205" s="152" t="s">
        <v>575</v>
      </c>
      <c r="G205" s="153" t="s">
        <v>563</v>
      </c>
      <c r="H205" s="154">
        <v>118.04900000000001</v>
      </c>
      <c r="I205" s="155"/>
      <c r="J205" s="156">
        <f t="shared" si="50"/>
        <v>0</v>
      </c>
      <c r="K205" s="157"/>
      <c r="L205" s="158"/>
      <c r="M205" s="159" t="s">
        <v>1</v>
      </c>
      <c r="N205" s="160" t="s">
        <v>39</v>
      </c>
      <c r="P205" s="146">
        <f t="shared" si="51"/>
        <v>0</v>
      </c>
      <c r="Q205" s="146">
        <v>0</v>
      </c>
      <c r="R205" s="146">
        <f t="shared" si="52"/>
        <v>0</v>
      </c>
      <c r="S205" s="146">
        <v>0</v>
      </c>
      <c r="T205" s="147">
        <f t="shared" si="53"/>
        <v>0</v>
      </c>
      <c r="AR205" s="148" t="s">
        <v>128</v>
      </c>
      <c r="AT205" s="148" t="s">
        <v>106</v>
      </c>
      <c r="AU205" s="148" t="s">
        <v>117</v>
      </c>
      <c r="AY205" s="13" t="s">
        <v>109</v>
      </c>
      <c r="BE205" s="149">
        <f t="shared" si="54"/>
        <v>0</v>
      </c>
      <c r="BF205" s="149">
        <f t="shared" si="55"/>
        <v>0</v>
      </c>
      <c r="BG205" s="149">
        <f t="shared" si="56"/>
        <v>0</v>
      </c>
      <c r="BH205" s="149">
        <f t="shared" si="57"/>
        <v>0</v>
      </c>
      <c r="BI205" s="149">
        <f t="shared" si="58"/>
        <v>0</v>
      </c>
      <c r="BJ205" s="13" t="s">
        <v>117</v>
      </c>
      <c r="BK205" s="149">
        <f t="shared" si="59"/>
        <v>0</v>
      </c>
      <c r="BL205" s="13" t="s">
        <v>121</v>
      </c>
      <c r="BM205" s="148" t="s">
        <v>390</v>
      </c>
    </row>
    <row r="206" spans="2:65" s="1" customFormat="1" ht="37.9" customHeight="1">
      <c r="B206" s="135"/>
      <c r="C206" s="136" t="s">
        <v>328</v>
      </c>
      <c r="D206" s="136" t="s">
        <v>112</v>
      </c>
      <c r="E206" s="137" t="s">
        <v>576</v>
      </c>
      <c r="F206" s="138" t="s">
        <v>577</v>
      </c>
      <c r="G206" s="139" t="s">
        <v>115</v>
      </c>
      <c r="H206" s="140">
        <v>2</v>
      </c>
      <c r="I206" s="141"/>
      <c r="J206" s="142">
        <f t="shared" si="50"/>
        <v>0</v>
      </c>
      <c r="K206" s="143"/>
      <c r="L206" s="28"/>
      <c r="M206" s="144" t="s">
        <v>1</v>
      </c>
      <c r="N206" s="145" t="s">
        <v>39</v>
      </c>
      <c r="P206" s="146">
        <f t="shared" si="51"/>
        <v>0</v>
      </c>
      <c r="Q206" s="146">
        <v>0.43351374999999998</v>
      </c>
      <c r="R206" s="146">
        <f t="shared" si="52"/>
        <v>0.86702749999999995</v>
      </c>
      <c r="S206" s="146">
        <v>0</v>
      </c>
      <c r="T206" s="147">
        <f t="shared" si="53"/>
        <v>0</v>
      </c>
      <c r="AR206" s="148" t="s">
        <v>121</v>
      </c>
      <c r="AT206" s="148" t="s">
        <v>112</v>
      </c>
      <c r="AU206" s="148" t="s">
        <v>117</v>
      </c>
      <c r="AY206" s="13" t="s">
        <v>109</v>
      </c>
      <c r="BE206" s="149">
        <f t="shared" si="54"/>
        <v>0</v>
      </c>
      <c r="BF206" s="149">
        <f t="shared" si="55"/>
        <v>0</v>
      </c>
      <c r="BG206" s="149">
        <f t="shared" si="56"/>
        <v>0</v>
      </c>
      <c r="BH206" s="149">
        <f t="shared" si="57"/>
        <v>0</v>
      </c>
      <c r="BI206" s="149">
        <f t="shared" si="58"/>
        <v>0</v>
      </c>
      <c r="BJ206" s="13" t="s">
        <v>117</v>
      </c>
      <c r="BK206" s="149">
        <f t="shared" si="59"/>
        <v>0</v>
      </c>
      <c r="BL206" s="13" t="s">
        <v>121</v>
      </c>
      <c r="BM206" s="148" t="s">
        <v>578</v>
      </c>
    </row>
    <row r="207" spans="2:65" s="1" customFormat="1" ht="33" customHeight="1">
      <c r="B207" s="135"/>
      <c r="C207" s="150" t="s">
        <v>579</v>
      </c>
      <c r="D207" s="150" t="s">
        <v>106</v>
      </c>
      <c r="E207" s="151" t="s">
        <v>580</v>
      </c>
      <c r="F207" s="152" t="s">
        <v>581</v>
      </c>
      <c r="G207" s="153" t="s">
        <v>124</v>
      </c>
      <c r="H207" s="154">
        <v>2</v>
      </c>
      <c r="I207" s="155"/>
      <c r="J207" s="156">
        <f t="shared" si="50"/>
        <v>0</v>
      </c>
      <c r="K207" s="157"/>
      <c r="L207" s="158"/>
      <c r="M207" s="159" t="s">
        <v>1</v>
      </c>
      <c r="N207" s="160" t="s">
        <v>39</v>
      </c>
      <c r="P207" s="146">
        <f t="shared" si="51"/>
        <v>0</v>
      </c>
      <c r="Q207" s="146">
        <v>3.3799999999999997E-2</v>
      </c>
      <c r="R207" s="146">
        <f t="shared" si="52"/>
        <v>6.7599999999999993E-2</v>
      </c>
      <c r="S207" s="146">
        <v>0</v>
      </c>
      <c r="T207" s="147">
        <f t="shared" si="53"/>
        <v>0</v>
      </c>
      <c r="AR207" s="148" t="s">
        <v>128</v>
      </c>
      <c r="AT207" s="148" t="s">
        <v>106</v>
      </c>
      <c r="AU207" s="148" t="s">
        <v>117</v>
      </c>
      <c r="AY207" s="13" t="s">
        <v>109</v>
      </c>
      <c r="BE207" s="149">
        <f t="shared" si="54"/>
        <v>0</v>
      </c>
      <c r="BF207" s="149">
        <f t="shared" si="55"/>
        <v>0</v>
      </c>
      <c r="BG207" s="149">
        <f t="shared" si="56"/>
        <v>0</v>
      </c>
      <c r="BH207" s="149">
        <f t="shared" si="57"/>
        <v>0</v>
      </c>
      <c r="BI207" s="149">
        <f t="shared" si="58"/>
        <v>0</v>
      </c>
      <c r="BJ207" s="13" t="s">
        <v>117</v>
      </c>
      <c r="BK207" s="149">
        <f t="shared" si="59"/>
        <v>0</v>
      </c>
      <c r="BL207" s="13" t="s">
        <v>121</v>
      </c>
      <c r="BM207" s="148" t="s">
        <v>582</v>
      </c>
    </row>
    <row r="208" spans="2:65" s="1" customFormat="1" ht="44.25" customHeight="1">
      <c r="B208" s="135"/>
      <c r="C208" s="150" t="s">
        <v>332</v>
      </c>
      <c r="D208" s="150" t="s">
        <v>106</v>
      </c>
      <c r="E208" s="151" t="s">
        <v>583</v>
      </c>
      <c r="F208" s="152" t="s">
        <v>584</v>
      </c>
      <c r="G208" s="153" t="s">
        <v>124</v>
      </c>
      <c r="H208" s="154">
        <v>2</v>
      </c>
      <c r="I208" s="155"/>
      <c r="J208" s="156">
        <f t="shared" si="50"/>
        <v>0</v>
      </c>
      <c r="K208" s="157"/>
      <c r="L208" s="158"/>
      <c r="M208" s="159" t="s">
        <v>1</v>
      </c>
      <c r="N208" s="160" t="s">
        <v>39</v>
      </c>
      <c r="P208" s="146">
        <f t="shared" si="51"/>
        <v>0</v>
      </c>
      <c r="Q208" s="146">
        <v>2.8999999999999998E-3</v>
      </c>
      <c r="R208" s="146">
        <f t="shared" si="52"/>
        <v>5.7999999999999996E-3</v>
      </c>
      <c r="S208" s="146">
        <v>0</v>
      </c>
      <c r="T208" s="147">
        <f t="shared" si="53"/>
        <v>0</v>
      </c>
      <c r="AR208" s="148" t="s">
        <v>128</v>
      </c>
      <c r="AT208" s="148" t="s">
        <v>106</v>
      </c>
      <c r="AU208" s="148" t="s">
        <v>117</v>
      </c>
      <c r="AY208" s="13" t="s">
        <v>109</v>
      </c>
      <c r="BE208" s="149">
        <f t="shared" si="54"/>
        <v>0</v>
      </c>
      <c r="BF208" s="149">
        <f t="shared" si="55"/>
        <v>0</v>
      </c>
      <c r="BG208" s="149">
        <f t="shared" si="56"/>
        <v>0</v>
      </c>
      <c r="BH208" s="149">
        <f t="shared" si="57"/>
        <v>0</v>
      </c>
      <c r="BI208" s="149">
        <f t="shared" si="58"/>
        <v>0</v>
      </c>
      <c r="BJ208" s="13" t="s">
        <v>117</v>
      </c>
      <c r="BK208" s="149">
        <f t="shared" si="59"/>
        <v>0</v>
      </c>
      <c r="BL208" s="13" t="s">
        <v>121</v>
      </c>
      <c r="BM208" s="148" t="s">
        <v>585</v>
      </c>
    </row>
    <row r="209" spans="2:65" s="1" customFormat="1" ht="49.15" customHeight="1">
      <c r="B209" s="135"/>
      <c r="C209" s="150" t="s">
        <v>586</v>
      </c>
      <c r="D209" s="150" t="s">
        <v>106</v>
      </c>
      <c r="E209" s="151" t="s">
        <v>587</v>
      </c>
      <c r="F209" s="152" t="s">
        <v>588</v>
      </c>
      <c r="G209" s="153" t="s">
        <v>124</v>
      </c>
      <c r="H209" s="154">
        <v>2</v>
      </c>
      <c r="I209" s="155"/>
      <c r="J209" s="156">
        <f t="shared" si="50"/>
        <v>0</v>
      </c>
      <c r="K209" s="157"/>
      <c r="L209" s="158"/>
      <c r="M209" s="159" t="s">
        <v>1</v>
      </c>
      <c r="N209" s="160" t="s">
        <v>39</v>
      </c>
      <c r="P209" s="146">
        <f t="shared" si="51"/>
        <v>0</v>
      </c>
      <c r="Q209" s="146">
        <v>5.7999999999999996E-3</v>
      </c>
      <c r="R209" s="146">
        <f t="shared" si="52"/>
        <v>1.1599999999999999E-2</v>
      </c>
      <c r="S209" s="146">
        <v>0</v>
      </c>
      <c r="T209" s="147">
        <f t="shared" si="53"/>
        <v>0</v>
      </c>
      <c r="AR209" s="148" t="s">
        <v>128</v>
      </c>
      <c r="AT209" s="148" t="s">
        <v>106</v>
      </c>
      <c r="AU209" s="148" t="s">
        <v>117</v>
      </c>
      <c r="AY209" s="13" t="s">
        <v>109</v>
      </c>
      <c r="BE209" s="149">
        <f t="shared" si="54"/>
        <v>0</v>
      </c>
      <c r="BF209" s="149">
        <f t="shared" si="55"/>
        <v>0</v>
      </c>
      <c r="BG209" s="149">
        <f t="shared" si="56"/>
        <v>0</v>
      </c>
      <c r="BH209" s="149">
        <f t="shared" si="57"/>
        <v>0</v>
      </c>
      <c r="BI209" s="149">
        <f t="shared" si="58"/>
        <v>0</v>
      </c>
      <c r="BJ209" s="13" t="s">
        <v>117</v>
      </c>
      <c r="BK209" s="149">
        <f t="shared" si="59"/>
        <v>0</v>
      </c>
      <c r="BL209" s="13" t="s">
        <v>121</v>
      </c>
      <c r="BM209" s="148" t="s">
        <v>589</v>
      </c>
    </row>
    <row r="210" spans="2:65" s="1" customFormat="1" ht="24.25" customHeight="1">
      <c r="B210" s="135"/>
      <c r="C210" s="136" t="s">
        <v>335</v>
      </c>
      <c r="D210" s="136" t="s">
        <v>112</v>
      </c>
      <c r="E210" s="137" t="s">
        <v>590</v>
      </c>
      <c r="F210" s="138" t="s">
        <v>591</v>
      </c>
      <c r="G210" s="139" t="s">
        <v>124</v>
      </c>
      <c r="H210" s="140">
        <v>64</v>
      </c>
      <c r="I210" s="141"/>
      <c r="J210" s="142">
        <f t="shared" si="50"/>
        <v>0</v>
      </c>
      <c r="K210" s="143"/>
      <c r="L210" s="28"/>
      <c r="M210" s="144" t="s">
        <v>1</v>
      </c>
      <c r="N210" s="145" t="s">
        <v>39</v>
      </c>
      <c r="P210" s="146">
        <f t="shared" si="51"/>
        <v>0</v>
      </c>
      <c r="Q210" s="146">
        <v>1.4649999999999999E-3</v>
      </c>
      <c r="R210" s="146">
        <f t="shared" si="52"/>
        <v>9.3759999999999996E-2</v>
      </c>
      <c r="S210" s="146">
        <v>2</v>
      </c>
      <c r="T210" s="147">
        <f t="shared" si="53"/>
        <v>128</v>
      </c>
      <c r="AR210" s="148" t="s">
        <v>121</v>
      </c>
      <c r="AT210" s="148" t="s">
        <v>112</v>
      </c>
      <c r="AU210" s="148" t="s">
        <v>117</v>
      </c>
      <c r="AY210" s="13" t="s">
        <v>109</v>
      </c>
      <c r="BE210" s="149">
        <f t="shared" si="54"/>
        <v>0</v>
      </c>
      <c r="BF210" s="149">
        <f t="shared" si="55"/>
        <v>0</v>
      </c>
      <c r="BG210" s="149">
        <f t="shared" si="56"/>
        <v>0</v>
      </c>
      <c r="BH210" s="149">
        <f t="shared" si="57"/>
        <v>0</v>
      </c>
      <c r="BI210" s="149">
        <f t="shared" si="58"/>
        <v>0</v>
      </c>
      <c r="BJ210" s="13" t="s">
        <v>117</v>
      </c>
      <c r="BK210" s="149">
        <f t="shared" si="59"/>
        <v>0</v>
      </c>
      <c r="BL210" s="13" t="s">
        <v>121</v>
      </c>
      <c r="BM210" s="148" t="s">
        <v>393</v>
      </c>
    </row>
    <row r="211" spans="2:65" s="1" customFormat="1" ht="24.25" customHeight="1">
      <c r="B211" s="135"/>
      <c r="C211" s="136" t="s">
        <v>592</v>
      </c>
      <c r="D211" s="136" t="s">
        <v>112</v>
      </c>
      <c r="E211" s="137" t="s">
        <v>593</v>
      </c>
      <c r="F211" s="138" t="s">
        <v>594</v>
      </c>
      <c r="G211" s="139" t="s">
        <v>124</v>
      </c>
      <c r="H211" s="140">
        <v>1</v>
      </c>
      <c r="I211" s="141"/>
      <c r="J211" s="142">
        <f t="shared" si="50"/>
        <v>0</v>
      </c>
      <c r="K211" s="143"/>
      <c r="L211" s="28"/>
      <c r="M211" s="144" t="s">
        <v>1</v>
      </c>
      <c r="N211" s="145" t="s">
        <v>39</v>
      </c>
      <c r="P211" s="146">
        <f t="shared" si="51"/>
        <v>0</v>
      </c>
      <c r="Q211" s="146">
        <v>1.1249999999999999E-3</v>
      </c>
      <c r="R211" s="146">
        <f t="shared" si="52"/>
        <v>1.1249999999999999E-3</v>
      </c>
      <c r="S211" s="146">
        <v>0</v>
      </c>
      <c r="T211" s="147">
        <f t="shared" si="53"/>
        <v>0</v>
      </c>
      <c r="AR211" s="148" t="s">
        <v>121</v>
      </c>
      <c r="AT211" s="148" t="s">
        <v>112</v>
      </c>
      <c r="AU211" s="148" t="s">
        <v>117</v>
      </c>
      <c r="AY211" s="13" t="s">
        <v>109</v>
      </c>
      <c r="BE211" s="149">
        <f t="shared" si="54"/>
        <v>0</v>
      </c>
      <c r="BF211" s="149">
        <f t="shared" si="55"/>
        <v>0</v>
      </c>
      <c r="BG211" s="149">
        <f t="shared" si="56"/>
        <v>0</v>
      </c>
      <c r="BH211" s="149">
        <f t="shared" si="57"/>
        <v>0</v>
      </c>
      <c r="BI211" s="149">
        <f t="shared" si="58"/>
        <v>0</v>
      </c>
      <c r="BJ211" s="13" t="s">
        <v>117</v>
      </c>
      <c r="BK211" s="149">
        <f t="shared" si="59"/>
        <v>0</v>
      </c>
      <c r="BL211" s="13" t="s">
        <v>121</v>
      </c>
      <c r="BM211" s="148" t="s">
        <v>396</v>
      </c>
    </row>
    <row r="212" spans="2:65" s="1" customFormat="1" ht="24.25" customHeight="1">
      <c r="B212" s="135"/>
      <c r="C212" s="150" t="s">
        <v>338</v>
      </c>
      <c r="D212" s="150" t="s">
        <v>106</v>
      </c>
      <c r="E212" s="151" t="s">
        <v>595</v>
      </c>
      <c r="F212" s="152" t="s">
        <v>596</v>
      </c>
      <c r="G212" s="153" t="s">
        <v>115</v>
      </c>
      <c r="H212" s="154">
        <v>160</v>
      </c>
      <c r="I212" s="155"/>
      <c r="J212" s="156">
        <f t="shared" si="50"/>
        <v>0</v>
      </c>
      <c r="K212" s="157"/>
      <c r="L212" s="158"/>
      <c r="M212" s="159" t="s">
        <v>1</v>
      </c>
      <c r="N212" s="160" t="s">
        <v>39</v>
      </c>
      <c r="P212" s="146">
        <f t="shared" si="51"/>
        <v>0</v>
      </c>
      <c r="Q212" s="146">
        <v>3.15E-3</v>
      </c>
      <c r="R212" s="146">
        <f t="shared" si="52"/>
        <v>0.504</v>
      </c>
      <c r="S212" s="146">
        <v>0</v>
      </c>
      <c r="T212" s="147">
        <f t="shared" si="53"/>
        <v>0</v>
      </c>
      <c r="AR212" s="148" t="s">
        <v>128</v>
      </c>
      <c r="AT212" s="148" t="s">
        <v>106</v>
      </c>
      <c r="AU212" s="148" t="s">
        <v>117</v>
      </c>
      <c r="AY212" s="13" t="s">
        <v>109</v>
      </c>
      <c r="BE212" s="149">
        <f t="shared" si="54"/>
        <v>0</v>
      </c>
      <c r="BF212" s="149">
        <f t="shared" si="55"/>
        <v>0</v>
      </c>
      <c r="BG212" s="149">
        <f t="shared" si="56"/>
        <v>0</v>
      </c>
      <c r="BH212" s="149">
        <f t="shared" si="57"/>
        <v>0</v>
      </c>
      <c r="BI212" s="149">
        <f t="shared" si="58"/>
        <v>0</v>
      </c>
      <c r="BJ212" s="13" t="s">
        <v>117</v>
      </c>
      <c r="BK212" s="149">
        <f t="shared" si="59"/>
        <v>0</v>
      </c>
      <c r="BL212" s="13" t="s">
        <v>121</v>
      </c>
      <c r="BM212" s="148" t="s">
        <v>597</v>
      </c>
    </row>
    <row r="213" spans="2:65" s="1" customFormat="1" ht="24.25" customHeight="1">
      <c r="B213" s="135"/>
      <c r="C213" s="136" t="s">
        <v>598</v>
      </c>
      <c r="D213" s="136" t="s">
        <v>112</v>
      </c>
      <c r="E213" s="137" t="s">
        <v>599</v>
      </c>
      <c r="F213" s="138" t="s">
        <v>600</v>
      </c>
      <c r="G213" s="139" t="s">
        <v>315</v>
      </c>
      <c r="H213" s="140">
        <v>213.95</v>
      </c>
      <c r="I213" s="141"/>
      <c r="J213" s="142">
        <f t="shared" si="50"/>
        <v>0</v>
      </c>
      <c r="K213" s="143"/>
      <c r="L213" s="28"/>
      <c r="M213" s="144" t="s">
        <v>1</v>
      </c>
      <c r="N213" s="145" t="s">
        <v>39</v>
      </c>
      <c r="P213" s="146">
        <f t="shared" si="51"/>
        <v>0</v>
      </c>
      <c r="Q213" s="146">
        <v>0</v>
      </c>
      <c r="R213" s="146">
        <f t="shared" si="52"/>
        <v>0</v>
      </c>
      <c r="S213" s="146">
        <v>0</v>
      </c>
      <c r="T213" s="147">
        <f t="shared" si="53"/>
        <v>0</v>
      </c>
      <c r="AR213" s="148" t="s">
        <v>121</v>
      </c>
      <c r="AT213" s="148" t="s">
        <v>112</v>
      </c>
      <c r="AU213" s="148" t="s">
        <v>117</v>
      </c>
      <c r="AY213" s="13" t="s">
        <v>109</v>
      </c>
      <c r="BE213" s="149">
        <f t="shared" si="54"/>
        <v>0</v>
      </c>
      <c r="BF213" s="149">
        <f t="shared" si="55"/>
        <v>0</v>
      </c>
      <c r="BG213" s="149">
        <f t="shared" si="56"/>
        <v>0</v>
      </c>
      <c r="BH213" s="149">
        <f t="shared" si="57"/>
        <v>0</v>
      </c>
      <c r="BI213" s="149">
        <f t="shared" si="58"/>
        <v>0</v>
      </c>
      <c r="BJ213" s="13" t="s">
        <v>117</v>
      </c>
      <c r="BK213" s="149">
        <f t="shared" si="59"/>
        <v>0</v>
      </c>
      <c r="BL213" s="13" t="s">
        <v>121</v>
      </c>
      <c r="BM213" s="148" t="s">
        <v>601</v>
      </c>
    </row>
    <row r="214" spans="2:65" s="1" customFormat="1" ht="33" customHeight="1">
      <c r="B214" s="135"/>
      <c r="C214" s="136" t="s">
        <v>341</v>
      </c>
      <c r="D214" s="136" t="s">
        <v>112</v>
      </c>
      <c r="E214" s="137" t="s">
        <v>602</v>
      </c>
      <c r="F214" s="138" t="s">
        <v>603</v>
      </c>
      <c r="G214" s="139" t="s">
        <v>315</v>
      </c>
      <c r="H214" s="140">
        <v>214</v>
      </c>
      <c r="I214" s="141"/>
      <c r="J214" s="142">
        <f t="shared" si="50"/>
        <v>0</v>
      </c>
      <c r="K214" s="143"/>
      <c r="L214" s="28"/>
      <c r="M214" s="144" t="s">
        <v>1</v>
      </c>
      <c r="N214" s="145" t="s">
        <v>39</v>
      </c>
      <c r="P214" s="146">
        <f t="shared" si="51"/>
        <v>0</v>
      </c>
      <c r="Q214" s="146">
        <v>2.5710569999999999E-2</v>
      </c>
      <c r="R214" s="146">
        <f t="shared" si="52"/>
        <v>5.5020619799999997</v>
      </c>
      <c r="S214" s="146">
        <v>0</v>
      </c>
      <c r="T214" s="147">
        <f t="shared" si="53"/>
        <v>0</v>
      </c>
      <c r="AR214" s="148" t="s">
        <v>121</v>
      </c>
      <c r="AT214" s="148" t="s">
        <v>112</v>
      </c>
      <c r="AU214" s="148" t="s">
        <v>117</v>
      </c>
      <c r="AY214" s="13" t="s">
        <v>109</v>
      </c>
      <c r="BE214" s="149">
        <f t="shared" si="54"/>
        <v>0</v>
      </c>
      <c r="BF214" s="149">
        <f t="shared" si="55"/>
        <v>0</v>
      </c>
      <c r="BG214" s="149">
        <f t="shared" si="56"/>
        <v>0</v>
      </c>
      <c r="BH214" s="149">
        <f t="shared" si="57"/>
        <v>0</v>
      </c>
      <c r="BI214" s="149">
        <f t="shared" si="58"/>
        <v>0</v>
      </c>
      <c r="BJ214" s="13" t="s">
        <v>117</v>
      </c>
      <c r="BK214" s="149">
        <f t="shared" si="59"/>
        <v>0</v>
      </c>
      <c r="BL214" s="13" t="s">
        <v>121</v>
      </c>
      <c r="BM214" s="148" t="s">
        <v>604</v>
      </c>
    </row>
    <row r="215" spans="2:65" s="1" customFormat="1" ht="33" customHeight="1">
      <c r="B215" s="135"/>
      <c r="C215" s="136" t="s">
        <v>605</v>
      </c>
      <c r="D215" s="136" t="s">
        <v>112</v>
      </c>
      <c r="E215" s="137" t="s">
        <v>606</v>
      </c>
      <c r="F215" s="138" t="s">
        <v>607</v>
      </c>
      <c r="G215" s="139" t="s">
        <v>315</v>
      </c>
      <c r="H215" s="140">
        <v>214</v>
      </c>
      <c r="I215" s="141"/>
      <c r="J215" s="142">
        <f t="shared" si="50"/>
        <v>0</v>
      </c>
      <c r="K215" s="143"/>
      <c r="L215" s="28"/>
      <c r="M215" s="144" t="s">
        <v>1</v>
      </c>
      <c r="N215" s="145" t="s">
        <v>39</v>
      </c>
      <c r="P215" s="146">
        <f t="shared" si="51"/>
        <v>0</v>
      </c>
      <c r="Q215" s="146">
        <v>2.571E-2</v>
      </c>
      <c r="R215" s="146">
        <f t="shared" si="52"/>
        <v>5.5019400000000003</v>
      </c>
      <c r="S215" s="146">
        <v>0</v>
      </c>
      <c r="T215" s="147">
        <f t="shared" si="53"/>
        <v>0</v>
      </c>
      <c r="AR215" s="148" t="s">
        <v>121</v>
      </c>
      <c r="AT215" s="148" t="s">
        <v>112</v>
      </c>
      <c r="AU215" s="148" t="s">
        <v>117</v>
      </c>
      <c r="AY215" s="13" t="s">
        <v>109</v>
      </c>
      <c r="BE215" s="149">
        <f t="shared" si="54"/>
        <v>0</v>
      </c>
      <c r="BF215" s="149">
        <f t="shared" si="55"/>
        <v>0</v>
      </c>
      <c r="BG215" s="149">
        <f t="shared" si="56"/>
        <v>0</v>
      </c>
      <c r="BH215" s="149">
        <f t="shared" si="57"/>
        <v>0</v>
      </c>
      <c r="BI215" s="149">
        <f t="shared" si="58"/>
        <v>0</v>
      </c>
      <c r="BJ215" s="13" t="s">
        <v>117</v>
      </c>
      <c r="BK215" s="149">
        <f t="shared" si="59"/>
        <v>0</v>
      </c>
      <c r="BL215" s="13" t="s">
        <v>121</v>
      </c>
      <c r="BM215" s="148" t="s">
        <v>608</v>
      </c>
    </row>
    <row r="216" spans="2:65" s="1" customFormat="1" ht="33" customHeight="1">
      <c r="B216" s="135"/>
      <c r="C216" s="136" t="s">
        <v>344</v>
      </c>
      <c r="D216" s="136" t="s">
        <v>112</v>
      </c>
      <c r="E216" s="137" t="s">
        <v>609</v>
      </c>
      <c r="F216" s="138" t="s">
        <v>610</v>
      </c>
      <c r="G216" s="139" t="s">
        <v>115</v>
      </c>
      <c r="H216" s="140">
        <v>320</v>
      </c>
      <c r="I216" s="141"/>
      <c r="J216" s="142">
        <f t="shared" si="50"/>
        <v>0</v>
      </c>
      <c r="K216" s="143"/>
      <c r="L216" s="28"/>
      <c r="M216" s="144" t="s">
        <v>1</v>
      </c>
      <c r="N216" s="145" t="s">
        <v>39</v>
      </c>
      <c r="P216" s="146">
        <f t="shared" si="51"/>
        <v>0</v>
      </c>
      <c r="Q216" s="146">
        <v>2.7144450000000001E-2</v>
      </c>
      <c r="R216" s="146">
        <f t="shared" si="52"/>
        <v>8.6862239999999993</v>
      </c>
      <c r="S216" s="146">
        <v>0</v>
      </c>
      <c r="T216" s="147">
        <f t="shared" si="53"/>
        <v>0</v>
      </c>
      <c r="AR216" s="148" t="s">
        <v>121</v>
      </c>
      <c r="AT216" s="148" t="s">
        <v>112</v>
      </c>
      <c r="AU216" s="148" t="s">
        <v>117</v>
      </c>
      <c r="AY216" s="13" t="s">
        <v>109</v>
      </c>
      <c r="BE216" s="149">
        <f t="shared" si="54"/>
        <v>0</v>
      </c>
      <c r="BF216" s="149">
        <f t="shared" si="55"/>
        <v>0</v>
      </c>
      <c r="BG216" s="149">
        <f t="shared" si="56"/>
        <v>0</v>
      </c>
      <c r="BH216" s="149">
        <f t="shared" si="57"/>
        <v>0</v>
      </c>
      <c r="BI216" s="149">
        <f t="shared" si="58"/>
        <v>0</v>
      </c>
      <c r="BJ216" s="13" t="s">
        <v>117</v>
      </c>
      <c r="BK216" s="149">
        <f t="shared" si="59"/>
        <v>0</v>
      </c>
      <c r="BL216" s="13" t="s">
        <v>121</v>
      </c>
      <c r="BM216" s="148" t="s">
        <v>611</v>
      </c>
    </row>
    <row r="217" spans="2:65" s="1" customFormat="1" ht="33" customHeight="1">
      <c r="B217" s="135"/>
      <c r="C217" s="136" t="s">
        <v>612</v>
      </c>
      <c r="D217" s="136" t="s">
        <v>112</v>
      </c>
      <c r="E217" s="137" t="s">
        <v>613</v>
      </c>
      <c r="F217" s="138" t="s">
        <v>614</v>
      </c>
      <c r="G217" s="139" t="s">
        <v>315</v>
      </c>
      <c r="H217" s="140">
        <v>1284.8</v>
      </c>
      <c r="I217" s="141"/>
      <c r="J217" s="142">
        <f t="shared" si="50"/>
        <v>0</v>
      </c>
      <c r="K217" s="143"/>
      <c r="L217" s="28"/>
      <c r="M217" s="144" t="s">
        <v>1</v>
      </c>
      <c r="N217" s="145" t="s">
        <v>39</v>
      </c>
      <c r="P217" s="146">
        <f t="shared" si="51"/>
        <v>0</v>
      </c>
      <c r="Q217" s="146">
        <v>3.9512E-4</v>
      </c>
      <c r="R217" s="146">
        <f t="shared" si="52"/>
        <v>0.50765017599999995</v>
      </c>
      <c r="S217" s="146">
        <v>0</v>
      </c>
      <c r="T217" s="147">
        <f t="shared" si="53"/>
        <v>0</v>
      </c>
      <c r="AR217" s="148" t="s">
        <v>121</v>
      </c>
      <c r="AT217" s="148" t="s">
        <v>112</v>
      </c>
      <c r="AU217" s="148" t="s">
        <v>117</v>
      </c>
      <c r="AY217" s="13" t="s">
        <v>109</v>
      </c>
      <c r="BE217" s="149">
        <f t="shared" si="54"/>
        <v>0</v>
      </c>
      <c r="BF217" s="149">
        <f t="shared" si="55"/>
        <v>0</v>
      </c>
      <c r="BG217" s="149">
        <f t="shared" si="56"/>
        <v>0</v>
      </c>
      <c r="BH217" s="149">
        <f t="shared" si="57"/>
        <v>0</v>
      </c>
      <c r="BI217" s="149">
        <f t="shared" si="58"/>
        <v>0</v>
      </c>
      <c r="BJ217" s="13" t="s">
        <v>117</v>
      </c>
      <c r="BK217" s="149">
        <f t="shared" si="59"/>
        <v>0</v>
      </c>
      <c r="BL217" s="13" t="s">
        <v>121</v>
      </c>
      <c r="BM217" s="148" t="s">
        <v>615</v>
      </c>
    </row>
    <row r="218" spans="2:65" s="1" customFormat="1" ht="16.5" customHeight="1">
      <c r="B218" s="135"/>
      <c r="C218" s="136" t="s">
        <v>348</v>
      </c>
      <c r="D218" s="136" t="s">
        <v>112</v>
      </c>
      <c r="E218" s="137" t="s">
        <v>616</v>
      </c>
      <c r="F218" s="138" t="s">
        <v>617</v>
      </c>
      <c r="G218" s="139" t="s">
        <v>315</v>
      </c>
      <c r="H218" s="140">
        <v>1284.8</v>
      </c>
      <c r="I218" s="141"/>
      <c r="J218" s="142">
        <f t="shared" si="50"/>
        <v>0</v>
      </c>
      <c r="K218" s="143"/>
      <c r="L218" s="28"/>
      <c r="M218" s="144" t="s">
        <v>1</v>
      </c>
      <c r="N218" s="145" t="s">
        <v>39</v>
      </c>
      <c r="P218" s="146">
        <f t="shared" si="51"/>
        <v>0</v>
      </c>
      <c r="Q218" s="146">
        <v>0</v>
      </c>
      <c r="R218" s="146">
        <f t="shared" si="52"/>
        <v>0</v>
      </c>
      <c r="S218" s="146">
        <v>0</v>
      </c>
      <c r="T218" s="147">
        <f t="shared" si="53"/>
        <v>0</v>
      </c>
      <c r="AR218" s="148" t="s">
        <v>121</v>
      </c>
      <c r="AT218" s="148" t="s">
        <v>112</v>
      </c>
      <c r="AU218" s="148" t="s">
        <v>117</v>
      </c>
      <c r="AY218" s="13" t="s">
        <v>109</v>
      </c>
      <c r="BE218" s="149">
        <f t="shared" si="54"/>
        <v>0</v>
      </c>
      <c r="BF218" s="149">
        <f t="shared" si="55"/>
        <v>0</v>
      </c>
      <c r="BG218" s="149">
        <f t="shared" si="56"/>
        <v>0</v>
      </c>
      <c r="BH218" s="149">
        <f t="shared" si="57"/>
        <v>0</v>
      </c>
      <c r="BI218" s="149">
        <f t="shared" si="58"/>
        <v>0</v>
      </c>
      <c r="BJ218" s="13" t="s">
        <v>117</v>
      </c>
      <c r="BK218" s="149">
        <f t="shared" si="59"/>
        <v>0</v>
      </c>
      <c r="BL218" s="13" t="s">
        <v>121</v>
      </c>
      <c r="BM218" s="148" t="s">
        <v>618</v>
      </c>
    </row>
    <row r="219" spans="2:65" s="1" customFormat="1" ht="37.9" customHeight="1">
      <c r="B219" s="135"/>
      <c r="C219" s="136" t="s">
        <v>619</v>
      </c>
      <c r="D219" s="136" t="s">
        <v>112</v>
      </c>
      <c r="E219" s="137" t="s">
        <v>620</v>
      </c>
      <c r="F219" s="138" t="s">
        <v>621</v>
      </c>
      <c r="G219" s="139" t="s">
        <v>315</v>
      </c>
      <c r="H219" s="140">
        <v>400</v>
      </c>
      <c r="I219" s="141"/>
      <c r="J219" s="142">
        <f t="shared" si="50"/>
        <v>0</v>
      </c>
      <c r="K219" s="143"/>
      <c r="L219" s="28"/>
      <c r="M219" s="144" t="s">
        <v>1</v>
      </c>
      <c r="N219" s="145" t="s">
        <v>39</v>
      </c>
      <c r="P219" s="146">
        <f t="shared" si="51"/>
        <v>0</v>
      </c>
      <c r="Q219" s="146">
        <v>2.4062500000000001E-2</v>
      </c>
      <c r="R219" s="146">
        <f t="shared" si="52"/>
        <v>9.625</v>
      </c>
      <c r="S219" s="146">
        <v>0</v>
      </c>
      <c r="T219" s="147">
        <f t="shared" si="53"/>
        <v>0</v>
      </c>
      <c r="AR219" s="148" t="s">
        <v>121</v>
      </c>
      <c r="AT219" s="148" t="s">
        <v>112</v>
      </c>
      <c r="AU219" s="148" t="s">
        <v>117</v>
      </c>
      <c r="AY219" s="13" t="s">
        <v>109</v>
      </c>
      <c r="BE219" s="149">
        <f t="shared" si="54"/>
        <v>0</v>
      </c>
      <c r="BF219" s="149">
        <f t="shared" si="55"/>
        <v>0</v>
      </c>
      <c r="BG219" s="149">
        <f t="shared" si="56"/>
        <v>0</v>
      </c>
      <c r="BH219" s="149">
        <f t="shared" si="57"/>
        <v>0</v>
      </c>
      <c r="BI219" s="149">
        <f t="shared" si="58"/>
        <v>0</v>
      </c>
      <c r="BJ219" s="13" t="s">
        <v>117</v>
      </c>
      <c r="BK219" s="149">
        <f t="shared" si="59"/>
        <v>0</v>
      </c>
      <c r="BL219" s="13" t="s">
        <v>121</v>
      </c>
      <c r="BM219" s="148" t="s">
        <v>622</v>
      </c>
    </row>
    <row r="220" spans="2:65" s="1" customFormat="1" ht="37.9" customHeight="1">
      <c r="B220" s="135"/>
      <c r="C220" s="136" t="s">
        <v>351</v>
      </c>
      <c r="D220" s="136" t="s">
        <v>112</v>
      </c>
      <c r="E220" s="137" t="s">
        <v>623</v>
      </c>
      <c r="F220" s="138" t="s">
        <v>624</v>
      </c>
      <c r="G220" s="139" t="s">
        <v>315</v>
      </c>
      <c r="H220" s="140">
        <v>400</v>
      </c>
      <c r="I220" s="141"/>
      <c r="J220" s="142">
        <f t="shared" si="50"/>
        <v>0</v>
      </c>
      <c r="K220" s="143"/>
      <c r="L220" s="28"/>
      <c r="M220" s="144" t="s">
        <v>1</v>
      </c>
      <c r="N220" s="145" t="s">
        <v>39</v>
      </c>
      <c r="P220" s="146">
        <f t="shared" si="51"/>
        <v>0</v>
      </c>
      <c r="Q220" s="146">
        <v>0</v>
      </c>
      <c r="R220" s="146">
        <f t="shared" si="52"/>
        <v>0</v>
      </c>
      <c r="S220" s="146">
        <v>0</v>
      </c>
      <c r="T220" s="147">
        <f t="shared" si="53"/>
        <v>0</v>
      </c>
      <c r="AR220" s="148" t="s">
        <v>121</v>
      </c>
      <c r="AT220" s="148" t="s">
        <v>112</v>
      </c>
      <c r="AU220" s="148" t="s">
        <v>117</v>
      </c>
      <c r="AY220" s="13" t="s">
        <v>109</v>
      </c>
      <c r="BE220" s="149">
        <f t="shared" si="54"/>
        <v>0</v>
      </c>
      <c r="BF220" s="149">
        <f t="shared" si="55"/>
        <v>0</v>
      </c>
      <c r="BG220" s="149">
        <f t="shared" si="56"/>
        <v>0</v>
      </c>
      <c r="BH220" s="149">
        <f t="shared" si="57"/>
        <v>0</v>
      </c>
      <c r="BI220" s="149">
        <f t="shared" si="58"/>
        <v>0</v>
      </c>
      <c r="BJ220" s="13" t="s">
        <v>117</v>
      </c>
      <c r="BK220" s="149">
        <f t="shared" si="59"/>
        <v>0</v>
      </c>
      <c r="BL220" s="13" t="s">
        <v>121</v>
      </c>
      <c r="BM220" s="148" t="s">
        <v>625</v>
      </c>
    </row>
    <row r="221" spans="2:65" s="1" customFormat="1" ht="37.9" customHeight="1">
      <c r="B221" s="135"/>
      <c r="C221" s="136" t="s">
        <v>626</v>
      </c>
      <c r="D221" s="136" t="s">
        <v>112</v>
      </c>
      <c r="E221" s="137" t="s">
        <v>627</v>
      </c>
      <c r="F221" s="138" t="s">
        <v>628</v>
      </c>
      <c r="G221" s="139" t="s">
        <v>124</v>
      </c>
      <c r="H221" s="140">
        <v>328</v>
      </c>
      <c r="I221" s="141"/>
      <c r="J221" s="142">
        <f t="shared" si="50"/>
        <v>0</v>
      </c>
      <c r="K221" s="143"/>
      <c r="L221" s="28"/>
      <c r="M221" s="144" t="s">
        <v>1</v>
      </c>
      <c r="N221" s="145" t="s">
        <v>39</v>
      </c>
      <c r="P221" s="146">
        <f t="shared" si="51"/>
        <v>0</v>
      </c>
      <c r="Q221" s="146">
        <v>1.430375E-4</v>
      </c>
      <c r="R221" s="146">
        <f t="shared" si="52"/>
        <v>4.6916300000000001E-2</v>
      </c>
      <c r="S221" s="146">
        <v>0</v>
      </c>
      <c r="T221" s="147">
        <f t="shared" si="53"/>
        <v>0</v>
      </c>
      <c r="AR221" s="148" t="s">
        <v>121</v>
      </c>
      <c r="AT221" s="148" t="s">
        <v>112</v>
      </c>
      <c r="AU221" s="148" t="s">
        <v>117</v>
      </c>
      <c r="AY221" s="13" t="s">
        <v>109</v>
      </c>
      <c r="BE221" s="149">
        <f t="shared" si="54"/>
        <v>0</v>
      </c>
      <c r="BF221" s="149">
        <f t="shared" si="55"/>
        <v>0</v>
      </c>
      <c r="BG221" s="149">
        <f t="shared" si="56"/>
        <v>0</v>
      </c>
      <c r="BH221" s="149">
        <f t="shared" si="57"/>
        <v>0</v>
      </c>
      <c r="BI221" s="149">
        <f t="shared" si="58"/>
        <v>0</v>
      </c>
      <c r="BJ221" s="13" t="s">
        <v>117</v>
      </c>
      <c r="BK221" s="149">
        <f t="shared" si="59"/>
        <v>0</v>
      </c>
      <c r="BL221" s="13" t="s">
        <v>121</v>
      </c>
      <c r="BM221" s="148" t="s">
        <v>629</v>
      </c>
    </row>
    <row r="222" spans="2:65" s="1" customFormat="1" ht="33" customHeight="1">
      <c r="B222" s="135"/>
      <c r="C222" s="136" t="s">
        <v>354</v>
      </c>
      <c r="D222" s="136" t="s">
        <v>112</v>
      </c>
      <c r="E222" s="137" t="s">
        <v>630</v>
      </c>
      <c r="F222" s="138" t="s">
        <v>631</v>
      </c>
      <c r="G222" s="139" t="s">
        <v>247</v>
      </c>
      <c r="H222" s="140">
        <v>35.506999999999998</v>
      </c>
      <c r="I222" s="141"/>
      <c r="J222" s="142">
        <f t="shared" si="50"/>
        <v>0</v>
      </c>
      <c r="K222" s="143"/>
      <c r="L222" s="28"/>
      <c r="M222" s="144" t="s">
        <v>1</v>
      </c>
      <c r="N222" s="145" t="s">
        <v>39</v>
      </c>
      <c r="P222" s="146">
        <f t="shared" si="51"/>
        <v>0</v>
      </c>
      <c r="Q222" s="146">
        <v>1.7262816000000001E-3</v>
      </c>
      <c r="R222" s="146">
        <f t="shared" si="52"/>
        <v>6.1295080771200001E-2</v>
      </c>
      <c r="S222" s="146">
        <v>2.4</v>
      </c>
      <c r="T222" s="147">
        <f t="shared" si="53"/>
        <v>85.216799999999992</v>
      </c>
      <c r="AR222" s="148" t="s">
        <v>121</v>
      </c>
      <c r="AT222" s="148" t="s">
        <v>112</v>
      </c>
      <c r="AU222" s="148" t="s">
        <v>117</v>
      </c>
      <c r="AY222" s="13" t="s">
        <v>109</v>
      </c>
      <c r="BE222" s="149">
        <f t="shared" si="54"/>
        <v>0</v>
      </c>
      <c r="BF222" s="149">
        <f t="shared" si="55"/>
        <v>0</v>
      </c>
      <c r="BG222" s="149">
        <f t="shared" si="56"/>
        <v>0</v>
      </c>
      <c r="BH222" s="149">
        <f t="shared" si="57"/>
        <v>0</v>
      </c>
      <c r="BI222" s="149">
        <f t="shared" si="58"/>
        <v>0</v>
      </c>
      <c r="BJ222" s="13" t="s">
        <v>117</v>
      </c>
      <c r="BK222" s="149">
        <f t="shared" si="59"/>
        <v>0</v>
      </c>
      <c r="BL222" s="13" t="s">
        <v>121</v>
      </c>
      <c r="BM222" s="148" t="s">
        <v>632</v>
      </c>
    </row>
    <row r="223" spans="2:65" s="1" customFormat="1" ht="24.25" customHeight="1">
      <c r="B223" s="135"/>
      <c r="C223" s="136" t="s">
        <v>633</v>
      </c>
      <c r="D223" s="136" t="s">
        <v>112</v>
      </c>
      <c r="E223" s="137" t="s">
        <v>634</v>
      </c>
      <c r="F223" s="138" t="s">
        <v>635</v>
      </c>
      <c r="G223" s="139" t="s">
        <v>115</v>
      </c>
      <c r="H223" s="140">
        <v>345.34</v>
      </c>
      <c r="I223" s="141"/>
      <c r="J223" s="142">
        <f t="shared" si="50"/>
        <v>0</v>
      </c>
      <c r="K223" s="143"/>
      <c r="L223" s="28"/>
      <c r="M223" s="144" t="s">
        <v>1</v>
      </c>
      <c r="N223" s="145" t="s">
        <v>39</v>
      </c>
      <c r="P223" s="146">
        <f t="shared" si="51"/>
        <v>0</v>
      </c>
      <c r="Q223" s="146">
        <v>8.4480000000000004E-5</v>
      </c>
      <c r="R223" s="146">
        <f t="shared" si="52"/>
        <v>2.9174323199999998E-2</v>
      </c>
      <c r="S223" s="146">
        <v>1.7999999999999999E-2</v>
      </c>
      <c r="T223" s="147">
        <f t="shared" si="53"/>
        <v>6.2161199999999992</v>
      </c>
      <c r="AR223" s="148" t="s">
        <v>121</v>
      </c>
      <c r="AT223" s="148" t="s">
        <v>112</v>
      </c>
      <c r="AU223" s="148" t="s">
        <v>117</v>
      </c>
      <c r="AY223" s="13" t="s">
        <v>109</v>
      </c>
      <c r="BE223" s="149">
        <f t="shared" si="54"/>
        <v>0</v>
      </c>
      <c r="BF223" s="149">
        <f t="shared" si="55"/>
        <v>0</v>
      </c>
      <c r="BG223" s="149">
        <f t="shared" si="56"/>
        <v>0</v>
      </c>
      <c r="BH223" s="149">
        <f t="shared" si="57"/>
        <v>0</v>
      </c>
      <c r="BI223" s="149">
        <f t="shared" si="58"/>
        <v>0</v>
      </c>
      <c r="BJ223" s="13" t="s">
        <v>117</v>
      </c>
      <c r="BK223" s="149">
        <f t="shared" si="59"/>
        <v>0</v>
      </c>
      <c r="BL223" s="13" t="s">
        <v>121</v>
      </c>
      <c r="BM223" s="148" t="s">
        <v>636</v>
      </c>
    </row>
    <row r="224" spans="2:65" s="1" customFormat="1" ht="16.5" customHeight="1">
      <c r="B224" s="135"/>
      <c r="C224" s="136" t="s">
        <v>357</v>
      </c>
      <c r="D224" s="136" t="s">
        <v>112</v>
      </c>
      <c r="E224" s="137" t="s">
        <v>637</v>
      </c>
      <c r="F224" s="138" t="s">
        <v>638</v>
      </c>
      <c r="G224" s="139" t="s">
        <v>143</v>
      </c>
      <c r="H224" s="140">
        <v>106.59099999999999</v>
      </c>
      <c r="I224" s="141"/>
      <c r="J224" s="142">
        <f t="shared" si="50"/>
        <v>0</v>
      </c>
      <c r="K224" s="143"/>
      <c r="L224" s="28"/>
      <c r="M224" s="144" t="s">
        <v>1</v>
      </c>
      <c r="N224" s="145" t="s">
        <v>39</v>
      </c>
      <c r="P224" s="146">
        <f t="shared" si="51"/>
        <v>0</v>
      </c>
      <c r="Q224" s="146">
        <v>0</v>
      </c>
      <c r="R224" s="146">
        <f t="shared" si="52"/>
        <v>0</v>
      </c>
      <c r="S224" s="146">
        <v>0</v>
      </c>
      <c r="T224" s="147">
        <f t="shared" si="53"/>
        <v>0</v>
      </c>
      <c r="AR224" s="148" t="s">
        <v>121</v>
      </c>
      <c r="AT224" s="148" t="s">
        <v>112</v>
      </c>
      <c r="AU224" s="148" t="s">
        <v>117</v>
      </c>
      <c r="AY224" s="13" t="s">
        <v>109</v>
      </c>
      <c r="BE224" s="149">
        <f t="shared" si="54"/>
        <v>0</v>
      </c>
      <c r="BF224" s="149">
        <f t="shared" si="55"/>
        <v>0</v>
      </c>
      <c r="BG224" s="149">
        <f t="shared" si="56"/>
        <v>0</v>
      </c>
      <c r="BH224" s="149">
        <f t="shared" si="57"/>
        <v>0</v>
      </c>
      <c r="BI224" s="149">
        <f t="shared" si="58"/>
        <v>0</v>
      </c>
      <c r="BJ224" s="13" t="s">
        <v>117</v>
      </c>
      <c r="BK224" s="149">
        <f t="shared" si="59"/>
        <v>0</v>
      </c>
      <c r="BL224" s="13" t="s">
        <v>121</v>
      </c>
      <c r="BM224" s="148" t="s">
        <v>639</v>
      </c>
    </row>
    <row r="225" spans="2:65" s="1" customFormat="1" ht="33" customHeight="1">
      <c r="B225" s="135"/>
      <c r="C225" s="136" t="s">
        <v>640</v>
      </c>
      <c r="D225" s="136" t="s">
        <v>112</v>
      </c>
      <c r="E225" s="137" t="s">
        <v>641</v>
      </c>
      <c r="F225" s="138" t="s">
        <v>642</v>
      </c>
      <c r="G225" s="139" t="s">
        <v>143</v>
      </c>
      <c r="H225" s="140">
        <v>106.59099999999999</v>
      </c>
      <c r="I225" s="141"/>
      <c r="J225" s="142">
        <f t="shared" si="50"/>
        <v>0</v>
      </c>
      <c r="K225" s="143"/>
      <c r="L225" s="28"/>
      <c r="M225" s="144" t="s">
        <v>1</v>
      </c>
      <c r="N225" s="145" t="s">
        <v>39</v>
      </c>
      <c r="P225" s="146">
        <f t="shared" si="51"/>
        <v>0</v>
      </c>
      <c r="Q225" s="146">
        <v>0</v>
      </c>
      <c r="R225" s="146">
        <f t="shared" si="52"/>
        <v>0</v>
      </c>
      <c r="S225" s="146">
        <v>0</v>
      </c>
      <c r="T225" s="147">
        <f t="shared" si="53"/>
        <v>0</v>
      </c>
      <c r="AR225" s="148" t="s">
        <v>121</v>
      </c>
      <c r="AT225" s="148" t="s">
        <v>112</v>
      </c>
      <c r="AU225" s="148" t="s">
        <v>117</v>
      </c>
      <c r="AY225" s="13" t="s">
        <v>109</v>
      </c>
      <c r="BE225" s="149">
        <f t="shared" si="54"/>
        <v>0</v>
      </c>
      <c r="BF225" s="149">
        <f t="shared" si="55"/>
        <v>0</v>
      </c>
      <c r="BG225" s="149">
        <f t="shared" si="56"/>
        <v>0</v>
      </c>
      <c r="BH225" s="149">
        <f t="shared" si="57"/>
        <v>0</v>
      </c>
      <c r="BI225" s="149">
        <f t="shared" si="58"/>
        <v>0</v>
      </c>
      <c r="BJ225" s="13" t="s">
        <v>117</v>
      </c>
      <c r="BK225" s="149">
        <f t="shared" si="59"/>
        <v>0</v>
      </c>
      <c r="BL225" s="13" t="s">
        <v>121</v>
      </c>
      <c r="BM225" s="148" t="s">
        <v>643</v>
      </c>
    </row>
    <row r="226" spans="2:65" s="1" customFormat="1" ht="24.25" customHeight="1">
      <c r="B226" s="135"/>
      <c r="C226" s="136" t="s">
        <v>360</v>
      </c>
      <c r="D226" s="136" t="s">
        <v>112</v>
      </c>
      <c r="E226" s="137" t="s">
        <v>644</v>
      </c>
      <c r="F226" s="138" t="s">
        <v>645</v>
      </c>
      <c r="G226" s="139" t="s">
        <v>143</v>
      </c>
      <c r="H226" s="140">
        <v>106.59099999999999</v>
      </c>
      <c r="I226" s="141"/>
      <c r="J226" s="142">
        <f t="shared" si="50"/>
        <v>0</v>
      </c>
      <c r="K226" s="143"/>
      <c r="L226" s="28"/>
      <c r="M226" s="144" t="s">
        <v>1</v>
      </c>
      <c r="N226" s="145" t="s">
        <v>39</v>
      </c>
      <c r="P226" s="146">
        <f t="shared" si="51"/>
        <v>0</v>
      </c>
      <c r="Q226" s="146">
        <v>0</v>
      </c>
      <c r="R226" s="146">
        <f t="shared" si="52"/>
        <v>0</v>
      </c>
      <c r="S226" s="146">
        <v>0</v>
      </c>
      <c r="T226" s="147">
        <f t="shared" si="53"/>
        <v>0</v>
      </c>
      <c r="AR226" s="148" t="s">
        <v>121</v>
      </c>
      <c r="AT226" s="148" t="s">
        <v>112</v>
      </c>
      <c r="AU226" s="148" t="s">
        <v>117</v>
      </c>
      <c r="AY226" s="13" t="s">
        <v>109</v>
      </c>
      <c r="BE226" s="149">
        <f t="shared" si="54"/>
        <v>0</v>
      </c>
      <c r="BF226" s="149">
        <f t="shared" si="55"/>
        <v>0</v>
      </c>
      <c r="BG226" s="149">
        <f t="shared" si="56"/>
        <v>0</v>
      </c>
      <c r="BH226" s="149">
        <f t="shared" si="57"/>
        <v>0</v>
      </c>
      <c r="BI226" s="149">
        <f t="shared" si="58"/>
        <v>0</v>
      </c>
      <c r="BJ226" s="13" t="s">
        <v>117</v>
      </c>
      <c r="BK226" s="149">
        <f t="shared" si="59"/>
        <v>0</v>
      </c>
      <c r="BL226" s="13" t="s">
        <v>121</v>
      </c>
      <c r="BM226" s="148" t="s">
        <v>646</v>
      </c>
    </row>
    <row r="227" spans="2:65" s="1" customFormat="1" ht="37.9" customHeight="1">
      <c r="B227" s="135"/>
      <c r="C227" s="136" t="s">
        <v>647</v>
      </c>
      <c r="D227" s="136" t="s">
        <v>112</v>
      </c>
      <c r="E227" s="137" t="s">
        <v>648</v>
      </c>
      <c r="F227" s="138" t="s">
        <v>649</v>
      </c>
      <c r="G227" s="139" t="s">
        <v>143</v>
      </c>
      <c r="H227" s="140">
        <v>1125.4100000000001</v>
      </c>
      <c r="I227" s="141"/>
      <c r="J227" s="142">
        <f t="shared" si="50"/>
        <v>0</v>
      </c>
      <c r="K227" s="143"/>
      <c r="L227" s="28"/>
      <c r="M227" s="144" t="s">
        <v>1</v>
      </c>
      <c r="N227" s="145" t="s">
        <v>39</v>
      </c>
      <c r="P227" s="146">
        <f t="shared" si="51"/>
        <v>0</v>
      </c>
      <c r="Q227" s="146">
        <v>0</v>
      </c>
      <c r="R227" s="146">
        <f t="shared" si="52"/>
        <v>0</v>
      </c>
      <c r="S227" s="146">
        <v>0</v>
      </c>
      <c r="T227" s="147">
        <f t="shared" si="53"/>
        <v>0</v>
      </c>
      <c r="AR227" s="148" t="s">
        <v>121</v>
      </c>
      <c r="AT227" s="148" t="s">
        <v>112</v>
      </c>
      <c r="AU227" s="148" t="s">
        <v>117</v>
      </c>
      <c r="AY227" s="13" t="s">
        <v>109</v>
      </c>
      <c r="BE227" s="149">
        <f t="shared" si="54"/>
        <v>0</v>
      </c>
      <c r="BF227" s="149">
        <f t="shared" si="55"/>
        <v>0</v>
      </c>
      <c r="BG227" s="149">
        <f t="shared" si="56"/>
        <v>0</v>
      </c>
      <c r="BH227" s="149">
        <f t="shared" si="57"/>
        <v>0</v>
      </c>
      <c r="BI227" s="149">
        <f t="shared" si="58"/>
        <v>0</v>
      </c>
      <c r="BJ227" s="13" t="s">
        <v>117</v>
      </c>
      <c r="BK227" s="149">
        <f t="shared" si="59"/>
        <v>0</v>
      </c>
      <c r="BL227" s="13" t="s">
        <v>121</v>
      </c>
      <c r="BM227" s="148" t="s">
        <v>650</v>
      </c>
    </row>
    <row r="228" spans="2:65" s="1" customFormat="1" ht="24.25" customHeight="1">
      <c r="B228" s="135"/>
      <c r="C228" s="136" t="s">
        <v>363</v>
      </c>
      <c r="D228" s="136" t="s">
        <v>112</v>
      </c>
      <c r="E228" s="137" t="s">
        <v>651</v>
      </c>
      <c r="F228" s="138" t="s">
        <v>652</v>
      </c>
      <c r="G228" s="139" t="s">
        <v>143</v>
      </c>
      <c r="H228" s="140">
        <v>106.59099999999999</v>
      </c>
      <c r="I228" s="141"/>
      <c r="J228" s="142">
        <f t="shared" si="50"/>
        <v>0</v>
      </c>
      <c r="K228" s="143"/>
      <c r="L228" s="28"/>
      <c r="M228" s="144" t="s">
        <v>1</v>
      </c>
      <c r="N228" s="145" t="s">
        <v>39</v>
      </c>
      <c r="P228" s="146">
        <f t="shared" si="51"/>
        <v>0</v>
      </c>
      <c r="Q228" s="146">
        <v>0</v>
      </c>
      <c r="R228" s="146">
        <f t="shared" si="52"/>
        <v>0</v>
      </c>
      <c r="S228" s="146">
        <v>0</v>
      </c>
      <c r="T228" s="147">
        <f t="shared" si="53"/>
        <v>0</v>
      </c>
      <c r="AR228" s="148" t="s">
        <v>121</v>
      </c>
      <c r="AT228" s="148" t="s">
        <v>112</v>
      </c>
      <c r="AU228" s="148" t="s">
        <v>117</v>
      </c>
      <c r="AY228" s="13" t="s">
        <v>109</v>
      </c>
      <c r="BE228" s="149">
        <f t="shared" si="54"/>
        <v>0</v>
      </c>
      <c r="BF228" s="149">
        <f t="shared" si="55"/>
        <v>0</v>
      </c>
      <c r="BG228" s="149">
        <f t="shared" si="56"/>
        <v>0</v>
      </c>
      <c r="BH228" s="149">
        <f t="shared" si="57"/>
        <v>0</v>
      </c>
      <c r="BI228" s="149">
        <f t="shared" si="58"/>
        <v>0</v>
      </c>
      <c r="BJ228" s="13" t="s">
        <v>117</v>
      </c>
      <c r="BK228" s="149">
        <f t="shared" si="59"/>
        <v>0</v>
      </c>
      <c r="BL228" s="13" t="s">
        <v>121</v>
      </c>
      <c r="BM228" s="148" t="s">
        <v>653</v>
      </c>
    </row>
    <row r="229" spans="2:65" s="1" customFormat="1" ht="24.25" customHeight="1">
      <c r="B229" s="135"/>
      <c r="C229" s="136" t="s">
        <v>654</v>
      </c>
      <c r="D229" s="136" t="s">
        <v>112</v>
      </c>
      <c r="E229" s="137" t="s">
        <v>655</v>
      </c>
      <c r="F229" s="138" t="s">
        <v>656</v>
      </c>
      <c r="G229" s="139" t="s">
        <v>143</v>
      </c>
      <c r="H229" s="140">
        <v>70.816999999999993</v>
      </c>
      <c r="I229" s="141"/>
      <c r="J229" s="142">
        <f t="shared" si="50"/>
        <v>0</v>
      </c>
      <c r="K229" s="143"/>
      <c r="L229" s="28"/>
      <c r="M229" s="144" t="s">
        <v>1</v>
      </c>
      <c r="N229" s="145" t="s">
        <v>39</v>
      </c>
      <c r="P229" s="146">
        <f t="shared" si="51"/>
        <v>0</v>
      </c>
      <c r="Q229" s="146">
        <v>0</v>
      </c>
      <c r="R229" s="146">
        <f t="shared" si="52"/>
        <v>0</v>
      </c>
      <c r="S229" s="146">
        <v>0</v>
      </c>
      <c r="T229" s="147">
        <f t="shared" si="53"/>
        <v>0</v>
      </c>
      <c r="AR229" s="148" t="s">
        <v>121</v>
      </c>
      <c r="AT229" s="148" t="s">
        <v>112</v>
      </c>
      <c r="AU229" s="148" t="s">
        <v>117</v>
      </c>
      <c r="AY229" s="13" t="s">
        <v>109</v>
      </c>
      <c r="BE229" s="149">
        <f t="shared" si="54"/>
        <v>0</v>
      </c>
      <c r="BF229" s="149">
        <f t="shared" si="55"/>
        <v>0</v>
      </c>
      <c r="BG229" s="149">
        <f t="shared" si="56"/>
        <v>0</v>
      </c>
      <c r="BH229" s="149">
        <f t="shared" si="57"/>
        <v>0</v>
      </c>
      <c r="BI229" s="149">
        <f t="shared" si="58"/>
        <v>0</v>
      </c>
      <c r="BJ229" s="13" t="s">
        <v>117</v>
      </c>
      <c r="BK229" s="149">
        <f t="shared" si="59"/>
        <v>0</v>
      </c>
      <c r="BL229" s="13" t="s">
        <v>121</v>
      </c>
      <c r="BM229" s="148" t="s">
        <v>657</v>
      </c>
    </row>
    <row r="230" spans="2:65" s="1" customFormat="1" ht="24.25" customHeight="1">
      <c r="B230" s="135"/>
      <c r="C230" s="136" t="s">
        <v>366</v>
      </c>
      <c r="D230" s="136" t="s">
        <v>112</v>
      </c>
      <c r="E230" s="137" t="s">
        <v>658</v>
      </c>
      <c r="F230" s="138" t="s">
        <v>659</v>
      </c>
      <c r="G230" s="139" t="s">
        <v>143</v>
      </c>
      <c r="H230" s="140">
        <v>30.843</v>
      </c>
      <c r="I230" s="141"/>
      <c r="J230" s="142">
        <f t="shared" si="50"/>
        <v>0</v>
      </c>
      <c r="K230" s="143"/>
      <c r="L230" s="28"/>
      <c r="M230" s="144" t="s">
        <v>1</v>
      </c>
      <c r="N230" s="145" t="s">
        <v>39</v>
      </c>
      <c r="P230" s="146">
        <f t="shared" si="51"/>
        <v>0</v>
      </c>
      <c r="Q230" s="146">
        <v>0</v>
      </c>
      <c r="R230" s="146">
        <f t="shared" si="52"/>
        <v>0</v>
      </c>
      <c r="S230" s="146">
        <v>0</v>
      </c>
      <c r="T230" s="147">
        <f t="shared" si="53"/>
        <v>0</v>
      </c>
      <c r="AR230" s="148" t="s">
        <v>121</v>
      </c>
      <c r="AT230" s="148" t="s">
        <v>112</v>
      </c>
      <c r="AU230" s="148" t="s">
        <v>117</v>
      </c>
      <c r="AY230" s="13" t="s">
        <v>109</v>
      </c>
      <c r="BE230" s="149">
        <f t="shared" si="54"/>
        <v>0</v>
      </c>
      <c r="BF230" s="149">
        <f t="shared" si="55"/>
        <v>0</v>
      </c>
      <c r="BG230" s="149">
        <f t="shared" si="56"/>
        <v>0</v>
      </c>
      <c r="BH230" s="149">
        <f t="shared" si="57"/>
        <v>0</v>
      </c>
      <c r="BI230" s="149">
        <f t="shared" si="58"/>
        <v>0</v>
      </c>
      <c r="BJ230" s="13" t="s">
        <v>117</v>
      </c>
      <c r="BK230" s="149">
        <f t="shared" si="59"/>
        <v>0</v>
      </c>
      <c r="BL230" s="13" t="s">
        <v>121</v>
      </c>
      <c r="BM230" s="148" t="s">
        <v>660</v>
      </c>
    </row>
    <row r="231" spans="2:65" s="11" customFormat="1" ht="22.9" customHeight="1">
      <c r="B231" s="123"/>
      <c r="D231" s="124" t="s">
        <v>72</v>
      </c>
      <c r="E231" s="133" t="s">
        <v>661</v>
      </c>
      <c r="F231" s="133" t="s">
        <v>662</v>
      </c>
      <c r="I231" s="126"/>
      <c r="J231" s="134">
        <f>BK231</f>
        <v>0</v>
      </c>
      <c r="L231" s="123"/>
      <c r="M231" s="128"/>
      <c r="P231" s="129">
        <f>SUM(P232:P236)</f>
        <v>0</v>
      </c>
      <c r="R231" s="129">
        <f>SUM(R232:R236)</f>
        <v>0</v>
      </c>
      <c r="T231" s="130">
        <f>SUM(T232:T236)</f>
        <v>0</v>
      </c>
      <c r="AR231" s="124" t="s">
        <v>13</v>
      </c>
      <c r="AT231" s="131" t="s">
        <v>72</v>
      </c>
      <c r="AU231" s="131" t="s">
        <v>13</v>
      </c>
      <c r="AY231" s="124" t="s">
        <v>109</v>
      </c>
      <c r="BK231" s="132">
        <f>SUM(BK232:BK236)</f>
        <v>0</v>
      </c>
    </row>
    <row r="232" spans="2:65" s="1" customFormat="1" ht="24.25" customHeight="1">
      <c r="B232" s="135"/>
      <c r="C232" s="136" t="s">
        <v>663</v>
      </c>
      <c r="D232" s="136" t="s">
        <v>112</v>
      </c>
      <c r="E232" s="137" t="s">
        <v>664</v>
      </c>
      <c r="F232" s="138" t="s">
        <v>665</v>
      </c>
      <c r="G232" s="139" t="s">
        <v>143</v>
      </c>
      <c r="H232" s="140">
        <v>11.680999999999999</v>
      </c>
      <c r="I232" s="141"/>
      <c r="J232" s="142">
        <f>ROUND(I232*H232,2)</f>
        <v>0</v>
      </c>
      <c r="K232" s="143"/>
      <c r="L232" s="28"/>
      <c r="M232" s="144" t="s">
        <v>1</v>
      </c>
      <c r="N232" s="145" t="s">
        <v>39</v>
      </c>
      <c r="P232" s="146">
        <f>O232*H232</f>
        <v>0</v>
      </c>
      <c r="Q232" s="146">
        <v>0</v>
      </c>
      <c r="R232" s="146">
        <f>Q232*H232</f>
        <v>0</v>
      </c>
      <c r="S232" s="146">
        <v>0</v>
      </c>
      <c r="T232" s="147">
        <f>S232*H232</f>
        <v>0</v>
      </c>
      <c r="AR232" s="148" t="s">
        <v>121</v>
      </c>
      <c r="AT232" s="148" t="s">
        <v>112</v>
      </c>
      <c r="AU232" s="148" t="s">
        <v>117</v>
      </c>
      <c r="AY232" s="13" t="s">
        <v>109</v>
      </c>
      <c r="BE232" s="149">
        <f>IF(N232="základná",J232,0)</f>
        <v>0</v>
      </c>
      <c r="BF232" s="149">
        <f>IF(N232="znížená",J232,0)</f>
        <v>0</v>
      </c>
      <c r="BG232" s="149">
        <f>IF(N232="zákl. prenesená",J232,0)</f>
        <v>0</v>
      </c>
      <c r="BH232" s="149">
        <f>IF(N232="zníž. prenesená",J232,0)</f>
        <v>0</v>
      </c>
      <c r="BI232" s="149">
        <f>IF(N232="nulová",J232,0)</f>
        <v>0</v>
      </c>
      <c r="BJ232" s="13" t="s">
        <v>117</v>
      </c>
      <c r="BK232" s="149">
        <f>ROUND(I232*H232,2)</f>
        <v>0</v>
      </c>
      <c r="BL232" s="13" t="s">
        <v>121</v>
      </c>
      <c r="BM232" s="148" t="s">
        <v>666</v>
      </c>
    </row>
    <row r="233" spans="2:65" s="1" customFormat="1" ht="24.25" customHeight="1">
      <c r="B233" s="135"/>
      <c r="C233" s="136" t="s">
        <v>371</v>
      </c>
      <c r="D233" s="136" t="s">
        <v>112</v>
      </c>
      <c r="E233" s="137" t="s">
        <v>667</v>
      </c>
      <c r="F233" s="138" t="s">
        <v>668</v>
      </c>
      <c r="G233" s="139" t="s">
        <v>143</v>
      </c>
      <c r="H233" s="140">
        <v>116.81</v>
      </c>
      <c r="I233" s="141"/>
      <c r="J233" s="142">
        <f>ROUND(I233*H233,2)</f>
        <v>0</v>
      </c>
      <c r="K233" s="143"/>
      <c r="L233" s="28"/>
      <c r="M233" s="144" t="s">
        <v>1</v>
      </c>
      <c r="N233" s="145" t="s">
        <v>39</v>
      </c>
      <c r="P233" s="146">
        <f>O233*H233</f>
        <v>0</v>
      </c>
      <c r="Q233" s="146">
        <v>0</v>
      </c>
      <c r="R233" s="146">
        <f>Q233*H233</f>
        <v>0</v>
      </c>
      <c r="S233" s="146">
        <v>0</v>
      </c>
      <c r="T233" s="147">
        <f>S233*H233</f>
        <v>0</v>
      </c>
      <c r="AR233" s="148" t="s">
        <v>121</v>
      </c>
      <c r="AT233" s="148" t="s">
        <v>112</v>
      </c>
      <c r="AU233" s="148" t="s">
        <v>117</v>
      </c>
      <c r="AY233" s="13" t="s">
        <v>109</v>
      </c>
      <c r="BE233" s="149">
        <f>IF(N233="základná",J233,0)</f>
        <v>0</v>
      </c>
      <c r="BF233" s="149">
        <f>IF(N233="znížená",J233,0)</f>
        <v>0</v>
      </c>
      <c r="BG233" s="149">
        <f>IF(N233="zákl. prenesená",J233,0)</f>
        <v>0</v>
      </c>
      <c r="BH233" s="149">
        <f>IF(N233="zníž. prenesená",J233,0)</f>
        <v>0</v>
      </c>
      <c r="BI233" s="149">
        <f>IF(N233="nulová",J233,0)</f>
        <v>0</v>
      </c>
      <c r="BJ233" s="13" t="s">
        <v>117</v>
      </c>
      <c r="BK233" s="149">
        <f>ROUND(I233*H233,2)</f>
        <v>0</v>
      </c>
      <c r="BL233" s="13" t="s">
        <v>121</v>
      </c>
      <c r="BM233" s="148" t="s">
        <v>669</v>
      </c>
    </row>
    <row r="234" spans="2:65" s="1" customFormat="1" ht="24.25" customHeight="1">
      <c r="B234" s="135"/>
      <c r="C234" s="136" t="s">
        <v>670</v>
      </c>
      <c r="D234" s="136" t="s">
        <v>112</v>
      </c>
      <c r="E234" s="137" t="s">
        <v>671</v>
      </c>
      <c r="F234" s="138" t="s">
        <v>672</v>
      </c>
      <c r="G234" s="139" t="s">
        <v>143</v>
      </c>
      <c r="H234" s="140">
        <v>228.00899999999999</v>
      </c>
      <c r="I234" s="141"/>
      <c r="J234" s="142">
        <f>ROUND(I234*H234,2)</f>
        <v>0</v>
      </c>
      <c r="K234" s="143"/>
      <c r="L234" s="28"/>
      <c r="M234" s="144" t="s">
        <v>1</v>
      </c>
      <c r="N234" s="145" t="s">
        <v>39</v>
      </c>
      <c r="P234" s="146">
        <f>O234*H234</f>
        <v>0</v>
      </c>
      <c r="Q234" s="146">
        <v>0</v>
      </c>
      <c r="R234" s="146">
        <f>Q234*H234</f>
        <v>0</v>
      </c>
      <c r="S234" s="146">
        <v>0</v>
      </c>
      <c r="T234" s="147">
        <f>S234*H234</f>
        <v>0</v>
      </c>
      <c r="AR234" s="148" t="s">
        <v>121</v>
      </c>
      <c r="AT234" s="148" t="s">
        <v>112</v>
      </c>
      <c r="AU234" s="148" t="s">
        <v>117</v>
      </c>
      <c r="AY234" s="13" t="s">
        <v>109</v>
      </c>
      <c r="BE234" s="149">
        <f>IF(N234="základná",J234,0)</f>
        <v>0</v>
      </c>
      <c r="BF234" s="149">
        <f>IF(N234="znížená",J234,0)</f>
        <v>0</v>
      </c>
      <c r="BG234" s="149">
        <f>IF(N234="zákl. prenesená",J234,0)</f>
        <v>0</v>
      </c>
      <c r="BH234" s="149">
        <f>IF(N234="zníž. prenesená",J234,0)</f>
        <v>0</v>
      </c>
      <c r="BI234" s="149">
        <f>IF(N234="nulová",J234,0)</f>
        <v>0</v>
      </c>
      <c r="BJ234" s="13" t="s">
        <v>117</v>
      </c>
      <c r="BK234" s="149">
        <f>ROUND(I234*H234,2)</f>
        <v>0</v>
      </c>
      <c r="BL234" s="13" t="s">
        <v>121</v>
      </c>
      <c r="BM234" s="148" t="s">
        <v>673</v>
      </c>
    </row>
    <row r="235" spans="2:65" s="1" customFormat="1" ht="24.25" customHeight="1">
      <c r="B235" s="135"/>
      <c r="C235" s="136" t="s">
        <v>374</v>
      </c>
      <c r="D235" s="136" t="s">
        <v>112</v>
      </c>
      <c r="E235" s="137" t="s">
        <v>674</v>
      </c>
      <c r="F235" s="138" t="s">
        <v>675</v>
      </c>
      <c r="G235" s="139" t="s">
        <v>143</v>
      </c>
      <c r="H235" s="140">
        <v>228.00899999999999</v>
      </c>
      <c r="I235" s="141"/>
      <c r="J235" s="142">
        <f>ROUND(I235*H235,2)</f>
        <v>0</v>
      </c>
      <c r="K235" s="143"/>
      <c r="L235" s="28"/>
      <c r="M235" s="144" t="s">
        <v>1</v>
      </c>
      <c r="N235" s="145" t="s">
        <v>39</v>
      </c>
      <c r="P235" s="146">
        <f>O235*H235</f>
        <v>0</v>
      </c>
      <c r="Q235" s="146">
        <v>0</v>
      </c>
      <c r="R235" s="146">
        <f>Q235*H235</f>
        <v>0</v>
      </c>
      <c r="S235" s="146">
        <v>0</v>
      </c>
      <c r="T235" s="147">
        <f>S235*H235</f>
        <v>0</v>
      </c>
      <c r="AR235" s="148" t="s">
        <v>121</v>
      </c>
      <c r="AT235" s="148" t="s">
        <v>112</v>
      </c>
      <c r="AU235" s="148" t="s">
        <v>117</v>
      </c>
      <c r="AY235" s="13" t="s">
        <v>109</v>
      </c>
      <c r="BE235" s="149">
        <f>IF(N235="základná",J235,0)</f>
        <v>0</v>
      </c>
      <c r="BF235" s="149">
        <f>IF(N235="znížená",J235,0)</f>
        <v>0</v>
      </c>
      <c r="BG235" s="149">
        <f>IF(N235="zákl. prenesená",J235,0)</f>
        <v>0</v>
      </c>
      <c r="BH235" s="149">
        <f>IF(N235="zníž. prenesená",J235,0)</f>
        <v>0</v>
      </c>
      <c r="BI235" s="149">
        <f>IF(N235="nulová",J235,0)</f>
        <v>0</v>
      </c>
      <c r="BJ235" s="13" t="s">
        <v>117</v>
      </c>
      <c r="BK235" s="149">
        <f>ROUND(I235*H235,2)</f>
        <v>0</v>
      </c>
      <c r="BL235" s="13" t="s">
        <v>121</v>
      </c>
      <c r="BM235" s="148" t="s">
        <v>676</v>
      </c>
    </row>
    <row r="236" spans="2:65" s="1" customFormat="1" ht="24.25" customHeight="1">
      <c r="B236" s="135"/>
      <c r="C236" s="136" t="s">
        <v>677</v>
      </c>
      <c r="D236" s="136" t="s">
        <v>112</v>
      </c>
      <c r="E236" s="137" t="s">
        <v>678</v>
      </c>
      <c r="F236" s="138" t="s">
        <v>679</v>
      </c>
      <c r="G236" s="139" t="s">
        <v>143</v>
      </c>
      <c r="H236" s="140">
        <v>228.00899999999999</v>
      </c>
      <c r="I236" s="141"/>
      <c r="J236" s="142">
        <f>ROUND(I236*H236,2)</f>
        <v>0</v>
      </c>
      <c r="K236" s="143"/>
      <c r="L236" s="28"/>
      <c r="M236" s="144" t="s">
        <v>1</v>
      </c>
      <c r="N236" s="145" t="s">
        <v>39</v>
      </c>
      <c r="P236" s="146">
        <f>O236*H236</f>
        <v>0</v>
      </c>
      <c r="Q236" s="146">
        <v>0</v>
      </c>
      <c r="R236" s="146">
        <f>Q236*H236</f>
        <v>0</v>
      </c>
      <c r="S236" s="146">
        <v>0</v>
      </c>
      <c r="T236" s="147">
        <f>S236*H236</f>
        <v>0</v>
      </c>
      <c r="AR236" s="148" t="s">
        <v>121</v>
      </c>
      <c r="AT236" s="148" t="s">
        <v>112</v>
      </c>
      <c r="AU236" s="148" t="s">
        <v>117</v>
      </c>
      <c r="AY236" s="13" t="s">
        <v>109</v>
      </c>
      <c r="BE236" s="149">
        <f>IF(N236="základná",J236,0)</f>
        <v>0</v>
      </c>
      <c r="BF236" s="149">
        <f>IF(N236="znížená",J236,0)</f>
        <v>0</v>
      </c>
      <c r="BG236" s="149">
        <f>IF(N236="zákl. prenesená",J236,0)</f>
        <v>0</v>
      </c>
      <c r="BH236" s="149">
        <f>IF(N236="zníž. prenesená",J236,0)</f>
        <v>0</v>
      </c>
      <c r="BI236" s="149">
        <f>IF(N236="nulová",J236,0)</f>
        <v>0</v>
      </c>
      <c r="BJ236" s="13" t="s">
        <v>117</v>
      </c>
      <c r="BK236" s="149">
        <f>ROUND(I236*H236,2)</f>
        <v>0</v>
      </c>
      <c r="BL236" s="13" t="s">
        <v>121</v>
      </c>
      <c r="BM236" s="148" t="s">
        <v>680</v>
      </c>
    </row>
    <row r="237" spans="2:65" s="11" customFormat="1" ht="25.9" customHeight="1">
      <c r="B237" s="123"/>
      <c r="D237" s="124" t="s">
        <v>72</v>
      </c>
      <c r="E237" s="125" t="s">
        <v>267</v>
      </c>
      <c r="F237" s="125" t="s">
        <v>268</v>
      </c>
      <c r="I237" s="126"/>
      <c r="J237" s="127">
        <f>BK237</f>
        <v>0</v>
      </c>
      <c r="L237" s="123"/>
      <c r="M237" s="128"/>
      <c r="P237" s="129">
        <f>P238+P245+P247+P250</f>
        <v>0</v>
      </c>
      <c r="R237" s="129">
        <f>R238+R245+R247+R250</f>
        <v>3.5821639370000002</v>
      </c>
      <c r="T237" s="130">
        <f>T238+T245+T247+T250</f>
        <v>0</v>
      </c>
      <c r="AR237" s="124" t="s">
        <v>117</v>
      </c>
      <c r="AT237" s="131" t="s">
        <v>72</v>
      </c>
      <c r="AU237" s="131" t="s">
        <v>73</v>
      </c>
      <c r="AY237" s="124" t="s">
        <v>109</v>
      </c>
      <c r="BK237" s="132">
        <f>BK238+BK245+BK247+BK250</f>
        <v>0</v>
      </c>
    </row>
    <row r="238" spans="2:65" s="11" customFormat="1" ht="22.9" customHeight="1">
      <c r="B238" s="123"/>
      <c r="D238" s="124" t="s">
        <v>72</v>
      </c>
      <c r="E238" s="133" t="s">
        <v>681</v>
      </c>
      <c r="F238" s="133" t="s">
        <v>682</v>
      </c>
      <c r="I238" s="126"/>
      <c r="J238" s="134">
        <f>BK238</f>
        <v>0</v>
      </c>
      <c r="L238" s="123"/>
      <c r="M238" s="128"/>
      <c r="P238" s="129">
        <f>SUM(P239:P244)</f>
        <v>0</v>
      </c>
      <c r="R238" s="129">
        <f>SUM(R239:R244)</f>
        <v>0.76054902299999994</v>
      </c>
      <c r="T238" s="130">
        <f>SUM(T239:T244)</f>
        <v>0</v>
      </c>
      <c r="AR238" s="124" t="s">
        <v>117</v>
      </c>
      <c r="AT238" s="131" t="s">
        <v>72</v>
      </c>
      <c r="AU238" s="131" t="s">
        <v>13</v>
      </c>
      <c r="AY238" s="124" t="s">
        <v>109</v>
      </c>
      <c r="BK238" s="132">
        <f>SUM(BK239:BK244)</f>
        <v>0</v>
      </c>
    </row>
    <row r="239" spans="2:65" s="1" customFormat="1" ht="24.25" customHeight="1">
      <c r="B239" s="135"/>
      <c r="C239" s="136" t="s">
        <v>377</v>
      </c>
      <c r="D239" s="136" t="s">
        <v>112</v>
      </c>
      <c r="E239" s="137" t="s">
        <v>683</v>
      </c>
      <c r="F239" s="138" t="s">
        <v>684</v>
      </c>
      <c r="G239" s="139" t="s">
        <v>315</v>
      </c>
      <c r="H239" s="140">
        <v>97.19</v>
      </c>
      <c r="I239" s="141"/>
      <c r="J239" s="142">
        <f t="shared" ref="J239:J244" si="60">ROUND(I239*H239,2)</f>
        <v>0</v>
      </c>
      <c r="K239" s="143"/>
      <c r="L239" s="28"/>
      <c r="M239" s="144" t="s">
        <v>1</v>
      </c>
      <c r="N239" s="145" t="s">
        <v>39</v>
      </c>
      <c r="P239" s="146">
        <f t="shared" ref="P239:P244" si="61">O239*H239</f>
        <v>0</v>
      </c>
      <c r="Q239" s="146">
        <v>2.6259999999999999E-4</v>
      </c>
      <c r="R239" s="146">
        <f t="shared" ref="R239:R244" si="62">Q239*H239</f>
        <v>2.5522093999999999E-2</v>
      </c>
      <c r="S239" s="146">
        <v>0</v>
      </c>
      <c r="T239" s="147">
        <f t="shared" ref="T239:T244" si="63">S239*H239</f>
        <v>0</v>
      </c>
      <c r="AR239" s="148" t="s">
        <v>144</v>
      </c>
      <c r="AT239" s="148" t="s">
        <v>112</v>
      </c>
      <c r="AU239" s="148" t="s">
        <v>117</v>
      </c>
      <c r="AY239" s="13" t="s">
        <v>109</v>
      </c>
      <c r="BE239" s="149">
        <f t="shared" ref="BE239:BE244" si="64">IF(N239="základná",J239,0)</f>
        <v>0</v>
      </c>
      <c r="BF239" s="149">
        <f t="shared" ref="BF239:BF244" si="65">IF(N239="znížená",J239,0)</f>
        <v>0</v>
      </c>
      <c r="BG239" s="149">
        <f t="shared" ref="BG239:BG244" si="66">IF(N239="zákl. prenesená",J239,0)</f>
        <v>0</v>
      </c>
      <c r="BH239" s="149">
        <f t="shared" ref="BH239:BH244" si="67">IF(N239="zníž. prenesená",J239,0)</f>
        <v>0</v>
      </c>
      <c r="BI239" s="149">
        <f t="shared" ref="BI239:BI244" si="68">IF(N239="nulová",J239,0)</f>
        <v>0</v>
      </c>
      <c r="BJ239" s="13" t="s">
        <v>117</v>
      </c>
      <c r="BK239" s="149">
        <f t="shared" ref="BK239:BK244" si="69">ROUND(I239*H239,2)</f>
        <v>0</v>
      </c>
      <c r="BL239" s="13" t="s">
        <v>144</v>
      </c>
      <c r="BM239" s="148" t="s">
        <v>685</v>
      </c>
    </row>
    <row r="240" spans="2:65" s="1" customFormat="1" ht="16.5" customHeight="1">
      <c r="B240" s="135"/>
      <c r="C240" s="150" t="s">
        <v>686</v>
      </c>
      <c r="D240" s="150" t="s">
        <v>106</v>
      </c>
      <c r="E240" s="151" t="s">
        <v>687</v>
      </c>
      <c r="F240" s="152" t="s">
        <v>688</v>
      </c>
      <c r="G240" s="153" t="s">
        <v>143</v>
      </c>
      <c r="H240" s="154">
        <v>0.26100000000000001</v>
      </c>
      <c r="I240" s="155"/>
      <c r="J240" s="156">
        <f t="shared" si="60"/>
        <v>0</v>
      </c>
      <c r="K240" s="157"/>
      <c r="L240" s="158"/>
      <c r="M240" s="159" t="s">
        <v>1</v>
      </c>
      <c r="N240" s="160" t="s">
        <v>39</v>
      </c>
      <c r="P240" s="146">
        <f t="shared" si="61"/>
        <v>0</v>
      </c>
      <c r="Q240" s="146">
        <v>1</v>
      </c>
      <c r="R240" s="146">
        <f t="shared" si="62"/>
        <v>0.26100000000000001</v>
      </c>
      <c r="S240" s="146">
        <v>0</v>
      </c>
      <c r="T240" s="147">
        <f t="shared" si="63"/>
        <v>0</v>
      </c>
      <c r="AR240" s="148" t="s">
        <v>172</v>
      </c>
      <c r="AT240" s="148" t="s">
        <v>106</v>
      </c>
      <c r="AU240" s="148" t="s">
        <v>117</v>
      </c>
      <c r="AY240" s="13" t="s">
        <v>109</v>
      </c>
      <c r="BE240" s="149">
        <f t="shared" si="64"/>
        <v>0</v>
      </c>
      <c r="BF240" s="149">
        <f t="shared" si="65"/>
        <v>0</v>
      </c>
      <c r="BG240" s="149">
        <f t="shared" si="66"/>
        <v>0</v>
      </c>
      <c r="BH240" s="149">
        <f t="shared" si="67"/>
        <v>0</v>
      </c>
      <c r="BI240" s="149">
        <f t="shared" si="68"/>
        <v>0</v>
      </c>
      <c r="BJ240" s="13" t="s">
        <v>117</v>
      </c>
      <c r="BK240" s="149">
        <f t="shared" si="69"/>
        <v>0</v>
      </c>
      <c r="BL240" s="13" t="s">
        <v>144</v>
      </c>
      <c r="BM240" s="148" t="s">
        <v>689</v>
      </c>
    </row>
    <row r="241" spans="2:65" s="1" customFormat="1" ht="24.25" customHeight="1">
      <c r="B241" s="135"/>
      <c r="C241" s="136" t="s">
        <v>384</v>
      </c>
      <c r="D241" s="136" t="s">
        <v>112</v>
      </c>
      <c r="E241" s="137" t="s">
        <v>690</v>
      </c>
      <c r="F241" s="138" t="s">
        <v>691</v>
      </c>
      <c r="G241" s="139" t="s">
        <v>315</v>
      </c>
      <c r="H241" s="140">
        <v>96.65</v>
      </c>
      <c r="I241" s="141"/>
      <c r="J241" s="142">
        <f t="shared" si="60"/>
        <v>0</v>
      </c>
      <c r="K241" s="143"/>
      <c r="L241" s="28"/>
      <c r="M241" s="144" t="s">
        <v>1</v>
      </c>
      <c r="N241" s="145" t="s">
        <v>39</v>
      </c>
      <c r="P241" s="146">
        <f t="shared" si="61"/>
        <v>0</v>
      </c>
      <c r="Q241" s="146">
        <v>5.4226000000000003E-4</v>
      </c>
      <c r="R241" s="146">
        <f t="shared" si="62"/>
        <v>5.2409429000000007E-2</v>
      </c>
      <c r="S241" s="146">
        <v>0</v>
      </c>
      <c r="T241" s="147">
        <f t="shared" si="63"/>
        <v>0</v>
      </c>
      <c r="AR241" s="148" t="s">
        <v>144</v>
      </c>
      <c r="AT241" s="148" t="s">
        <v>112</v>
      </c>
      <c r="AU241" s="148" t="s">
        <v>117</v>
      </c>
      <c r="AY241" s="13" t="s">
        <v>109</v>
      </c>
      <c r="BE241" s="149">
        <f t="shared" si="64"/>
        <v>0</v>
      </c>
      <c r="BF241" s="149">
        <f t="shared" si="65"/>
        <v>0</v>
      </c>
      <c r="BG241" s="149">
        <f t="shared" si="66"/>
        <v>0</v>
      </c>
      <c r="BH241" s="149">
        <f t="shared" si="67"/>
        <v>0</v>
      </c>
      <c r="BI241" s="149">
        <f t="shared" si="68"/>
        <v>0</v>
      </c>
      <c r="BJ241" s="13" t="s">
        <v>117</v>
      </c>
      <c r="BK241" s="149">
        <f t="shared" si="69"/>
        <v>0</v>
      </c>
      <c r="BL241" s="13" t="s">
        <v>144</v>
      </c>
      <c r="BM241" s="148" t="s">
        <v>692</v>
      </c>
    </row>
    <row r="242" spans="2:65" s="1" customFormat="1" ht="24.25" customHeight="1">
      <c r="B242" s="135"/>
      <c r="C242" s="150" t="s">
        <v>661</v>
      </c>
      <c r="D242" s="150" t="s">
        <v>106</v>
      </c>
      <c r="E242" s="151" t="s">
        <v>693</v>
      </c>
      <c r="F242" s="152" t="s">
        <v>694</v>
      </c>
      <c r="G242" s="153" t="s">
        <v>315</v>
      </c>
      <c r="H242" s="154">
        <v>96.65</v>
      </c>
      <c r="I242" s="155"/>
      <c r="J242" s="156">
        <f t="shared" si="60"/>
        <v>0</v>
      </c>
      <c r="K242" s="157"/>
      <c r="L242" s="158"/>
      <c r="M242" s="159" t="s">
        <v>1</v>
      </c>
      <c r="N242" s="160" t="s">
        <v>39</v>
      </c>
      <c r="P242" s="146">
        <f t="shared" si="61"/>
        <v>0</v>
      </c>
      <c r="Q242" s="146">
        <v>4.2500000000000003E-3</v>
      </c>
      <c r="R242" s="146">
        <f t="shared" si="62"/>
        <v>0.41076250000000003</v>
      </c>
      <c r="S242" s="146">
        <v>0</v>
      </c>
      <c r="T242" s="147">
        <f t="shared" si="63"/>
        <v>0</v>
      </c>
      <c r="AR242" s="148" t="s">
        <v>172</v>
      </c>
      <c r="AT242" s="148" t="s">
        <v>106</v>
      </c>
      <c r="AU242" s="148" t="s">
        <v>117</v>
      </c>
      <c r="AY242" s="13" t="s">
        <v>109</v>
      </c>
      <c r="BE242" s="149">
        <f t="shared" si="64"/>
        <v>0</v>
      </c>
      <c r="BF242" s="149">
        <f t="shared" si="65"/>
        <v>0</v>
      </c>
      <c r="BG242" s="149">
        <f t="shared" si="66"/>
        <v>0</v>
      </c>
      <c r="BH242" s="149">
        <f t="shared" si="67"/>
        <v>0</v>
      </c>
      <c r="BI242" s="149">
        <f t="shared" si="68"/>
        <v>0</v>
      </c>
      <c r="BJ242" s="13" t="s">
        <v>117</v>
      </c>
      <c r="BK242" s="149">
        <f t="shared" si="69"/>
        <v>0</v>
      </c>
      <c r="BL242" s="13" t="s">
        <v>144</v>
      </c>
      <c r="BM242" s="148" t="s">
        <v>695</v>
      </c>
    </row>
    <row r="243" spans="2:65" s="1" customFormat="1" ht="24.25" customHeight="1">
      <c r="B243" s="135"/>
      <c r="C243" s="136" t="s">
        <v>387</v>
      </c>
      <c r="D243" s="136" t="s">
        <v>112</v>
      </c>
      <c r="E243" s="137" t="s">
        <v>696</v>
      </c>
      <c r="F243" s="138" t="s">
        <v>691</v>
      </c>
      <c r="G243" s="139" t="s">
        <v>315</v>
      </c>
      <c r="H243" s="140">
        <v>2</v>
      </c>
      <c r="I243" s="141"/>
      <c r="J243" s="142">
        <f t="shared" si="60"/>
        <v>0</v>
      </c>
      <c r="K243" s="143"/>
      <c r="L243" s="28"/>
      <c r="M243" s="144" t="s">
        <v>1</v>
      </c>
      <c r="N243" s="145" t="s">
        <v>39</v>
      </c>
      <c r="P243" s="146">
        <f t="shared" si="61"/>
        <v>0</v>
      </c>
      <c r="Q243" s="146">
        <v>5.4000000000000001E-4</v>
      </c>
      <c r="R243" s="146">
        <f t="shared" si="62"/>
        <v>1.08E-3</v>
      </c>
      <c r="S243" s="146">
        <v>0</v>
      </c>
      <c r="T243" s="147">
        <f t="shared" si="63"/>
        <v>0</v>
      </c>
      <c r="AR243" s="148" t="s">
        <v>144</v>
      </c>
      <c r="AT243" s="148" t="s">
        <v>112</v>
      </c>
      <c r="AU243" s="148" t="s">
        <v>117</v>
      </c>
      <c r="AY243" s="13" t="s">
        <v>109</v>
      </c>
      <c r="BE243" s="149">
        <f t="shared" si="64"/>
        <v>0</v>
      </c>
      <c r="BF243" s="149">
        <f t="shared" si="65"/>
        <v>0</v>
      </c>
      <c r="BG243" s="149">
        <f t="shared" si="66"/>
        <v>0</v>
      </c>
      <c r="BH243" s="149">
        <f t="shared" si="67"/>
        <v>0</v>
      </c>
      <c r="BI243" s="149">
        <f t="shared" si="68"/>
        <v>0</v>
      </c>
      <c r="BJ243" s="13" t="s">
        <v>117</v>
      </c>
      <c r="BK243" s="149">
        <f t="shared" si="69"/>
        <v>0</v>
      </c>
      <c r="BL243" s="13" t="s">
        <v>144</v>
      </c>
      <c r="BM243" s="148" t="s">
        <v>697</v>
      </c>
    </row>
    <row r="244" spans="2:65" s="1" customFormat="1" ht="24.25" customHeight="1">
      <c r="B244" s="135"/>
      <c r="C244" s="150" t="s">
        <v>379</v>
      </c>
      <c r="D244" s="150" t="s">
        <v>106</v>
      </c>
      <c r="E244" s="151" t="s">
        <v>698</v>
      </c>
      <c r="F244" s="152" t="s">
        <v>699</v>
      </c>
      <c r="G244" s="153" t="s">
        <v>315</v>
      </c>
      <c r="H244" s="154">
        <v>2.2999999999999998</v>
      </c>
      <c r="I244" s="155"/>
      <c r="J244" s="156">
        <f t="shared" si="60"/>
        <v>0</v>
      </c>
      <c r="K244" s="157"/>
      <c r="L244" s="158"/>
      <c r="M244" s="159" t="s">
        <v>1</v>
      </c>
      <c r="N244" s="160" t="s">
        <v>39</v>
      </c>
      <c r="P244" s="146">
        <f t="shared" si="61"/>
        <v>0</v>
      </c>
      <c r="Q244" s="146">
        <v>4.2500000000000003E-3</v>
      </c>
      <c r="R244" s="146">
        <f t="shared" si="62"/>
        <v>9.7750000000000007E-3</v>
      </c>
      <c r="S244" s="146">
        <v>0</v>
      </c>
      <c r="T244" s="147">
        <f t="shared" si="63"/>
        <v>0</v>
      </c>
      <c r="AR244" s="148" t="s">
        <v>172</v>
      </c>
      <c r="AT244" s="148" t="s">
        <v>106</v>
      </c>
      <c r="AU244" s="148" t="s">
        <v>117</v>
      </c>
      <c r="AY244" s="13" t="s">
        <v>109</v>
      </c>
      <c r="BE244" s="149">
        <f t="shared" si="64"/>
        <v>0</v>
      </c>
      <c r="BF244" s="149">
        <f t="shared" si="65"/>
        <v>0</v>
      </c>
      <c r="BG244" s="149">
        <f t="shared" si="66"/>
        <v>0</v>
      </c>
      <c r="BH244" s="149">
        <f t="shared" si="67"/>
        <v>0</v>
      </c>
      <c r="BI244" s="149">
        <f t="shared" si="68"/>
        <v>0</v>
      </c>
      <c r="BJ244" s="13" t="s">
        <v>117</v>
      </c>
      <c r="BK244" s="149">
        <f t="shared" si="69"/>
        <v>0</v>
      </c>
      <c r="BL244" s="13" t="s">
        <v>144</v>
      </c>
      <c r="BM244" s="148" t="s">
        <v>700</v>
      </c>
    </row>
    <row r="245" spans="2:65" s="11" customFormat="1" ht="22.9" customHeight="1">
      <c r="B245" s="123"/>
      <c r="D245" s="124" t="s">
        <v>72</v>
      </c>
      <c r="E245" s="133" t="s">
        <v>701</v>
      </c>
      <c r="F245" s="133" t="s">
        <v>702</v>
      </c>
      <c r="I245" s="126"/>
      <c r="J245" s="134">
        <f>BK245</f>
        <v>0</v>
      </c>
      <c r="L245" s="123"/>
      <c r="M245" s="128"/>
      <c r="P245" s="129">
        <f>P246</f>
        <v>0</v>
      </c>
      <c r="R245" s="129">
        <f>R246</f>
        <v>1.4280319999999999E-2</v>
      </c>
      <c r="T245" s="130">
        <f>T246</f>
        <v>0</v>
      </c>
      <c r="AR245" s="124" t="s">
        <v>117</v>
      </c>
      <c r="AT245" s="131" t="s">
        <v>72</v>
      </c>
      <c r="AU245" s="131" t="s">
        <v>13</v>
      </c>
      <c r="AY245" s="124" t="s">
        <v>109</v>
      </c>
      <c r="BK245" s="132">
        <f>BK246</f>
        <v>0</v>
      </c>
    </row>
    <row r="246" spans="2:65" s="1" customFormat="1" ht="37.9" customHeight="1">
      <c r="B246" s="135"/>
      <c r="C246" s="136" t="s">
        <v>390</v>
      </c>
      <c r="D246" s="136" t="s">
        <v>112</v>
      </c>
      <c r="E246" s="137" t="s">
        <v>703</v>
      </c>
      <c r="F246" s="138" t="s">
        <v>704</v>
      </c>
      <c r="G246" s="139" t="s">
        <v>143</v>
      </c>
      <c r="H246" s="140">
        <v>3.2</v>
      </c>
      <c r="I246" s="141"/>
      <c r="J246" s="142">
        <f>ROUND(I246*H246,2)</f>
        <v>0</v>
      </c>
      <c r="K246" s="143"/>
      <c r="L246" s="28"/>
      <c r="M246" s="144" t="s">
        <v>1</v>
      </c>
      <c r="N246" s="145" t="s">
        <v>39</v>
      </c>
      <c r="P246" s="146">
        <f>O246*H246</f>
        <v>0</v>
      </c>
      <c r="Q246" s="146">
        <v>4.4625999999999997E-3</v>
      </c>
      <c r="R246" s="146">
        <f>Q246*H246</f>
        <v>1.4280319999999999E-2</v>
      </c>
      <c r="S246" s="146">
        <v>0</v>
      </c>
      <c r="T246" s="147">
        <f>S246*H246</f>
        <v>0</v>
      </c>
      <c r="AR246" s="148" t="s">
        <v>144</v>
      </c>
      <c r="AT246" s="148" t="s">
        <v>112</v>
      </c>
      <c r="AU246" s="148" t="s">
        <v>117</v>
      </c>
      <c r="AY246" s="13" t="s">
        <v>109</v>
      </c>
      <c r="BE246" s="149">
        <f>IF(N246="základná",J246,0)</f>
        <v>0</v>
      </c>
      <c r="BF246" s="149">
        <f>IF(N246="znížená",J246,0)</f>
        <v>0</v>
      </c>
      <c r="BG246" s="149">
        <f>IF(N246="zákl. prenesená",J246,0)</f>
        <v>0</v>
      </c>
      <c r="BH246" s="149">
        <f>IF(N246="zníž. prenesená",J246,0)</f>
        <v>0</v>
      </c>
      <c r="BI246" s="149">
        <f>IF(N246="nulová",J246,0)</f>
        <v>0</v>
      </c>
      <c r="BJ246" s="13" t="s">
        <v>117</v>
      </c>
      <c r="BK246" s="149">
        <f>ROUND(I246*H246,2)</f>
        <v>0</v>
      </c>
      <c r="BL246" s="13" t="s">
        <v>144</v>
      </c>
      <c r="BM246" s="148" t="s">
        <v>705</v>
      </c>
    </row>
    <row r="247" spans="2:65" s="11" customFormat="1" ht="22.9" customHeight="1">
      <c r="B247" s="123"/>
      <c r="D247" s="124" t="s">
        <v>72</v>
      </c>
      <c r="E247" s="133" t="s">
        <v>706</v>
      </c>
      <c r="F247" s="133" t="s">
        <v>707</v>
      </c>
      <c r="I247" s="126"/>
      <c r="J247" s="134">
        <f>BK247</f>
        <v>0</v>
      </c>
      <c r="L247" s="123"/>
      <c r="M247" s="128"/>
      <c r="P247" s="129">
        <f>SUM(P248:P249)</f>
        <v>0</v>
      </c>
      <c r="R247" s="129">
        <f>SUM(R248:R249)</f>
        <v>8.0965763999999996E-2</v>
      </c>
      <c r="T247" s="130">
        <f>SUM(T248:T249)</f>
        <v>0</v>
      </c>
      <c r="AR247" s="124" t="s">
        <v>117</v>
      </c>
      <c r="AT247" s="131" t="s">
        <v>72</v>
      </c>
      <c r="AU247" s="131" t="s">
        <v>13</v>
      </c>
      <c r="AY247" s="124" t="s">
        <v>109</v>
      </c>
      <c r="BK247" s="132">
        <f>SUM(BK248:BK249)</f>
        <v>0</v>
      </c>
    </row>
    <row r="248" spans="2:65" s="1" customFormat="1" ht="33" customHeight="1">
      <c r="B248" s="135"/>
      <c r="C248" s="136" t="s">
        <v>708</v>
      </c>
      <c r="D248" s="136" t="s">
        <v>112</v>
      </c>
      <c r="E248" s="137" t="s">
        <v>709</v>
      </c>
      <c r="F248" s="138" t="s">
        <v>710</v>
      </c>
      <c r="G248" s="139" t="s">
        <v>115</v>
      </c>
      <c r="H248" s="140">
        <v>320</v>
      </c>
      <c r="I248" s="141"/>
      <c r="J248" s="142">
        <f>ROUND(I248*H248,2)</f>
        <v>0</v>
      </c>
      <c r="K248" s="143"/>
      <c r="L248" s="28"/>
      <c r="M248" s="144" t="s">
        <v>1</v>
      </c>
      <c r="N248" s="145" t="s">
        <v>39</v>
      </c>
      <c r="P248" s="146">
        <f>O248*H248</f>
        <v>0</v>
      </c>
      <c r="Q248" s="146">
        <v>4.5899999999999998E-5</v>
      </c>
      <c r="R248" s="146">
        <f>Q248*H248</f>
        <v>1.4688E-2</v>
      </c>
      <c r="S248" s="146">
        <v>0</v>
      </c>
      <c r="T248" s="147">
        <f>S248*H248</f>
        <v>0</v>
      </c>
      <c r="AR248" s="148" t="s">
        <v>144</v>
      </c>
      <c r="AT248" s="148" t="s">
        <v>112</v>
      </c>
      <c r="AU248" s="148" t="s">
        <v>117</v>
      </c>
      <c r="AY248" s="13" t="s">
        <v>109</v>
      </c>
      <c r="BE248" s="149">
        <f>IF(N248="základná",J248,0)</f>
        <v>0</v>
      </c>
      <c r="BF248" s="149">
        <f>IF(N248="znížená",J248,0)</f>
        <v>0</v>
      </c>
      <c r="BG248" s="149">
        <f>IF(N248="zákl. prenesená",J248,0)</f>
        <v>0</v>
      </c>
      <c r="BH248" s="149">
        <f>IF(N248="zníž. prenesená",J248,0)</f>
        <v>0</v>
      </c>
      <c r="BI248" s="149">
        <f>IF(N248="nulová",J248,0)</f>
        <v>0</v>
      </c>
      <c r="BJ248" s="13" t="s">
        <v>117</v>
      </c>
      <c r="BK248" s="149">
        <f>ROUND(I248*H248,2)</f>
        <v>0</v>
      </c>
      <c r="BL248" s="13" t="s">
        <v>144</v>
      </c>
      <c r="BM248" s="148" t="s">
        <v>711</v>
      </c>
    </row>
    <row r="249" spans="2:65" s="1" customFormat="1" ht="16.5" customHeight="1">
      <c r="B249" s="135"/>
      <c r="C249" s="136" t="s">
        <v>393</v>
      </c>
      <c r="D249" s="136" t="s">
        <v>112</v>
      </c>
      <c r="E249" s="137" t="s">
        <v>712</v>
      </c>
      <c r="F249" s="138" t="s">
        <v>713</v>
      </c>
      <c r="G249" s="139" t="s">
        <v>115</v>
      </c>
      <c r="H249" s="140">
        <v>288.79199999999997</v>
      </c>
      <c r="I249" s="141"/>
      <c r="J249" s="142">
        <f>ROUND(I249*H249,2)</f>
        <v>0</v>
      </c>
      <c r="K249" s="143"/>
      <c r="L249" s="28"/>
      <c r="M249" s="144" t="s">
        <v>1</v>
      </c>
      <c r="N249" s="145" t="s">
        <v>39</v>
      </c>
      <c r="P249" s="146">
        <f>O249*H249</f>
        <v>0</v>
      </c>
      <c r="Q249" s="146">
        <v>2.2949999999999999E-4</v>
      </c>
      <c r="R249" s="146">
        <f>Q249*H249</f>
        <v>6.6277763999999989E-2</v>
      </c>
      <c r="S249" s="146">
        <v>0</v>
      </c>
      <c r="T249" s="147">
        <f>S249*H249</f>
        <v>0</v>
      </c>
      <c r="AR249" s="148" t="s">
        <v>144</v>
      </c>
      <c r="AT249" s="148" t="s">
        <v>112</v>
      </c>
      <c r="AU249" s="148" t="s">
        <v>117</v>
      </c>
      <c r="AY249" s="13" t="s">
        <v>109</v>
      </c>
      <c r="BE249" s="149">
        <f>IF(N249="základná",J249,0)</f>
        <v>0</v>
      </c>
      <c r="BF249" s="149">
        <f>IF(N249="znížená",J249,0)</f>
        <v>0</v>
      </c>
      <c r="BG249" s="149">
        <f>IF(N249="zákl. prenesená",J249,0)</f>
        <v>0</v>
      </c>
      <c r="BH249" s="149">
        <f>IF(N249="zníž. prenesená",J249,0)</f>
        <v>0</v>
      </c>
      <c r="BI249" s="149">
        <f>IF(N249="nulová",J249,0)</f>
        <v>0</v>
      </c>
      <c r="BJ249" s="13" t="s">
        <v>117</v>
      </c>
      <c r="BK249" s="149">
        <f>ROUND(I249*H249,2)</f>
        <v>0</v>
      </c>
      <c r="BL249" s="13" t="s">
        <v>144</v>
      </c>
      <c r="BM249" s="148" t="s">
        <v>714</v>
      </c>
    </row>
    <row r="250" spans="2:65" s="11" customFormat="1" ht="22.9" customHeight="1">
      <c r="B250" s="123"/>
      <c r="D250" s="124" t="s">
        <v>72</v>
      </c>
      <c r="E250" s="133" t="s">
        <v>293</v>
      </c>
      <c r="F250" s="133" t="s">
        <v>715</v>
      </c>
      <c r="I250" s="126"/>
      <c r="J250" s="134">
        <f>BK250</f>
        <v>0</v>
      </c>
      <c r="L250" s="123"/>
      <c r="M250" s="128"/>
      <c r="P250" s="129">
        <f>SUM(P251:P252)</f>
        <v>0</v>
      </c>
      <c r="R250" s="129">
        <f>SUM(R251:R252)</f>
        <v>2.7263688300000002</v>
      </c>
      <c r="T250" s="130">
        <f>SUM(T251:T252)</f>
        <v>0</v>
      </c>
      <c r="AR250" s="124" t="s">
        <v>117</v>
      </c>
      <c r="AT250" s="131" t="s">
        <v>72</v>
      </c>
      <c r="AU250" s="131" t="s">
        <v>13</v>
      </c>
      <c r="AY250" s="124" t="s">
        <v>109</v>
      </c>
      <c r="BK250" s="132">
        <f>SUM(BK251:BK252)</f>
        <v>0</v>
      </c>
    </row>
    <row r="251" spans="2:65" s="1" customFormat="1" ht="16.5" customHeight="1">
      <c r="B251" s="135"/>
      <c r="C251" s="136" t="s">
        <v>716</v>
      </c>
      <c r="D251" s="136" t="s">
        <v>112</v>
      </c>
      <c r="E251" s="137" t="s">
        <v>717</v>
      </c>
      <c r="F251" s="138" t="s">
        <v>718</v>
      </c>
      <c r="G251" s="139" t="s">
        <v>315</v>
      </c>
      <c r="H251" s="140">
        <v>2871.6</v>
      </c>
      <c r="I251" s="141"/>
      <c r="J251" s="142">
        <f>ROUND(I251*H251,2)</f>
        <v>0</v>
      </c>
      <c r="K251" s="143"/>
      <c r="L251" s="28"/>
      <c r="M251" s="144" t="s">
        <v>1</v>
      </c>
      <c r="N251" s="145" t="s">
        <v>39</v>
      </c>
      <c r="P251" s="146">
        <f>O251*H251</f>
        <v>0</v>
      </c>
      <c r="Q251" s="146">
        <v>5.7740000000000005E-4</v>
      </c>
      <c r="R251" s="146">
        <f>Q251*H251</f>
        <v>1.65806184</v>
      </c>
      <c r="S251" s="146">
        <v>0</v>
      </c>
      <c r="T251" s="147">
        <f>S251*H251</f>
        <v>0</v>
      </c>
      <c r="AR251" s="148" t="s">
        <v>144</v>
      </c>
      <c r="AT251" s="148" t="s">
        <v>112</v>
      </c>
      <c r="AU251" s="148" t="s">
        <v>117</v>
      </c>
      <c r="AY251" s="13" t="s">
        <v>109</v>
      </c>
      <c r="BE251" s="149">
        <f>IF(N251="základná",J251,0)</f>
        <v>0</v>
      </c>
      <c r="BF251" s="149">
        <f>IF(N251="znížená",J251,0)</f>
        <v>0</v>
      </c>
      <c r="BG251" s="149">
        <f>IF(N251="zákl. prenesená",J251,0)</f>
        <v>0</v>
      </c>
      <c r="BH251" s="149">
        <f>IF(N251="zníž. prenesená",J251,0)</f>
        <v>0</v>
      </c>
      <c r="BI251" s="149">
        <f>IF(N251="nulová",J251,0)</f>
        <v>0</v>
      </c>
      <c r="BJ251" s="13" t="s">
        <v>117</v>
      </c>
      <c r="BK251" s="149">
        <f>ROUND(I251*H251,2)</f>
        <v>0</v>
      </c>
      <c r="BL251" s="13" t="s">
        <v>144</v>
      </c>
      <c r="BM251" s="148" t="s">
        <v>719</v>
      </c>
    </row>
    <row r="252" spans="2:65" s="1" customFormat="1" ht="16.5" customHeight="1">
      <c r="B252" s="135"/>
      <c r="C252" s="136" t="s">
        <v>396</v>
      </c>
      <c r="D252" s="136" t="s">
        <v>112</v>
      </c>
      <c r="E252" s="137" t="s">
        <v>720</v>
      </c>
      <c r="F252" s="138" t="s">
        <v>721</v>
      </c>
      <c r="G252" s="139" t="s">
        <v>315</v>
      </c>
      <c r="H252" s="140">
        <v>1435.8</v>
      </c>
      <c r="I252" s="141"/>
      <c r="J252" s="142">
        <f>ROUND(I252*H252,2)</f>
        <v>0</v>
      </c>
      <c r="K252" s="143"/>
      <c r="L252" s="28"/>
      <c r="M252" s="144" t="s">
        <v>1</v>
      </c>
      <c r="N252" s="145" t="s">
        <v>39</v>
      </c>
      <c r="P252" s="146">
        <f>O252*H252</f>
        <v>0</v>
      </c>
      <c r="Q252" s="146">
        <v>7.4405000000000001E-4</v>
      </c>
      <c r="R252" s="146">
        <f>Q252*H252</f>
        <v>1.06830699</v>
      </c>
      <c r="S252" s="146">
        <v>0</v>
      </c>
      <c r="T252" s="147">
        <f>S252*H252</f>
        <v>0</v>
      </c>
      <c r="AR252" s="148" t="s">
        <v>144</v>
      </c>
      <c r="AT252" s="148" t="s">
        <v>112</v>
      </c>
      <c r="AU252" s="148" t="s">
        <v>117</v>
      </c>
      <c r="AY252" s="13" t="s">
        <v>109</v>
      </c>
      <c r="BE252" s="149">
        <f>IF(N252="základná",J252,0)</f>
        <v>0</v>
      </c>
      <c r="BF252" s="149">
        <f>IF(N252="znížená",J252,0)</f>
        <v>0</v>
      </c>
      <c r="BG252" s="149">
        <f>IF(N252="zákl. prenesená",J252,0)</f>
        <v>0</v>
      </c>
      <c r="BH252" s="149">
        <f>IF(N252="zníž. prenesená",J252,0)</f>
        <v>0</v>
      </c>
      <c r="BI252" s="149">
        <f>IF(N252="nulová",J252,0)</f>
        <v>0</v>
      </c>
      <c r="BJ252" s="13" t="s">
        <v>117</v>
      </c>
      <c r="BK252" s="149">
        <f>ROUND(I252*H252,2)</f>
        <v>0</v>
      </c>
      <c r="BL252" s="13" t="s">
        <v>144</v>
      </c>
      <c r="BM252" s="148" t="s">
        <v>722</v>
      </c>
    </row>
    <row r="253" spans="2:65" s="11" customFormat="1" ht="25.9" customHeight="1">
      <c r="B253" s="123"/>
      <c r="D253" s="124" t="s">
        <v>72</v>
      </c>
      <c r="E253" s="125" t="s">
        <v>106</v>
      </c>
      <c r="F253" s="125" t="s">
        <v>107</v>
      </c>
      <c r="I253" s="126"/>
      <c r="J253" s="127">
        <f>BK253</f>
        <v>0</v>
      </c>
      <c r="L253" s="123"/>
      <c r="M253" s="128"/>
      <c r="P253" s="129">
        <f>P254+SUM(P255:P259)</f>
        <v>0</v>
      </c>
      <c r="R253" s="129">
        <f>R254+SUM(R255:R259)</f>
        <v>181.20599573557442</v>
      </c>
      <c r="T253" s="130">
        <f>T254+SUM(T255:T259)</f>
        <v>0</v>
      </c>
      <c r="AR253" s="124" t="s">
        <v>108</v>
      </c>
      <c r="AT253" s="131" t="s">
        <v>72</v>
      </c>
      <c r="AU253" s="131" t="s">
        <v>73</v>
      </c>
      <c r="AY253" s="124" t="s">
        <v>109</v>
      </c>
      <c r="BK253" s="132">
        <f>BK254+SUM(BK255:BK259)</f>
        <v>0</v>
      </c>
    </row>
    <row r="254" spans="2:65" s="1" customFormat="1" ht="37.9" customHeight="1">
      <c r="B254" s="135"/>
      <c r="C254" s="136" t="s">
        <v>723</v>
      </c>
      <c r="D254" s="136" t="s">
        <v>112</v>
      </c>
      <c r="E254" s="137" t="s">
        <v>724</v>
      </c>
      <c r="F254" s="138" t="s">
        <v>725</v>
      </c>
      <c r="G254" s="139" t="s">
        <v>315</v>
      </c>
      <c r="H254" s="140">
        <v>1163.9100000000001</v>
      </c>
      <c r="I254" s="141"/>
      <c r="J254" s="142">
        <f>ROUND(I254*H254,2)</f>
        <v>0</v>
      </c>
      <c r="K254" s="143"/>
      <c r="L254" s="28"/>
      <c r="M254" s="144" t="s">
        <v>1</v>
      </c>
      <c r="N254" s="145" t="s">
        <v>39</v>
      </c>
      <c r="P254" s="146">
        <f>O254*H254</f>
        <v>0</v>
      </c>
      <c r="Q254" s="146">
        <v>0</v>
      </c>
      <c r="R254" s="146">
        <f>Q254*H254</f>
        <v>0</v>
      </c>
      <c r="S254" s="146">
        <v>0</v>
      </c>
      <c r="T254" s="147">
        <f>S254*H254</f>
        <v>0</v>
      </c>
      <c r="AR254" s="148" t="s">
        <v>116</v>
      </c>
      <c r="AT254" s="148" t="s">
        <v>112</v>
      </c>
      <c r="AU254" s="148" t="s">
        <v>13</v>
      </c>
      <c r="AY254" s="13" t="s">
        <v>109</v>
      </c>
      <c r="BE254" s="149">
        <f>IF(N254="základná",J254,0)</f>
        <v>0</v>
      </c>
      <c r="BF254" s="149">
        <f>IF(N254="znížená",J254,0)</f>
        <v>0</v>
      </c>
      <c r="BG254" s="149">
        <f>IF(N254="zákl. prenesená",J254,0)</f>
        <v>0</v>
      </c>
      <c r="BH254" s="149">
        <f>IF(N254="zníž. prenesená",J254,0)</f>
        <v>0</v>
      </c>
      <c r="BI254" s="149">
        <f>IF(N254="nulová",J254,0)</f>
        <v>0</v>
      </c>
      <c r="BJ254" s="13" t="s">
        <v>117</v>
      </c>
      <c r="BK254" s="149">
        <f>ROUND(I254*H254,2)</f>
        <v>0</v>
      </c>
      <c r="BL254" s="13" t="s">
        <v>116</v>
      </c>
      <c r="BM254" s="148" t="s">
        <v>726</v>
      </c>
    </row>
    <row r="255" spans="2:65" s="1" customFormat="1" ht="24.25" customHeight="1">
      <c r="B255" s="135"/>
      <c r="C255" s="136" t="s">
        <v>597</v>
      </c>
      <c r="D255" s="136" t="s">
        <v>112</v>
      </c>
      <c r="E255" s="137" t="s">
        <v>727</v>
      </c>
      <c r="F255" s="138" t="s">
        <v>728</v>
      </c>
      <c r="G255" s="139" t="s">
        <v>315</v>
      </c>
      <c r="H255" s="140">
        <v>589.42399999999998</v>
      </c>
      <c r="I255" s="141"/>
      <c r="J255" s="142">
        <f>ROUND(I255*H255,2)</f>
        <v>0</v>
      </c>
      <c r="K255" s="143"/>
      <c r="L255" s="28"/>
      <c r="M255" s="144" t="s">
        <v>1</v>
      </c>
      <c r="N255" s="145" t="s">
        <v>39</v>
      </c>
      <c r="P255" s="146">
        <f>O255*H255</f>
        <v>0</v>
      </c>
      <c r="Q255" s="146">
        <v>1.4658306E-3</v>
      </c>
      <c r="R255" s="146">
        <f>Q255*H255</f>
        <v>0.86399573557440001</v>
      </c>
      <c r="S255" s="146">
        <v>0</v>
      </c>
      <c r="T255" s="147">
        <f>S255*H255</f>
        <v>0</v>
      </c>
      <c r="AR255" s="148" t="s">
        <v>116</v>
      </c>
      <c r="AT255" s="148" t="s">
        <v>112</v>
      </c>
      <c r="AU255" s="148" t="s">
        <v>13</v>
      </c>
      <c r="AY255" s="13" t="s">
        <v>109</v>
      </c>
      <c r="BE255" s="149">
        <f>IF(N255="základná",J255,0)</f>
        <v>0</v>
      </c>
      <c r="BF255" s="149">
        <f>IF(N255="znížená",J255,0)</f>
        <v>0</v>
      </c>
      <c r="BG255" s="149">
        <f>IF(N255="zákl. prenesená",J255,0)</f>
        <v>0</v>
      </c>
      <c r="BH255" s="149">
        <f>IF(N255="zníž. prenesená",J255,0)</f>
        <v>0</v>
      </c>
      <c r="BI255" s="149">
        <f>IF(N255="nulová",J255,0)</f>
        <v>0</v>
      </c>
      <c r="BJ255" s="13" t="s">
        <v>117</v>
      </c>
      <c r="BK255" s="149">
        <f>ROUND(I255*H255,2)</f>
        <v>0</v>
      </c>
      <c r="BL255" s="13" t="s">
        <v>116</v>
      </c>
      <c r="BM255" s="148" t="s">
        <v>729</v>
      </c>
    </row>
    <row r="256" spans="2:65" s="1" customFormat="1" ht="24.25" customHeight="1">
      <c r="B256" s="135"/>
      <c r="C256" s="136" t="s">
        <v>730</v>
      </c>
      <c r="D256" s="136" t="s">
        <v>112</v>
      </c>
      <c r="E256" s="137" t="s">
        <v>731</v>
      </c>
      <c r="F256" s="138" t="s">
        <v>732</v>
      </c>
      <c r="G256" s="139" t="s">
        <v>315</v>
      </c>
      <c r="H256" s="140">
        <v>1163.9100000000001</v>
      </c>
      <c r="I256" s="141"/>
      <c r="J256" s="142">
        <f>ROUND(I256*H256,2)</f>
        <v>0</v>
      </c>
      <c r="K256" s="143"/>
      <c r="L256" s="28"/>
      <c r="M256" s="144" t="s">
        <v>1</v>
      </c>
      <c r="N256" s="145" t="s">
        <v>39</v>
      </c>
      <c r="P256" s="146">
        <f>O256*H256</f>
        <v>0</v>
      </c>
      <c r="Q256" s="146">
        <v>0</v>
      </c>
      <c r="R256" s="146">
        <f>Q256*H256</f>
        <v>0</v>
      </c>
      <c r="S256" s="146">
        <v>0</v>
      </c>
      <c r="T256" s="147">
        <f>S256*H256</f>
        <v>0</v>
      </c>
      <c r="AR256" s="148" t="s">
        <v>116</v>
      </c>
      <c r="AT256" s="148" t="s">
        <v>112</v>
      </c>
      <c r="AU256" s="148" t="s">
        <v>13</v>
      </c>
      <c r="AY256" s="13" t="s">
        <v>109</v>
      </c>
      <c r="BE256" s="149">
        <f>IF(N256="základná",J256,0)</f>
        <v>0</v>
      </c>
      <c r="BF256" s="149">
        <f>IF(N256="znížená",J256,0)</f>
        <v>0</v>
      </c>
      <c r="BG256" s="149">
        <f>IF(N256="zákl. prenesená",J256,0)</f>
        <v>0</v>
      </c>
      <c r="BH256" s="149">
        <f>IF(N256="zníž. prenesená",J256,0)</f>
        <v>0</v>
      </c>
      <c r="BI256" s="149">
        <f>IF(N256="nulová",J256,0)</f>
        <v>0</v>
      </c>
      <c r="BJ256" s="13" t="s">
        <v>117</v>
      </c>
      <c r="BK256" s="149">
        <f>ROUND(I256*H256,2)</f>
        <v>0</v>
      </c>
      <c r="BL256" s="13" t="s">
        <v>116</v>
      </c>
      <c r="BM256" s="148" t="s">
        <v>733</v>
      </c>
    </row>
    <row r="257" spans="2:65" s="1" customFormat="1" ht="21.75" customHeight="1">
      <c r="B257" s="135"/>
      <c r="C257" s="150" t="s">
        <v>601</v>
      </c>
      <c r="D257" s="150" t="s">
        <v>106</v>
      </c>
      <c r="E257" s="151" t="s">
        <v>734</v>
      </c>
      <c r="F257" s="152" t="s">
        <v>735</v>
      </c>
      <c r="G257" s="153" t="s">
        <v>143</v>
      </c>
      <c r="H257" s="154">
        <v>160.62</v>
      </c>
      <c r="I257" s="155"/>
      <c r="J257" s="156">
        <f>ROUND(I257*H257,2)</f>
        <v>0</v>
      </c>
      <c r="K257" s="157"/>
      <c r="L257" s="158"/>
      <c r="M257" s="159" t="s">
        <v>1</v>
      </c>
      <c r="N257" s="160" t="s">
        <v>39</v>
      </c>
      <c r="P257" s="146">
        <f>O257*H257</f>
        <v>0</v>
      </c>
      <c r="Q257" s="146">
        <v>1</v>
      </c>
      <c r="R257" s="146">
        <f>Q257*H257</f>
        <v>160.62</v>
      </c>
      <c r="S257" s="146">
        <v>0</v>
      </c>
      <c r="T257" s="147">
        <f>S257*H257</f>
        <v>0</v>
      </c>
      <c r="AR257" s="148" t="s">
        <v>120</v>
      </c>
      <c r="AT257" s="148" t="s">
        <v>106</v>
      </c>
      <c r="AU257" s="148" t="s">
        <v>13</v>
      </c>
      <c r="AY257" s="13" t="s">
        <v>109</v>
      </c>
      <c r="BE257" s="149">
        <f>IF(N257="základná",J257,0)</f>
        <v>0</v>
      </c>
      <c r="BF257" s="149">
        <f>IF(N257="znížená",J257,0)</f>
        <v>0</v>
      </c>
      <c r="BG257" s="149">
        <f>IF(N257="zákl. prenesená",J257,0)</f>
        <v>0</v>
      </c>
      <c r="BH257" s="149">
        <f>IF(N257="zníž. prenesená",J257,0)</f>
        <v>0</v>
      </c>
      <c r="BI257" s="149">
        <f>IF(N257="nulová",J257,0)</f>
        <v>0</v>
      </c>
      <c r="BJ257" s="13" t="s">
        <v>117</v>
      </c>
      <c r="BK257" s="149">
        <f>ROUND(I257*H257,2)</f>
        <v>0</v>
      </c>
      <c r="BL257" s="13" t="s">
        <v>116</v>
      </c>
      <c r="BM257" s="148" t="s">
        <v>736</v>
      </c>
    </row>
    <row r="258" spans="2:65" s="1" customFormat="1" ht="21.75" customHeight="1">
      <c r="B258" s="135"/>
      <c r="C258" s="136" t="s">
        <v>737</v>
      </c>
      <c r="D258" s="136" t="s">
        <v>112</v>
      </c>
      <c r="E258" s="137" t="s">
        <v>738</v>
      </c>
      <c r="F258" s="138" t="s">
        <v>739</v>
      </c>
      <c r="G258" s="139" t="s">
        <v>315</v>
      </c>
      <c r="H258" s="140">
        <v>636.95500000000004</v>
      </c>
      <c r="I258" s="141"/>
      <c r="J258" s="142">
        <f>ROUND(I258*H258,2)</f>
        <v>0</v>
      </c>
      <c r="K258" s="143"/>
      <c r="L258" s="28"/>
      <c r="M258" s="144" t="s">
        <v>1</v>
      </c>
      <c r="N258" s="145" t="s">
        <v>39</v>
      </c>
      <c r="P258" s="146">
        <f>O258*H258</f>
        <v>0</v>
      </c>
      <c r="Q258" s="146">
        <v>0</v>
      </c>
      <c r="R258" s="146">
        <f>Q258*H258</f>
        <v>0</v>
      </c>
      <c r="S258" s="146">
        <v>0</v>
      </c>
      <c r="T258" s="147">
        <f>S258*H258</f>
        <v>0</v>
      </c>
      <c r="AR258" s="148" t="s">
        <v>116</v>
      </c>
      <c r="AT258" s="148" t="s">
        <v>112</v>
      </c>
      <c r="AU258" s="148" t="s">
        <v>13</v>
      </c>
      <c r="AY258" s="13" t="s">
        <v>109</v>
      </c>
      <c r="BE258" s="149">
        <f>IF(N258="základná",J258,0)</f>
        <v>0</v>
      </c>
      <c r="BF258" s="149">
        <f>IF(N258="znížená",J258,0)</f>
        <v>0</v>
      </c>
      <c r="BG258" s="149">
        <f>IF(N258="zákl. prenesená",J258,0)</f>
        <v>0</v>
      </c>
      <c r="BH258" s="149">
        <f>IF(N258="zníž. prenesená",J258,0)</f>
        <v>0</v>
      </c>
      <c r="BI258" s="149">
        <f>IF(N258="nulová",J258,0)</f>
        <v>0</v>
      </c>
      <c r="BJ258" s="13" t="s">
        <v>117</v>
      </c>
      <c r="BK258" s="149">
        <f>ROUND(I258*H258,2)</f>
        <v>0</v>
      </c>
      <c r="BL258" s="13" t="s">
        <v>116</v>
      </c>
      <c r="BM258" s="148" t="s">
        <v>740</v>
      </c>
    </row>
    <row r="259" spans="2:65" s="11" customFormat="1" ht="22.9" customHeight="1">
      <c r="B259" s="123"/>
      <c r="D259" s="124" t="s">
        <v>72</v>
      </c>
      <c r="E259" s="133" t="s">
        <v>741</v>
      </c>
      <c r="F259" s="133" t="s">
        <v>742</v>
      </c>
      <c r="I259" s="126"/>
      <c r="J259" s="134">
        <f>BK259</f>
        <v>0</v>
      </c>
      <c r="L259" s="123"/>
      <c r="M259" s="128"/>
      <c r="P259" s="129">
        <f>SUM(P260:P263)</f>
        <v>0</v>
      </c>
      <c r="R259" s="129">
        <f>SUM(R260:R263)</f>
        <v>19.721999999999998</v>
      </c>
      <c r="T259" s="130">
        <f>SUM(T260:T263)</f>
        <v>0</v>
      </c>
      <c r="AR259" s="124" t="s">
        <v>108</v>
      </c>
      <c r="AT259" s="131" t="s">
        <v>72</v>
      </c>
      <c r="AU259" s="131" t="s">
        <v>13</v>
      </c>
      <c r="AY259" s="124" t="s">
        <v>109</v>
      </c>
      <c r="BK259" s="132">
        <f>SUM(BK260:BK263)</f>
        <v>0</v>
      </c>
    </row>
    <row r="260" spans="2:65" s="1" customFormat="1" ht="24.25" customHeight="1">
      <c r="B260" s="135"/>
      <c r="C260" s="136" t="s">
        <v>604</v>
      </c>
      <c r="D260" s="136" t="s">
        <v>112</v>
      </c>
      <c r="E260" s="137" t="s">
        <v>743</v>
      </c>
      <c r="F260" s="138" t="s">
        <v>744</v>
      </c>
      <c r="G260" s="139" t="s">
        <v>139</v>
      </c>
      <c r="H260" s="140">
        <v>9642</v>
      </c>
      <c r="I260" s="141"/>
      <c r="J260" s="142">
        <f>ROUND(I260*H260,2)</f>
        <v>0</v>
      </c>
      <c r="K260" s="143"/>
      <c r="L260" s="28"/>
      <c r="M260" s="144" t="s">
        <v>1</v>
      </c>
      <c r="N260" s="145" t="s">
        <v>39</v>
      </c>
      <c r="P260" s="146">
        <f>O260*H260</f>
        <v>0</v>
      </c>
      <c r="Q260" s="146">
        <v>0</v>
      </c>
      <c r="R260" s="146">
        <f>Q260*H260</f>
        <v>0</v>
      </c>
      <c r="S260" s="146">
        <v>0</v>
      </c>
      <c r="T260" s="147">
        <f>S260*H260</f>
        <v>0</v>
      </c>
      <c r="AR260" s="148" t="s">
        <v>116</v>
      </c>
      <c r="AT260" s="148" t="s">
        <v>112</v>
      </c>
      <c r="AU260" s="148" t="s">
        <v>117</v>
      </c>
      <c r="AY260" s="13" t="s">
        <v>109</v>
      </c>
      <c r="BE260" s="149">
        <f>IF(N260="základná",J260,0)</f>
        <v>0</v>
      </c>
      <c r="BF260" s="149">
        <f>IF(N260="znížená",J260,0)</f>
        <v>0</v>
      </c>
      <c r="BG260" s="149">
        <f>IF(N260="zákl. prenesená",J260,0)</f>
        <v>0</v>
      </c>
      <c r="BH260" s="149">
        <f>IF(N260="zníž. prenesená",J260,0)</f>
        <v>0</v>
      </c>
      <c r="BI260" s="149">
        <f>IF(N260="nulová",J260,0)</f>
        <v>0</v>
      </c>
      <c r="BJ260" s="13" t="s">
        <v>117</v>
      </c>
      <c r="BK260" s="149">
        <f>ROUND(I260*H260,2)</f>
        <v>0</v>
      </c>
      <c r="BL260" s="13" t="s">
        <v>116</v>
      </c>
      <c r="BM260" s="148" t="s">
        <v>745</v>
      </c>
    </row>
    <row r="261" spans="2:65" s="1" customFormat="1" ht="24.25" customHeight="1">
      <c r="B261" s="135"/>
      <c r="C261" s="150" t="s">
        <v>746</v>
      </c>
      <c r="D261" s="150" t="s">
        <v>106</v>
      </c>
      <c r="E261" s="151" t="s">
        <v>747</v>
      </c>
      <c r="F261" s="152" t="s">
        <v>748</v>
      </c>
      <c r="G261" s="153" t="s">
        <v>143</v>
      </c>
      <c r="H261" s="154">
        <v>4.2779999999999996</v>
      </c>
      <c r="I261" s="155"/>
      <c r="J261" s="156">
        <f>ROUND(I261*H261,2)</f>
        <v>0</v>
      </c>
      <c r="K261" s="157"/>
      <c r="L261" s="158"/>
      <c r="M261" s="159" t="s">
        <v>1</v>
      </c>
      <c r="N261" s="160" t="s">
        <v>39</v>
      </c>
      <c r="P261" s="146">
        <f>O261*H261</f>
        <v>0</v>
      </c>
      <c r="Q261" s="146">
        <v>1</v>
      </c>
      <c r="R261" s="146">
        <f>Q261*H261</f>
        <v>4.2779999999999996</v>
      </c>
      <c r="S261" s="146">
        <v>0</v>
      </c>
      <c r="T261" s="147">
        <f>S261*H261</f>
        <v>0</v>
      </c>
      <c r="AR261" s="148" t="s">
        <v>120</v>
      </c>
      <c r="AT261" s="148" t="s">
        <v>106</v>
      </c>
      <c r="AU261" s="148" t="s">
        <v>117</v>
      </c>
      <c r="AY261" s="13" t="s">
        <v>109</v>
      </c>
      <c r="BE261" s="149">
        <f>IF(N261="základná",J261,0)</f>
        <v>0</v>
      </c>
      <c r="BF261" s="149">
        <f>IF(N261="znížená",J261,0)</f>
        <v>0</v>
      </c>
      <c r="BG261" s="149">
        <f>IF(N261="zákl. prenesená",J261,0)</f>
        <v>0</v>
      </c>
      <c r="BH261" s="149">
        <f>IF(N261="zníž. prenesená",J261,0)</f>
        <v>0</v>
      </c>
      <c r="BI261" s="149">
        <f>IF(N261="nulová",J261,0)</f>
        <v>0</v>
      </c>
      <c r="BJ261" s="13" t="s">
        <v>117</v>
      </c>
      <c r="BK261" s="149">
        <f>ROUND(I261*H261,2)</f>
        <v>0</v>
      </c>
      <c r="BL261" s="13" t="s">
        <v>116</v>
      </c>
      <c r="BM261" s="148" t="s">
        <v>749</v>
      </c>
    </row>
    <row r="262" spans="2:65" s="1" customFormat="1" ht="24.25" customHeight="1">
      <c r="B262" s="135"/>
      <c r="C262" s="150" t="s">
        <v>608</v>
      </c>
      <c r="D262" s="150" t="s">
        <v>106</v>
      </c>
      <c r="E262" s="151" t="s">
        <v>750</v>
      </c>
      <c r="F262" s="152" t="s">
        <v>751</v>
      </c>
      <c r="G262" s="153" t="s">
        <v>143</v>
      </c>
      <c r="H262" s="154">
        <v>2.0739999999999998</v>
      </c>
      <c r="I262" s="155"/>
      <c r="J262" s="156">
        <f>ROUND(I262*H262,2)</f>
        <v>0</v>
      </c>
      <c r="K262" s="157"/>
      <c r="L262" s="158"/>
      <c r="M262" s="159" t="s">
        <v>1</v>
      </c>
      <c r="N262" s="160" t="s">
        <v>39</v>
      </c>
      <c r="P262" s="146">
        <f>O262*H262</f>
        <v>0</v>
      </c>
      <c r="Q262" s="146">
        <v>1</v>
      </c>
      <c r="R262" s="146">
        <f>Q262*H262</f>
        <v>2.0739999999999998</v>
      </c>
      <c r="S262" s="146">
        <v>0</v>
      </c>
      <c r="T262" s="147">
        <f>S262*H262</f>
        <v>0</v>
      </c>
      <c r="AR262" s="148" t="s">
        <v>120</v>
      </c>
      <c r="AT262" s="148" t="s">
        <v>106</v>
      </c>
      <c r="AU262" s="148" t="s">
        <v>117</v>
      </c>
      <c r="AY262" s="13" t="s">
        <v>109</v>
      </c>
      <c r="BE262" s="149">
        <f>IF(N262="základná",J262,0)</f>
        <v>0</v>
      </c>
      <c r="BF262" s="149">
        <f>IF(N262="znížená",J262,0)</f>
        <v>0</v>
      </c>
      <c r="BG262" s="149">
        <f>IF(N262="zákl. prenesená",J262,0)</f>
        <v>0</v>
      </c>
      <c r="BH262" s="149">
        <f>IF(N262="zníž. prenesená",J262,0)</f>
        <v>0</v>
      </c>
      <c r="BI262" s="149">
        <f>IF(N262="nulová",J262,0)</f>
        <v>0</v>
      </c>
      <c r="BJ262" s="13" t="s">
        <v>117</v>
      </c>
      <c r="BK262" s="149">
        <f>ROUND(I262*H262,2)</f>
        <v>0</v>
      </c>
      <c r="BL262" s="13" t="s">
        <v>116</v>
      </c>
      <c r="BM262" s="148" t="s">
        <v>752</v>
      </c>
    </row>
    <row r="263" spans="2:65" s="1" customFormat="1" ht="21.75" customHeight="1">
      <c r="B263" s="135"/>
      <c r="C263" s="150" t="s">
        <v>753</v>
      </c>
      <c r="D263" s="150" t="s">
        <v>106</v>
      </c>
      <c r="E263" s="151" t="s">
        <v>754</v>
      </c>
      <c r="F263" s="152" t="s">
        <v>755</v>
      </c>
      <c r="G263" s="153" t="s">
        <v>143</v>
      </c>
      <c r="H263" s="154">
        <v>13.37</v>
      </c>
      <c r="I263" s="155"/>
      <c r="J263" s="156">
        <f>ROUND(I263*H263,2)</f>
        <v>0</v>
      </c>
      <c r="K263" s="157"/>
      <c r="L263" s="158"/>
      <c r="M263" s="161" t="s">
        <v>1</v>
      </c>
      <c r="N263" s="162" t="s">
        <v>39</v>
      </c>
      <c r="O263" s="163"/>
      <c r="P263" s="164">
        <f>O263*H263</f>
        <v>0</v>
      </c>
      <c r="Q263" s="164">
        <v>1</v>
      </c>
      <c r="R263" s="164">
        <f>Q263*H263</f>
        <v>13.37</v>
      </c>
      <c r="S263" s="164">
        <v>0</v>
      </c>
      <c r="T263" s="165">
        <f>S263*H263</f>
        <v>0</v>
      </c>
      <c r="AR263" s="148" t="s">
        <v>120</v>
      </c>
      <c r="AT263" s="148" t="s">
        <v>106</v>
      </c>
      <c r="AU263" s="148" t="s">
        <v>117</v>
      </c>
      <c r="AY263" s="13" t="s">
        <v>109</v>
      </c>
      <c r="BE263" s="149">
        <f>IF(N263="základná",J263,0)</f>
        <v>0</v>
      </c>
      <c r="BF263" s="149">
        <f>IF(N263="znížená",J263,0)</f>
        <v>0</v>
      </c>
      <c r="BG263" s="149">
        <f>IF(N263="zákl. prenesená",J263,0)</f>
        <v>0</v>
      </c>
      <c r="BH263" s="149">
        <f>IF(N263="zníž. prenesená",J263,0)</f>
        <v>0</v>
      </c>
      <c r="BI263" s="149">
        <f>IF(N263="nulová",J263,0)</f>
        <v>0</v>
      </c>
      <c r="BJ263" s="13" t="s">
        <v>117</v>
      </c>
      <c r="BK263" s="149">
        <f>ROUND(I263*H263,2)</f>
        <v>0</v>
      </c>
      <c r="BL263" s="13" t="s">
        <v>116</v>
      </c>
      <c r="BM263" s="148" t="s">
        <v>756</v>
      </c>
    </row>
    <row r="264" spans="2:65" s="1" customFormat="1" ht="7" customHeight="1">
      <c r="B264" s="43"/>
      <c r="C264" s="44"/>
      <c r="D264" s="44"/>
      <c r="E264" s="44"/>
      <c r="F264" s="44"/>
      <c r="G264" s="44"/>
      <c r="H264" s="44"/>
      <c r="I264" s="44"/>
      <c r="J264" s="44"/>
      <c r="K264" s="44"/>
      <c r="L264" s="28"/>
    </row>
  </sheetData>
  <autoFilter ref="C131:K263" xr:uid="{00000000-0009-0000-0000-000003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Elektroinštalácia</vt:lpstr>
      <vt:lpstr>02 - Dočasná úprava NTL p...</vt:lpstr>
      <vt:lpstr>192016 - Rekonštrukcia lá...</vt:lpstr>
      <vt:lpstr>'01 - Elektroinštalácia'!Názvy_tlače</vt:lpstr>
      <vt:lpstr>'02 - Dočasná úprava NTL p...'!Názvy_tlače</vt:lpstr>
      <vt:lpstr>'192016 - Rekonštrukcia lá...'!Názvy_tlače</vt:lpstr>
      <vt:lpstr>'Rekapitulácia stavby'!Názvy_tlače</vt:lpstr>
      <vt:lpstr>'01 - Elektroinštalácia'!Oblasť_tlače</vt:lpstr>
      <vt:lpstr>'02 - Dočasná úprava NTL p...'!Oblasť_tlače</vt:lpstr>
      <vt:lpstr>'192016 - Rekonštrukcia lá...'!Oblasť_tlače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Valentova Dominika</dc:creator>
  <cp:lastModifiedBy>Topoľská Beáta</cp:lastModifiedBy>
  <dcterms:created xsi:type="dcterms:W3CDTF">2022-09-07T20:12:04Z</dcterms:created>
  <dcterms:modified xsi:type="dcterms:W3CDTF">2022-10-11T12:36:12Z</dcterms:modified>
</cp:coreProperties>
</file>