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ácia stavby" sheetId="1" r:id="rId1"/>
    <sheet name="007 - 01-1 - Búracie práce" sheetId="2" r:id="rId2"/>
    <sheet name="007 - 01-2 - Rekonštrukcia" sheetId="3" r:id="rId3"/>
    <sheet name="007 - 02 - Zdravotechnika " sheetId="4" r:id="rId4"/>
    <sheet name="009 - 03 - Elektroinštalácia" sheetId="5" r:id="rId5"/>
  </sheets>
  <definedNames>
    <definedName name="_xlnm.Print_Titles" localSheetId="1">'007 - 01-1 - Búracie práce'!$124:$124</definedName>
    <definedName name="_xlnm.Print_Titles" localSheetId="2">'007 - 01-2 - Rekonštrukcia'!$126:$126</definedName>
    <definedName name="_xlnm.Print_Titles" localSheetId="3">'007 - 02 - Zdravotechnika '!$139:$139</definedName>
    <definedName name="_xlnm.Print_Titles" localSheetId="4">'009 - 03 - Elektroinštalácia'!$121:$121</definedName>
    <definedName name="_xlnm.Print_Titles" localSheetId="0">'Rekapitulácia stavby'!$85:$85</definedName>
    <definedName name="_xlnm.Print_Area" localSheetId="1">'007 - 01-1 - Búracie práce'!$C$4:$Q$70,'007 - 01-1 - Búracie práce'!$C$76:$Q$107,'007 - 01-1 - Búracie práce'!$C$113:$Q$159</definedName>
    <definedName name="_xlnm.Print_Area" localSheetId="2">'007 - 01-2 - Rekonštrukcia'!$C$4:$Q$70,'007 - 01-2 - Rekonštrukcia'!$C$76:$Q$109,'007 - 01-2 - Rekonštrukcia'!$C$115:$Q$171</definedName>
    <definedName name="_xlnm.Print_Area" localSheetId="3">'007 - 02 - Zdravotechnika '!$C$4:$Q$70,'007 - 02 - Zdravotechnika '!$C$76:$Q$123,'007 - 02 - Zdravotechnika '!$C$129:$Q$282</definedName>
    <definedName name="_xlnm.Print_Area" localSheetId="4">'009 - 03 - Elektroinštalácia'!$C$4:$Q$70,'009 - 03 - Elektroinštalácia'!$C$76:$Q$105,'009 - 03 - Elektroinštalácia'!$C$111:$Q$207</definedName>
    <definedName name="_xlnm.Print_Area" localSheetId="0">'Rekapitulácia stavby'!$C$4:$AP$70,'Rekapitulácia stavby'!$C$76:$AP$100</definedName>
  </definedNames>
  <calcPr fullCalcOnLoad="1"/>
</workbook>
</file>

<file path=xl/sharedStrings.xml><?xml version="1.0" encoding="utf-8"?>
<sst xmlns="http://schemas.openxmlformats.org/spreadsheetml/2006/main" count="4582" uniqueCount="779">
  <si>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</si>
  <si>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</si>
  <si>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</si>
  <si>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</si>
  <si>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</si>
  <si>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</si>
  <si>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</si>
  <si>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</si>
  <si>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</si>
  <si>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</si>
  <si>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</si>
  <si>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</si>
  <si>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</si>
  <si>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007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</si>
  <si>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</si>
  <si>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</si>
  <si>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Stavebno-technické úpravy učební fyziky, chémie a biológie</t>
  </si>
  <si>
    <t>JKSO:</t>
  </si>
  <si>
    <t>KS:</t>
  </si>
  <si>
    <t>Miesto:</t>
  </si>
  <si>
    <t>Jilemnického 2, Žiar nad Hronom</t>
  </si>
  <si>
    <t>Dátum:</t>
  </si>
  <si>
    <t>25. 4. 2017</t>
  </si>
  <si>
    <t>Objednávateľ:</t>
  </si>
  <si>
    <t>IČO:</t>
  </si>
  <si>
    <t>Mesto Žiar nad Hronom</t>
  </si>
  <si>
    <t>IČO DPH:</t>
  </si>
  <si>
    <t>Zhotoviteľ:</t>
  </si>
  <si>
    <t>Vyplň údaj</t>
  </si>
  <si>
    <t>Projektant:</t>
  </si>
  <si>
    <t>Ing. Katarína Fronková</t>
  </si>
  <si>
    <t>True</t>
  </si>
  <si>
    <t>0,01</t>
  </si>
  <si>
    <t>Spracovateľ:</t>
  </si>
  <si>
    <t>Bc.Bianca Mihalková Hess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</si>
  <si>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</si>
  <si>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</si>
  <si>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</si>
  <si>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</si>
  <si>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</si>
  <si>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</si>
  <si>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</si>
  <si>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</si>
  <si>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</si>
  <si>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</si>
  <si>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</si>
  <si>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</si>
  <si>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</si>
  <si>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</si>
  <si>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</si>
  <si>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</si>
  <si>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</si>
  <si>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</si>
  <si>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</si>
  <si>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</si>
  <si>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</si>
  <si>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</si>
  <si>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</si>
  <si>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</si>
  <si>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</si>
  <si>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</si>
  <si>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</si>
  <si>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</si>
  <si>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</si>
  <si>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</si>
  <si>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</si>
  <si>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</si>
  <si>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</si>
  <si>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</si>
  <si>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</si>
  <si>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</si>
  <si>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</si>
  <si>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</si>
  <si>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</si>
  <si>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</si>
  <si>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</si>
  <si>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</si>
  <si>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</si>
  <si>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{9b0133d8-02c1-40f4-8a70-53bcf7467ada}</t>
  </si>
  <si>
    <t>{00000000-0000-0000-0000-000000000000}</t>
  </si>
  <si>
    <t>007 - 01</t>
  </si>
  <si>
    <t>Architektúra</t>
  </si>
  <si>
    <t>1</t>
  </si>
  <si>
    <t>{2ec60fa4-20e8-4a60-8fc9-88b50f210b47}</t>
  </si>
  <si>
    <t>007 - 01-1</t>
  </si>
  <si>
    <t>Búracie práce</t>
  </si>
  <si>
    <t>2</t>
  </si>
  <si>
    <t>{866c716b-562b-468e-b172-4c89db02db83}</t>
  </si>
  <si>
    <t>007 - 01-2</t>
  </si>
  <si>
    <t>Rekonštrukcia</t>
  </si>
  <si>
    <t>{f21b7075-e8ea-430f-b423-b4a9005cab66}</t>
  </si>
  <si>
    <t>007 - 02</t>
  </si>
  <si>
    <t xml:space="preserve">Zdravotechnika </t>
  </si>
  <si>
    <t>{5051e4d1-56bc-446c-892b-f49caa76a07f}</t>
  </si>
  <si>
    <t>009 - 03</t>
  </si>
  <si>
    <t>Elektroinštalácia</t>
  </si>
  <si>
    <t>{98ca8b24-17db-4ebf-8faa-10a725e43f5c}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</si>
  <si>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</si>
  <si>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</si>
  <si>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</si>
  <si>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</si>
  <si>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</si>
  <si>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</si>
  <si>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</si>
  <si>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</si>
  <si>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</si>
  <si>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</si>
  <si>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</si>
  <si>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</si>
  <si>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007 - 01 - Architektúra</t>
  </si>
  <si>
    <t>Časť:</t>
  </si>
  <si>
    <t>007 - 01-1 - Búracie práce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</si>
  <si>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</si>
  <si>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</si>
  <si>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</si>
  <si>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</si>
  <si>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</si>
  <si>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</si>
  <si>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</si>
  <si>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</si>
  <si>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</si>
  <si>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784 - Dokončovacie práce - maľby</t>
  </si>
  <si>
    <t xml:space="preserve">    776 - Podlahy povlakové</t>
  </si>
  <si>
    <t xml:space="preserve">    783 - Dokončovacie práce - nátery</t>
  </si>
  <si>
    <t xml:space="preserve">      OST - Ostatné</t>
  </si>
  <si>
    <t>VP -   Práce naviac</t>
  </si>
  <si>
    <t>2) Ostatné náklady</t>
  </si>
  <si>
    <t>GZS</t>
  </si>
  <si>
    <t>VRN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</si>
  <si>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</si>
  <si>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</si>
  <si>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</si>
  <si>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</si>
  <si>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</si>
  <si>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</si>
  <si>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</si>
  <si>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</si>
  <si>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</si>
  <si>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</si>
  <si>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</si>
  <si>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</si>
  <si>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</si>
  <si>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</si>
  <si>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</si>
  <si>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</si>
  <si>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</si>
  <si>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</si>
  <si>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</si>
  <si>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</si>
  <si>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</si>
  <si>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</si>
  <si>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968061125</t>
  </si>
  <si>
    <t>Vyvesenie dreveného dverného krídla do suti plochy do 2 m2, -0,02400t - VD</t>
  </si>
  <si>
    <t>ks</t>
  </si>
  <si>
    <t>4</t>
  </si>
  <si>
    <t>-1543253911</t>
  </si>
  <si>
    <t>968072455</t>
  </si>
  <si>
    <t>Vybúranie kovových dverových zárubní plochy do 2 m2,  -0,07600t - OZ</t>
  </si>
  <si>
    <t>m2</t>
  </si>
  <si>
    <t>958929242</t>
  </si>
  <si>
    <t>3</t>
  </si>
  <si>
    <t>978011111</t>
  </si>
  <si>
    <t>Otlčenie omietok stropov vnútorných vápenných alebo vápennocementových v rozsahu do 5 %,  -0,00200t</t>
  </si>
  <si>
    <t>-2035308519</t>
  </si>
  <si>
    <t>978013111</t>
  </si>
  <si>
    <t>Otlčenie omietok stien vnútorných vápenných alebo vápennocementových v rozsahu do 5 %,  -0,00200t</t>
  </si>
  <si>
    <t>948136440</t>
  </si>
  <si>
    <t>5</t>
  </si>
  <si>
    <t>978059531</t>
  </si>
  <si>
    <t>Odsekanie a odobratie stien z obkladačiek vnútorných nad 2 m2,  -0,06800t - KO</t>
  </si>
  <si>
    <t>-1547449715</t>
  </si>
  <si>
    <t>6</t>
  </si>
  <si>
    <t>979081111</t>
  </si>
  <si>
    <t>Odvoz sutiny a vybúraných hmôt na skládku do 1 km</t>
  </si>
  <si>
    <t>t</t>
  </si>
  <si>
    <t>1365958901</t>
  </si>
  <si>
    <t>7</t>
  </si>
  <si>
    <t>979081121</t>
  </si>
  <si>
    <t>Odvoz sutiny a vybúraných hmôt na skládku za každý ďalší 1 km - 10 km</t>
  </si>
  <si>
    <t>1642377731</t>
  </si>
  <si>
    <t>8</t>
  </si>
  <si>
    <t>979082111</t>
  </si>
  <si>
    <t>Vnútrostavenisková doprava sutiny a vybúraných hmôt do 10 m</t>
  </si>
  <si>
    <t>-1407933326</t>
  </si>
  <si>
    <t>9</t>
  </si>
  <si>
    <t>979089012</t>
  </si>
  <si>
    <t>Poplatok za skladovanie - betón, tehly, dlaždice (17 01 ), ostatné</t>
  </si>
  <si>
    <t>-1301029135</t>
  </si>
  <si>
    <t>10</t>
  </si>
  <si>
    <t>979089712</t>
  </si>
  <si>
    <t>Prenájom kontajneru 5 m3</t>
  </si>
  <si>
    <t>-1198582456</t>
  </si>
  <si>
    <t>11</t>
  </si>
  <si>
    <t>784402801</t>
  </si>
  <si>
    <t>Odstránenie malieb oškrabaním v miestnostiach výšky do 3, 80 m - OM,OS</t>
  </si>
  <si>
    <t>16</t>
  </si>
  <si>
    <t>822547387</t>
  </si>
  <si>
    <t>12</t>
  </si>
  <si>
    <t>776511810</t>
  </si>
  <si>
    <t>Odstránenie povlakových podláh z nášľapnej plochy lepených bez podložky,  -0,00100t - PP</t>
  </si>
  <si>
    <t>-1266828040</t>
  </si>
  <si>
    <t>13</t>
  </si>
  <si>
    <t>783103812</t>
  </si>
  <si>
    <t>Odstránenie starých náterov z oceľových konštrukcií stredných ľahkých"C" alebo veľmi ľahkých "CC" oceľovou kefou - O1,DV</t>
  </si>
  <si>
    <t>680714098</t>
  </si>
  <si>
    <t>14</t>
  </si>
  <si>
    <t>783201812</t>
  </si>
  <si>
    <t>Odstránenie starých náterov z kovových stavebných doplnkových konštrukcií oceľovou kefou - ER</t>
  </si>
  <si>
    <t>-1851442630</t>
  </si>
  <si>
    <t>15</t>
  </si>
  <si>
    <t>783601813</t>
  </si>
  <si>
    <t>Odstránenie starých náterov zo stolárskych výrobkov oškrabaním s obrúsením, dverí - DV</t>
  </si>
  <si>
    <t>425188021</t>
  </si>
  <si>
    <t>783801811</t>
  </si>
  <si>
    <t>Odstránenie starých náterov z omietok oškrabaním s obrúsením stropov - OS</t>
  </si>
  <si>
    <t>-1689773276</t>
  </si>
  <si>
    <t>17</t>
  </si>
  <si>
    <t>783801812</t>
  </si>
  <si>
    <t>Odstránenie starých náterov z omietok oškrabaním s obrúsením stien - OM</t>
  </si>
  <si>
    <t>-287852789</t>
  </si>
  <si>
    <t>18</t>
  </si>
  <si>
    <t>001</t>
  </si>
  <si>
    <t>Odstránenie závesného plátna na premietanie - ZP</t>
  </si>
  <si>
    <t>512</t>
  </si>
  <si>
    <t>-984510489</t>
  </si>
  <si>
    <t>19</t>
  </si>
  <si>
    <t>002</t>
  </si>
  <si>
    <t>Odstránenie tabule - T</t>
  </si>
  <si>
    <t>-1676734046</t>
  </si>
  <si>
    <t>003</t>
  </si>
  <si>
    <t>Odstránenie pracovného stola - PS</t>
  </si>
  <si>
    <t>2059960474</t>
  </si>
  <si>
    <t>21</t>
  </si>
  <si>
    <t>004</t>
  </si>
  <si>
    <t>Odstránenie chemickej kabiny s vod. batériami a el. zásuvkami - CK</t>
  </si>
  <si>
    <t>-1611430844</t>
  </si>
  <si>
    <t>VP - Práce naviac</t>
  </si>
  <si>
    <t>PN</t>
  </si>
  <si>
    <t>007 - 01-2 - Rekonštrukcia</t>
  </si>
  <si>
    <t xml:space="preserve">    3 - Zvislé a kompletné konštrukcie</t>
  </si>
  <si>
    <t xml:space="preserve">    6 - Úpravy povrchov, podlahy, osadenie</t>
  </si>
  <si>
    <t xml:space="preserve">    99 - Presun hmôt HSV</t>
  </si>
  <si>
    <t xml:space="preserve">    781 - Dokončovacie práce a obklady</t>
  </si>
  <si>
    <t>340239235</t>
  </si>
  <si>
    <t>Zamurovanie otvorov plochy nad 1 do 4 m2 tvárnicami YTONG (150x599x249) - DP</t>
  </si>
  <si>
    <t>-1816117786</t>
  </si>
  <si>
    <t>611421131</t>
  </si>
  <si>
    <t>Oprava vnútorných vápenných omietok stropov železobetónových rovných tvárnicových a klenieb,  opravovaná plocha 5 %,štuková</t>
  </si>
  <si>
    <t>-462644469</t>
  </si>
  <si>
    <t>611461113.1</t>
  </si>
  <si>
    <t xml:space="preserve">Príprava vnútorného podkladu stropov BAUMIT, penetračný náter </t>
  </si>
  <si>
    <t>-1284138695</t>
  </si>
  <si>
    <t>611461181</t>
  </si>
  <si>
    <t>Vnútorná omietka stropov štuková BAUMIT, strojné miešanie, ručné nanášanie, Baumit VivaMaxima hr. 3 mm</t>
  </si>
  <si>
    <t>-724331201</t>
  </si>
  <si>
    <t>611481119</t>
  </si>
  <si>
    <t>Potiahnutie vnútorných stropov sklotextílnou mriežkou s celoplošným prilepením</t>
  </si>
  <si>
    <t>2114164865</t>
  </si>
  <si>
    <t>612421131</t>
  </si>
  <si>
    <t>Oprava vnútorných vápenných omietok stien, opravovaná plocha do 5 %, štuková</t>
  </si>
  <si>
    <t>-684432310</t>
  </si>
  <si>
    <t>612465113.1</t>
  </si>
  <si>
    <t>Príprava vnútorného podkladu stien BAUMIT, penetračný náter Baumit</t>
  </si>
  <si>
    <t>903710576</t>
  </si>
  <si>
    <t>612465181</t>
  </si>
  <si>
    <t>Vnútorná omietka stien štuková BAUMIT, strojné miešanie, ručné nanášanie, Baumit VivaMaxima hr. 3 mm</t>
  </si>
  <si>
    <t>-1842302016</t>
  </si>
  <si>
    <t>612481119</t>
  </si>
  <si>
    <t>Potiahnutie vnútorných stien sklotextílnou mriežkou s celoplošným prilepením</t>
  </si>
  <si>
    <t>-253522964</t>
  </si>
  <si>
    <t>632450291</t>
  </si>
  <si>
    <t>Samonivelizačná podlahová stierka Baumit Nivello 30, triedy CT-C25-F7 , hr. 2 mm</t>
  </si>
  <si>
    <t>-285487219</t>
  </si>
  <si>
    <t>998011001</t>
  </si>
  <si>
    <t>Presun hmôt pre budovy  (801, 803, 812), zvislá konštr. z tehál, tvárnic, z kovu výšky do 6 m</t>
  </si>
  <si>
    <t>146159191</t>
  </si>
  <si>
    <t>784410100</t>
  </si>
  <si>
    <t>Penetrovanie jednonásobné jemnozrnných podkladov výšky do 3, 80 m</t>
  </si>
  <si>
    <t>976251568</t>
  </si>
  <si>
    <t>784441010</t>
  </si>
  <si>
    <t>Maľby akrylátové jednofarebné s bielym stien v miestn. výšky do 1, 380 m + strop</t>
  </si>
  <si>
    <t>-1939393010</t>
  </si>
  <si>
    <t>784441010.1</t>
  </si>
  <si>
    <t xml:space="preserve">Maľby latexové dvojnásobné základné, ručne nanášané na jemnozrnný podklad výšky do 3, 80 m   </t>
  </si>
  <si>
    <t>795775175</t>
  </si>
  <si>
    <t>776420010</t>
  </si>
  <si>
    <t>Lepenie podlahových soklov z PVC</t>
  </si>
  <si>
    <t>m</t>
  </si>
  <si>
    <t>-1628545289</t>
  </si>
  <si>
    <t>776541100</t>
  </si>
  <si>
    <t>Lepenie povlakových podláh PVC heterogénnych v pásoch - PP</t>
  </si>
  <si>
    <t>2037948636</t>
  </si>
  <si>
    <t>M</t>
  </si>
  <si>
    <t>2841305000</t>
  </si>
  <si>
    <t>Podlaha PVC heterogénna Acczent Excellence 80, trieda záťaže 34/43,</t>
  </si>
  <si>
    <t>32</t>
  </si>
  <si>
    <t>-557490780</t>
  </si>
  <si>
    <t>776990110</t>
  </si>
  <si>
    <t>Penetrovanie podkladu pred kladením povlakovýck podláh</t>
  </si>
  <si>
    <t>-1683484647</t>
  </si>
  <si>
    <t>998776201</t>
  </si>
  <si>
    <t>Presun hmôt pre podlahy povlakové v objektoch výšky do 6 m</t>
  </si>
  <si>
    <t>%</t>
  </si>
  <si>
    <t>-1410328579</t>
  </si>
  <si>
    <t>781445013</t>
  </si>
  <si>
    <t>Montáž obkladov vnútor. stien z obkladačiek kladených do tmelu veľ. 200x100 mm - KO</t>
  </si>
  <si>
    <t>-1990309352</t>
  </si>
  <si>
    <t>5978152000</t>
  </si>
  <si>
    <t>Obkladačky pórovinové jednofarebné hladké A 200x100 Ia</t>
  </si>
  <si>
    <t>-1491875756</t>
  </si>
  <si>
    <t>22</t>
  </si>
  <si>
    <t>781445521</t>
  </si>
  <si>
    <t>Montáž listely kladenej do tmelu šírky do 50 mm - KO</t>
  </si>
  <si>
    <t>-151106781</t>
  </si>
  <si>
    <t>23</t>
  </si>
  <si>
    <t>5978650220</t>
  </si>
  <si>
    <t>CONCEPT listela ( Interia ), rozmer 43x398x7 mm, farba béžová</t>
  </si>
  <si>
    <t>-779856519</t>
  </si>
  <si>
    <t>24</t>
  </si>
  <si>
    <t>998781201</t>
  </si>
  <si>
    <t>Presun hmôt pre obklady keramické v objektoch výšky do 6 m</t>
  </si>
  <si>
    <t>1147059919</t>
  </si>
  <si>
    <t>25</t>
  </si>
  <si>
    <t>783125130</t>
  </si>
  <si>
    <t>Nátery oceľ.konštr. syntetické ľahkých C alebo veľmi ľahkých CC dvojnásobné - 70μm - O1, DV</t>
  </si>
  <si>
    <t>-1386321216</t>
  </si>
  <si>
    <t>26</t>
  </si>
  <si>
    <t>783125730</t>
  </si>
  <si>
    <t>Nátery oceľ.konštr. syntetické ľahkých C alebo veľmi ľahkých CC základné - 35μm - O1</t>
  </si>
  <si>
    <t>664286802</t>
  </si>
  <si>
    <t>27</t>
  </si>
  <si>
    <t>783225600</t>
  </si>
  <si>
    <t>Nátery kov.stav.doplnk.konštr. syntetické na vzduchu schnúce 2x emailovaním - 70µm - ER</t>
  </si>
  <si>
    <t>1610614897</t>
  </si>
  <si>
    <t>28</t>
  </si>
  <si>
    <t>783226100</t>
  </si>
  <si>
    <t>Nátery kov.stav.doplnk.konštr. syntetické na vzduchu schnúce základný - 35µm - ER</t>
  </si>
  <si>
    <t>-1534880906</t>
  </si>
  <si>
    <t>29</t>
  </si>
  <si>
    <t>783624200</t>
  </si>
  <si>
    <t>Nátery stolárskych výrobkov syntetické dvojnásobné 1x s emailovaním a 1x plným tmelením - DV</t>
  </si>
  <si>
    <t>-867321855</t>
  </si>
  <si>
    <t xml:space="preserve">007 - 02 - Zdravotechnika </t>
  </si>
  <si>
    <t>BIO - UČEBŇa BIOLÓGIE</t>
  </si>
  <si>
    <t xml:space="preserve">    HSV - Práce a dodávky HSV</t>
  </si>
  <si>
    <t xml:space="preserve">      9 - Ostatné konštrukcie a práce-búranie</t>
  </si>
  <si>
    <t xml:space="preserve">    PSV - PSV</t>
  </si>
  <si>
    <t xml:space="preserve">      722 - Zdravotechnika - vnútorný vodovod</t>
  </si>
  <si>
    <t xml:space="preserve">      725 - Zdravotechnika - zariaď. predmety</t>
  </si>
  <si>
    <t>FYZ - UČEBŇA FYZIKY</t>
  </si>
  <si>
    <t xml:space="preserve">      6 - Úpravy povrchov, podlahy, osadenie</t>
  </si>
  <si>
    <t xml:space="preserve">      713 - Izolácie tepelné</t>
  </si>
  <si>
    <t xml:space="preserve">      721 - Zdravotech. vnútorná kanalizácia</t>
  </si>
  <si>
    <t xml:space="preserve">    725 - Zdravotechnika - zariaď. predmety</t>
  </si>
  <si>
    <t>CH - UČEBŇA  CHÉMIE</t>
  </si>
  <si>
    <t xml:space="preserve">    713 - Izolácie tepelné</t>
  </si>
  <si>
    <t xml:space="preserve">    721 - Zdravotech. vnútorná kanalizácia</t>
  </si>
  <si>
    <t xml:space="preserve">    722 - Zdravotechnika - vnútorný vodovod</t>
  </si>
  <si>
    <t>-1838256461</t>
  </si>
  <si>
    <t>Odvoz sutiny a vybúraných hmôt na skládku za každý ďalší 1 km- 10 km</t>
  </si>
  <si>
    <t>1315827944</t>
  </si>
  <si>
    <t>239137805</t>
  </si>
  <si>
    <t>722170801</t>
  </si>
  <si>
    <t>Demontáž potrubia z rúrok z PH tlakových do D25,  -0,00058t</t>
  </si>
  <si>
    <t>-200040705</t>
  </si>
  <si>
    <t>722170804</t>
  </si>
  <si>
    <t>Demontáž potrubia z rúrok z PH tlakových nad 25 do D50,  -0,00196t</t>
  </si>
  <si>
    <t>-1568576447</t>
  </si>
  <si>
    <t>722172114</t>
  </si>
  <si>
    <t>Potrubie z plastických rúr PP D40/5.5 - PN16, polyfúznym zváraním</t>
  </si>
  <si>
    <t>2030018001</t>
  </si>
  <si>
    <t>722221430</t>
  </si>
  <si>
    <t>Montáž pripojovacej sanitárnej flexi hadice G 1/2</t>
  </si>
  <si>
    <t>-667249859</t>
  </si>
  <si>
    <t>5511874500</t>
  </si>
  <si>
    <t>Flexi hadice k baterii (8x12), 8x12 (F1/2"xM10), 40 cm, nerez IVAR</t>
  </si>
  <si>
    <t>-1167198594</t>
  </si>
  <si>
    <t>722221430.1</t>
  </si>
  <si>
    <t>Demontáž pripojovacej sanitárnej flexi hadice G 1/2</t>
  </si>
  <si>
    <t>-1428998892</t>
  </si>
  <si>
    <t>998722201</t>
  </si>
  <si>
    <t>Presun hmôt pre vnútorný vodovod v objektoch výšky do 6 m</t>
  </si>
  <si>
    <t>1087680544</t>
  </si>
  <si>
    <t>725210821</t>
  </si>
  <si>
    <t>Demontáž umývadiel alebo umývadielok bez výtokovej armatúry,  -0,01946t</t>
  </si>
  <si>
    <t>súb.</t>
  </si>
  <si>
    <t>-2068908744</t>
  </si>
  <si>
    <t>725219201</t>
  </si>
  <si>
    <t>Montáž umývadla, bez výtokovej armatúry</t>
  </si>
  <si>
    <t>-1847704988</t>
  </si>
  <si>
    <t>6421370600</t>
  </si>
  <si>
    <t>Umývadlo Bermud I.A 55cm 1503 bez diery</t>
  </si>
  <si>
    <t>-464301768</t>
  </si>
  <si>
    <t>725219601</t>
  </si>
  <si>
    <t>Montáž stĺpa umývadla</t>
  </si>
  <si>
    <t>2117218177</t>
  </si>
  <si>
    <t>6429125100</t>
  </si>
  <si>
    <t xml:space="preserve">Stĺp biely k umývadlu </t>
  </si>
  <si>
    <t>-1905908820</t>
  </si>
  <si>
    <t>725800995</t>
  </si>
  <si>
    <t xml:space="preserve"> Montáž sifónu</t>
  </si>
  <si>
    <t>786780557</t>
  </si>
  <si>
    <t>5514703200</t>
  </si>
  <si>
    <t>Uzávierka zápachová-sifón umývadlový HL137/40, biely invalidný DN40, kód HL137/40</t>
  </si>
  <si>
    <t>-1476331975</t>
  </si>
  <si>
    <t>725800995.1</t>
  </si>
  <si>
    <t>Demontáž sifónu</t>
  </si>
  <si>
    <t>253623581</t>
  </si>
  <si>
    <t>725810811</t>
  </si>
  <si>
    <t>Demontáž výtokového ventilu nástenných,  -0,00049t</t>
  </si>
  <si>
    <t>-1863436506</t>
  </si>
  <si>
    <t>725819401</t>
  </si>
  <si>
    <t>Montáž ventilu rohového s pripojovacou rúrkou G 1/2</t>
  </si>
  <si>
    <t>906909148</t>
  </si>
  <si>
    <t>5510124100</t>
  </si>
  <si>
    <t>Ventil rohový RDL 80 1/2"</t>
  </si>
  <si>
    <t>-728675327</t>
  </si>
  <si>
    <t>725820810</t>
  </si>
  <si>
    <t>Demontáž batérie drezovej, umývadlovej nástennej,  -0,0026t</t>
  </si>
  <si>
    <t>1409663270</t>
  </si>
  <si>
    <t>725829601</t>
  </si>
  <si>
    <t>Montáž batérií umývadlových stojankových pákových alebo klasických</t>
  </si>
  <si>
    <t>568619091</t>
  </si>
  <si>
    <t>5514670280</t>
  </si>
  <si>
    <t>Stojančekový ventil Studená     chróm</t>
  </si>
  <si>
    <t>-951548651</t>
  </si>
  <si>
    <t>998725201</t>
  </si>
  <si>
    <t>Presun hmôt pre zariaďovacie predmety v objektoch výšky do 6 m</t>
  </si>
  <si>
    <t>1177196640</t>
  </si>
  <si>
    <t>631312141</t>
  </si>
  <si>
    <t>Doplnenie existujúcich mazanín prostým betónom (s dodaním hmôt) bez poteru rýh v mazaninách</t>
  </si>
  <si>
    <t>m3</t>
  </si>
  <si>
    <t>1991426609</t>
  </si>
  <si>
    <t>974029121</t>
  </si>
  <si>
    <t>Vysekanie rýh v podlahe</t>
  </si>
  <si>
    <t>1741114651</t>
  </si>
  <si>
    <t>1545657357</t>
  </si>
  <si>
    <t>-1486419770</t>
  </si>
  <si>
    <t>30</t>
  </si>
  <si>
    <t>1357059008</t>
  </si>
  <si>
    <t>31</t>
  </si>
  <si>
    <t>713482305</t>
  </si>
  <si>
    <t>Montaž trubíc MIRELON hr. do 13 mm, vnút.priemer 22 - 42 mm</t>
  </si>
  <si>
    <t>516826158</t>
  </si>
  <si>
    <t>2837710300</t>
  </si>
  <si>
    <t>Izolácia potrubia- 22/  9"  MIRELON</t>
  </si>
  <si>
    <t>-446828083</t>
  </si>
  <si>
    <t>33</t>
  </si>
  <si>
    <t>998713201</t>
  </si>
  <si>
    <t>Presun hmôt pre izolácie tepelné v objektoch výšky do 6 m</t>
  </si>
  <si>
    <t>1658690855</t>
  </si>
  <si>
    <t>34</t>
  </si>
  <si>
    <t>721171106</t>
  </si>
  <si>
    <t>Potrubie z PVC - U odpadové ležaté hrdlové D 50 x1, 8</t>
  </si>
  <si>
    <t>318211763</t>
  </si>
  <si>
    <t>35</t>
  </si>
  <si>
    <t>721194105</t>
  </si>
  <si>
    <t>Zriadenie prípojky na potrubí vyvedenie a upevnenie odpadových výpustiek D 50x1, 8</t>
  </si>
  <si>
    <t>-226229394</t>
  </si>
  <si>
    <t>36</t>
  </si>
  <si>
    <t>721290111</t>
  </si>
  <si>
    <t>Ostatné - skúška tesnosti kanalizácie v objektoch vodou do DN 125</t>
  </si>
  <si>
    <t>551754924</t>
  </si>
  <si>
    <t>37</t>
  </si>
  <si>
    <t>998721201</t>
  </si>
  <si>
    <t>Presun hmôt pre vnútornú kanalizáciu v objektoch výšky do 6 m</t>
  </si>
  <si>
    <t>1956549082</t>
  </si>
  <si>
    <t>38</t>
  </si>
  <si>
    <t>-8647604</t>
  </si>
  <si>
    <t>39</t>
  </si>
  <si>
    <t>347785036</t>
  </si>
  <si>
    <t>40</t>
  </si>
  <si>
    <t>722171111</t>
  </si>
  <si>
    <t>Potrubie plasthliníkové ALPEX - DUO 16x2 mm v kotúčoch</t>
  </si>
  <si>
    <t>-390642019</t>
  </si>
  <si>
    <t>41</t>
  </si>
  <si>
    <t>722171113</t>
  </si>
  <si>
    <t>Potrubie plasthliníkové ALPEX - DUO 20x2 mm v kotúčoch</t>
  </si>
  <si>
    <t>2142880274</t>
  </si>
  <si>
    <t>42</t>
  </si>
  <si>
    <t>722190401</t>
  </si>
  <si>
    <t>Vyvedenie a upevnenie výpustky DN 15</t>
  </si>
  <si>
    <t>1781301190</t>
  </si>
  <si>
    <t>43</t>
  </si>
  <si>
    <t>722221010.1</t>
  </si>
  <si>
    <t>Montáž mosadznej tvarovky 1/2"</t>
  </si>
  <si>
    <t>282990799</t>
  </si>
  <si>
    <t>44</t>
  </si>
  <si>
    <t>722290226</t>
  </si>
  <si>
    <t>Tlaková skúška vodovodného potrubia závitového do DN 50</t>
  </si>
  <si>
    <t>-935286237</t>
  </si>
  <si>
    <t>45</t>
  </si>
  <si>
    <t>722290234</t>
  </si>
  <si>
    <t>Prepláchnutie a dezinfekcia vodovodného potrubia do DN 80</t>
  </si>
  <si>
    <t>833798907</t>
  </si>
  <si>
    <t>46</t>
  </si>
  <si>
    <t>-413074637</t>
  </si>
  <si>
    <t>47</t>
  </si>
  <si>
    <t>24520424</t>
  </si>
  <si>
    <t>48</t>
  </si>
  <si>
    <t>-1619413983</t>
  </si>
  <si>
    <t>49</t>
  </si>
  <si>
    <t>2037405722</t>
  </si>
  <si>
    <t>50</t>
  </si>
  <si>
    <t>1096668697</t>
  </si>
  <si>
    <t>51</t>
  </si>
  <si>
    <t>800209379</t>
  </si>
  <si>
    <t>52</t>
  </si>
  <si>
    <t>-1603610932</t>
  </si>
  <si>
    <t>53</t>
  </si>
  <si>
    <t>1127847221</t>
  </si>
  <si>
    <t>54</t>
  </si>
  <si>
    <t>-1650361832</t>
  </si>
  <si>
    <t>55</t>
  </si>
  <si>
    <t>-863808344</t>
  </si>
  <si>
    <t>56</t>
  </si>
  <si>
    <t>468841367</t>
  </si>
  <si>
    <t>57</t>
  </si>
  <si>
    <t>5523403230</t>
  </si>
  <si>
    <t>Nerezová sanita-  sifón</t>
  </si>
  <si>
    <t>466229507</t>
  </si>
  <si>
    <t>58</t>
  </si>
  <si>
    <t>1875184685</t>
  </si>
  <si>
    <t>59</t>
  </si>
  <si>
    <t>-43308106</t>
  </si>
  <si>
    <t>60</t>
  </si>
  <si>
    <t>-973685182</t>
  </si>
  <si>
    <t>61</t>
  </si>
  <si>
    <t>-835305448</t>
  </si>
  <si>
    <t>62</t>
  </si>
  <si>
    <t>-1215948413</t>
  </si>
  <si>
    <t>63</t>
  </si>
  <si>
    <t>1895112956</t>
  </si>
  <si>
    <t>64</t>
  </si>
  <si>
    <t>-1597516163</t>
  </si>
  <si>
    <t>65</t>
  </si>
  <si>
    <t>725819202</t>
  </si>
  <si>
    <t>Montáž ventilu nástenného G 3/4</t>
  </si>
  <si>
    <t>-1256373626</t>
  </si>
  <si>
    <t>66</t>
  </si>
  <si>
    <t>3899003540</t>
  </si>
  <si>
    <t>Guľový ventil uzatvárací 2-cestný, PN40, vnútorný závit ,DN20, kvs=22</t>
  </si>
  <si>
    <t>-902563802</t>
  </si>
  <si>
    <t>67</t>
  </si>
  <si>
    <t>725319121</t>
  </si>
  <si>
    <t>Montáž kuchynských drezov jednoduchých, ostatných typov okrúhlych , bez výtokových armatúr hranatých</t>
  </si>
  <si>
    <t>-1765084839</t>
  </si>
  <si>
    <t>68</t>
  </si>
  <si>
    <t>5523400560</t>
  </si>
  <si>
    <t>Nerezový drez,  v pracovnej doske</t>
  </si>
  <si>
    <t>2065206374</t>
  </si>
  <si>
    <t>69</t>
  </si>
  <si>
    <t>-362775884</t>
  </si>
  <si>
    <t>70</t>
  </si>
  <si>
    <t>1748385891</t>
  </si>
  <si>
    <t>71</t>
  </si>
  <si>
    <t>-1528257143</t>
  </si>
  <si>
    <t>72</t>
  </si>
  <si>
    <t>-1356087911</t>
  </si>
  <si>
    <t>73</t>
  </si>
  <si>
    <t>697856312</t>
  </si>
  <si>
    <t>74</t>
  </si>
  <si>
    <t>1663920733</t>
  </si>
  <si>
    <t>75</t>
  </si>
  <si>
    <t>1297862480</t>
  </si>
  <si>
    <t>76</t>
  </si>
  <si>
    <t>761628866</t>
  </si>
  <si>
    <t>77</t>
  </si>
  <si>
    <t>-1095615092</t>
  </si>
  <si>
    <t>78</t>
  </si>
  <si>
    <t>2005954936</t>
  </si>
  <si>
    <t>79</t>
  </si>
  <si>
    <t>1036642444</t>
  </si>
  <si>
    <t>80</t>
  </si>
  <si>
    <t>13493302</t>
  </si>
  <si>
    <t>81</t>
  </si>
  <si>
    <t>-1048742139</t>
  </si>
  <si>
    <t>82</t>
  </si>
  <si>
    <t>2008033112</t>
  </si>
  <si>
    <t>83</t>
  </si>
  <si>
    <t>558560075</t>
  </si>
  <si>
    <t>84</t>
  </si>
  <si>
    <t>961313864</t>
  </si>
  <si>
    <t>85</t>
  </si>
  <si>
    <t>-593889894</t>
  </si>
  <si>
    <t>86</t>
  </si>
  <si>
    <t>1766216010</t>
  </si>
  <si>
    <t>87</t>
  </si>
  <si>
    <t>-565390335</t>
  </si>
  <si>
    <t>88</t>
  </si>
  <si>
    <t>-1927966974</t>
  </si>
  <si>
    <t>89</t>
  </si>
  <si>
    <t>-735328696</t>
  </si>
  <si>
    <t>90</t>
  </si>
  <si>
    <t>609532447</t>
  </si>
  <si>
    <t>91</t>
  </si>
  <si>
    <t>367601415</t>
  </si>
  <si>
    <t>92</t>
  </si>
  <si>
    <t>901559596</t>
  </si>
  <si>
    <t>93</t>
  </si>
  <si>
    <t>5713113</t>
  </si>
  <si>
    <t>94</t>
  </si>
  <si>
    <t>716423569</t>
  </si>
  <si>
    <t>95</t>
  </si>
  <si>
    <t>-2079762301</t>
  </si>
  <si>
    <t>96</t>
  </si>
  <si>
    <t>-383021875</t>
  </si>
  <si>
    <t>97</t>
  </si>
  <si>
    <t>1506285286</t>
  </si>
  <si>
    <t>98</t>
  </si>
  <si>
    <t>553391947</t>
  </si>
  <si>
    <t>99</t>
  </si>
  <si>
    <t>-1456583954</t>
  </si>
  <si>
    <t>100</t>
  </si>
  <si>
    <t>-1201830080</t>
  </si>
  <si>
    <t>101</t>
  </si>
  <si>
    <t>-549701990</t>
  </si>
  <si>
    <t>102</t>
  </si>
  <si>
    <t>667542036</t>
  </si>
  <si>
    <t>103</t>
  </si>
  <si>
    <t>1914803892</t>
  </si>
  <si>
    <t>104</t>
  </si>
  <si>
    <t>1036398620</t>
  </si>
  <si>
    <t>105</t>
  </si>
  <si>
    <t>1095145671</t>
  </si>
  <si>
    <t>106</t>
  </si>
  <si>
    <t>1264845689</t>
  </si>
  <si>
    <t>107</t>
  </si>
  <si>
    <t>-1426648435</t>
  </si>
  <si>
    <t>108</t>
  </si>
  <si>
    <t>1542413838</t>
  </si>
  <si>
    <t>109</t>
  </si>
  <si>
    <t>53015108</t>
  </si>
  <si>
    <t>110</t>
  </si>
  <si>
    <t>1966972136</t>
  </si>
  <si>
    <t>111</t>
  </si>
  <si>
    <t>801650994</t>
  </si>
  <si>
    <t>112</t>
  </si>
  <si>
    <t>1199296828</t>
  </si>
  <si>
    <t>009 - 03 - Elektroinštalácia</t>
  </si>
  <si>
    <t>M - Práce a dodávky M</t>
  </si>
  <si>
    <t xml:space="preserve">    21-M - Elektromontáže</t>
  </si>
  <si>
    <t xml:space="preserve">      BIO - UČEBŇA  BIOLÓGIE</t>
  </si>
  <si>
    <t xml:space="preserve">      CH - UČEBŇA CHÉMIE</t>
  </si>
  <si>
    <t xml:space="preserve">      FYZ - UČEBŇA FYZIKY</t>
  </si>
  <si>
    <t>210010002</t>
  </si>
  <si>
    <t>Rúrka ohybná elektroinštalačná typ 23-16, uložená pod omietkou</t>
  </si>
  <si>
    <t>-1003094241</t>
  </si>
  <si>
    <t>3450702500</t>
  </si>
  <si>
    <t>I-Rúrka HFXP 16 čierna</t>
  </si>
  <si>
    <t>128</t>
  </si>
  <si>
    <t>-43834831</t>
  </si>
  <si>
    <t>210010321</t>
  </si>
  <si>
    <t>Krabica vrátane zapojenia</t>
  </si>
  <si>
    <t>1968198309</t>
  </si>
  <si>
    <t>3450906510</t>
  </si>
  <si>
    <t>Krabica  KU 68-1901</t>
  </si>
  <si>
    <t>2035249948</t>
  </si>
  <si>
    <t>3450901900</t>
  </si>
  <si>
    <t>I-Krabica PKG 200 MP svetlošedá</t>
  </si>
  <si>
    <t>-367533881</t>
  </si>
  <si>
    <t>210100001</t>
  </si>
  <si>
    <t>Rozvodnica a vodiče v rozvádzači - M+D</t>
  </si>
  <si>
    <t>1893349424</t>
  </si>
  <si>
    <t>210110001</t>
  </si>
  <si>
    <t xml:space="preserve">Jednopólový spínač - radenie 1, nástenný pre prostredie obyčajné alebo vlhké vrátane zapojenia </t>
  </si>
  <si>
    <t>2088113062</t>
  </si>
  <si>
    <t>3450230000</t>
  </si>
  <si>
    <t>Spínač NDS S 1106-1</t>
  </si>
  <si>
    <t>-2029080945</t>
  </si>
  <si>
    <t>210110092</t>
  </si>
  <si>
    <t>Stmievač otočný pre zapustenú montáž</t>
  </si>
  <si>
    <t>-2124263249</t>
  </si>
  <si>
    <t>3850008170</t>
  </si>
  <si>
    <t>90211_CBR: Komplet dvojcestný stmievač R, RL, 500VA, biela, LOGUS 90, ELKO EP</t>
  </si>
  <si>
    <t>133162328</t>
  </si>
  <si>
    <t>210111011</t>
  </si>
  <si>
    <t>Domová zásuvka polozapustená alebo zapustená vrátane zapojenia 10/16 A 250 V 2P + Z</t>
  </si>
  <si>
    <t>462867320</t>
  </si>
  <si>
    <t>3450323400</t>
  </si>
  <si>
    <t>Zásuvka 5512C-2349 B1 kompletná</t>
  </si>
  <si>
    <t>-1338385573</t>
  </si>
  <si>
    <t>210201046</t>
  </si>
  <si>
    <t>Zapojenie svietidlá IP20, 2 x svetelný zdroj,</t>
  </si>
  <si>
    <t>-2023720871</t>
  </si>
  <si>
    <t>3486301620.1</t>
  </si>
  <si>
    <t>žiarivkové svietidlo na povrch SLIM236ALDP, 2x36W, IP20, analógovo stmievateľný elektronický predradník pre T5</t>
  </si>
  <si>
    <t>-198376755</t>
  </si>
  <si>
    <t>3486301620.2</t>
  </si>
  <si>
    <t>žiarivkové svietidlo na povrch SLIM236ALDP, 2x36W, IP20,  elektronický predradník pre T5</t>
  </si>
  <si>
    <t>1775054225</t>
  </si>
  <si>
    <t>210881170</t>
  </si>
  <si>
    <t>Kábel bezhalogénový, medený uložený voľne 1-CHKE-V 0,6/1,0 kV  2x1,5</t>
  </si>
  <si>
    <t>-1998909977</t>
  </si>
  <si>
    <t>3410350925</t>
  </si>
  <si>
    <t>1-CHKE-V 2x1,5   Nehorľavý kábel s funkčnosťou STN</t>
  </si>
  <si>
    <t>100204703</t>
  </si>
  <si>
    <t>210881171</t>
  </si>
  <si>
    <t>Kábel bezhalogénový, medený uložený voľne 1-CHKE-V 0,6/1,0 kV  2x4</t>
  </si>
  <si>
    <t>1276420265</t>
  </si>
  <si>
    <t>3410350927</t>
  </si>
  <si>
    <t>1-CHKE-V 2x4   Nehorľavý kábel s funkčnosťou STN</t>
  </si>
  <si>
    <t>-2068129183</t>
  </si>
  <si>
    <t>210881174</t>
  </si>
  <si>
    <t>Kábel bezhalogénový, medený uložený voľne 1-CHKE-V 0,6/1,0 kV  3x1,5</t>
  </si>
  <si>
    <t>415629940</t>
  </si>
  <si>
    <t>3410350930</t>
  </si>
  <si>
    <t>1-CHKE-V 3x1,5   Nehorľavý kábel s funkčnosťou STN</t>
  </si>
  <si>
    <t>-1963757915</t>
  </si>
  <si>
    <t>210881217</t>
  </si>
  <si>
    <t>Kábel bezhalogénový, medený uložený pevne 1-CHKE-V 0,6/1,0 kV  3x2,5</t>
  </si>
  <si>
    <t>-1962982559</t>
  </si>
  <si>
    <t>3410350931</t>
  </si>
  <si>
    <t>1-CHKE-V 3x2,5   Nehorľavý kábel s funkčnosťou STN</t>
  </si>
  <si>
    <t>-164352726</t>
  </si>
  <si>
    <t>-1763154276</t>
  </si>
  <si>
    <t>643175827</t>
  </si>
  <si>
    <t>1490792632</t>
  </si>
  <si>
    <t>-436697423</t>
  </si>
  <si>
    <t>809961480</t>
  </si>
  <si>
    <t>1064447238</t>
  </si>
  <si>
    <t>67059347</t>
  </si>
  <si>
    <t>-183830889</t>
  </si>
  <si>
    <t>-1396860538</t>
  </si>
  <si>
    <t>2029536595</t>
  </si>
  <si>
    <t>-1169287163</t>
  </si>
  <si>
    <t>619250582</t>
  </si>
  <si>
    <t>562391038</t>
  </si>
  <si>
    <t>1303473990</t>
  </si>
  <si>
    <t>1625560053</t>
  </si>
  <si>
    <t>-16408504</t>
  </si>
  <si>
    <t>991029773</t>
  </si>
  <si>
    <t>-874161694</t>
  </si>
  <si>
    <t>-1926312267</t>
  </si>
  <si>
    <t>-282592111</t>
  </si>
  <si>
    <t>-658684878</t>
  </si>
  <si>
    <t>-870699959</t>
  </si>
  <si>
    <t>1362916332</t>
  </si>
  <si>
    <t>-2040175090</t>
  </si>
  <si>
    <t>-54039383</t>
  </si>
  <si>
    <t>-403813634</t>
  </si>
  <si>
    <t>1532567297</t>
  </si>
  <si>
    <t>163448418</t>
  </si>
  <si>
    <t>2033794751</t>
  </si>
  <si>
    <t>-269929034</t>
  </si>
  <si>
    <t>-1270702187</t>
  </si>
  <si>
    <t>-55093654</t>
  </si>
  <si>
    <t>-1361703875</t>
  </si>
  <si>
    <t>-2064485526</t>
  </si>
  <si>
    <t>-1943646458</t>
  </si>
  <si>
    <t>1019150089</t>
  </si>
  <si>
    <t>883704264</t>
  </si>
  <si>
    <t>942217315</t>
  </si>
  <si>
    <t>-1748435175</t>
  </si>
  <si>
    <t>181834560</t>
  </si>
  <si>
    <t>-1929238999</t>
  </si>
  <si>
    <t>-1387274292</t>
  </si>
  <si>
    <t>2100966329</t>
  </si>
  <si>
    <t>-55034521</t>
  </si>
  <si>
    <t>1878098848</t>
  </si>
  <si>
    <t>2042894884</t>
  </si>
  <si>
    <t>210881191</t>
  </si>
  <si>
    <t>Kábel bezhalogénový, medený uložený voľne 1-CHKE-V 0,6/1,0 kV  5x2,5</t>
  </si>
  <si>
    <t>154260306</t>
  </si>
  <si>
    <t>3410350947</t>
  </si>
  <si>
    <t>1-CHKE-V 5x2,5   Nehorľavý kábel s funkčnosťou STN</t>
  </si>
  <si>
    <t>-1921666148</t>
  </si>
  <si>
    <t>Revízna správa</t>
  </si>
  <si>
    <t>250969516</t>
  </si>
  <si>
    <t>Montážne a pridružené práce</t>
  </si>
  <si>
    <t>kompl</t>
  </si>
  <si>
    <t>-1505310617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</si>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</sst>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0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b/>
      <sz val="10"/>
      <color rgb="FF003366"/>
      <name val="Trebuchet MS"/>
      <family val="2"/>
    </font>
    <font>
      <sz val="9"/>
      <color rgb="FF00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1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7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76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2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3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4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5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5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2" fillId="0" borderId="30" xfId="0" applyFont="1" applyBorder="1" applyAlignment="1">
      <alignment horizontal="center" vertical="center" wrapText="1"/>
    </xf>
    <xf numFmtId="0" fontId="82" fillId="0" borderId="31" xfId="0" applyFont="1" applyBorder="1" applyAlignment="1">
      <alignment horizontal="center" vertical="center" wrapText="1"/>
    </xf>
    <xf numFmtId="0" fontId="82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vertical="center"/>
    </xf>
    <xf numFmtId="4" fontId="87" fillId="0" borderId="22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74" fontId="87" fillId="0" borderId="0" xfId="0" applyNumberFormat="1" applyFont="1" applyBorder="1" applyAlignment="1">
      <alignment vertical="center"/>
    </xf>
    <xf numFmtId="4" fontId="87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0" fillId="0" borderId="22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74" fontId="90" fillId="0" borderId="0" xfId="0" applyNumberFormat="1" applyFont="1" applyBorder="1" applyAlignment="1">
      <alignment vertical="center"/>
    </xf>
    <xf numFmtId="4" fontId="90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85" fillId="0" borderId="22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174" fontId="85" fillId="0" borderId="0" xfId="0" applyNumberFormat="1" applyFont="1" applyBorder="1" applyAlignment="1">
      <alignment vertical="center"/>
    </xf>
    <xf numFmtId="4" fontId="85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0" fillId="0" borderId="24" xfId="0" applyNumberFormat="1" applyFont="1" applyBorder="1" applyAlignment="1">
      <alignment vertical="center"/>
    </xf>
    <xf numFmtId="4" fontId="90" fillId="0" borderId="25" xfId="0" applyNumberFormat="1" applyFont="1" applyBorder="1" applyAlignment="1">
      <alignment vertical="center"/>
    </xf>
    <xf numFmtId="174" fontId="90" fillId="0" borderId="25" xfId="0" applyNumberFormat="1" applyFont="1" applyBorder="1" applyAlignment="1">
      <alignment vertical="center"/>
    </xf>
    <xf numFmtId="4" fontId="90" fillId="0" borderId="26" xfId="0" applyNumberFormat="1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172" fontId="85" fillId="23" borderId="19" xfId="0" applyNumberFormat="1" applyFont="1" applyFill="1" applyBorder="1" applyAlignment="1" applyProtection="1">
      <alignment horizontal="center" vertical="center"/>
      <protection locked="0"/>
    </xf>
    <xf numFmtId="0" fontId="85" fillId="23" borderId="20" xfId="0" applyFont="1" applyFill="1" applyBorder="1" applyAlignment="1" applyProtection="1">
      <alignment horizontal="center" vertical="center"/>
      <protection locked="0"/>
    </xf>
    <xf numFmtId="4" fontId="85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85" fillId="23" borderId="22" xfId="0" applyNumberFormat="1" applyFont="1" applyFill="1" applyBorder="1" applyAlignment="1" applyProtection="1">
      <alignment horizontal="center" vertical="center"/>
      <protection locked="0"/>
    </xf>
    <xf numFmtId="0" fontId="85" fillId="23" borderId="0" xfId="0" applyFont="1" applyFill="1" applyBorder="1" applyAlignment="1" applyProtection="1">
      <alignment horizontal="center" vertical="center"/>
      <protection locked="0"/>
    </xf>
    <xf numFmtId="172" fontId="85" fillId="23" borderId="24" xfId="0" applyNumberFormat="1" applyFont="1" applyFill="1" applyBorder="1" applyAlignment="1" applyProtection="1">
      <alignment horizontal="center" vertical="center"/>
      <protection locked="0"/>
    </xf>
    <xf numFmtId="0" fontId="85" fillId="23" borderId="25" xfId="0" applyFont="1" applyFill="1" applyBorder="1" applyAlignment="1" applyProtection="1">
      <alignment horizontal="center" vertical="center"/>
      <protection locked="0"/>
    </xf>
    <xf numFmtId="4" fontId="85" fillId="0" borderId="26" xfId="0" applyNumberFormat="1" applyFont="1" applyBorder="1" applyAlignment="1">
      <alignment vertical="center"/>
    </xf>
    <xf numFmtId="0" fontId="86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1" fillId="0" borderId="0" xfId="0" applyFont="1" applyBorder="1" applyAlignment="1">
      <alignment horizontal="left"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6" fillId="0" borderId="14" xfId="0" applyFont="1" applyBorder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2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5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7" fillId="0" borderId="0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5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2" fillId="0" borderId="20" xfId="0" applyNumberFormat="1" applyFont="1" applyBorder="1" applyAlignment="1">
      <alignment/>
    </xf>
    <xf numFmtId="174" fontId="92" fillId="0" borderId="21" xfId="0" applyNumberFormat="1" applyFont="1" applyBorder="1" applyAlignment="1">
      <alignment/>
    </xf>
    <xf numFmtId="175" fontId="12" fillId="0" borderId="0" xfId="0" applyNumberFormat="1" applyFont="1" applyAlignment="1">
      <alignment vertical="center"/>
    </xf>
    <xf numFmtId="0" fontId="78" fillId="0" borderId="13" xfId="0" applyFont="1" applyBorder="1" applyAlignment="1">
      <alignment/>
    </xf>
    <xf numFmtId="0" fontId="78" fillId="0" borderId="0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78" fillId="0" borderId="14" xfId="0" applyFont="1" applyBorder="1" applyAlignment="1">
      <alignment/>
    </xf>
    <xf numFmtId="0" fontId="78" fillId="0" borderId="22" xfId="0" applyFont="1" applyBorder="1" applyAlignment="1">
      <alignment/>
    </xf>
    <xf numFmtId="174" fontId="78" fillId="0" borderId="0" xfId="0" applyNumberFormat="1" applyFont="1" applyBorder="1" applyAlignment="1">
      <alignment/>
    </xf>
    <xf numFmtId="174" fontId="78" fillId="0" borderId="23" xfId="0" applyNumberFormat="1" applyFont="1" applyBorder="1" applyAlignment="1">
      <alignment/>
    </xf>
    <xf numFmtId="0" fontId="78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175" fontId="78" fillId="0" borderId="0" xfId="0" applyNumberFormat="1" applyFont="1" applyAlignment="1">
      <alignment vertical="center"/>
    </xf>
    <xf numFmtId="0" fontId="77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75" fontId="0" fillId="0" borderId="33" xfId="0" applyNumberFormat="1" applyFont="1" applyBorder="1" applyAlignment="1" applyProtection="1">
      <alignment vertical="center"/>
      <protection locked="0"/>
    </xf>
    <xf numFmtId="175" fontId="0" fillId="23" borderId="33" xfId="0" applyNumberFormat="1" applyFont="1" applyFill="1" applyBorder="1" applyAlignment="1" applyProtection="1">
      <alignment vertical="center"/>
      <protection locked="0"/>
    </xf>
    <xf numFmtId="0" fontId="75" fillId="23" borderId="33" xfId="0" applyFont="1" applyFill="1" applyBorder="1" applyAlignment="1" applyProtection="1">
      <alignment horizontal="left" vertical="center"/>
      <protection locked="0"/>
    </xf>
    <xf numFmtId="174" fontId="75" fillId="0" borderId="0" xfId="0" applyNumberFormat="1" applyFont="1" applyBorder="1" applyAlignment="1">
      <alignment vertical="center"/>
    </xf>
    <xf numFmtId="174" fontId="75" fillId="0" borderId="23" xfId="0" applyNumberFormat="1" applyFont="1" applyBorder="1" applyAlignment="1">
      <alignment vertical="center"/>
    </xf>
    <xf numFmtId="175" fontId="0" fillId="0" borderId="0" xfId="0" applyNumberFormat="1" applyFont="1" applyAlignment="1">
      <alignment vertical="center"/>
    </xf>
    <xf numFmtId="0" fontId="0" fillId="23" borderId="33" xfId="0" applyFont="1" applyFill="1" applyBorder="1" applyAlignment="1" applyProtection="1">
      <alignment horizontal="center" vertical="center"/>
      <protection locked="0"/>
    </xf>
    <xf numFmtId="49" fontId="0" fillId="2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horizontal="center" vertical="center" wrapText="1"/>
      <protection locked="0"/>
    </xf>
    <xf numFmtId="0" fontId="75" fillId="23" borderId="33" xfId="0" applyFont="1" applyFill="1" applyBorder="1" applyAlignment="1" applyProtection="1">
      <alignment horizontal="center" vertical="center"/>
      <protection locked="0"/>
    </xf>
    <xf numFmtId="0" fontId="93" fillId="0" borderId="33" xfId="0" applyFont="1" applyBorder="1" applyAlignment="1" applyProtection="1">
      <alignment horizontal="center" vertical="center"/>
      <protection locked="0"/>
    </xf>
    <xf numFmtId="49" fontId="93" fillId="0" borderId="33" xfId="0" applyNumberFormat="1" applyFont="1" applyBorder="1" applyAlignment="1" applyProtection="1">
      <alignment horizontal="left" vertical="center" wrapText="1"/>
      <protection locked="0"/>
    </xf>
    <xf numFmtId="0" fontId="93" fillId="0" borderId="33" xfId="0" applyFont="1" applyBorder="1" applyAlignment="1" applyProtection="1">
      <alignment horizontal="center" vertical="center" wrapText="1"/>
      <protection locked="0"/>
    </xf>
    <xf numFmtId="175" fontId="93" fillId="0" borderId="33" xfId="0" applyNumberFormat="1" applyFont="1" applyBorder="1" applyAlignment="1" applyProtection="1">
      <alignment vertical="center"/>
      <protection locked="0"/>
    </xf>
    <xf numFmtId="0" fontId="8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0" fontId="89" fillId="0" borderId="0" xfId="0" applyFont="1" applyBorder="1" applyAlignment="1">
      <alignment vertical="center"/>
    </xf>
    <xf numFmtId="4" fontId="89" fillId="0" borderId="0" xfId="0" applyNumberFormat="1" applyFont="1" applyBorder="1" applyAlignment="1">
      <alignment horizontal="right" vertical="center"/>
    </xf>
    <xf numFmtId="0" fontId="88" fillId="0" borderId="0" xfId="0" applyFont="1" applyBorder="1" applyAlignment="1">
      <alignment horizontal="left" vertical="center" wrapText="1"/>
    </xf>
    <xf numFmtId="4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95" fillId="0" borderId="0" xfId="0" applyFont="1" applyBorder="1" applyAlignment="1">
      <alignment horizontal="left" vertical="center" wrapText="1"/>
    </xf>
    <xf numFmtId="4" fontId="77" fillId="23" borderId="0" xfId="0" applyNumberFormat="1" applyFont="1" applyFill="1" applyBorder="1" applyAlignment="1" applyProtection="1">
      <alignment vertical="center"/>
      <protection locked="0"/>
    </xf>
    <xf numFmtId="0" fontId="77" fillId="23" borderId="0" xfId="0" applyFont="1" applyFill="1" applyBorder="1" applyAlignment="1" applyProtection="1">
      <alignment horizontal="left" vertical="center"/>
      <protection locked="0"/>
    </xf>
    <xf numFmtId="4" fontId="86" fillId="0" borderId="0" xfId="0" applyNumberFormat="1" applyFont="1" applyBorder="1" applyAlignment="1">
      <alignment horizontal="right" vertical="center"/>
    </xf>
    <xf numFmtId="4" fontId="86" fillId="0" borderId="0" xfId="0" applyNumberFormat="1" applyFont="1" applyBorder="1" applyAlignment="1">
      <alignment vertical="center"/>
    </xf>
    <xf numFmtId="4" fontId="86" fillId="35" borderId="0" xfId="0" applyNumberFormat="1" applyFont="1" applyFill="1" applyBorder="1" applyAlignment="1">
      <alignment vertical="center"/>
    </xf>
    <xf numFmtId="0" fontId="80" fillId="36" borderId="0" xfId="0" applyFont="1" applyFill="1" applyAlignment="1">
      <alignment horizontal="center" vertical="center"/>
    </xf>
    <xf numFmtId="0" fontId="82" fillId="0" borderId="0" xfId="0" applyFont="1" applyBorder="1" applyAlignment="1">
      <alignment horizontal="left" vertical="center" wrapText="1"/>
    </xf>
    <xf numFmtId="173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23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5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175" fontId="76" fillId="0" borderId="0" xfId="0" applyNumberFormat="1" applyFont="1" applyBorder="1" applyAlignment="1">
      <alignment/>
    </xf>
    <xf numFmtId="4" fontId="91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175" fontId="0" fillId="23" borderId="33" xfId="0" applyNumberFormat="1" applyFont="1" applyFill="1" applyBorder="1" applyAlignment="1" applyProtection="1">
      <alignment vertical="center"/>
      <protection locked="0"/>
    </xf>
    <xf numFmtId="175" fontId="0" fillId="0" borderId="33" xfId="0" applyNumberFormat="1" applyFont="1" applyBorder="1" applyAlignment="1" applyProtection="1">
      <alignment vertical="center"/>
      <protection locked="0"/>
    </xf>
    <xf numFmtId="0" fontId="0" fillId="23" borderId="33" xfId="0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vertical="center"/>
      <protection locked="0"/>
    </xf>
    <xf numFmtId="0" fontId="0" fillId="0" borderId="33" xfId="0" applyFont="1" applyBorder="1" applyAlignment="1">
      <alignment vertical="center"/>
    </xf>
    <xf numFmtId="175" fontId="0" fillId="0" borderId="33" xfId="0" applyNumberFormat="1" applyFont="1" applyBorder="1" applyAlignment="1">
      <alignment vertical="center"/>
    </xf>
    <xf numFmtId="175" fontId="86" fillId="0" borderId="20" xfId="0" applyNumberFormat="1" applyFont="1" applyBorder="1" applyAlignment="1">
      <alignment/>
    </xf>
    <xf numFmtId="175" fontId="5" fillId="0" borderId="20" xfId="0" applyNumberFormat="1" applyFont="1" applyBorder="1" applyAlignment="1">
      <alignment vertical="center"/>
    </xf>
    <xf numFmtId="175" fontId="76" fillId="0" borderId="0" xfId="0" applyNumberFormat="1" applyFont="1" applyBorder="1" applyAlignment="1">
      <alignment vertical="center"/>
    </xf>
    <xf numFmtId="175" fontId="77" fillId="0" borderId="25" xfId="0" applyNumberFormat="1" applyFont="1" applyBorder="1" applyAlignment="1">
      <alignment/>
    </xf>
    <xf numFmtId="175" fontId="77" fillId="0" borderId="25" xfId="0" applyNumberFormat="1" applyFont="1" applyBorder="1" applyAlignment="1">
      <alignment vertical="center"/>
    </xf>
    <xf numFmtId="175" fontId="76" fillId="0" borderId="20" xfId="0" applyNumberFormat="1" applyFont="1" applyBorder="1" applyAlignment="1">
      <alignment/>
    </xf>
    <xf numFmtId="175" fontId="76" fillId="0" borderId="20" xfId="0" applyNumberFormat="1" applyFont="1" applyBorder="1" applyAlignment="1">
      <alignment vertical="center"/>
    </xf>
    <xf numFmtId="175" fontId="77" fillId="0" borderId="31" xfId="0" applyNumberFormat="1" applyFont="1" applyBorder="1" applyAlignment="1">
      <alignment/>
    </xf>
    <xf numFmtId="175" fontId="77" fillId="0" borderId="31" xfId="0" applyNumberFormat="1" applyFont="1" applyBorder="1" applyAlignment="1">
      <alignment vertical="center"/>
    </xf>
    <xf numFmtId="175" fontId="76" fillId="0" borderId="31" xfId="0" applyNumberFormat="1" applyFont="1" applyBorder="1" applyAlignment="1">
      <alignment/>
    </xf>
    <xf numFmtId="175" fontId="76" fillId="0" borderId="31" xfId="0" applyNumberFormat="1" applyFont="1" applyBorder="1" applyAlignment="1">
      <alignment vertical="center"/>
    </xf>
    <xf numFmtId="0" fontId="93" fillId="0" borderId="33" xfId="0" applyFont="1" applyBorder="1" applyAlignment="1" applyProtection="1">
      <alignment horizontal="left" vertical="center" wrapText="1"/>
      <protection locked="0"/>
    </xf>
    <xf numFmtId="0" fontId="93" fillId="0" borderId="33" xfId="0" applyFont="1" applyBorder="1" applyAlignment="1" applyProtection="1">
      <alignment vertical="center"/>
      <protection locked="0"/>
    </xf>
    <xf numFmtId="175" fontId="93" fillId="23" borderId="33" xfId="0" applyNumberFormat="1" applyFont="1" applyFill="1" applyBorder="1" applyAlignment="1" applyProtection="1">
      <alignment vertical="center"/>
      <protection locked="0"/>
    </xf>
    <xf numFmtId="175" fontId="93" fillId="0" borderId="33" xfId="0" applyNumberFormat="1" applyFont="1" applyBorder="1" applyAlignment="1" applyProtection="1">
      <alignment vertical="center"/>
      <protection locked="0"/>
    </xf>
    <xf numFmtId="175" fontId="77" fillId="0" borderId="0" xfId="0" applyNumberFormat="1" applyFont="1" applyBorder="1" applyAlignment="1">
      <alignment/>
    </xf>
    <xf numFmtId="175" fontId="77" fillId="0" borderId="0" xfId="0" applyNumberFormat="1" applyFont="1" applyBorder="1" applyAlignment="1">
      <alignment vertical="center"/>
    </xf>
    <xf numFmtId="175" fontId="77" fillId="0" borderId="20" xfId="0" applyNumberFormat="1" applyFont="1" applyBorder="1" applyAlignment="1">
      <alignment/>
    </xf>
    <xf numFmtId="175" fontId="77" fillId="0" borderId="20" xfId="0" applyNumberFormat="1" applyFont="1" applyBorder="1" applyAlignment="1">
      <alignment vertical="center"/>
    </xf>
    <xf numFmtId="0" fontId="97" fillId="0" borderId="0" xfId="36" applyFont="1" applyAlignment="1">
      <alignment horizontal="center" vertical="center"/>
    </xf>
    <xf numFmtId="0" fontId="79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98" fillId="33" borderId="0" xfId="0" applyFont="1" applyFill="1" applyAlignment="1" applyProtection="1">
      <alignment horizontal="left" vertical="center"/>
      <protection/>
    </xf>
    <xf numFmtId="0" fontId="99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99" fillId="33" borderId="0" xfId="36" applyFont="1" applyFill="1" applyAlignment="1" applyProtection="1">
      <alignment horizontal="center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10C0B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54E6C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896EA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E991E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A087F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o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1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270" t="s">
        <v>0</v>
      </c>
      <c r="B1" s="271"/>
      <c r="C1" s="271"/>
      <c r="D1" s="272" t="s">
        <v>1</v>
      </c>
      <c r="E1" s="271"/>
      <c r="F1" s="271"/>
      <c r="G1" s="271"/>
      <c r="H1" s="271"/>
      <c r="I1" s="271"/>
      <c r="J1" s="271"/>
      <c r="K1" s="273" t="s">
        <v>772</v>
      </c>
      <c r="L1" s="273"/>
      <c r="M1" s="273"/>
      <c r="N1" s="273"/>
      <c r="O1" s="273"/>
      <c r="P1" s="273"/>
      <c r="Q1" s="273"/>
      <c r="R1" s="273"/>
      <c r="S1" s="273"/>
      <c r="T1" s="271"/>
      <c r="U1" s="271"/>
      <c r="V1" s="271"/>
      <c r="W1" s="273" t="s">
        <v>773</v>
      </c>
      <c r="X1" s="273"/>
      <c r="Y1" s="273"/>
      <c r="Z1" s="273"/>
      <c r="AA1" s="273"/>
      <c r="AB1" s="273"/>
      <c r="AC1" s="273"/>
      <c r="AD1" s="273"/>
      <c r="AE1" s="273"/>
      <c r="AF1" s="273"/>
      <c r="AG1" s="271"/>
      <c r="AH1" s="271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1" t="s">
        <v>2</v>
      </c>
      <c r="BB1" s="11" t="s">
        <v>3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T1" s="13" t="s">
        <v>4</v>
      </c>
      <c r="BU1" s="13" t="s">
        <v>4</v>
      </c>
    </row>
    <row r="2" spans="3:72" ht="36.75" customHeight="1">
      <c r="C2" s="179" t="s">
        <v>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R2" s="223" t="s">
        <v>6</v>
      </c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S2" s="14" t="s">
        <v>7</v>
      </c>
      <c r="BT2" s="14" t="s">
        <v>8</v>
      </c>
    </row>
    <row r="3" spans="2:72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7"/>
      <c r="BS3" s="14" t="s">
        <v>7</v>
      </c>
      <c r="BT3" s="14" t="s">
        <v>8</v>
      </c>
    </row>
    <row r="4" spans="2:71" ht="36.75" customHeight="1">
      <c r="B4" s="18"/>
      <c r="C4" s="181" t="s">
        <v>9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20"/>
      <c r="AS4" s="21" t="s">
        <v>10</v>
      </c>
      <c r="BE4" s="22" t="s">
        <v>11</v>
      </c>
      <c r="BS4" s="14" t="s">
        <v>7</v>
      </c>
    </row>
    <row r="5" spans="2:71" ht="14.25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186" t="s">
        <v>13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9"/>
      <c r="AQ5" s="20"/>
      <c r="BE5" s="183" t="s">
        <v>14</v>
      </c>
      <c r="BS5" s="14" t="s">
        <v>7</v>
      </c>
    </row>
    <row r="6" spans="2:71" ht="36.75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187" t="s">
        <v>16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9"/>
      <c r="AQ6" s="20"/>
      <c r="BE6" s="180"/>
      <c r="BS6" s="14" t="s">
        <v>7</v>
      </c>
    </row>
    <row r="7" spans="2:71" ht="14.25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3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3</v>
      </c>
      <c r="AO7" s="19"/>
      <c r="AP7" s="19"/>
      <c r="AQ7" s="20"/>
      <c r="BE7" s="180"/>
      <c r="BS7" s="14" t="s">
        <v>7</v>
      </c>
    </row>
    <row r="8" spans="2:71" ht="14.25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20"/>
      <c r="BE8" s="180"/>
      <c r="BS8" s="14" t="s">
        <v>7</v>
      </c>
    </row>
    <row r="9" spans="2:71" ht="14.2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20"/>
      <c r="BE9" s="180"/>
      <c r="BS9" s="14" t="s">
        <v>7</v>
      </c>
    </row>
    <row r="10" spans="2:71" ht="14.25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3</v>
      </c>
      <c r="AO10" s="19"/>
      <c r="AP10" s="19"/>
      <c r="AQ10" s="20"/>
      <c r="BE10" s="180"/>
      <c r="BS10" s="14" t="s">
        <v>7</v>
      </c>
    </row>
    <row r="11" spans="2:71" ht="1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3</v>
      </c>
      <c r="AO11" s="19"/>
      <c r="AP11" s="19"/>
      <c r="AQ11" s="20"/>
      <c r="BE11" s="180"/>
      <c r="BS11" s="14" t="s">
        <v>7</v>
      </c>
    </row>
    <row r="12" spans="2:71" ht="6.7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20"/>
      <c r="BE12" s="180"/>
      <c r="BS12" s="14" t="s">
        <v>7</v>
      </c>
    </row>
    <row r="13" spans="2:71" ht="14.25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28</v>
      </c>
      <c r="AO13" s="19"/>
      <c r="AP13" s="19"/>
      <c r="AQ13" s="20"/>
      <c r="BE13" s="180"/>
      <c r="BS13" s="14" t="s">
        <v>7</v>
      </c>
    </row>
    <row r="14" spans="2:71" ht="15">
      <c r="B14" s="18"/>
      <c r="C14" s="19"/>
      <c r="D14" s="19"/>
      <c r="E14" s="188" t="s">
        <v>28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26" t="s">
        <v>26</v>
      </c>
      <c r="AL14" s="19"/>
      <c r="AM14" s="19"/>
      <c r="AN14" s="28" t="s">
        <v>28</v>
      </c>
      <c r="AO14" s="19"/>
      <c r="AP14" s="19"/>
      <c r="AQ14" s="20"/>
      <c r="BE14" s="180"/>
      <c r="BS14" s="14" t="s">
        <v>7</v>
      </c>
    </row>
    <row r="15" spans="2:71" ht="6.7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20"/>
      <c r="BE15" s="180"/>
      <c r="BS15" s="14" t="s">
        <v>4</v>
      </c>
    </row>
    <row r="16" spans="2:71" ht="14.25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3</v>
      </c>
      <c r="AO16" s="19"/>
      <c r="AP16" s="19"/>
      <c r="AQ16" s="20"/>
      <c r="BE16" s="180"/>
      <c r="BS16" s="14" t="s">
        <v>4</v>
      </c>
    </row>
    <row r="17" spans="2:71" ht="1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3</v>
      </c>
      <c r="AO17" s="19"/>
      <c r="AP17" s="19"/>
      <c r="AQ17" s="20"/>
      <c r="BE17" s="180"/>
      <c r="BS17" s="14" t="s">
        <v>31</v>
      </c>
    </row>
    <row r="18" spans="2:71" ht="6.7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0"/>
      <c r="BE18" s="180"/>
      <c r="BS18" s="14" t="s">
        <v>32</v>
      </c>
    </row>
    <row r="19" spans="2:71" ht="14.25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3</v>
      </c>
      <c r="AO19" s="19"/>
      <c r="AP19" s="19"/>
      <c r="AQ19" s="20"/>
      <c r="BE19" s="180"/>
      <c r="BS19" s="14" t="s">
        <v>32</v>
      </c>
    </row>
    <row r="20" spans="2:57" ht="18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3</v>
      </c>
      <c r="AO20" s="19"/>
      <c r="AP20" s="19"/>
      <c r="AQ20" s="20"/>
      <c r="BE20" s="180"/>
    </row>
    <row r="21" spans="2:57" ht="6.7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  <c r="BE21" s="180"/>
    </row>
    <row r="22" spans="2:57" ht="15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20"/>
      <c r="BE22" s="180"/>
    </row>
    <row r="23" spans="2:57" ht="22.5" customHeight="1">
      <c r="B23" s="18"/>
      <c r="C23" s="19"/>
      <c r="D23" s="19"/>
      <c r="E23" s="189" t="s">
        <v>3</v>
      </c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9"/>
      <c r="AP23" s="19"/>
      <c r="AQ23" s="20"/>
      <c r="BE23" s="180"/>
    </row>
    <row r="24" spans="2:57" ht="6.7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  <c r="BE24" s="180"/>
    </row>
    <row r="25" spans="2:57" ht="6.75" customHeight="1">
      <c r="B25" s="18"/>
      <c r="C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9"/>
      <c r="AQ25" s="20"/>
      <c r="BE25" s="180"/>
    </row>
    <row r="26" spans="2:57" ht="14.25" customHeight="1">
      <c r="B26" s="18"/>
      <c r="C26" s="19"/>
      <c r="D26" s="30" t="s">
        <v>36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0">
        <f>ROUND(AG87,2)</f>
        <v>0</v>
      </c>
      <c r="AL26" s="182"/>
      <c r="AM26" s="182"/>
      <c r="AN26" s="182"/>
      <c r="AO26" s="182"/>
      <c r="AP26" s="19"/>
      <c r="AQ26" s="20"/>
      <c r="BE26" s="180"/>
    </row>
    <row r="27" spans="2:57" ht="14.25" customHeight="1">
      <c r="B27" s="18"/>
      <c r="C27" s="19"/>
      <c r="D27" s="30" t="s">
        <v>37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0">
        <f>ROUND(AG94,2)</f>
        <v>0</v>
      </c>
      <c r="AL27" s="182"/>
      <c r="AM27" s="182"/>
      <c r="AN27" s="182"/>
      <c r="AO27" s="182"/>
      <c r="AP27" s="19"/>
      <c r="AQ27" s="20"/>
      <c r="BE27" s="180"/>
    </row>
    <row r="28" spans="2:57" s="1" customFormat="1" ht="6.7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  <c r="BE28" s="184"/>
    </row>
    <row r="29" spans="2:57" s="1" customFormat="1" ht="25.5" customHeight="1">
      <c r="B29" s="31"/>
      <c r="C29" s="32"/>
      <c r="D29" s="34" t="s">
        <v>38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91">
        <f>ROUND(AK26+AK27,2)</f>
        <v>0</v>
      </c>
      <c r="AL29" s="192"/>
      <c r="AM29" s="192"/>
      <c r="AN29" s="192"/>
      <c r="AO29" s="192"/>
      <c r="AP29" s="32"/>
      <c r="AQ29" s="33"/>
      <c r="BE29" s="184"/>
    </row>
    <row r="30" spans="2:57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  <c r="BE30" s="184"/>
    </row>
    <row r="31" spans="2:57" s="2" customFormat="1" ht="14.25" customHeight="1">
      <c r="B31" s="36"/>
      <c r="C31" s="37"/>
      <c r="D31" s="38" t="s">
        <v>39</v>
      </c>
      <c r="E31" s="37"/>
      <c r="F31" s="38" t="s">
        <v>40</v>
      </c>
      <c r="G31" s="37"/>
      <c r="H31" s="37"/>
      <c r="I31" s="37"/>
      <c r="J31" s="37"/>
      <c r="K31" s="37"/>
      <c r="L31" s="193">
        <v>0.2</v>
      </c>
      <c r="M31" s="194"/>
      <c r="N31" s="194"/>
      <c r="O31" s="194"/>
      <c r="P31" s="37"/>
      <c r="Q31" s="37"/>
      <c r="R31" s="37"/>
      <c r="S31" s="37"/>
      <c r="T31" s="40" t="s">
        <v>41</v>
      </c>
      <c r="U31" s="37"/>
      <c r="V31" s="37"/>
      <c r="W31" s="195">
        <f>ROUND(AZ87+SUM(CD95:CD99),2)</f>
        <v>0</v>
      </c>
      <c r="X31" s="194"/>
      <c r="Y31" s="194"/>
      <c r="Z31" s="194"/>
      <c r="AA31" s="194"/>
      <c r="AB31" s="194"/>
      <c r="AC31" s="194"/>
      <c r="AD31" s="194"/>
      <c r="AE31" s="194"/>
      <c r="AF31" s="37"/>
      <c r="AG31" s="37"/>
      <c r="AH31" s="37"/>
      <c r="AI31" s="37"/>
      <c r="AJ31" s="37"/>
      <c r="AK31" s="195">
        <f>ROUND(AV87+SUM(BY95:BY99),2)</f>
        <v>0</v>
      </c>
      <c r="AL31" s="194"/>
      <c r="AM31" s="194"/>
      <c r="AN31" s="194"/>
      <c r="AO31" s="194"/>
      <c r="AP31" s="37"/>
      <c r="AQ31" s="41"/>
      <c r="BE31" s="185"/>
    </row>
    <row r="32" spans="2:57" s="2" customFormat="1" ht="14.25" customHeight="1">
      <c r="B32" s="36"/>
      <c r="C32" s="37"/>
      <c r="D32" s="37"/>
      <c r="E32" s="37"/>
      <c r="F32" s="38" t="s">
        <v>42</v>
      </c>
      <c r="G32" s="37"/>
      <c r="H32" s="37"/>
      <c r="I32" s="37"/>
      <c r="J32" s="37"/>
      <c r="K32" s="37"/>
      <c r="L32" s="193">
        <v>0.2</v>
      </c>
      <c r="M32" s="194"/>
      <c r="N32" s="194"/>
      <c r="O32" s="194"/>
      <c r="P32" s="37"/>
      <c r="Q32" s="37"/>
      <c r="R32" s="37"/>
      <c r="S32" s="37"/>
      <c r="T32" s="40" t="s">
        <v>41</v>
      </c>
      <c r="U32" s="37"/>
      <c r="V32" s="37"/>
      <c r="W32" s="195">
        <f>ROUND(BA87+SUM(CE95:CE99),2)</f>
        <v>0</v>
      </c>
      <c r="X32" s="194"/>
      <c r="Y32" s="194"/>
      <c r="Z32" s="194"/>
      <c r="AA32" s="194"/>
      <c r="AB32" s="194"/>
      <c r="AC32" s="194"/>
      <c r="AD32" s="194"/>
      <c r="AE32" s="194"/>
      <c r="AF32" s="37"/>
      <c r="AG32" s="37"/>
      <c r="AH32" s="37"/>
      <c r="AI32" s="37"/>
      <c r="AJ32" s="37"/>
      <c r="AK32" s="195">
        <f>ROUND(AW87+SUM(BZ95:BZ99),2)</f>
        <v>0</v>
      </c>
      <c r="AL32" s="194"/>
      <c r="AM32" s="194"/>
      <c r="AN32" s="194"/>
      <c r="AO32" s="194"/>
      <c r="AP32" s="37"/>
      <c r="AQ32" s="41"/>
      <c r="BE32" s="185"/>
    </row>
    <row r="33" spans="2:57" s="2" customFormat="1" ht="14.25" customHeight="1" hidden="1">
      <c r="B33" s="36"/>
      <c r="C33" s="37"/>
      <c r="D33" s="37"/>
      <c r="E33" s="37"/>
      <c r="F33" s="38" t="s">
        <v>43</v>
      </c>
      <c r="G33" s="37"/>
      <c r="H33" s="37"/>
      <c r="I33" s="37"/>
      <c r="J33" s="37"/>
      <c r="K33" s="37"/>
      <c r="L33" s="193">
        <v>0.2</v>
      </c>
      <c r="M33" s="194"/>
      <c r="N33" s="194"/>
      <c r="O33" s="194"/>
      <c r="P33" s="37"/>
      <c r="Q33" s="37"/>
      <c r="R33" s="37"/>
      <c r="S33" s="37"/>
      <c r="T33" s="40" t="s">
        <v>41</v>
      </c>
      <c r="U33" s="37"/>
      <c r="V33" s="37"/>
      <c r="W33" s="195">
        <f>ROUND(BB87+SUM(CF95:CF99),2)</f>
        <v>0</v>
      </c>
      <c r="X33" s="194"/>
      <c r="Y33" s="194"/>
      <c r="Z33" s="194"/>
      <c r="AA33" s="194"/>
      <c r="AB33" s="194"/>
      <c r="AC33" s="194"/>
      <c r="AD33" s="194"/>
      <c r="AE33" s="194"/>
      <c r="AF33" s="37"/>
      <c r="AG33" s="37"/>
      <c r="AH33" s="37"/>
      <c r="AI33" s="37"/>
      <c r="AJ33" s="37"/>
      <c r="AK33" s="195">
        <v>0</v>
      </c>
      <c r="AL33" s="194"/>
      <c r="AM33" s="194"/>
      <c r="AN33" s="194"/>
      <c r="AO33" s="194"/>
      <c r="AP33" s="37"/>
      <c r="AQ33" s="41"/>
      <c r="BE33" s="185"/>
    </row>
    <row r="34" spans="2:57" s="2" customFormat="1" ht="14.25" customHeight="1" hidden="1">
      <c r="B34" s="36"/>
      <c r="C34" s="37"/>
      <c r="D34" s="37"/>
      <c r="E34" s="37"/>
      <c r="F34" s="38" t="s">
        <v>44</v>
      </c>
      <c r="G34" s="37"/>
      <c r="H34" s="37"/>
      <c r="I34" s="37"/>
      <c r="J34" s="37"/>
      <c r="K34" s="37"/>
      <c r="L34" s="193">
        <v>0.2</v>
      </c>
      <c r="M34" s="194"/>
      <c r="N34" s="194"/>
      <c r="O34" s="194"/>
      <c r="P34" s="37"/>
      <c r="Q34" s="37"/>
      <c r="R34" s="37"/>
      <c r="S34" s="37"/>
      <c r="T34" s="40" t="s">
        <v>41</v>
      </c>
      <c r="U34" s="37"/>
      <c r="V34" s="37"/>
      <c r="W34" s="195">
        <f>ROUND(BC87+SUM(CG95:CG99),2)</f>
        <v>0</v>
      </c>
      <c r="X34" s="194"/>
      <c r="Y34" s="194"/>
      <c r="Z34" s="194"/>
      <c r="AA34" s="194"/>
      <c r="AB34" s="194"/>
      <c r="AC34" s="194"/>
      <c r="AD34" s="194"/>
      <c r="AE34" s="194"/>
      <c r="AF34" s="37"/>
      <c r="AG34" s="37"/>
      <c r="AH34" s="37"/>
      <c r="AI34" s="37"/>
      <c r="AJ34" s="37"/>
      <c r="AK34" s="195">
        <v>0</v>
      </c>
      <c r="AL34" s="194"/>
      <c r="AM34" s="194"/>
      <c r="AN34" s="194"/>
      <c r="AO34" s="194"/>
      <c r="AP34" s="37"/>
      <c r="AQ34" s="41"/>
      <c r="BE34" s="185"/>
    </row>
    <row r="35" spans="2:43" s="2" customFormat="1" ht="14.25" customHeight="1" hidden="1">
      <c r="B35" s="36"/>
      <c r="C35" s="37"/>
      <c r="D35" s="37"/>
      <c r="E35" s="37"/>
      <c r="F35" s="38" t="s">
        <v>45</v>
      </c>
      <c r="G35" s="37"/>
      <c r="H35" s="37"/>
      <c r="I35" s="37"/>
      <c r="J35" s="37"/>
      <c r="K35" s="37"/>
      <c r="L35" s="193">
        <v>0</v>
      </c>
      <c r="M35" s="194"/>
      <c r="N35" s="194"/>
      <c r="O35" s="194"/>
      <c r="P35" s="37"/>
      <c r="Q35" s="37"/>
      <c r="R35" s="37"/>
      <c r="S35" s="37"/>
      <c r="T35" s="40" t="s">
        <v>41</v>
      </c>
      <c r="U35" s="37"/>
      <c r="V35" s="37"/>
      <c r="W35" s="195">
        <f>ROUND(BD87+SUM(CH95:CH99),2)</f>
        <v>0</v>
      </c>
      <c r="X35" s="194"/>
      <c r="Y35" s="194"/>
      <c r="Z35" s="194"/>
      <c r="AA35" s="194"/>
      <c r="AB35" s="194"/>
      <c r="AC35" s="194"/>
      <c r="AD35" s="194"/>
      <c r="AE35" s="194"/>
      <c r="AF35" s="37"/>
      <c r="AG35" s="37"/>
      <c r="AH35" s="37"/>
      <c r="AI35" s="37"/>
      <c r="AJ35" s="37"/>
      <c r="AK35" s="195">
        <v>0</v>
      </c>
      <c r="AL35" s="194"/>
      <c r="AM35" s="194"/>
      <c r="AN35" s="194"/>
      <c r="AO35" s="194"/>
      <c r="AP35" s="37"/>
      <c r="AQ35" s="41"/>
    </row>
    <row r="36" spans="2:43" s="1" customFormat="1" ht="6.7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5" customHeight="1">
      <c r="B37" s="31"/>
      <c r="C37" s="42"/>
      <c r="D37" s="43" t="s">
        <v>46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47</v>
      </c>
      <c r="U37" s="44"/>
      <c r="V37" s="44"/>
      <c r="W37" s="44"/>
      <c r="X37" s="196" t="s">
        <v>48</v>
      </c>
      <c r="Y37" s="197"/>
      <c r="Z37" s="197"/>
      <c r="AA37" s="197"/>
      <c r="AB37" s="197"/>
      <c r="AC37" s="44"/>
      <c r="AD37" s="44"/>
      <c r="AE37" s="44"/>
      <c r="AF37" s="44"/>
      <c r="AG37" s="44"/>
      <c r="AH37" s="44"/>
      <c r="AI37" s="44"/>
      <c r="AJ37" s="44"/>
      <c r="AK37" s="198">
        <f>SUM(AK29:AK35)</f>
        <v>0</v>
      </c>
      <c r="AL37" s="197"/>
      <c r="AM37" s="197"/>
      <c r="AN37" s="197"/>
      <c r="AO37" s="199"/>
      <c r="AP37" s="42"/>
      <c r="AQ37" s="33"/>
    </row>
    <row r="38" spans="2:43" s="1" customFormat="1" ht="14.2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 ht="13.5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20"/>
    </row>
    <row r="40" spans="2:43" ht="13.5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20"/>
    </row>
    <row r="41" spans="2:43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20"/>
    </row>
    <row r="42" spans="2:43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20"/>
    </row>
    <row r="43" spans="2:43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20"/>
    </row>
    <row r="44" spans="2:43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20"/>
    </row>
    <row r="45" spans="2:43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20"/>
    </row>
    <row r="46" spans="2:43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20"/>
    </row>
    <row r="47" spans="2:43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20"/>
    </row>
    <row r="48" spans="2:43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20"/>
    </row>
    <row r="49" spans="2:43" s="1" customFormat="1" ht="15">
      <c r="B49" s="31"/>
      <c r="C49" s="32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50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 ht="13.5">
      <c r="B50" s="18"/>
      <c r="C50" s="19"/>
      <c r="D50" s="4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0"/>
      <c r="AA50" s="19"/>
      <c r="AB50" s="19"/>
      <c r="AC50" s="4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50"/>
      <c r="AP50" s="19"/>
      <c r="AQ50" s="20"/>
    </row>
    <row r="51" spans="2:43" ht="13.5">
      <c r="B51" s="18"/>
      <c r="C51" s="19"/>
      <c r="D51" s="4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0"/>
      <c r="AA51" s="19"/>
      <c r="AB51" s="19"/>
      <c r="AC51" s="4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50"/>
      <c r="AP51" s="19"/>
      <c r="AQ51" s="20"/>
    </row>
    <row r="52" spans="2:43" ht="13.5">
      <c r="B52" s="18"/>
      <c r="C52" s="19"/>
      <c r="D52" s="4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0"/>
      <c r="AA52" s="19"/>
      <c r="AB52" s="19"/>
      <c r="AC52" s="4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50"/>
      <c r="AP52" s="19"/>
      <c r="AQ52" s="20"/>
    </row>
    <row r="53" spans="2:43" ht="13.5">
      <c r="B53" s="18"/>
      <c r="C53" s="19"/>
      <c r="D53" s="4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0"/>
      <c r="AA53" s="19"/>
      <c r="AB53" s="19"/>
      <c r="AC53" s="4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50"/>
      <c r="AP53" s="19"/>
      <c r="AQ53" s="20"/>
    </row>
    <row r="54" spans="2:43" ht="13.5">
      <c r="B54" s="18"/>
      <c r="C54" s="19"/>
      <c r="D54" s="4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0"/>
      <c r="AA54" s="19"/>
      <c r="AB54" s="19"/>
      <c r="AC54" s="4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50"/>
      <c r="AP54" s="19"/>
      <c r="AQ54" s="20"/>
    </row>
    <row r="55" spans="2:43" ht="13.5">
      <c r="B55" s="18"/>
      <c r="C55" s="19"/>
      <c r="D55" s="4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50"/>
      <c r="AA55" s="19"/>
      <c r="AB55" s="19"/>
      <c r="AC55" s="4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50"/>
      <c r="AP55" s="19"/>
      <c r="AQ55" s="20"/>
    </row>
    <row r="56" spans="2:43" ht="13.5">
      <c r="B56" s="18"/>
      <c r="C56" s="19"/>
      <c r="D56" s="4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50"/>
      <c r="AA56" s="19"/>
      <c r="AB56" s="19"/>
      <c r="AC56" s="4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50"/>
      <c r="AP56" s="19"/>
      <c r="AQ56" s="20"/>
    </row>
    <row r="57" spans="2:43" ht="13.5">
      <c r="B57" s="18"/>
      <c r="C57" s="19"/>
      <c r="D57" s="4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50"/>
      <c r="AA57" s="19"/>
      <c r="AB57" s="19"/>
      <c r="AC57" s="4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50"/>
      <c r="AP57" s="19"/>
      <c r="AQ57" s="20"/>
    </row>
    <row r="58" spans="2:43" s="1" customFormat="1" ht="15">
      <c r="B58" s="31"/>
      <c r="C58" s="32"/>
      <c r="D58" s="51" t="s">
        <v>51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52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51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52</v>
      </c>
      <c r="AN58" s="52"/>
      <c r="AO58" s="54"/>
      <c r="AP58" s="32"/>
      <c r="AQ58" s="33"/>
    </row>
    <row r="59" spans="2:43" ht="13.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20"/>
    </row>
    <row r="60" spans="2:43" s="1" customFormat="1" ht="15">
      <c r="B60" s="31"/>
      <c r="C60" s="32"/>
      <c r="D60" s="46" t="s">
        <v>53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54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 ht="13.5">
      <c r="B61" s="18"/>
      <c r="C61" s="19"/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50"/>
      <c r="AA61" s="19"/>
      <c r="AB61" s="19"/>
      <c r="AC61" s="4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50"/>
      <c r="AP61" s="19"/>
      <c r="AQ61" s="20"/>
    </row>
    <row r="62" spans="2:43" ht="13.5">
      <c r="B62" s="18"/>
      <c r="C62" s="19"/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50"/>
      <c r="AA62" s="19"/>
      <c r="AB62" s="19"/>
      <c r="AC62" s="4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50"/>
      <c r="AP62" s="19"/>
      <c r="AQ62" s="20"/>
    </row>
    <row r="63" spans="2:43" ht="13.5">
      <c r="B63" s="18"/>
      <c r="C63" s="19"/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0"/>
      <c r="AA63" s="19"/>
      <c r="AB63" s="19"/>
      <c r="AC63" s="4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50"/>
      <c r="AP63" s="19"/>
      <c r="AQ63" s="20"/>
    </row>
    <row r="64" spans="2:43" ht="13.5">
      <c r="B64" s="18"/>
      <c r="C64" s="19"/>
      <c r="D64" s="4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50"/>
      <c r="AA64" s="19"/>
      <c r="AB64" s="19"/>
      <c r="AC64" s="4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50"/>
      <c r="AP64" s="19"/>
      <c r="AQ64" s="20"/>
    </row>
    <row r="65" spans="2:43" ht="13.5">
      <c r="B65" s="18"/>
      <c r="C65" s="19"/>
      <c r="D65" s="4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0"/>
      <c r="AA65" s="19"/>
      <c r="AB65" s="19"/>
      <c r="AC65" s="4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50"/>
      <c r="AP65" s="19"/>
      <c r="AQ65" s="20"/>
    </row>
    <row r="66" spans="2:43" ht="13.5">
      <c r="B66" s="18"/>
      <c r="C66" s="19"/>
      <c r="D66" s="4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50"/>
      <c r="AA66" s="19"/>
      <c r="AB66" s="19"/>
      <c r="AC66" s="4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50"/>
      <c r="AP66" s="19"/>
      <c r="AQ66" s="20"/>
    </row>
    <row r="67" spans="2:43" ht="13.5">
      <c r="B67" s="18"/>
      <c r="C67" s="19"/>
      <c r="D67" s="4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50"/>
      <c r="AA67" s="19"/>
      <c r="AB67" s="19"/>
      <c r="AC67" s="4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50"/>
      <c r="AP67" s="19"/>
      <c r="AQ67" s="20"/>
    </row>
    <row r="68" spans="2:43" ht="13.5">
      <c r="B68" s="18"/>
      <c r="C68" s="19"/>
      <c r="D68" s="4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50"/>
      <c r="AA68" s="19"/>
      <c r="AB68" s="19"/>
      <c r="AC68" s="4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50"/>
      <c r="AP68" s="19"/>
      <c r="AQ68" s="20"/>
    </row>
    <row r="69" spans="2:43" s="1" customFormat="1" ht="15">
      <c r="B69" s="31"/>
      <c r="C69" s="32"/>
      <c r="D69" s="51" t="s">
        <v>51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52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51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52</v>
      </c>
      <c r="AN69" s="52"/>
      <c r="AO69" s="54"/>
      <c r="AP69" s="32"/>
      <c r="AQ69" s="33"/>
    </row>
    <row r="70" spans="2:43" s="1" customFormat="1" ht="6.7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7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75" customHeight="1">
      <c r="B76" s="31"/>
      <c r="C76" s="181" t="s">
        <v>55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33"/>
    </row>
    <row r="77" spans="2:43" s="3" customFormat="1" ht="14.25" customHeight="1">
      <c r="B77" s="61"/>
      <c r="C77" s="26" t="s">
        <v>12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007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75" customHeight="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201" t="str">
        <f>K6</f>
        <v>Stavebno-technické úpravy učební fyziky, chémie a biológie</v>
      </c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  <c r="AA78" s="202"/>
      <c r="AB78" s="202"/>
      <c r="AC78" s="202"/>
      <c r="AD78" s="202"/>
      <c r="AE78" s="202"/>
      <c r="AF78" s="202"/>
      <c r="AG78" s="202"/>
      <c r="AH78" s="202"/>
      <c r="AI78" s="202"/>
      <c r="AJ78" s="202"/>
      <c r="AK78" s="202"/>
      <c r="AL78" s="202"/>
      <c r="AM78" s="202"/>
      <c r="AN78" s="202"/>
      <c r="AO78" s="202"/>
      <c r="AP78" s="66"/>
      <c r="AQ78" s="67"/>
    </row>
    <row r="79" spans="2:43" s="1" customFormat="1" ht="6.7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6" t="s">
        <v>19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Jilemnického 2, Žiar nad Hronom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6" t="s">
        <v>21</v>
      </c>
      <c r="AJ80" s="32"/>
      <c r="AK80" s="32"/>
      <c r="AL80" s="32"/>
      <c r="AM80" s="69" t="str">
        <f>IF(AN8="","",AN8)</f>
        <v>25. 4. 2017</v>
      </c>
      <c r="AN80" s="32"/>
      <c r="AO80" s="32"/>
      <c r="AP80" s="32"/>
      <c r="AQ80" s="33"/>
    </row>
    <row r="81" spans="2:43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2:56" s="1" customFormat="1" ht="15">
      <c r="B82" s="31"/>
      <c r="C82" s="26" t="s">
        <v>23</v>
      </c>
      <c r="D82" s="32"/>
      <c r="E82" s="32"/>
      <c r="F82" s="32"/>
      <c r="G82" s="32"/>
      <c r="H82" s="32"/>
      <c r="I82" s="32"/>
      <c r="J82" s="32"/>
      <c r="K82" s="32"/>
      <c r="L82" s="62" t="str">
        <f>IF(E11="","",E11)</f>
        <v>Mesto Žiar nad Hronom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6" t="s">
        <v>29</v>
      </c>
      <c r="AJ82" s="32"/>
      <c r="AK82" s="32"/>
      <c r="AL82" s="32"/>
      <c r="AM82" s="203" t="str">
        <f>IF(E17="","",E17)</f>
        <v>Ing. Katarína Fronková</v>
      </c>
      <c r="AN82" s="200"/>
      <c r="AO82" s="200"/>
      <c r="AP82" s="200"/>
      <c r="AQ82" s="33"/>
      <c r="AS82" s="204" t="s">
        <v>56</v>
      </c>
      <c r="AT82" s="205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2:56" s="1" customFormat="1" ht="15">
      <c r="B83" s="31"/>
      <c r="C83" s="26" t="s">
        <v>27</v>
      </c>
      <c r="D83" s="32"/>
      <c r="E83" s="32"/>
      <c r="F83" s="32"/>
      <c r="G83" s="32"/>
      <c r="H83" s="32"/>
      <c r="I83" s="32"/>
      <c r="J83" s="32"/>
      <c r="K83" s="32"/>
      <c r="L83" s="62">
        <f>IF(E14="Vyplň údaj","",E14)</f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6" t="s">
        <v>33</v>
      </c>
      <c r="AJ83" s="32"/>
      <c r="AK83" s="32"/>
      <c r="AL83" s="32"/>
      <c r="AM83" s="203" t="str">
        <f>IF(E20="","",E20)</f>
        <v>Bc.Bianca Mihalková Hess</v>
      </c>
      <c r="AN83" s="200"/>
      <c r="AO83" s="200"/>
      <c r="AP83" s="200"/>
      <c r="AQ83" s="33"/>
      <c r="AS83" s="206"/>
      <c r="AT83" s="200"/>
      <c r="AU83" s="32"/>
      <c r="AV83" s="32"/>
      <c r="AW83" s="32"/>
      <c r="AX83" s="32"/>
      <c r="AY83" s="32"/>
      <c r="AZ83" s="32"/>
      <c r="BA83" s="32"/>
      <c r="BB83" s="32"/>
      <c r="BC83" s="32"/>
      <c r="BD83" s="71"/>
    </row>
    <row r="84" spans="2:56" s="1" customFormat="1" ht="10.5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206"/>
      <c r="AT84" s="200"/>
      <c r="AU84" s="32"/>
      <c r="AV84" s="32"/>
      <c r="AW84" s="32"/>
      <c r="AX84" s="32"/>
      <c r="AY84" s="32"/>
      <c r="AZ84" s="32"/>
      <c r="BA84" s="32"/>
      <c r="BB84" s="32"/>
      <c r="BC84" s="32"/>
      <c r="BD84" s="71"/>
    </row>
    <row r="85" spans="2:56" s="1" customFormat="1" ht="29.25" customHeight="1">
      <c r="B85" s="31"/>
      <c r="C85" s="207" t="s">
        <v>57</v>
      </c>
      <c r="D85" s="208"/>
      <c r="E85" s="208"/>
      <c r="F85" s="208"/>
      <c r="G85" s="208"/>
      <c r="H85" s="72"/>
      <c r="I85" s="209" t="s">
        <v>58</v>
      </c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9" t="s">
        <v>59</v>
      </c>
      <c r="AH85" s="208"/>
      <c r="AI85" s="208"/>
      <c r="AJ85" s="208"/>
      <c r="AK85" s="208"/>
      <c r="AL85" s="208"/>
      <c r="AM85" s="208"/>
      <c r="AN85" s="209" t="s">
        <v>60</v>
      </c>
      <c r="AO85" s="208"/>
      <c r="AP85" s="210"/>
      <c r="AQ85" s="33"/>
      <c r="AS85" s="73" t="s">
        <v>61</v>
      </c>
      <c r="AT85" s="74" t="s">
        <v>62</v>
      </c>
      <c r="AU85" s="74" t="s">
        <v>63</v>
      </c>
      <c r="AV85" s="74" t="s">
        <v>64</v>
      </c>
      <c r="AW85" s="74" t="s">
        <v>65</v>
      </c>
      <c r="AX85" s="74" t="s">
        <v>66</v>
      </c>
      <c r="AY85" s="74" t="s">
        <v>67</v>
      </c>
      <c r="AZ85" s="74" t="s">
        <v>68</v>
      </c>
      <c r="BA85" s="74" t="s">
        <v>69</v>
      </c>
      <c r="BB85" s="74" t="s">
        <v>70</v>
      </c>
      <c r="BC85" s="74" t="s">
        <v>71</v>
      </c>
      <c r="BD85" s="75" t="s">
        <v>72</v>
      </c>
    </row>
    <row r="86" spans="2:56" s="1" customFormat="1" ht="10.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6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2:76" s="4" customFormat="1" ht="32.25" customHeight="1">
      <c r="B87" s="64"/>
      <c r="C87" s="77" t="s">
        <v>73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20">
        <f>ROUND(AG88+AG91+AG92,2)</f>
        <v>0</v>
      </c>
      <c r="AH87" s="220"/>
      <c r="AI87" s="220"/>
      <c r="AJ87" s="220"/>
      <c r="AK87" s="220"/>
      <c r="AL87" s="220"/>
      <c r="AM87" s="220"/>
      <c r="AN87" s="221">
        <f aca="true" t="shared" si="0" ref="AN87:AN92">SUM(AG87,AT87)</f>
        <v>0</v>
      </c>
      <c r="AO87" s="221"/>
      <c r="AP87" s="221"/>
      <c r="AQ87" s="67"/>
      <c r="AS87" s="79">
        <f>ROUND(AS88+AS91+AS92,2)</f>
        <v>0</v>
      </c>
      <c r="AT87" s="80">
        <f aca="true" t="shared" si="1" ref="AT87:AT92">ROUND(SUM(AV87:AW87),2)</f>
        <v>0</v>
      </c>
      <c r="AU87" s="81">
        <f>ROUND(AU88+AU91+AU92,5)</f>
        <v>0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ROUND(AZ88+AZ91+AZ92,2)</f>
        <v>0</v>
      </c>
      <c r="BA87" s="80">
        <f>ROUND(BA88+BA91+BA92,2)</f>
        <v>0</v>
      </c>
      <c r="BB87" s="80">
        <f>ROUND(BB88+BB91+BB92,2)</f>
        <v>0</v>
      </c>
      <c r="BC87" s="80">
        <f>ROUND(BC88+BC91+BC92,2)</f>
        <v>0</v>
      </c>
      <c r="BD87" s="82">
        <f>ROUND(BD88+BD91+BD92,2)</f>
        <v>0</v>
      </c>
      <c r="BS87" s="83" t="s">
        <v>74</v>
      </c>
      <c r="BT87" s="83" t="s">
        <v>75</v>
      </c>
      <c r="BU87" s="84" t="s">
        <v>76</v>
      </c>
      <c r="BV87" s="83" t="s">
        <v>77</v>
      </c>
      <c r="BW87" s="83" t="s">
        <v>78</v>
      </c>
      <c r="BX87" s="83" t="s">
        <v>79</v>
      </c>
    </row>
    <row r="88" spans="2:76" s="5" customFormat="1" ht="27" customHeight="1">
      <c r="B88" s="85"/>
      <c r="C88" s="86"/>
      <c r="D88" s="214" t="s">
        <v>80</v>
      </c>
      <c r="E88" s="212"/>
      <c r="F88" s="212"/>
      <c r="G88" s="212"/>
      <c r="H88" s="212"/>
      <c r="I88" s="87"/>
      <c r="J88" s="214" t="s">
        <v>81</v>
      </c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3">
        <f>ROUND(SUM(AG89:AG90),2)</f>
        <v>0</v>
      </c>
      <c r="AH88" s="212"/>
      <c r="AI88" s="212"/>
      <c r="AJ88" s="212"/>
      <c r="AK88" s="212"/>
      <c r="AL88" s="212"/>
      <c r="AM88" s="212"/>
      <c r="AN88" s="211">
        <f t="shared" si="0"/>
        <v>0</v>
      </c>
      <c r="AO88" s="212"/>
      <c r="AP88" s="212"/>
      <c r="AQ88" s="88"/>
      <c r="AS88" s="89">
        <f>ROUND(SUM(AS89:AS90),2)</f>
        <v>0</v>
      </c>
      <c r="AT88" s="90">
        <f t="shared" si="1"/>
        <v>0</v>
      </c>
      <c r="AU88" s="91">
        <f>ROUND(SUM(AU89:AU90),5)</f>
        <v>0</v>
      </c>
      <c r="AV88" s="90">
        <f>ROUND(AZ88*L31,2)</f>
        <v>0</v>
      </c>
      <c r="AW88" s="90">
        <f>ROUND(BA88*L32,2)</f>
        <v>0</v>
      </c>
      <c r="AX88" s="90">
        <f>ROUND(BB88*L31,2)</f>
        <v>0</v>
      </c>
      <c r="AY88" s="90">
        <f>ROUND(BC88*L32,2)</f>
        <v>0</v>
      </c>
      <c r="AZ88" s="90">
        <f>ROUND(SUM(AZ89:AZ90),2)</f>
        <v>0</v>
      </c>
      <c r="BA88" s="90">
        <f>ROUND(SUM(BA89:BA90),2)</f>
        <v>0</v>
      </c>
      <c r="BB88" s="90">
        <f>ROUND(SUM(BB89:BB90),2)</f>
        <v>0</v>
      </c>
      <c r="BC88" s="90">
        <f>ROUND(SUM(BC89:BC90),2)</f>
        <v>0</v>
      </c>
      <c r="BD88" s="92">
        <f>ROUND(SUM(BD89:BD90),2)</f>
        <v>0</v>
      </c>
      <c r="BS88" s="93" t="s">
        <v>74</v>
      </c>
      <c r="BT88" s="93" t="s">
        <v>82</v>
      </c>
      <c r="BU88" s="93" t="s">
        <v>76</v>
      </c>
      <c r="BV88" s="93" t="s">
        <v>77</v>
      </c>
      <c r="BW88" s="93" t="s">
        <v>83</v>
      </c>
      <c r="BX88" s="93" t="s">
        <v>78</v>
      </c>
    </row>
    <row r="89" spans="1:76" s="6" customFormat="1" ht="21.75" customHeight="1">
      <c r="A89" s="269" t="s">
        <v>774</v>
      </c>
      <c r="B89" s="94"/>
      <c r="C89" s="95"/>
      <c r="D89" s="95"/>
      <c r="E89" s="217" t="s">
        <v>84</v>
      </c>
      <c r="F89" s="216"/>
      <c r="G89" s="216"/>
      <c r="H89" s="216"/>
      <c r="I89" s="216"/>
      <c r="J89" s="95"/>
      <c r="K89" s="217" t="s">
        <v>85</v>
      </c>
      <c r="L89" s="216"/>
      <c r="M89" s="216"/>
      <c r="N89" s="216"/>
      <c r="O89" s="216"/>
      <c r="P89" s="216"/>
      <c r="Q89" s="216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  <c r="AC89" s="216"/>
      <c r="AD89" s="216"/>
      <c r="AE89" s="216"/>
      <c r="AF89" s="216"/>
      <c r="AG89" s="215">
        <f>'007 - 01-1 - Búracie práce'!M31</f>
        <v>0</v>
      </c>
      <c r="AH89" s="216"/>
      <c r="AI89" s="216"/>
      <c r="AJ89" s="216"/>
      <c r="AK89" s="216"/>
      <c r="AL89" s="216"/>
      <c r="AM89" s="216"/>
      <c r="AN89" s="215">
        <f t="shared" si="0"/>
        <v>0</v>
      </c>
      <c r="AO89" s="216"/>
      <c r="AP89" s="216"/>
      <c r="AQ89" s="96"/>
      <c r="AS89" s="97">
        <f>'007 - 01-1 - Búracie práce'!M29</f>
        <v>0</v>
      </c>
      <c r="AT89" s="98">
        <f t="shared" si="1"/>
        <v>0</v>
      </c>
      <c r="AU89" s="99">
        <f>'007 - 01-1 - Búracie práce'!W125</f>
        <v>0</v>
      </c>
      <c r="AV89" s="98">
        <f>'007 - 01-1 - Búracie práce'!M33</f>
        <v>0</v>
      </c>
      <c r="AW89" s="98">
        <f>'007 - 01-1 - Búracie práce'!M34</f>
        <v>0</v>
      </c>
      <c r="AX89" s="98">
        <f>'007 - 01-1 - Búracie práce'!M35</f>
        <v>0</v>
      </c>
      <c r="AY89" s="98">
        <f>'007 - 01-1 - Búracie práce'!M36</f>
        <v>0</v>
      </c>
      <c r="AZ89" s="98">
        <f>'007 - 01-1 - Búracie práce'!H33</f>
        <v>0</v>
      </c>
      <c r="BA89" s="98">
        <f>'007 - 01-1 - Búracie práce'!H34</f>
        <v>0</v>
      </c>
      <c r="BB89" s="98">
        <f>'007 - 01-1 - Búracie práce'!H35</f>
        <v>0</v>
      </c>
      <c r="BC89" s="98">
        <f>'007 - 01-1 - Búracie práce'!H36</f>
        <v>0</v>
      </c>
      <c r="BD89" s="100">
        <f>'007 - 01-1 - Búracie práce'!H37</f>
        <v>0</v>
      </c>
      <c r="BT89" s="101" t="s">
        <v>86</v>
      </c>
      <c r="BV89" s="101" t="s">
        <v>77</v>
      </c>
      <c r="BW89" s="101" t="s">
        <v>87</v>
      </c>
      <c r="BX89" s="101" t="s">
        <v>83</v>
      </c>
    </row>
    <row r="90" spans="1:76" s="6" customFormat="1" ht="21.75" customHeight="1">
      <c r="A90" s="269" t="s">
        <v>774</v>
      </c>
      <c r="B90" s="94"/>
      <c r="C90" s="95"/>
      <c r="D90" s="95"/>
      <c r="E90" s="217" t="s">
        <v>88</v>
      </c>
      <c r="F90" s="216"/>
      <c r="G90" s="216"/>
      <c r="H90" s="216"/>
      <c r="I90" s="216"/>
      <c r="J90" s="95"/>
      <c r="K90" s="217" t="s">
        <v>89</v>
      </c>
      <c r="L90" s="216"/>
      <c r="M90" s="216"/>
      <c r="N90" s="216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  <c r="AC90" s="216"/>
      <c r="AD90" s="216"/>
      <c r="AE90" s="216"/>
      <c r="AF90" s="216"/>
      <c r="AG90" s="215">
        <f>'007 - 01-2 - Rekonštrukcia'!M31</f>
        <v>0</v>
      </c>
      <c r="AH90" s="216"/>
      <c r="AI90" s="216"/>
      <c r="AJ90" s="216"/>
      <c r="AK90" s="216"/>
      <c r="AL90" s="216"/>
      <c r="AM90" s="216"/>
      <c r="AN90" s="215">
        <f t="shared" si="0"/>
        <v>0</v>
      </c>
      <c r="AO90" s="216"/>
      <c r="AP90" s="216"/>
      <c r="AQ90" s="96"/>
      <c r="AS90" s="97">
        <f>'007 - 01-2 - Rekonštrukcia'!M29</f>
        <v>0</v>
      </c>
      <c r="AT90" s="98">
        <f t="shared" si="1"/>
        <v>0</v>
      </c>
      <c r="AU90" s="99">
        <f>'007 - 01-2 - Rekonštrukcia'!W127</f>
        <v>0</v>
      </c>
      <c r="AV90" s="98">
        <f>'007 - 01-2 - Rekonštrukcia'!M33</f>
        <v>0</v>
      </c>
      <c r="AW90" s="98">
        <f>'007 - 01-2 - Rekonštrukcia'!M34</f>
        <v>0</v>
      </c>
      <c r="AX90" s="98">
        <f>'007 - 01-2 - Rekonštrukcia'!M35</f>
        <v>0</v>
      </c>
      <c r="AY90" s="98">
        <f>'007 - 01-2 - Rekonštrukcia'!M36</f>
        <v>0</v>
      </c>
      <c r="AZ90" s="98">
        <f>'007 - 01-2 - Rekonštrukcia'!H33</f>
        <v>0</v>
      </c>
      <c r="BA90" s="98">
        <f>'007 - 01-2 - Rekonštrukcia'!H34</f>
        <v>0</v>
      </c>
      <c r="BB90" s="98">
        <f>'007 - 01-2 - Rekonštrukcia'!H35</f>
        <v>0</v>
      </c>
      <c r="BC90" s="98">
        <f>'007 - 01-2 - Rekonštrukcia'!H36</f>
        <v>0</v>
      </c>
      <c r="BD90" s="100">
        <f>'007 - 01-2 - Rekonštrukcia'!H37</f>
        <v>0</v>
      </c>
      <c r="BT90" s="101" t="s">
        <v>86</v>
      </c>
      <c r="BV90" s="101" t="s">
        <v>77</v>
      </c>
      <c r="BW90" s="101" t="s">
        <v>90</v>
      </c>
      <c r="BX90" s="101" t="s">
        <v>83</v>
      </c>
    </row>
    <row r="91" spans="1:76" s="5" customFormat="1" ht="27" customHeight="1">
      <c r="A91" s="269" t="s">
        <v>774</v>
      </c>
      <c r="B91" s="85"/>
      <c r="C91" s="86"/>
      <c r="D91" s="214" t="s">
        <v>91</v>
      </c>
      <c r="E91" s="212"/>
      <c r="F91" s="212"/>
      <c r="G91" s="212"/>
      <c r="H91" s="212"/>
      <c r="I91" s="87"/>
      <c r="J91" s="214" t="s">
        <v>92</v>
      </c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1">
        <f>'007 - 02 - Zdravotechnika '!M30</f>
        <v>0</v>
      </c>
      <c r="AH91" s="212"/>
      <c r="AI91" s="212"/>
      <c r="AJ91" s="212"/>
      <c r="AK91" s="212"/>
      <c r="AL91" s="212"/>
      <c r="AM91" s="212"/>
      <c r="AN91" s="211">
        <f t="shared" si="0"/>
        <v>0</v>
      </c>
      <c r="AO91" s="212"/>
      <c r="AP91" s="212"/>
      <c r="AQ91" s="88"/>
      <c r="AS91" s="89">
        <f>'007 - 02 - Zdravotechnika '!M28</f>
        <v>0</v>
      </c>
      <c r="AT91" s="90">
        <f t="shared" si="1"/>
        <v>0</v>
      </c>
      <c r="AU91" s="91">
        <f>'007 - 02 - Zdravotechnika '!W140</f>
        <v>0</v>
      </c>
      <c r="AV91" s="90">
        <f>'007 - 02 - Zdravotechnika '!M32</f>
        <v>0</v>
      </c>
      <c r="AW91" s="90">
        <f>'007 - 02 - Zdravotechnika '!M33</f>
        <v>0</v>
      </c>
      <c r="AX91" s="90">
        <f>'007 - 02 - Zdravotechnika '!M34</f>
        <v>0</v>
      </c>
      <c r="AY91" s="90">
        <f>'007 - 02 - Zdravotechnika '!M35</f>
        <v>0</v>
      </c>
      <c r="AZ91" s="90">
        <f>'007 - 02 - Zdravotechnika '!H32</f>
        <v>0</v>
      </c>
      <c r="BA91" s="90">
        <f>'007 - 02 - Zdravotechnika '!H33</f>
        <v>0</v>
      </c>
      <c r="BB91" s="90">
        <f>'007 - 02 - Zdravotechnika '!H34</f>
        <v>0</v>
      </c>
      <c r="BC91" s="90">
        <f>'007 - 02 - Zdravotechnika '!H35</f>
        <v>0</v>
      </c>
      <c r="BD91" s="92">
        <f>'007 - 02 - Zdravotechnika '!H36</f>
        <v>0</v>
      </c>
      <c r="BT91" s="93" t="s">
        <v>82</v>
      </c>
      <c r="BV91" s="93" t="s">
        <v>77</v>
      </c>
      <c r="BW91" s="93" t="s">
        <v>93</v>
      </c>
      <c r="BX91" s="93" t="s">
        <v>78</v>
      </c>
    </row>
    <row r="92" spans="1:76" s="5" customFormat="1" ht="27" customHeight="1">
      <c r="A92" s="269" t="s">
        <v>774</v>
      </c>
      <c r="B92" s="85"/>
      <c r="C92" s="86"/>
      <c r="D92" s="214" t="s">
        <v>94</v>
      </c>
      <c r="E92" s="212"/>
      <c r="F92" s="212"/>
      <c r="G92" s="212"/>
      <c r="H92" s="212"/>
      <c r="I92" s="87"/>
      <c r="J92" s="214" t="s">
        <v>95</v>
      </c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1">
        <f>'009 - 03 - Elektroinštalácia'!M30</f>
        <v>0</v>
      </c>
      <c r="AH92" s="212"/>
      <c r="AI92" s="212"/>
      <c r="AJ92" s="212"/>
      <c r="AK92" s="212"/>
      <c r="AL92" s="212"/>
      <c r="AM92" s="212"/>
      <c r="AN92" s="211">
        <f t="shared" si="0"/>
        <v>0</v>
      </c>
      <c r="AO92" s="212"/>
      <c r="AP92" s="212"/>
      <c r="AQ92" s="88"/>
      <c r="AS92" s="102">
        <f>'009 - 03 - Elektroinštalácia'!M28</f>
        <v>0</v>
      </c>
      <c r="AT92" s="103">
        <f t="shared" si="1"/>
        <v>0</v>
      </c>
      <c r="AU92" s="104">
        <f>'009 - 03 - Elektroinštalácia'!W122</f>
        <v>0</v>
      </c>
      <c r="AV92" s="103">
        <f>'009 - 03 - Elektroinštalácia'!M32</f>
        <v>0</v>
      </c>
      <c r="AW92" s="103">
        <f>'009 - 03 - Elektroinštalácia'!M33</f>
        <v>0</v>
      </c>
      <c r="AX92" s="103">
        <f>'009 - 03 - Elektroinštalácia'!M34</f>
        <v>0</v>
      </c>
      <c r="AY92" s="103">
        <f>'009 - 03 - Elektroinštalácia'!M35</f>
        <v>0</v>
      </c>
      <c r="AZ92" s="103">
        <f>'009 - 03 - Elektroinštalácia'!H32</f>
        <v>0</v>
      </c>
      <c r="BA92" s="103">
        <f>'009 - 03 - Elektroinštalácia'!H33</f>
        <v>0</v>
      </c>
      <c r="BB92" s="103">
        <f>'009 - 03 - Elektroinštalácia'!H34</f>
        <v>0</v>
      </c>
      <c r="BC92" s="103">
        <f>'009 - 03 - Elektroinštalácia'!H35</f>
        <v>0</v>
      </c>
      <c r="BD92" s="105">
        <f>'009 - 03 - Elektroinštalácia'!H36</f>
        <v>0</v>
      </c>
      <c r="BT92" s="93" t="s">
        <v>82</v>
      </c>
      <c r="BV92" s="93" t="s">
        <v>77</v>
      </c>
      <c r="BW92" s="93" t="s">
        <v>96</v>
      </c>
      <c r="BX92" s="93" t="s">
        <v>78</v>
      </c>
    </row>
    <row r="93" spans="2:43" ht="13.5">
      <c r="B93" s="18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20"/>
    </row>
    <row r="94" spans="2:48" s="1" customFormat="1" ht="30" customHeight="1">
      <c r="B94" s="31"/>
      <c r="C94" s="77" t="s">
        <v>97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221">
        <f>ROUND(SUM(AG95:AG98),2)</f>
        <v>0</v>
      </c>
      <c r="AH94" s="200"/>
      <c r="AI94" s="200"/>
      <c r="AJ94" s="200"/>
      <c r="AK94" s="200"/>
      <c r="AL94" s="200"/>
      <c r="AM94" s="200"/>
      <c r="AN94" s="221">
        <f>ROUND(SUM(AN95:AN98),2)</f>
        <v>0</v>
      </c>
      <c r="AO94" s="200"/>
      <c r="AP94" s="200"/>
      <c r="AQ94" s="33"/>
      <c r="AS94" s="73" t="s">
        <v>98</v>
      </c>
      <c r="AT94" s="74" t="s">
        <v>99</v>
      </c>
      <c r="AU94" s="74" t="s">
        <v>39</v>
      </c>
      <c r="AV94" s="75" t="s">
        <v>62</v>
      </c>
    </row>
    <row r="95" spans="2:89" s="1" customFormat="1" ht="19.5" customHeight="1">
      <c r="B95" s="31"/>
      <c r="C95" s="32"/>
      <c r="D95" s="106" t="s">
        <v>100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218">
        <f>ROUND(AG87*AS95,2)</f>
        <v>0</v>
      </c>
      <c r="AH95" s="200"/>
      <c r="AI95" s="200"/>
      <c r="AJ95" s="200"/>
      <c r="AK95" s="200"/>
      <c r="AL95" s="200"/>
      <c r="AM95" s="200"/>
      <c r="AN95" s="215">
        <f>ROUND(AG95+AV95,2)</f>
        <v>0</v>
      </c>
      <c r="AO95" s="200"/>
      <c r="AP95" s="200"/>
      <c r="AQ95" s="33"/>
      <c r="AS95" s="107">
        <v>0</v>
      </c>
      <c r="AT95" s="108" t="s">
        <v>101</v>
      </c>
      <c r="AU95" s="108" t="s">
        <v>40</v>
      </c>
      <c r="AV95" s="109">
        <f>ROUND(IF(AU95="základná",AG95*L31,IF(AU95="znížená",AG95*L32,0)),2)</f>
        <v>0</v>
      </c>
      <c r="BV95" s="14" t="s">
        <v>102</v>
      </c>
      <c r="BY95" s="110">
        <f>IF(AU95="základná",AV95,0)</f>
        <v>0</v>
      </c>
      <c r="BZ95" s="110">
        <f>IF(AU95="znížená",AV95,0)</f>
        <v>0</v>
      </c>
      <c r="CA95" s="110">
        <v>0</v>
      </c>
      <c r="CB95" s="110">
        <v>0</v>
      </c>
      <c r="CC95" s="110">
        <v>0</v>
      </c>
      <c r="CD95" s="110">
        <f>IF(AU95="základná",AG95,0)</f>
        <v>0</v>
      </c>
      <c r="CE95" s="110">
        <f>IF(AU95="znížená",AG95,0)</f>
        <v>0</v>
      </c>
      <c r="CF95" s="110">
        <f>IF(AU95="zákl. prenesená",AG95,0)</f>
        <v>0</v>
      </c>
      <c r="CG95" s="110">
        <f>IF(AU95="zníž. prenesená",AG95,0)</f>
        <v>0</v>
      </c>
      <c r="CH95" s="110">
        <f>IF(AU95="nulová",AG95,0)</f>
        <v>0</v>
      </c>
      <c r="CI95" s="14">
        <f>IF(AU95="základná",1,IF(AU95="znížená",2,IF(AU95="zákl. prenesená",4,IF(AU95="zníž. prenesená",5,3))))</f>
        <v>1</v>
      </c>
      <c r="CJ95" s="14">
        <f>IF(AT95="stavebná časť",1,IF(8895="investičná časť",2,3))</f>
        <v>1</v>
      </c>
      <c r="CK95" s="14" t="str">
        <f>IF(D95="Vyplň vlastné","","x")</f>
        <v>x</v>
      </c>
    </row>
    <row r="96" spans="2:89" s="1" customFormat="1" ht="19.5" customHeight="1">
      <c r="B96" s="31"/>
      <c r="C96" s="32"/>
      <c r="D96" s="219" t="s">
        <v>103</v>
      </c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32"/>
      <c r="AD96" s="32"/>
      <c r="AE96" s="32"/>
      <c r="AF96" s="32"/>
      <c r="AG96" s="218">
        <f>AG87*AS96</f>
        <v>0</v>
      </c>
      <c r="AH96" s="200"/>
      <c r="AI96" s="200"/>
      <c r="AJ96" s="200"/>
      <c r="AK96" s="200"/>
      <c r="AL96" s="200"/>
      <c r="AM96" s="200"/>
      <c r="AN96" s="215">
        <f>AG96+AV96</f>
        <v>0</v>
      </c>
      <c r="AO96" s="200"/>
      <c r="AP96" s="200"/>
      <c r="AQ96" s="33"/>
      <c r="AS96" s="111">
        <v>0</v>
      </c>
      <c r="AT96" s="112" t="s">
        <v>101</v>
      </c>
      <c r="AU96" s="112" t="s">
        <v>40</v>
      </c>
      <c r="AV96" s="100">
        <f>ROUND(IF(AU96="nulová",0,IF(OR(AU96="základná",AU96="zákl. prenesená"),AG96*L31,AG96*L32)),2)</f>
        <v>0</v>
      </c>
      <c r="BV96" s="14" t="s">
        <v>104</v>
      </c>
      <c r="BY96" s="110">
        <f>IF(AU96="základná",AV96,0)</f>
        <v>0</v>
      </c>
      <c r="BZ96" s="110">
        <f>IF(AU96="znížená",AV96,0)</f>
        <v>0</v>
      </c>
      <c r="CA96" s="110">
        <f>IF(AU96="zákl. prenesená",AV96,0)</f>
        <v>0</v>
      </c>
      <c r="CB96" s="110">
        <f>IF(AU96="zníž. prenesená",AV96,0)</f>
        <v>0</v>
      </c>
      <c r="CC96" s="110">
        <f>IF(AU96="nulová",AV96,0)</f>
        <v>0</v>
      </c>
      <c r="CD96" s="110">
        <f>IF(AU96="základná",AG96,0)</f>
        <v>0</v>
      </c>
      <c r="CE96" s="110">
        <f>IF(AU96="znížená",AG96,0)</f>
        <v>0</v>
      </c>
      <c r="CF96" s="110">
        <f>IF(AU96="zákl. prenesená",AG96,0)</f>
        <v>0</v>
      </c>
      <c r="CG96" s="110">
        <f>IF(AU96="zníž. prenesená",AG96,0)</f>
        <v>0</v>
      </c>
      <c r="CH96" s="110">
        <f>IF(AU96="nulová",AG96,0)</f>
        <v>0</v>
      </c>
      <c r="CI96" s="14">
        <f>IF(AU96="základná",1,IF(AU96="znížená",2,IF(AU96="zákl. prenesená",4,IF(AU96="zníž. prenesená",5,3))))</f>
        <v>1</v>
      </c>
      <c r="CJ96" s="14">
        <f>IF(AT96="stavebná časť",1,IF(8896="investičná časť",2,3))</f>
        <v>1</v>
      </c>
      <c r="CK96" s="14">
        <f>IF(D96="Vyplň vlastné","","x")</f>
      </c>
    </row>
    <row r="97" spans="2:89" s="1" customFormat="1" ht="19.5" customHeight="1">
      <c r="B97" s="31"/>
      <c r="C97" s="32"/>
      <c r="D97" s="219" t="s">
        <v>103</v>
      </c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32"/>
      <c r="AD97" s="32"/>
      <c r="AE97" s="32"/>
      <c r="AF97" s="32"/>
      <c r="AG97" s="218">
        <f>AG87*AS97</f>
        <v>0</v>
      </c>
      <c r="AH97" s="200"/>
      <c r="AI97" s="200"/>
      <c r="AJ97" s="200"/>
      <c r="AK97" s="200"/>
      <c r="AL97" s="200"/>
      <c r="AM97" s="200"/>
      <c r="AN97" s="215">
        <f>AG97+AV97</f>
        <v>0</v>
      </c>
      <c r="AO97" s="200"/>
      <c r="AP97" s="200"/>
      <c r="AQ97" s="33"/>
      <c r="AS97" s="111">
        <v>0</v>
      </c>
      <c r="AT97" s="112" t="s">
        <v>101</v>
      </c>
      <c r="AU97" s="112" t="s">
        <v>40</v>
      </c>
      <c r="AV97" s="100">
        <f>ROUND(IF(AU97="nulová",0,IF(OR(AU97="základná",AU97="zákl. prenesená"),AG97*L31,AG97*L32)),2)</f>
        <v>0</v>
      </c>
      <c r="BV97" s="14" t="s">
        <v>104</v>
      </c>
      <c r="BY97" s="110">
        <f>IF(AU97="základná",AV97,0)</f>
        <v>0</v>
      </c>
      <c r="BZ97" s="110">
        <f>IF(AU97="znížená",AV97,0)</f>
        <v>0</v>
      </c>
      <c r="CA97" s="110">
        <f>IF(AU97="zákl. prenesená",AV97,0)</f>
        <v>0</v>
      </c>
      <c r="CB97" s="110">
        <f>IF(AU97="zníž. prenesená",AV97,0)</f>
        <v>0</v>
      </c>
      <c r="CC97" s="110">
        <f>IF(AU97="nulová",AV97,0)</f>
        <v>0</v>
      </c>
      <c r="CD97" s="110">
        <f>IF(AU97="základná",AG97,0)</f>
        <v>0</v>
      </c>
      <c r="CE97" s="110">
        <f>IF(AU97="znížená",AG97,0)</f>
        <v>0</v>
      </c>
      <c r="CF97" s="110">
        <f>IF(AU97="zákl. prenesená",AG97,0)</f>
        <v>0</v>
      </c>
      <c r="CG97" s="110">
        <f>IF(AU97="zníž. prenesená",AG97,0)</f>
        <v>0</v>
      </c>
      <c r="CH97" s="110">
        <f>IF(AU97="nulová",AG97,0)</f>
        <v>0</v>
      </c>
      <c r="CI97" s="14">
        <f>IF(AU97="základná",1,IF(AU97="znížená",2,IF(AU97="zákl. prenesená",4,IF(AU97="zníž. prenesená",5,3))))</f>
        <v>1</v>
      </c>
      <c r="CJ97" s="14">
        <f>IF(AT97="stavebná časť",1,IF(8897="investičná časť",2,3))</f>
        <v>1</v>
      </c>
      <c r="CK97" s="14">
        <f>IF(D97="Vyplň vlastné","","x")</f>
      </c>
    </row>
    <row r="98" spans="2:89" s="1" customFormat="1" ht="19.5" customHeight="1">
      <c r="B98" s="31"/>
      <c r="C98" s="32"/>
      <c r="D98" s="219" t="s">
        <v>103</v>
      </c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32"/>
      <c r="AD98" s="32"/>
      <c r="AE98" s="32"/>
      <c r="AF98" s="32"/>
      <c r="AG98" s="218">
        <f>AG87*AS98</f>
        <v>0</v>
      </c>
      <c r="AH98" s="200"/>
      <c r="AI98" s="200"/>
      <c r="AJ98" s="200"/>
      <c r="AK98" s="200"/>
      <c r="AL98" s="200"/>
      <c r="AM98" s="200"/>
      <c r="AN98" s="215">
        <f>AG98+AV98</f>
        <v>0</v>
      </c>
      <c r="AO98" s="200"/>
      <c r="AP98" s="200"/>
      <c r="AQ98" s="33"/>
      <c r="AS98" s="113">
        <v>0</v>
      </c>
      <c r="AT98" s="114" t="s">
        <v>101</v>
      </c>
      <c r="AU98" s="114" t="s">
        <v>40</v>
      </c>
      <c r="AV98" s="115">
        <f>ROUND(IF(AU98="nulová",0,IF(OR(AU98="základná",AU98="zákl. prenesená"),AG98*L31,AG98*L32)),2)</f>
        <v>0</v>
      </c>
      <c r="BV98" s="14" t="s">
        <v>104</v>
      </c>
      <c r="BY98" s="110">
        <f>IF(AU98="základná",AV98,0)</f>
        <v>0</v>
      </c>
      <c r="BZ98" s="110">
        <f>IF(AU98="znížená",AV98,0)</f>
        <v>0</v>
      </c>
      <c r="CA98" s="110">
        <f>IF(AU98="zákl. prenesená",AV98,0)</f>
        <v>0</v>
      </c>
      <c r="CB98" s="110">
        <f>IF(AU98="zníž. prenesená",AV98,0)</f>
        <v>0</v>
      </c>
      <c r="CC98" s="110">
        <f>IF(AU98="nulová",AV98,0)</f>
        <v>0</v>
      </c>
      <c r="CD98" s="110">
        <f>IF(AU98="základná",AG98,0)</f>
        <v>0</v>
      </c>
      <c r="CE98" s="110">
        <f>IF(AU98="znížená",AG98,0)</f>
        <v>0</v>
      </c>
      <c r="CF98" s="110">
        <f>IF(AU98="zákl. prenesená",AG98,0)</f>
        <v>0</v>
      </c>
      <c r="CG98" s="110">
        <f>IF(AU98="zníž. prenesená",AG98,0)</f>
        <v>0</v>
      </c>
      <c r="CH98" s="110">
        <f>IF(AU98="nulová",AG98,0)</f>
        <v>0</v>
      </c>
      <c r="CI98" s="14">
        <f>IF(AU98="základná",1,IF(AU98="znížená",2,IF(AU98="zákl. prenesená",4,IF(AU98="zníž. prenesená",5,3))))</f>
        <v>1</v>
      </c>
      <c r="CJ98" s="14">
        <f>IF(AT98="stavebná časť",1,IF(8898="investičná časť",2,3))</f>
        <v>1</v>
      </c>
      <c r="CK98" s="14">
        <f>IF(D98="Vyplň vlastné","","x")</f>
      </c>
    </row>
    <row r="99" spans="2:43" s="1" customFormat="1" ht="10.5" customHeight="1"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3"/>
    </row>
    <row r="100" spans="2:43" s="1" customFormat="1" ht="30" customHeight="1">
      <c r="B100" s="31"/>
      <c r="C100" s="116" t="s">
        <v>105</v>
      </c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222">
        <f>ROUND(AG87+AG94,2)</f>
        <v>0</v>
      </c>
      <c r="AH100" s="222"/>
      <c r="AI100" s="222"/>
      <c r="AJ100" s="222"/>
      <c r="AK100" s="222"/>
      <c r="AL100" s="222"/>
      <c r="AM100" s="222"/>
      <c r="AN100" s="222">
        <f>AN87+AN94</f>
        <v>0</v>
      </c>
      <c r="AO100" s="222"/>
      <c r="AP100" s="222"/>
      <c r="AQ100" s="33"/>
    </row>
    <row r="101" spans="2:43" s="1" customFormat="1" ht="6.75" customHeight="1"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7"/>
    </row>
  </sheetData>
  <sheetProtection/>
  <mergeCells count="74">
    <mergeCell ref="AG100:AM100"/>
    <mergeCell ref="AN100:AP100"/>
    <mergeCell ref="AR2:BE2"/>
    <mergeCell ref="D98:AB98"/>
    <mergeCell ref="AG98:AM98"/>
    <mergeCell ref="AN98:AP98"/>
    <mergeCell ref="AG87:AM87"/>
    <mergeCell ref="AN87:AP87"/>
    <mergeCell ref="AG94:AM94"/>
    <mergeCell ref="AN94:AP94"/>
    <mergeCell ref="D96:AB96"/>
    <mergeCell ref="AG96:AM96"/>
    <mergeCell ref="AN96:AP96"/>
    <mergeCell ref="D97:AB97"/>
    <mergeCell ref="AG97:AM97"/>
    <mergeCell ref="AN97:AP97"/>
    <mergeCell ref="AN92:AP92"/>
    <mergeCell ref="AG92:AM92"/>
    <mergeCell ref="D92:H92"/>
    <mergeCell ref="J92:AF92"/>
    <mergeCell ref="AG95:AM95"/>
    <mergeCell ref="AN95:AP95"/>
    <mergeCell ref="AN90:AP90"/>
    <mergeCell ref="AG90:AM90"/>
    <mergeCell ref="E90:I90"/>
    <mergeCell ref="K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95:AU99">
      <formula1>"základná,znížená,nulová"</formula1>
    </dataValidation>
    <dataValidation type="list" allowBlank="1" showInputMessage="1" showErrorMessage="1" error="Povolené sú hodnoty stavebná časť, technologická časť, investičná časť." sqref="AT95:AT99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9" location="'007 - 01-1 - Búracie práce'!C2" tooltip="007 - 01-1 - Búracie práce" display="/"/>
    <hyperlink ref="A90" location="'007 - 01-2 - Rekonštrukcia'!C2" tooltip="007 - 01-2 - Rekonštrukcia" display="/"/>
    <hyperlink ref="A91" location="'007 - 02 - Zdravotechnika '!C2" tooltip="007 - 02 - Zdravotechnika " display="/"/>
    <hyperlink ref="A92" location="'009 - 03 - Elektroinštalácia'!C2" tooltip="009 - 03 - Elektroinštalácia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74"/>
      <c r="B1" s="271"/>
      <c r="C1" s="271"/>
      <c r="D1" s="272" t="s">
        <v>1</v>
      </c>
      <c r="E1" s="271"/>
      <c r="F1" s="273" t="s">
        <v>775</v>
      </c>
      <c r="G1" s="273"/>
      <c r="H1" s="275" t="s">
        <v>776</v>
      </c>
      <c r="I1" s="275"/>
      <c r="J1" s="275"/>
      <c r="K1" s="275"/>
      <c r="L1" s="273" t="s">
        <v>777</v>
      </c>
      <c r="M1" s="271"/>
      <c r="N1" s="271"/>
      <c r="O1" s="272" t="s">
        <v>106</v>
      </c>
      <c r="P1" s="271"/>
      <c r="Q1" s="271"/>
      <c r="R1" s="271"/>
      <c r="S1" s="273" t="s">
        <v>778</v>
      </c>
      <c r="T1" s="273"/>
      <c r="U1" s="274"/>
      <c r="V1" s="27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75" customHeight="1">
      <c r="C2" s="179" t="s">
        <v>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23" t="s">
        <v>6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4" t="s">
        <v>87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75</v>
      </c>
    </row>
    <row r="4" spans="2:46" ht="36.75" customHeight="1">
      <c r="B4" s="18"/>
      <c r="C4" s="181" t="s">
        <v>107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6" t="s">
        <v>15</v>
      </c>
      <c r="E6" s="19"/>
      <c r="F6" s="224" t="str">
        <f>'Rekapitulácia stavby'!K6</f>
        <v>Stavebno-technické úpravy učební fyziky, chémie a biológie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9"/>
      <c r="R6" s="20"/>
    </row>
    <row r="7" spans="2:18" ht="24.75" customHeight="1">
      <c r="B7" s="18"/>
      <c r="C7" s="19"/>
      <c r="D7" s="26" t="s">
        <v>108</v>
      </c>
      <c r="E7" s="19"/>
      <c r="F7" s="224" t="s">
        <v>109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9"/>
      <c r="R7" s="20"/>
    </row>
    <row r="8" spans="2:18" s="1" customFormat="1" ht="32.25" customHeight="1">
      <c r="B8" s="31"/>
      <c r="C8" s="32"/>
      <c r="D8" s="25" t="s">
        <v>110</v>
      </c>
      <c r="E8" s="32"/>
      <c r="F8" s="187" t="s">
        <v>111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32"/>
      <c r="R8" s="33"/>
    </row>
    <row r="9" spans="2:18" s="1" customFormat="1" ht="14.25" customHeight="1">
      <c r="B9" s="31"/>
      <c r="C9" s="32"/>
      <c r="D9" s="26" t="s">
        <v>17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18</v>
      </c>
      <c r="N9" s="32"/>
      <c r="O9" s="24" t="s">
        <v>3</v>
      </c>
      <c r="P9" s="32"/>
      <c r="Q9" s="32"/>
      <c r="R9" s="33"/>
    </row>
    <row r="10" spans="2:18" s="1" customFormat="1" ht="14.25" customHeight="1">
      <c r="B10" s="31"/>
      <c r="C10" s="32"/>
      <c r="D10" s="26" t="s">
        <v>19</v>
      </c>
      <c r="E10" s="32"/>
      <c r="F10" s="24" t="s">
        <v>20</v>
      </c>
      <c r="G10" s="32"/>
      <c r="H10" s="32"/>
      <c r="I10" s="32"/>
      <c r="J10" s="32"/>
      <c r="K10" s="32"/>
      <c r="L10" s="32"/>
      <c r="M10" s="26" t="s">
        <v>21</v>
      </c>
      <c r="N10" s="32"/>
      <c r="O10" s="225" t="str">
        <f>'Rekapitulácia stavby'!AN8</f>
        <v>25. 4. 2017</v>
      </c>
      <c r="P10" s="200"/>
      <c r="Q10" s="32"/>
      <c r="R10" s="33"/>
    </row>
    <row r="11" spans="2:18" s="1" customFormat="1" ht="10.5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25" customHeight="1">
      <c r="B12" s="31"/>
      <c r="C12" s="32"/>
      <c r="D12" s="26" t="s">
        <v>23</v>
      </c>
      <c r="E12" s="32"/>
      <c r="F12" s="32"/>
      <c r="G12" s="32"/>
      <c r="H12" s="32"/>
      <c r="I12" s="32"/>
      <c r="J12" s="32"/>
      <c r="K12" s="32"/>
      <c r="L12" s="32"/>
      <c r="M12" s="26" t="s">
        <v>24</v>
      </c>
      <c r="N12" s="32"/>
      <c r="O12" s="186" t="s">
        <v>3</v>
      </c>
      <c r="P12" s="200"/>
      <c r="Q12" s="32"/>
      <c r="R12" s="33"/>
    </row>
    <row r="13" spans="2:18" s="1" customFormat="1" ht="18" customHeight="1">
      <c r="B13" s="31"/>
      <c r="C13" s="32"/>
      <c r="D13" s="32"/>
      <c r="E13" s="24" t="s">
        <v>25</v>
      </c>
      <c r="F13" s="32"/>
      <c r="G13" s="32"/>
      <c r="H13" s="32"/>
      <c r="I13" s="32"/>
      <c r="J13" s="32"/>
      <c r="K13" s="32"/>
      <c r="L13" s="32"/>
      <c r="M13" s="26" t="s">
        <v>26</v>
      </c>
      <c r="N13" s="32"/>
      <c r="O13" s="186" t="s">
        <v>3</v>
      </c>
      <c r="P13" s="200"/>
      <c r="Q13" s="32"/>
      <c r="R13" s="33"/>
    </row>
    <row r="14" spans="2:18" s="1" customFormat="1" ht="6.7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25" customHeight="1">
      <c r="B15" s="31"/>
      <c r="C15" s="32"/>
      <c r="D15" s="26" t="s">
        <v>27</v>
      </c>
      <c r="E15" s="32"/>
      <c r="F15" s="32"/>
      <c r="G15" s="32"/>
      <c r="H15" s="32"/>
      <c r="I15" s="32"/>
      <c r="J15" s="32"/>
      <c r="K15" s="32"/>
      <c r="L15" s="32"/>
      <c r="M15" s="26" t="s">
        <v>24</v>
      </c>
      <c r="N15" s="32"/>
      <c r="O15" s="226" t="str">
        <f>IF('Rekapitulácia stavby'!AN13="","",'Rekapitulácia stavby'!AN13)</f>
        <v>Vyplň údaj</v>
      </c>
      <c r="P15" s="200"/>
      <c r="Q15" s="32"/>
      <c r="R15" s="33"/>
    </row>
    <row r="16" spans="2:18" s="1" customFormat="1" ht="18" customHeight="1">
      <c r="B16" s="31"/>
      <c r="C16" s="32"/>
      <c r="D16" s="32"/>
      <c r="E16" s="226" t="str">
        <f>IF('Rekapitulácia stavby'!E14="","",'Rekapitulácia stavby'!E14)</f>
        <v>Vyplň údaj</v>
      </c>
      <c r="F16" s="200"/>
      <c r="G16" s="200"/>
      <c r="H16" s="200"/>
      <c r="I16" s="200"/>
      <c r="J16" s="200"/>
      <c r="K16" s="200"/>
      <c r="L16" s="200"/>
      <c r="M16" s="26" t="s">
        <v>26</v>
      </c>
      <c r="N16" s="32"/>
      <c r="O16" s="226" t="str">
        <f>IF('Rekapitulácia stavby'!AN14="","",'Rekapitulácia stavby'!AN14)</f>
        <v>Vyplň údaj</v>
      </c>
      <c r="P16" s="200"/>
      <c r="Q16" s="32"/>
      <c r="R16" s="33"/>
    </row>
    <row r="17" spans="2:18" s="1" customFormat="1" ht="6.7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25" customHeight="1">
      <c r="B18" s="31"/>
      <c r="C18" s="32"/>
      <c r="D18" s="26" t="s">
        <v>29</v>
      </c>
      <c r="E18" s="32"/>
      <c r="F18" s="32"/>
      <c r="G18" s="32"/>
      <c r="H18" s="32"/>
      <c r="I18" s="32"/>
      <c r="J18" s="32"/>
      <c r="K18" s="32"/>
      <c r="L18" s="32"/>
      <c r="M18" s="26" t="s">
        <v>24</v>
      </c>
      <c r="N18" s="32"/>
      <c r="O18" s="186" t="s">
        <v>3</v>
      </c>
      <c r="P18" s="200"/>
      <c r="Q18" s="32"/>
      <c r="R18" s="33"/>
    </row>
    <row r="19" spans="2:18" s="1" customFormat="1" ht="18" customHeight="1">
      <c r="B19" s="31"/>
      <c r="C19" s="32"/>
      <c r="D19" s="32"/>
      <c r="E19" s="24" t="s">
        <v>30</v>
      </c>
      <c r="F19" s="32"/>
      <c r="G19" s="32"/>
      <c r="H19" s="32"/>
      <c r="I19" s="32"/>
      <c r="J19" s="32"/>
      <c r="K19" s="32"/>
      <c r="L19" s="32"/>
      <c r="M19" s="26" t="s">
        <v>26</v>
      </c>
      <c r="N19" s="32"/>
      <c r="O19" s="186" t="s">
        <v>3</v>
      </c>
      <c r="P19" s="200"/>
      <c r="Q19" s="32"/>
      <c r="R19" s="33"/>
    </row>
    <row r="20" spans="2:18" s="1" customFormat="1" ht="6.7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2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24</v>
      </c>
      <c r="N21" s="32"/>
      <c r="O21" s="186" t="s">
        <v>3</v>
      </c>
      <c r="P21" s="200"/>
      <c r="Q21" s="32"/>
      <c r="R21" s="33"/>
    </row>
    <row r="22" spans="2:18" s="1" customFormat="1" ht="18" customHeight="1">
      <c r="B22" s="31"/>
      <c r="C22" s="32"/>
      <c r="D22" s="32"/>
      <c r="E22" s="24" t="s">
        <v>34</v>
      </c>
      <c r="F22" s="32"/>
      <c r="G22" s="32"/>
      <c r="H22" s="32"/>
      <c r="I22" s="32"/>
      <c r="J22" s="32"/>
      <c r="K22" s="32"/>
      <c r="L22" s="32"/>
      <c r="M22" s="26" t="s">
        <v>26</v>
      </c>
      <c r="N22" s="32"/>
      <c r="O22" s="186" t="s">
        <v>3</v>
      </c>
      <c r="P22" s="200"/>
      <c r="Q22" s="32"/>
      <c r="R22" s="33"/>
    </row>
    <row r="23" spans="2:18" s="1" customFormat="1" ht="6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25" customHeight="1">
      <c r="B24" s="31"/>
      <c r="C24" s="32"/>
      <c r="D24" s="26" t="s">
        <v>35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89" t="s">
        <v>3</v>
      </c>
      <c r="F25" s="200"/>
      <c r="G25" s="200"/>
      <c r="H25" s="200"/>
      <c r="I25" s="200"/>
      <c r="J25" s="200"/>
      <c r="K25" s="200"/>
      <c r="L25" s="200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7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25" customHeight="1">
      <c r="B28" s="31"/>
      <c r="C28" s="32"/>
      <c r="D28" s="118" t="s">
        <v>112</v>
      </c>
      <c r="E28" s="32"/>
      <c r="F28" s="32"/>
      <c r="G28" s="32"/>
      <c r="H28" s="32"/>
      <c r="I28" s="32"/>
      <c r="J28" s="32"/>
      <c r="K28" s="32"/>
      <c r="L28" s="32"/>
      <c r="M28" s="190">
        <f>N89</f>
        <v>0</v>
      </c>
      <c r="N28" s="200"/>
      <c r="O28" s="200"/>
      <c r="P28" s="200"/>
      <c r="Q28" s="32"/>
      <c r="R28" s="33"/>
    </row>
    <row r="29" spans="2:18" s="1" customFormat="1" ht="14.25" customHeight="1">
      <c r="B29" s="31"/>
      <c r="C29" s="32"/>
      <c r="D29" s="30" t="s">
        <v>100</v>
      </c>
      <c r="E29" s="32"/>
      <c r="F29" s="32"/>
      <c r="G29" s="32"/>
      <c r="H29" s="32"/>
      <c r="I29" s="32"/>
      <c r="J29" s="32"/>
      <c r="K29" s="32"/>
      <c r="L29" s="32"/>
      <c r="M29" s="190">
        <f>N99</f>
        <v>0</v>
      </c>
      <c r="N29" s="200"/>
      <c r="O29" s="200"/>
      <c r="P29" s="200"/>
      <c r="Q29" s="32"/>
      <c r="R29" s="33"/>
    </row>
    <row r="30" spans="2:18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4.75" customHeight="1">
      <c r="B31" s="31"/>
      <c r="C31" s="32"/>
      <c r="D31" s="119" t="s">
        <v>38</v>
      </c>
      <c r="E31" s="32"/>
      <c r="F31" s="32"/>
      <c r="G31" s="32"/>
      <c r="H31" s="32"/>
      <c r="I31" s="32"/>
      <c r="J31" s="32"/>
      <c r="K31" s="32"/>
      <c r="L31" s="32"/>
      <c r="M31" s="227">
        <f>ROUND(M28+M29,2)</f>
        <v>0</v>
      </c>
      <c r="N31" s="200"/>
      <c r="O31" s="200"/>
      <c r="P31" s="200"/>
      <c r="Q31" s="32"/>
      <c r="R31" s="33"/>
    </row>
    <row r="32" spans="2:18" s="1" customFormat="1" ht="6.7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25" customHeight="1">
      <c r="B33" s="31"/>
      <c r="C33" s="32"/>
      <c r="D33" s="38" t="s">
        <v>39</v>
      </c>
      <c r="E33" s="38" t="s">
        <v>40</v>
      </c>
      <c r="F33" s="39">
        <v>0.2</v>
      </c>
      <c r="G33" s="120" t="s">
        <v>41</v>
      </c>
      <c r="H33" s="228">
        <f>ROUND((((SUM(BE99:BE106)+SUM(BE125:BE153))+SUM(BE155:BE159))),2)</f>
        <v>0</v>
      </c>
      <c r="I33" s="200"/>
      <c r="J33" s="200"/>
      <c r="K33" s="32"/>
      <c r="L33" s="32"/>
      <c r="M33" s="228">
        <f>ROUND(((ROUND((SUM(BE99:BE106)+SUM(BE125:BE153)),2)*F33)+SUM(BE155:BE159)*F33),2)</f>
        <v>0</v>
      </c>
      <c r="N33" s="200"/>
      <c r="O33" s="200"/>
      <c r="P33" s="200"/>
      <c r="Q33" s="32"/>
      <c r="R33" s="33"/>
    </row>
    <row r="34" spans="2:18" s="1" customFormat="1" ht="14.25" customHeight="1">
      <c r="B34" s="31"/>
      <c r="C34" s="32"/>
      <c r="D34" s="32"/>
      <c r="E34" s="38" t="s">
        <v>42</v>
      </c>
      <c r="F34" s="39">
        <v>0.2</v>
      </c>
      <c r="G34" s="120" t="s">
        <v>41</v>
      </c>
      <c r="H34" s="228">
        <f>ROUND((((SUM(BF99:BF106)+SUM(BF125:BF153))+SUM(BF155:BF159))),2)</f>
        <v>0</v>
      </c>
      <c r="I34" s="200"/>
      <c r="J34" s="200"/>
      <c r="K34" s="32"/>
      <c r="L34" s="32"/>
      <c r="M34" s="228">
        <f>ROUND(((ROUND((SUM(BF99:BF106)+SUM(BF125:BF153)),2)*F34)+SUM(BF155:BF159)*F34),2)</f>
        <v>0</v>
      </c>
      <c r="N34" s="200"/>
      <c r="O34" s="200"/>
      <c r="P34" s="200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43</v>
      </c>
      <c r="F35" s="39">
        <v>0.2</v>
      </c>
      <c r="G35" s="120" t="s">
        <v>41</v>
      </c>
      <c r="H35" s="228">
        <f>ROUND((((SUM(BG99:BG106)+SUM(BG125:BG153))+SUM(BG155:BG159))),2)</f>
        <v>0</v>
      </c>
      <c r="I35" s="200"/>
      <c r="J35" s="200"/>
      <c r="K35" s="32"/>
      <c r="L35" s="32"/>
      <c r="M35" s="228">
        <v>0</v>
      </c>
      <c r="N35" s="200"/>
      <c r="O35" s="200"/>
      <c r="P35" s="200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44</v>
      </c>
      <c r="F36" s="39">
        <v>0.2</v>
      </c>
      <c r="G36" s="120" t="s">
        <v>41</v>
      </c>
      <c r="H36" s="228">
        <f>ROUND((((SUM(BH99:BH106)+SUM(BH125:BH153))+SUM(BH155:BH159))),2)</f>
        <v>0</v>
      </c>
      <c r="I36" s="200"/>
      <c r="J36" s="200"/>
      <c r="K36" s="32"/>
      <c r="L36" s="32"/>
      <c r="M36" s="228">
        <v>0</v>
      </c>
      <c r="N36" s="200"/>
      <c r="O36" s="200"/>
      <c r="P36" s="200"/>
      <c r="Q36" s="32"/>
      <c r="R36" s="33"/>
    </row>
    <row r="37" spans="2:18" s="1" customFormat="1" ht="14.25" customHeight="1" hidden="1">
      <c r="B37" s="31"/>
      <c r="C37" s="32"/>
      <c r="D37" s="32"/>
      <c r="E37" s="38" t="s">
        <v>45</v>
      </c>
      <c r="F37" s="39">
        <v>0</v>
      </c>
      <c r="G37" s="120" t="s">
        <v>41</v>
      </c>
      <c r="H37" s="228">
        <f>ROUND((((SUM(BI99:BI106)+SUM(BI125:BI153))+SUM(BI155:BI159))),2)</f>
        <v>0</v>
      </c>
      <c r="I37" s="200"/>
      <c r="J37" s="200"/>
      <c r="K37" s="32"/>
      <c r="L37" s="32"/>
      <c r="M37" s="228">
        <v>0</v>
      </c>
      <c r="N37" s="200"/>
      <c r="O37" s="200"/>
      <c r="P37" s="200"/>
      <c r="Q37" s="32"/>
      <c r="R37" s="33"/>
    </row>
    <row r="38" spans="2:18" s="1" customFormat="1" ht="6.7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4.75" customHeight="1">
      <c r="B39" s="31"/>
      <c r="C39" s="117"/>
      <c r="D39" s="121" t="s">
        <v>46</v>
      </c>
      <c r="E39" s="72"/>
      <c r="F39" s="72"/>
      <c r="G39" s="122" t="s">
        <v>47</v>
      </c>
      <c r="H39" s="123" t="s">
        <v>48</v>
      </c>
      <c r="I39" s="72"/>
      <c r="J39" s="72"/>
      <c r="K39" s="72"/>
      <c r="L39" s="229">
        <f>SUM(M31:M37)</f>
        <v>0</v>
      </c>
      <c r="M39" s="208"/>
      <c r="N39" s="208"/>
      <c r="O39" s="208"/>
      <c r="P39" s="210"/>
      <c r="Q39" s="117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2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81" t="s">
        <v>113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15</v>
      </c>
      <c r="D78" s="32"/>
      <c r="E78" s="32"/>
      <c r="F78" s="224" t="str">
        <f>F6</f>
        <v>Stavebno-technické úpravy učební fyziky, chémie a biológie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32"/>
      <c r="R78" s="33"/>
    </row>
    <row r="79" spans="2:18" ht="30" customHeight="1">
      <c r="B79" s="18"/>
      <c r="C79" s="26" t="s">
        <v>108</v>
      </c>
      <c r="D79" s="19"/>
      <c r="E79" s="19"/>
      <c r="F79" s="224" t="s">
        <v>109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9"/>
      <c r="R79" s="20"/>
    </row>
    <row r="80" spans="2:18" s="1" customFormat="1" ht="36.75" customHeight="1">
      <c r="B80" s="31"/>
      <c r="C80" s="65" t="s">
        <v>110</v>
      </c>
      <c r="D80" s="32"/>
      <c r="E80" s="32"/>
      <c r="F80" s="201" t="str">
        <f>F8</f>
        <v>007 - 01-1 - Búracie práce</v>
      </c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19</v>
      </c>
      <c r="D82" s="32"/>
      <c r="E82" s="32"/>
      <c r="F82" s="24" t="str">
        <f>F10</f>
        <v>Jilemnického 2, Žiar nad Hronom</v>
      </c>
      <c r="G82" s="32"/>
      <c r="H82" s="32"/>
      <c r="I82" s="32"/>
      <c r="J82" s="32"/>
      <c r="K82" s="26" t="s">
        <v>21</v>
      </c>
      <c r="L82" s="32"/>
      <c r="M82" s="230" t="str">
        <f>IF(O10="","",O10)</f>
        <v>25. 4. 2017</v>
      </c>
      <c r="N82" s="200"/>
      <c r="O82" s="200"/>
      <c r="P82" s="200"/>
      <c r="Q82" s="32"/>
      <c r="R82" s="33"/>
    </row>
    <row r="83" spans="2:18" s="1" customFormat="1" ht="6.7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23</v>
      </c>
      <c r="D84" s="32"/>
      <c r="E84" s="32"/>
      <c r="F84" s="24" t="str">
        <f>E13</f>
        <v>Mesto Žiar nad Hronom</v>
      </c>
      <c r="G84" s="32"/>
      <c r="H84" s="32"/>
      <c r="I84" s="32"/>
      <c r="J84" s="32"/>
      <c r="K84" s="26" t="s">
        <v>29</v>
      </c>
      <c r="L84" s="32"/>
      <c r="M84" s="186" t="str">
        <f>E19</f>
        <v>Ing. Katarína Fronková</v>
      </c>
      <c r="N84" s="200"/>
      <c r="O84" s="200"/>
      <c r="P84" s="200"/>
      <c r="Q84" s="200"/>
      <c r="R84" s="33"/>
    </row>
    <row r="85" spans="2:18" s="1" customFormat="1" ht="14.25" customHeight="1">
      <c r="B85" s="31"/>
      <c r="C85" s="26" t="s">
        <v>27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86" t="str">
        <f>E22</f>
        <v>Bc.Bianca Mihalková Hess</v>
      </c>
      <c r="N85" s="200"/>
      <c r="O85" s="200"/>
      <c r="P85" s="200"/>
      <c r="Q85" s="200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1" t="s">
        <v>114</v>
      </c>
      <c r="D87" s="232"/>
      <c r="E87" s="232"/>
      <c r="F87" s="232"/>
      <c r="G87" s="232"/>
      <c r="H87" s="117"/>
      <c r="I87" s="117"/>
      <c r="J87" s="117"/>
      <c r="K87" s="117"/>
      <c r="L87" s="117"/>
      <c r="M87" s="117"/>
      <c r="N87" s="231" t="s">
        <v>115</v>
      </c>
      <c r="O87" s="200"/>
      <c r="P87" s="200"/>
      <c r="Q87" s="200"/>
      <c r="R87" s="33"/>
    </row>
    <row r="88" spans="2:18" s="1" customFormat="1" ht="9.7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4" t="s">
        <v>116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1">
        <f>N125</f>
        <v>0</v>
      </c>
      <c r="O89" s="200"/>
      <c r="P89" s="200"/>
      <c r="Q89" s="200"/>
      <c r="R89" s="33"/>
      <c r="AU89" s="14" t="s">
        <v>117</v>
      </c>
    </row>
    <row r="90" spans="2:18" s="7" customFormat="1" ht="24.75" customHeight="1">
      <c r="B90" s="125"/>
      <c r="C90" s="126"/>
      <c r="D90" s="127" t="s">
        <v>118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33">
        <f>N126</f>
        <v>0</v>
      </c>
      <c r="O90" s="234"/>
      <c r="P90" s="234"/>
      <c r="Q90" s="234"/>
      <c r="R90" s="128"/>
    </row>
    <row r="91" spans="2:18" s="8" customFormat="1" ht="19.5" customHeight="1">
      <c r="B91" s="129"/>
      <c r="C91" s="95"/>
      <c r="D91" s="106" t="s">
        <v>119</v>
      </c>
      <c r="E91" s="95"/>
      <c r="F91" s="95"/>
      <c r="G91" s="95"/>
      <c r="H91" s="95"/>
      <c r="I91" s="95"/>
      <c r="J91" s="95"/>
      <c r="K91" s="95"/>
      <c r="L91" s="95"/>
      <c r="M91" s="95"/>
      <c r="N91" s="215">
        <f>N127</f>
        <v>0</v>
      </c>
      <c r="O91" s="216"/>
      <c r="P91" s="216"/>
      <c r="Q91" s="216"/>
      <c r="R91" s="130"/>
    </row>
    <row r="92" spans="2:18" s="7" customFormat="1" ht="24.75" customHeight="1">
      <c r="B92" s="125"/>
      <c r="C92" s="126"/>
      <c r="D92" s="127" t="s">
        <v>120</v>
      </c>
      <c r="E92" s="126"/>
      <c r="F92" s="126"/>
      <c r="G92" s="126"/>
      <c r="H92" s="126"/>
      <c r="I92" s="126"/>
      <c r="J92" s="126"/>
      <c r="K92" s="126"/>
      <c r="L92" s="126"/>
      <c r="M92" s="126"/>
      <c r="N92" s="233">
        <f>N138</f>
        <v>0</v>
      </c>
      <c r="O92" s="234"/>
      <c r="P92" s="234"/>
      <c r="Q92" s="234"/>
      <c r="R92" s="128"/>
    </row>
    <row r="93" spans="2:18" s="8" customFormat="1" ht="19.5" customHeight="1">
      <c r="B93" s="129"/>
      <c r="C93" s="95"/>
      <c r="D93" s="106" t="s">
        <v>121</v>
      </c>
      <c r="E93" s="95"/>
      <c r="F93" s="95"/>
      <c r="G93" s="95"/>
      <c r="H93" s="95"/>
      <c r="I93" s="95"/>
      <c r="J93" s="95"/>
      <c r="K93" s="95"/>
      <c r="L93" s="95"/>
      <c r="M93" s="95"/>
      <c r="N93" s="215">
        <f>N139</f>
        <v>0</v>
      </c>
      <c r="O93" s="216"/>
      <c r="P93" s="216"/>
      <c r="Q93" s="216"/>
      <c r="R93" s="130"/>
    </row>
    <row r="94" spans="2:18" s="8" customFormat="1" ht="19.5" customHeight="1">
      <c r="B94" s="129"/>
      <c r="C94" s="95"/>
      <c r="D94" s="106" t="s">
        <v>122</v>
      </c>
      <c r="E94" s="95"/>
      <c r="F94" s="95"/>
      <c r="G94" s="95"/>
      <c r="H94" s="95"/>
      <c r="I94" s="95"/>
      <c r="J94" s="95"/>
      <c r="K94" s="95"/>
      <c r="L94" s="95"/>
      <c r="M94" s="95"/>
      <c r="N94" s="215">
        <f>N141</f>
        <v>0</v>
      </c>
      <c r="O94" s="216"/>
      <c r="P94" s="216"/>
      <c r="Q94" s="216"/>
      <c r="R94" s="130"/>
    </row>
    <row r="95" spans="2:18" s="8" customFormat="1" ht="19.5" customHeight="1">
      <c r="B95" s="129"/>
      <c r="C95" s="95"/>
      <c r="D95" s="106" t="s">
        <v>123</v>
      </c>
      <c r="E95" s="95"/>
      <c r="F95" s="95"/>
      <c r="G95" s="95"/>
      <c r="H95" s="95"/>
      <c r="I95" s="95"/>
      <c r="J95" s="95"/>
      <c r="K95" s="95"/>
      <c r="L95" s="95"/>
      <c r="M95" s="95"/>
      <c r="N95" s="215">
        <f>N143</f>
        <v>0</v>
      </c>
      <c r="O95" s="216"/>
      <c r="P95" s="216"/>
      <c r="Q95" s="216"/>
      <c r="R95" s="130"/>
    </row>
    <row r="96" spans="2:18" s="8" customFormat="1" ht="14.25" customHeight="1">
      <c r="B96" s="129"/>
      <c r="C96" s="95"/>
      <c r="D96" s="106" t="s">
        <v>124</v>
      </c>
      <c r="E96" s="95"/>
      <c r="F96" s="95"/>
      <c r="G96" s="95"/>
      <c r="H96" s="95"/>
      <c r="I96" s="95"/>
      <c r="J96" s="95"/>
      <c r="K96" s="95"/>
      <c r="L96" s="95"/>
      <c r="M96" s="95"/>
      <c r="N96" s="215">
        <f>N149</f>
        <v>0</v>
      </c>
      <c r="O96" s="216"/>
      <c r="P96" s="216"/>
      <c r="Q96" s="216"/>
      <c r="R96" s="130"/>
    </row>
    <row r="97" spans="2:18" s="7" customFormat="1" ht="21.75" customHeight="1">
      <c r="B97" s="125"/>
      <c r="C97" s="126"/>
      <c r="D97" s="127" t="s">
        <v>125</v>
      </c>
      <c r="E97" s="126"/>
      <c r="F97" s="126"/>
      <c r="G97" s="126"/>
      <c r="H97" s="126"/>
      <c r="I97" s="126"/>
      <c r="J97" s="126"/>
      <c r="K97" s="126"/>
      <c r="L97" s="126"/>
      <c r="M97" s="126"/>
      <c r="N97" s="235">
        <f>N154</f>
        <v>0</v>
      </c>
      <c r="O97" s="234"/>
      <c r="P97" s="234"/>
      <c r="Q97" s="234"/>
      <c r="R97" s="128"/>
    </row>
    <row r="98" spans="2:18" s="1" customFormat="1" ht="21.75" customHeight="1"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3"/>
    </row>
    <row r="99" spans="2:21" s="1" customFormat="1" ht="29.25" customHeight="1">
      <c r="B99" s="31"/>
      <c r="C99" s="124" t="s">
        <v>126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236">
        <f>ROUND(N100+N101+N102+N103+N104+N105,2)</f>
        <v>0</v>
      </c>
      <c r="O99" s="200"/>
      <c r="P99" s="200"/>
      <c r="Q99" s="200"/>
      <c r="R99" s="33"/>
      <c r="T99" s="131"/>
      <c r="U99" s="132" t="s">
        <v>39</v>
      </c>
    </row>
    <row r="100" spans="2:65" s="1" customFormat="1" ht="18" customHeight="1">
      <c r="B100" s="133"/>
      <c r="C100" s="134"/>
      <c r="D100" s="219" t="s">
        <v>127</v>
      </c>
      <c r="E100" s="237"/>
      <c r="F100" s="237"/>
      <c r="G100" s="237"/>
      <c r="H100" s="237"/>
      <c r="I100" s="134"/>
      <c r="J100" s="134"/>
      <c r="K100" s="134"/>
      <c r="L100" s="134"/>
      <c r="M100" s="134"/>
      <c r="N100" s="218">
        <f>ROUND(N89*T100,2)</f>
        <v>0</v>
      </c>
      <c r="O100" s="237"/>
      <c r="P100" s="237"/>
      <c r="Q100" s="237"/>
      <c r="R100" s="135"/>
      <c r="S100" s="134"/>
      <c r="T100" s="136"/>
      <c r="U100" s="137" t="s">
        <v>42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128</v>
      </c>
      <c r="AZ100" s="138"/>
      <c r="BA100" s="138"/>
      <c r="BB100" s="138"/>
      <c r="BC100" s="138"/>
      <c r="BD100" s="138"/>
      <c r="BE100" s="140">
        <f aca="true" t="shared" si="0" ref="BE100:BE105">IF(U100="základná",N100,0)</f>
        <v>0</v>
      </c>
      <c r="BF100" s="140">
        <f aca="true" t="shared" si="1" ref="BF100:BF105">IF(U100="znížená",N100,0)</f>
        <v>0</v>
      </c>
      <c r="BG100" s="140">
        <f aca="true" t="shared" si="2" ref="BG100:BG105">IF(U100="zákl. prenesená",N100,0)</f>
        <v>0</v>
      </c>
      <c r="BH100" s="140">
        <f aca="true" t="shared" si="3" ref="BH100:BH105">IF(U100="zníž. prenesená",N100,0)</f>
        <v>0</v>
      </c>
      <c r="BI100" s="140">
        <f aca="true" t="shared" si="4" ref="BI100:BI105">IF(U100="nulová",N100,0)</f>
        <v>0</v>
      </c>
      <c r="BJ100" s="139" t="s">
        <v>86</v>
      </c>
      <c r="BK100" s="138"/>
      <c r="BL100" s="138"/>
      <c r="BM100" s="138"/>
    </row>
    <row r="101" spans="2:65" s="1" customFormat="1" ht="18" customHeight="1">
      <c r="B101" s="133"/>
      <c r="C101" s="134"/>
      <c r="D101" s="219" t="s">
        <v>129</v>
      </c>
      <c r="E101" s="237"/>
      <c r="F101" s="237"/>
      <c r="G101" s="237"/>
      <c r="H101" s="237"/>
      <c r="I101" s="134"/>
      <c r="J101" s="134"/>
      <c r="K101" s="134"/>
      <c r="L101" s="134"/>
      <c r="M101" s="134"/>
      <c r="N101" s="218">
        <f>ROUND(N89*T101,2)</f>
        <v>0</v>
      </c>
      <c r="O101" s="237"/>
      <c r="P101" s="237"/>
      <c r="Q101" s="237"/>
      <c r="R101" s="135"/>
      <c r="S101" s="134"/>
      <c r="T101" s="136"/>
      <c r="U101" s="137" t="s">
        <v>42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128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86</v>
      </c>
      <c r="BK101" s="138"/>
      <c r="BL101" s="138"/>
      <c r="BM101" s="138"/>
    </row>
    <row r="102" spans="2:65" s="1" customFormat="1" ht="18" customHeight="1">
      <c r="B102" s="133"/>
      <c r="C102" s="134"/>
      <c r="D102" s="219" t="s">
        <v>130</v>
      </c>
      <c r="E102" s="237"/>
      <c r="F102" s="237"/>
      <c r="G102" s="237"/>
      <c r="H102" s="237"/>
      <c r="I102" s="134"/>
      <c r="J102" s="134"/>
      <c r="K102" s="134"/>
      <c r="L102" s="134"/>
      <c r="M102" s="134"/>
      <c r="N102" s="218">
        <f>ROUND(N89*T102,2)</f>
        <v>0</v>
      </c>
      <c r="O102" s="237"/>
      <c r="P102" s="237"/>
      <c r="Q102" s="237"/>
      <c r="R102" s="135"/>
      <c r="S102" s="134"/>
      <c r="T102" s="136"/>
      <c r="U102" s="137" t="s">
        <v>42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128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86</v>
      </c>
      <c r="BK102" s="138"/>
      <c r="BL102" s="138"/>
      <c r="BM102" s="138"/>
    </row>
    <row r="103" spans="2:65" s="1" customFormat="1" ht="18" customHeight="1">
      <c r="B103" s="133"/>
      <c r="C103" s="134"/>
      <c r="D103" s="219" t="s">
        <v>131</v>
      </c>
      <c r="E103" s="237"/>
      <c r="F103" s="237"/>
      <c r="G103" s="237"/>
      <c r="H103" s="237"/>
      <c r="I103" s="134"/>
      <c r="J103" s="134"/>
      <c r="K103" s="134"/>
      <c r="L103" s="134"/>
      <c r="M103" s="134"/>
      <c r="N103" s="218">
        <f>ROUND(N89*T103,2)</f>
        <v>0</v>
      </c>
      <c r="O103" s="237"/>
      <c r="P103" s="237"/>
      <c r="Q103" s="237"/>
      <c r="R103" s="135"/>
      <c r="S103" s="134"/>
      <c r="T103" s="136"/>
      <c r="U103" s="137" t="s">
        <v>42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128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86</v>
      </c>
      <c r="BK103" s="138"/>
      <c r="BL103" s="138"/>
      <c r="BM103" s="138"/>
    </row>
    <row r="104" spans="2:65" s="1" customFormat="1" ht="18" customHeight="1">
      <c r="B104" s="133"/>
      <c r="C104" s="134"/>
      <c r="D104" s="219" t="s">
        <v>132</v>
      </c>
      <c r="E104" s="237"/>
      <c r="F104" s="237"/>
      <c r="G104" s="237"/>
      <c r="H104" s="237"/>
      <c r="I104" s="134"/>
      <c r="J104" s="134"/>
      <c r="K104" s="134"/>
      <c r="L104" s="134"/>
      <c r="M104" s="134"/>
      <c r="N104" s="218">
        <f>ROUND(N89*T104,2)</f>
        <v>0</v>
      </c>
      <c r="O104" s="237"/>
      <c r="P104" s="237"/>
      <c r="Q104" s="237"/>
      <c r="R104" s="135"/>
      <c r="S104" s="134"/>
      <c r="T104" s="136"/>
      <c r="U104" s="137" t="s">
        <v>42</v>
      </c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 t="s">
        <v>128</v>
      </c>
      <c r="AZ104" s="138"/>
      <c r="BA104" s="138"/>
      <c r="BB104" s="138"/>
      <c r="BC104" s="138"/>
      <c r="BD104" s="138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86</v>
      </c>
      <c r="BK104" s="138"/>
      <c r="BL104" s="138"/>
      <c r="BM104" s="138"/>
    </row>
    <row r="105" spans="2:65" s="1" customFormat="1" ht="18" customHeight="1">
      <c r="B105" s="133"/>
      <c r="C105" s="134"/>
      <c r="D105" s="141" t="s">
        <v>133</v>
      </c>
      <c r="E105" s="134"/>
      <c r="F105" s="134"/>
      <c r="G105" s="134"/>
      <c r="H105" s="134"/>
      <c r="I105" s="134"/>
      <c r="J105" s="134"/>
      <c r="K105" s="134"/>
      <c r="L105" s="134"/>
      <c r="M105" s="134"/>
      <c r="N105" s="218">
        <f>ROUND(N89*T105,2)</f>
        <v>0</v>
      </c>
      <c r="O105" s="237"/>
      <c r="P105" s="237"/>
      <c r="Q105" s="237"/>
      <c r="R105" s="135"/>
      <c r="S105" s="134"/>
      <c r="T105" s="142"/>
      <c r="U105" s="143" t="s">
        <v>42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9" t="s">
        <v>134</v>
      </c>
      <c r="AZ105" s="138"/>
      <c r="BA105" s="138"/>
      <c r="BB105" s="138"/>
      <c r="BC105" s="138"/>
      <c r="BD105" s="138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86</v>
      </c>
      <c r="BK105" s="138"/>
      <c r="BL105" s="138"/>
      <c r="BM105" s="138"/>
    </row>
    <row r="106" spans="2:18" s="1" customFormat="1" ht="13.5"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3"/>
    </row>
    <row r="107" spans="2:18" s="1" customFormat="1" ht="29.25" customHeight="1">
      <c r="B107" s="31"/>
      <c r="C107" s="116" t="s">
        <v>105</v>
      </c>
      <c r="D107" s="117"/>
      <c r="E107" s="117"/>
      <c r="F107" s="117"/>
      <c r="G107" s="117"/>
      <c r="H107" s="117"/>
      <c r="I107" s="117"/>
      <c r="J107" s="117"/>
      <c r="K107" s="117"/>
      <c r="L107" s="222">
        <f>ROUND(SUM(N89+N99),2)</f>
        <v>0</v>
      </c>
      <c r="M107" s="232"/>
      <c r="N107" s="232"/>
      <c r="O107" s="232"/>
      <c r="P107" s="232"/>
      <c r="Q107" s="232"/>
      <c r="R107" s="33"/>
    </row>
    <row r="108" spans="2:18" s="1" customFormat="1" ht="6.75" customHeight="1"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7"/>
    </row>
    <row r="112" spans="2:18" s="1" customFormat="1" ht="6.75" customHeight="1">
      <c r="B112" s="58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60"/>
    </row>
    <row r="113" spans="2:18" s="1" customFormat="1" ht="36.75" customHeight="1">
      <c r="B113" s="31"/>
      <c r="C113" s="181" t="s">
        <v>135</v>
      </c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33"/>
    </row>
    <row r="114" spans="2:18" s="1" customFormat="1" ht="6.7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18" s="1" customFormat="1" ht="30" customHeight="1">
      <c r="B115" s="31"/>
      <c r="C115" s="26" t="s">
        <v>15</v>
      </c>
      <c r="D115" s="32"/>
      <c r="E115" s="32"/>
      <c r="F115" s="224" t="str">
        <f>F6</f>
        <v>Stavebno-technické úpravy učební fyziky, chémie a biológie</v>
      </c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32"/>
      <c r="R115" s="33"/>
    </row>
    <row r="116" spans="2:18" ht="30" customHeight="1">
      <c r="B116" s="18"/>
      <c r="C116" s="26" t="s">
        <v>108</v>
      </c>
      <c r="D116" s="19"/>
      <c r="E116" s="19"/>
      <c r="F116" s="224" t="s">
        <v>109</v>
      </c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9"/>
      <c r="R116" s="20"/>
    </row>
    <row r="117" spans="2:18" s="1" customFormat="1" ht="36.75" customHeight="1">
      <c r="B117" s="31"/>
      <c r="C117" s="65" t="s">
        <v>110</v>
      </c>
      <c r="D117" s="32"/>
      <c r="E117" s="32"/>
      <c r="F117" s="201" t="str">
        <f>F8</f>
        <v>007 - 01-1 - Búracie práce</v>
      </c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32"/>
      <c r="R117" s="33"/>
    </row>
    <row r="118" spans="2:18" s="1" customFormat="1" ht="6.7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18" s="1" customFormat="1" ht="18" customHeight="1">
      <c r="B119" s="31"/>
      <c r="C119" s="26" t="s">
        <v>19</v>
      </c>
      <c r="D119" s="32"/>
      <c r="E119" s="32"/>
      <c r="F119" s="24" t="str">
        <f>F10</f>
        <v>Jilemnického 2, Žiar nad Hronom</v>
      </c>
      <c r="G119" s="32"/>
      <c r="H119" s="32"/>
      <c r="I119" s="32"/>
      <c r="J119" s="32"/>
      <c r="K119" s="26" t="s">
        <v>21</v>
      </c>
      <c r="L119" s="32"/>
      <c r="M119" s="230" t="str">
        <f>IF(O10="","",O10)</f>
        <v>25. 4. 2017</v>
      </c>
      <c r="N119" s="200"/>
      <c r="O119" s="200"/>
      <c r="P119" s="200"/>
      <c r="Q119" s="32"/>
      <c r="R119" s="33"/>
    </row>
    <row r="120" spans="2:18" s="1" customFormat="1" ht="6.7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18" s="1" customFormat="1" ht="15">
      <c r="B121" s="31"/>
      <c r="C121" s="26" t="s">
        <v>23</v>
      </c>
      <c r="D121" s="32"/>
      <c r="E121" s="32"/>
      <c r="F121" s="24" t="str">
        <f>E13</f>
        <v>Mesto Žiar nad Hronom</v>
      </c>
      <c r="G121" s="32"/>
      <c r="H121" s="32"/>
      <c r="I121" s="32"/>
      <c r="J121" s="32"/>
      <c r="K121" s="26" t="s">
        <v>29</v>
      </c>
      <c r="L121" s="32"/>
      <c r="M121" s="186" t="str">
        <f>E19</f>
        <v>Ing. Katarína Fronková</v>
      </c>
      <c r="N121" s="200"/>
      <c r="O121" s="200"/>
      <c r="P121" s="200"/>
      <c r="Q121" s="200"/>
      <c r="R121" s="33"/>
    </row>
    <row r="122" spans="2:18" s="1" customFormat="1" ht="14.25" customHeight="1">
      <c r="B122" s="31"/>
      <c r="C122" s="26" t="s">
        <v>27</v>
      </c>
      <c r="D122" s="32"/>
      <c r="E122" s="32"/>
      <c r="F122" s="24" t="str">
        <f>IF(E16="","",E16)</f>
        <v>Vyplň údaj</v>
      </c>
      <c r="G122" s="32"/>
      <c r="H122" s="32"/>
      <c r="I122" s="32"/>
      <c r="J122" s="32"/>
      <c r="K122" s="26" t="s">
        <v>33</v>
      </c>
      <c r="L122" s="32"/>
      <c r="M122" s="186" t="str">
        <f>E22</f>
        <v>Bc.Bianca Mihalková Hess</v>
      </c>
      <c r="N122" s="200"/>
      <c r="O122" s="200"/>
      <c r="P122" s="200"/>
      <c r="Q122" s="200"/>
      <c r="R122" s="33"/>
    </row>
    <row r="123" spans="2:18" s="1" customFormat="1" ht="9.75" customHeight="1"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3"/>
    </row>
    <row r="124" spans="2:27" s="9" customFormat="1" ht="29.25" customHeight="1">
      <c r="B124" s="144"/>
      <c r="C124" s="145" t="s">
        <v>136</v>
      </c>
      <c r="D124" s="146" t="s">
        <v>137</v>
      </c>
      <c r="E124" s="146" t="s">
        <v>57</v>
      </c>
      <c r="F124" s="238" t="s">
        <v>138</v>
      </c>
      <c r="G124" s="239"/>
      <c r="H124" s="239"/>
      <c r="I124" s="239"/>
      <c r="J124" s="146" t="s">
        <v>139</v>
      </c>
      <c r="K124" s="146" t="s">
        <v>140</v>
      </c>
      <c r="L124" s="240" t="s">
        <v>141</v>
      </c>
      <c r="M124" s="239"/>
      <c r="N124" s="238" t="s">
        <v>115</v>
      </c>
      <c r="O124" s="239"/>
      <c r="P124" s="239"/>
      <c r="Q124" s="241"/>
      <c r="R124" s="147"/>
      <c r="T124" s="73" t="s">
        <v>142</v>
      </c>
      <c r="U124" s="74" t="s">
        <v>39</v>
      </c>
      <c r="V124" s="74" t="s">
        <v>143</v>
      </c>
      <c r="W124" s="74" t="s">
        <v>144</v>
      </c>
      <c r="X124" s="74" t="s">
        <v>145</v>
      </c>
      <c r="Y124" s="74" t="s">
        <v>146</v>
      </c>
      <c r="Z124" s="74" t="s">
        <v>147</v>
      </c>
      <c r="AA124" s="75" t="s">
        <v>148</v>
      </c>
    </row>
    <row r="125" spans="2:63" s="1" customFormat="1" ht="29.25" customHeight="1">
      <c r="B125" s="31"/>
      <c r="C125" s="77" t="s">
        <v>112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250">
        <f>BK125</f>
        <v>0</v>
      </c>
      <c r="O125" s="251"/>
      <c r="P125" s="251"/>
      <c r="Q125" s="251"/>
      <c r="R125" s="33"/>
      <c r="T125" s="76"/>
      <c r="U125" s="47"/>
      <c r="V125" s="47"/>
      <c r="W125" s="148">
        <f>W126+W138+W154</f>
        <v>0</v>
      </c>
      <c r="X125" s="47"/>
      <c r="Y125" s="148">
        <f>Y126+Y138+Y154</f>
        <v>0</v>
      </c>
      <c r="Z125" s="47"/>
      <c r="AA125" s="149">
        <f>AA126+AA138+AA154</f>
        <v>1.790998</v>
      </c>
      <c r="AT125" s="14" t="s">
        <v>74</v>
      </c>
      <c r="AU125" s="14" t="s">
        <v>117</v>
      </c>
      <c r="BK125" s="150">
        <f>BK126+BK138+BK154</f>
        <v>0</v>
      </c>
    </row>
    <row r="126" spans="2:63" s="10" customFormat="1" ht="36.75" customHeight="1">
      <c r="B126" s="151"/>
      <c r="C126" s="152"/>
      <c r="D126" s="153" t="s">
        <v>118</v>
      </c>
      <c r="E126" s="153"/>
      <c r="F126" s="153"/>
      <c r="G126" s="153"/>
      <c r="H126" s="153"/>
      <c r="I126" s="153"/>
      <c r="J126" s="153"/>
      <c r="K126" s="153"/>
      <c r="L126" s="153"/>
      <c r="M126" s="153"/>
      <c r="N126" s="235">
        <f>BK126</f>
        <v>0</v>
      </c>
      <c r="O126" s="252"/>
      <c r="P126" s="252"/>
      <c r="Q126" s="252"/>
      <c r="R126" s="154"/>
      <c r="T126" s="155"/>
      <c r="U126" s="152"/>
      <c r="V126" s="152"/>
      <c r="W126" s="156">
        <f>W127</f>
        <v>0</v>
      </c>
      <c r="X126" s="152"/>
      <c r="Y126" s="156">
        <f>Y127</f>
        <v>0</v>
      </c>
      <c r="Z126" s="152"/>
      <c r="AA126" s="157">
        <f>AA127</f>
        <v>1.790998</v>
      </c>
      <c r="AR126" s="158" t="s">
        <v>82</v>
      </c>
      <c r="AT126" s="159" t="s">
        <v>74</v>
      </c>
      <c r="AU126" s="159" t="s">
        <v>75</v>
      </c>
      <c r="AY126" s="158" t="s">
        <v>149</v>
      </c>
      <c r="BK126" s="160">
        <f>BK127</f>
        <v>0</v>
      </c>
    </row>
    <row r="127" spans="2:63" s="10" customFormat="1" ht="19.5" customHeight="1">
      <c r="B127" s="151"/>
      <c r="C127" s="152"/>
      <c r="D127" s="161" t="s">
        <v>119</v>
      </c>
      <c r="E127" s="161"/>
      <c r="F127" s="161"/>
      <c r="G127" s="161"/>
      <c r="H127" s="161"/>
      <c r="I127" s="161"/>
      <c r="J127" s="161"/>
      <c r="K127" s="161"/>
      <c r="L127" s="161"/>
      <c r="M127" s="161"/>
      <c r="N127" s="253">
        <f>BK127</f>
        <v>0</v>
      </c>
      <c r="O127" s="254"/>
      <c r="P127" s="254"/>
      <c r="Q127" s="254"/>
      <c r="R127" s="154"/>
      <c r="T127" s="155"/>
      <c r="U127" s="152"/>
      <c r="V127" s="152"/>
      <c r="W127" s="156">
        <f>SUM(W128:W137)</f>
        <v>0</v>
      </c>
      <c r="X127" s="152"/>
      <c r="Y127" s="156">
        <f>SUM(Y128:Y137)</f>
        <v>0</v>
      </c>
      <c r="Z127" s="152"/>
      <c r="AA127" s="157">
        <f>SUM(AA128:AA137)</f>
        <v>1.790998</v>
      </c>
      <c r="AR127" s="158" t="s">
        <v>82</v>
      </c>
      <c r="AT127" s="159" t="s">
        <v>74</v>
      </c>
      <c r="AU127" s="159" t="s">
        <v>82</v>
      </c>
      <c r="AY127" s="158" t="s">
        <v>149</v>
      </c>
      <c r="BK127" s="160">
        <f>SUM(BK128:BK137)</f>
        <v>0</v>
      </c>
    </row>
    <row r="128" spans="2:65" s="1" customFormat="1" ht="31.5" customHeight="1">
      <c r="B128" s="133"/>
      <c r="C128" s="162" t="s">
        <v>82</v>
      </c>
      <c r="D128" s="162" t="s">
        <v>150</v>
      </c>
      <c r="E128" s="163" t="s">
        <v>151</v>
      </c>
      <c r="F128" s="242" t="s">
        <v>152</v>
      </c>
      <c r="G128" s="243"/>
      <c r="H128" s="243"/>
      <c r="I128" s="243"/>
      <c r="J128" s="164" t="s">
        <v>153</v>
      </c>
      <c r="K128" s="165">
        <v>1</v>
      </c>
      <c r="L128" s="244">
        <v>0</v>
      </c>
      <c r="M128" s="243"/>
      <c r="N128" s="245">
        <f aca="true" t="shared" si="5" ref="N128:N137">ROUND(L128*K128,3)</f>
        <v>0</v>
      </c>
      <c r="O128" s="243"/>
      <c r="P128" s="243"/>
      <c r="Q128" s="243"/>
      <c r="R128" s="135"/>
      <c r="T128" s="167" t="s">
        <v>3</v>
      </c>
      <c r="U128" s="40" t="s">
        <v>42</v>
      </c>
      <c r="V128" s="32"/>
      <c r="W128" s="168">
        <f aca="true" t="shared" si="6" ref="W128:W137">V128*K128</f>
        <v>0</v>
      </c>
      <c r="X128" s="168">
        <v>0</v>
      </c>
      <c r="Y128" s="168">
        <f aca="true" t="shared" si="7" ref="Y128:Y137">X128*K128</f>
        <v>0</v>
      </c>
      <c r="Z128" s="168">
        <v>0.024</v>
      </c>
      <c r="AA128" s="169">
        <f aca="true" t="shared" si="8" ref="AA128:AA137">Z128*K128</f>
        <v>0.024</v>
      </c>
      <c r="AR128" s="14" t="s">
        <v>154</v>
      </c>
      <c r="AT128" s="14" t="s">
        <v>150</v>
      </c>
      <c r="AU128" s="14" t="s">
        <v>86</v>
      </c>
      <c r="AY128" s="14" t="s">
        <v>149</v>
      </c>
      <c r="BE128" s="110">
        <f aca="true" t="shared" si="9" ref="BE128:BE137">IF(U128="základná",N128,0)</f>
        <v>0</v>
      </c>
      <c r="BF128" s="110">
        <f aca="true" t="shared" si="10" ref="BF128:BF137">IF(U128="znížená",N128,0)</f>
        <v>0</v>
      </c>
      <c r="BG128" s="110">
        <f aca="true" t="shared" si="11" ref="BG128:BG137">IF(U128="zákl. prenesená",N128,0)</f>
        <v>0</v>
      </c>
      <c r="BH128" s="110">
        <f aca="true" t="shared" si="12" ref="BH128:BH137">IF(U128="zníž. prenesená",N128,0)</f>
        <v>0</v>
      </c>
      <c r="BI128" s="110">
        <f aca="true" t="shared" si="13" ref="BI128:BI137">IF(U128="nulová",N128,0)</f>
        <v>0</v>
      </c>
      <c r="BJ128" s="14" t="s">
        <v>86</v>
      </c>
      <c r="BK128" s="170">
        <f aca="true" t="shared" si="14" ref="BK128:BK137">ROUND(L128*K128,3)</f>
        <v>0</v>
      </c>
      <c r="BL128" s="14" t="s">
        <v>154</v>
      </c>
      <c r="BM128" s="14" t="s">
        <v>155</v>
      </c>
    </row>
    <row r="129" spans="2:65" s="1" customFormat="1" ht="31.5" customHeight="1">
      <c r="B129" s="133"/>
      <c r="C129" s="162" t="s">
        <v>86</v>
      </c>
      <c r="D129" s="162" t="s">
        <v>150</v>
      </c>
      <c r="E129" s="163" t="s">
        <v>156</v>
      </c>
      <c r="F129" s="242" t="s">
        <v>157</v>
      </c>
      <c r="G129" s="243"/>
      <c r="H129" s="243"/>
      <c r="I129" s="243"/>
      <c r="J129" s="164" t="s">
        <v>158</v>
      </c>
      <c r="K129" s="165">
        <v>1.845</v>
      </c>
      <c r="L129" s="244">
        <v>0</v>
      </c>
      <c r="M129" s="243"/>
      <c r="N129" s="245">
        <f t="shared" si="5"/>
        <v>0</v>
      </c>
      <c r="O129" s="243"/>
      <c r="P129" s="243"/>
      <c r="Q129" s="243"/>
      <c r="R129" s="135"/>
      <c r="T129" s="167" t="s">
        <v>3</v>
      </c>
      <c r="U129" s="40" t="s">
        <v>42</v>
      </c>
      <c r="V129" s="32"/>
      <c r="W129" s="168">
        <f t="shared" si="6"/>
        <v>0</v>
      </c>
      <c r="X129" s="168">
        <v>0</v>
      </c>
      <c r="Y129" s="168">
        <f t="shared" si="7"/>
        <v>0</v>
      </c>
      <c r="Z129" s="168">
        <v>0.076</v>
      </c>
      <c r="AA129" s="169">
        <f t="shared" si="8"/>
        <v>0.14021999999999998</v>
      </c>
      <c r="AR129" s="14" t="s">
        <v>154</v>
      </c>
      <c r="AT129" s="14" t="s">
        <v>150</v>
      </c>
      <c r="AU129" s="14" t="s">
        <v>86</v>
      </c>
      <c r="AY129" s="14" t="s">
        <v>149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86</v>
      </c>
      <c r="BK129" s="170">
        <f t="shared" si="14"/>
        <v>0</v>
      </c>
      <c r="BL129" s="14" t="s">
        <v>154</v>
      </c>
      <c r="BM129" s="14" t="s">
        <v>159</v>
      </c>
    </row>
    <row r="130" spans="2:65" s="1" customFormat="1" ht="44.25" customHeight="1">
      <c r="B130" s="133"/>
      <c r="C130" s="162" t="s">
        <v>160</v>
      </c>
      <c r="D130" s="162" t="s">
        <v>150</v>
      </c>
      <c r="E130" s="163" t="s">
        <v>161</v>
      </c>
      <c r="F130" s="242" t="s">
        <v>162</v>
      </c>
      <c r="G130" s="243"/>
      <c r="H130" s="243"/>
      <c r="I130" s="243"/>
      <c r="J130" s="164" t="s">
        <v>158</v>
      </c>
      <c r="K130" s="165">
        <v>271.167</v>
      </c>
      <c r="L130" s="244">
        <v>0</v>
      </c>
      <c r="M130" s="243"/>
      <c r="N130" s="245">
        <f t="shared" si="5"/>
        <v>0</v>
      </c>
      <c r="O130" s="243"/>
      <c r="P130" s="243"/>
      <c r="Q130" s="243"/>
      <c r="R130" s="135"/>
      <c r="T130" s="167" t="s">
        <v>3</v>
      </c>
      <c r="U130" s="40" t="s">
        <v>42</v>
      </c>
      <c r="V130" s="32"/>
      <c r="W130" s="168">
        <f t="shared" si="6"/>
        <v>0</v>
      </c>
      <c r="X130" s="168">
        <v>0</v>
      </c>
      <c r="Y130" s="168">
        <f t="shared" si="7"/>
        <v>0</v>
      </c>
      <c r="Z130" s="168">
        <v>0.002</v>
      </c>
      <c r="AA130" s="169">
        <f t="shared" si="8"/>
        <v>0.542334</v>
      </c>
      <c r="AR130" s="14" t="s">
        <v>154</v>
      </c>
      <c r="AT130" s="14" t="s">
        <v>150</v>
      </c>
      <c r="AU130" s="14" t="s">
        <v>86</v>
      </c>
      <c r="AY130" s="14" t="s">
        <v>149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86</v>
      </c>
      <c r="BK130" s="170">
        <f t="shared" si="14"/>
        <v>0</v>
      </c>
      <c r="BL130" s="14" t="s">
        <v>154</v>
      </c>
      <c r="BM130" s="14" t="s">
        <v>163</v>
      </c>
    </row>
    <row r="131" spans="2:65" s="1" customFormat="1" ht="44.25" customHeight="1">
      <c r="B131" s="133"/>
      <c r="C131" s="162" t="s">
        <v>154</v>
      </c>
      <c r="D131" s="162" t="s">
        <v>150</v>
      </c>
      <c r="E131" s="163" t="s">
        <v>164</v>
      </c>
      <c r="F131" s="242" t="s">
        <v>165</v>
      </c>
      <c r="G131" s="243"/>
      <c r="H131" s="243"/>
      <c r="I131" s="243"/>
      <c r="J131" s="164" t="s">
        <v>158</v>
      </c>
      <c r="K131" s="165">
        <v>277.974</v>
      </c>
      <c r="L131" s="244">
        <v>0</v>
      </c>
      <c r="M131" s="243"/>
      <c r="N131" s="245">
        <f t="shared" si="5"/>
        <v>0</v>
      </c>
      <c r="O131" s="243"/>
      <c r="P131" s="243"/>
      <c r="Q131" s="243"/>
      <c r="R131" s="135"/>
      <c r="T131" s="167" t="s">
        <v>3</v>
      </c>
      <c r="U131" s="40" t="s">
        <v>42</v>
      </c>
      <c r="V131" s="32"/>
      <c r="W131" s="168">
        <f t="shared" si="6"/>
        <v>0</v>
      </c>
      <c r="X131" s="168">
        <v>0</v>
      </c>
      <c r="Y131" s="168">
        <f t="shared" si="7"/>
        <v>0</v>
      </c>
      <c r="Z131" s="168">
        <v>0.002</v>
      </c>
      <c r="AA131" s="169">
        <f t="shared" si="8"/>
        <v>0.555948</v>
      </c>
      <c r="AR131" s="14" t="s">
        <v>154</v>
      </c>
      <c r="AT131" s="14" t="s">
        <v>150</v>
      </c>
      <c r="AU131" s="14" t="s">
        <v>86</v>
      </c>
      <c r="AY131" s="14" t="s">
        <v>149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86</v>
      </c>
      <c r="BK131" s="170">
        <f t="shared" si="14"/>
        <v>0</v>
      </c>
      <c r="BL131" s="14" t="s">
        <v>154</v>
      </c>
      <c r="BM131" s="14" t="s">
        <v>166</v>
      </c>
    </row>
    <row r="132" spans="2:65" s="1" customFormat="1" ht="31.5" customHeight="1">
      <c r="B132" s="133"/>
      <c r="C132" s="162" t="s">
        <v>167</v>
      </c>
      <c r="D132" s="162" t="s">
        <v>150</v>
      </c>
      <c r="E132" s="163" t="s">
        <v>168</v>
      </c>
      <c r="F132" s="242" t="s">
        <v>169</v>
      </c>
      <c r="G132" s="243"/>
      <c r="H132" s="243"/>
      <c r="I132" s="243"/>
      <c r="J132" s="164" t="s">
        <v>158</v>
      </c>
      <c r="K132" s="165">
        <v>7.772</v>
      </c>
      <c r="L132" s="244">
        <v>0</v>
      </c>
      <c r="M132" s="243"/>
      <c r="N132" s="245">
        <f t="shared" si="5"/>
        <v>0</v>
      </c>
      <c r="O132" s="243"/>
      <c r="P132" s="243"/>
      <c r="Q132" s="243"/>
      <c r="R132" s="135"/>
      <c r="T132" s="167" t="s">
        <v>3</v>
      </c>
      <c r="U132" s="40" t="s">
        <v>42</v>
      </c>
      <c r="V132" s="32"/>
      <c r="W132" s="168">
        <f t="shared" si="6"/>
        <v>0</v>
      </c>
      <c r="X132" s="168">
        <v>0</v>
      </c>
      <c r="Y132" s="168">
        <f t="shared" si="7"/>
        <v>0</v>
      </c>
      <c r="Z132" s="168">
        <v>0.068</v>
      </c>
      <c r="AA132" s="169">
        <f t="shared" si="8"/>
        <v>0.5284960000000001</v>
      </c>
      <c r="AR132" s="14" t="s">
        <v>154</v>
      </c>
      <c r="AT132" s="14" t="s">
        <v>150</v>
      </c>
      <c r="AU132" s="14" t="s">
        <v>86</v>
      </c>
      <c r="AY132" s="14" t="s">
        <v>149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86</v>
      </c>
      <c r="BK132" s="170">
        <f t="shared" si="14"/>
        <v>0</v>
      </c>
      <c r="BL132" s="14" t="s">
        <v>154</v>
      </c>
      <c r="BM132" s="14" t="s">
        <v>170</v>
      </c>
    </row>
    <row r="133" spans="2:65" s="1" customFormat="1" ht="31.5" customHeight="1">
      <c r="B133" s="133"/>
      <c r="C133" s="162" t="s">
        <v>171</v>
      </c>
      <c r="D133" s="162" t="s">
        <v>150</v>
      </c>
      <c r="E133" s="163" t="s">
        <v>172</v>
      </c>
      <c r="F133" s="242" t="s">
        <v>173</v>
      </c>
      <c r="G133" s="243"/>
      <c r="H133" s="243"/>
      <c r="I133" s="243"/>
      <c r="J133" s="164" t="s">
        <v>174</v>
      </c>
      <c r="K133" s="165">
        <v>1.791</v>
      </c>
      <c r="L133" s="244">
        <v>0</v>
      </c>
      <c r="M133" s="243"/>
      <c r="N133" s="245">
        <f t="shared" si="5"/>
        <v>0</v>
      </c>
      <c r="O133" s="243"/>
      <c r="P133" s="243"/>
      <c r="Q133" s="243"/>
      <c r="R133" s="135"/>
      <c r="T133" s="167" t="s">
        <v>3</v>
      </c>
      <c r="U133" s="40" t="s">
        <v>42</v>
      </c>
      <c r="V133" s="32"/>
      <c r="W133" s="168">
        <f t="shared" si="6"/>
        <v>0</v>
      </c>
      <c r="X133" s="168">
        <v>0</v>
      </c>
      <c r="Y133" s="168">
        <f t="shared" si="7"/>
        <v>0</v>
      </c>
      <c r="Z133" s="168">
        <v>0</v>
      </c>
      <c r="AA133" s="169">
        <f t="shared" si="8"/>
        <v>0</v>
      </c>
      <c r="AR133" s="14" t="s">
        <v>154</v>
      </c>
      <c r="AT133" s="14" t="s">
        <v>150</v>
      </c>
      <c r="AU133" s="14" t="s">
        <v>86</v>
      </c>
      <c r="AY133" s="14" t="s">
        <v>149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86</v>
      </c>
      <c r="BK133" s="170">
        <f t="shared" si="14"/>
        <v>0</v>
      </c>
      <c r="BL133" s="14" t="s">
        <v>154</v>
      </c>
      <c r="BM133" s="14" t="s">
        <v>175</v>
      </c>
    </row>
    <row r="134" spans="2:65" s="1" customFormat="1" ht="31.5" customHeight="1">
      <c r="B134" s="133"/>
      <c r="C134" s="162" t="s">
        <v>176</v>
      </c>
      <c r="D134" s="162" t="s">
        <v>150</v>
      </c>
      <c r="E134" s="163" t="s">
        <v>177</v>
      </c>
      <c r="F134" s="242" t="s">
        <v>178</v>
      </c>
      <c r="G134" s="243"/>
      <c r="H134" s="243"/>
      <c r="I134" s="243"/>
      <c r="J134" s="164" t="s">
        <v>174</v>
      </c>
      <c r="K134" s="165">
        <v>17.91</v>
      </c>
      <c r="L134" s="244">
        <v>0</v>
      </c>
      <c r="M134" s="243"/>
      <c r="N134" s="245">
        <f t="shared" si="5"/>
        <v>0</v>
      </c>
      <c r="O134" s="243"/>
      <c r="P134" s="243"/>
      <c r="Q134" s="243"/>
      <c r="R134" s="135"/>
      <c r="T134" s="167" t="s">
        <v>3</v>
      </c>
      <c r="U134" s="40" t="s">
        <v>42</v>
      </c>
      <c r="V134" s="32"/>
      <c r="W134" s="168">
        <f t="shared" si="6"/>
        <v>0</v>
      </c>
      <c r="X134" s="168">
        <v>0</v>
      </c>
      <c r="Y134" s="168">
        <f t="shared" si="7"/>
        <v>0</v>
      </c>
      <c r="Z134" s="168">
        <v>0</v>
      </c>
      <c r="AA134" s="169">
        <f t="shared" si="8"/>
        <v>0</v>
      </c>
      <c r="AR134" s="14" t="s">
        <v>154</v>
      </c>
      <c r="AT134" s="14" t="s">
        <v>150</v>
      </c>
      <c r="AU134" s="14" t="s">
        <v>86</v>
      </c>
      <c r="AY134" s="14" t="s">
        <v>149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86</v>
      </c>
      <c r="BK134" s="170">
        <f t="shared" si="14"/>
        <v>0</v>
      </c>
      <c r="BL134" s="14" t="s">
        <v>154</v>
      </c>
      <c r="BM134" s="14" t="s">
        <v>179</v>
      </c>
    </row>
    <row r="135" spans="2:65" s="1" customFormat="1" ht="31.5" customHeight="1">
      <c r="B135" s="133"/>
      <c r="C135" s="162" t="s">
        <v>180</v>
      </c>
      <c r="D135" s="162" t="s">
        <v>150</v>
      </c>
      <c r="E135" s="163" t="s">
        <v>181</v>
      </c>
      <c r="F135" s="242" t="s">
        <v>182</v>
      </c>
      <c r="G135" s="243"/>
      <c r="H135" s="243"/>
      <c r="I135" s="243"/>
      <c r="J135" s="164" t="s">
        <v>174</v>
      </c>
      <c r="K135" s="165">
        <v>1.791</v>
      </c>
      <c r="L135" s="244">
        <v>0</v>
      </c>
      <c r="M135" s="243"/>
      <c r="N135" s="245">
        <f t="shared" si="5"/>
        <v>0</v>
      </c>
      <c r="O135" s="243"/>
      <c r="P135" s="243"/>
      <c r="Q135" s="243"/>
      <c r="R135" s="135"/>
      <c r="T135" s="167" t="s">
        <v>3</v>
      </c>
      <c r="U135" s="40" t="s">
        <v>42</v>
      </c>
      <c r="V135" s="32"/>
      <c r="W135" s="168">
        <f t="shared" si="6"/>
        <v>0</v>
      </c>
      <c r="X135" s="168">
        <v>0</v>
      </c>
      <c r="Y135" s="168">
        <f t="shared" si="7"/>
        <v>0</v>
      </c>
      <c r="Z135" s="168">
        <v>0</v>
      </c>
      <c r="AA135" s="169">
        <f t="shared" si="8"/>
        <v>0</v>
      </c>
      <c r="AR135" s="14" t="s">
        <v>154</v>
      </c>
      <c r="AT135" s="14" t="s">
        <v>150</v>
      </c>
      <c r="AU135" s="14" t="s">
        <v>86</v>
      </c>
      <c r="AY135" s="14" t="s">
        <v>149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86</v>
      </c>
      <c r="BK135" s="170">
        <f t="shared" si="14"/>
        <v>0</v>
      </c>
      <c r="BL135" s="14" t="s">
        <v>154</v>
      </c>
      <c r="BM135" s="14" t="s">
        <v>183</v>
      </c>
    </row>
    <row r="136" spans="2:65" s="1" customFormat="1" ht="31.5" customHeight="1">
      <c r="B136" s="133"/>
      <c r="C136" s="162" t="s">
        <v>184</v>
      </c>
      <c r="D136" s="162" t="s">
        <v>150</v>
      </c>
      <c r="E136" s="163" t="s">
        <v>185</v>
      </c>
      <c r="F136" s="242" t="s">
        <v>186</v>
      </c>
      <c r="G136" s="243"/>
      <c r="H136" s="243"/>
      <c r="I136" s="243"/>
      <c r="J136" s="164" t="s">
        <v>174</v>
      </c>
      <c r="K136" s="165">
        <v>1.791</v>
      </c>
      <c r="L136" s="244">
        <v>0</v>
      </c>
      <c r="M136" s="243"/>
      <c r="N136" s="245">
        <f t="shared" si="5"/>
        <v>0</v>
      </c>
      <c r="O136" s="243"/>
      <c r="P136" s="243"/>
      <c r="Q136" s="243"/>
      <c r="R136" s="135"/>
      <c r="T136" s="167" t="s">
        <v>3</v>
      </c>
      <c r="U136" s="40" t="s">
        <v>42</v>
      </c>
      <c r="V136" s="32"/>
      <c r="W136" s="168">
        <f t="shared" si="6"/>
        <v>0</v>
      </c>
      <c r="X136" s="168">
        <v>0</v>
      </c>
      <c r="Y136" s="168">
        <f t="shared" si="7"/>
        <v>0</v>
      </c>
      <c r="Z136" s="168">
        <v>0</v>
      </c>
      <c r="AA136" s="169">
        <f t="shared" si="8"/>
        <v>0</v>
      </c>
      <c r="AR136" s="14" t="s">
        <v>154</v>
      </c>
      <c r="AT136" s="14" t="s">
        <v>150</v>
      </c>
      <c r="AU136" s="14" t="s">
        <v>86</v>
      </c>
      <c r="AY136" s="14" t="s">
        <v>149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86</v>
      </c>
      <c r="BK136" s="170">
        <f t="shared" si="14"/>
        <v>0</v>
      </c>
      <c r="BL136" s="14" t="s">
        <v>154</v>
      </c>
      <c r="BM136" s="14" t="s">
        <v>187</v>
      </c>
    </row>
    <row r="137" spans="2:65" s="1" customFormat="1" ht="22.5" customHeight="1">
      <c r="B137" s="133"/>
      <c r="C137" s="162" t="s">
        <v>188</v>
      </c>
      <c r="D137" s="162" t="s">
        <v>150</v>
      </c>
      <c r="E137" s="163" t="s">
        <v>189</v>
      </c>
      <c r="F137" s="242" t="s">
        <v>190</v>
      </c>
      <c r="G137" s="243"/>
      <c r="H137" s="243"/>
      <c r="I137" s="243"/>
      <c r="J137" s="164" t="s">
        <v>153</v>
      </c>
      <c r="K137" s="165">
        <v>1</v>
      </c>
      <c r="L137" s="244">
        <v>0</v>
      </c>
      <c r="M137" s="243"/>
      <c r="N137" s="245">
        <f t="shared" si="5"/>
        <v>0</v>
      </c>
      <c r="O137" s="243"/>
      <c r="P137" s="243"/>
      <c r="Q137" s="243"/>
      <c r="R137" s="135"/>
      <c r="T137" s="167" t="s">
        <v>3</v>
      </c>
      <c r="U137" s="40" t="s">
        <v>42</v>
      </c>
      <c r="V137" s="32"/>
      <c r="W137" s="168">
        <f t="shared" si="6"/>
        <v>0</v>
      </c>
      <c r="X137" s="168">
        <v>0</v>
      </c>
      <c r="Y137" s="168">
        <f t="shared" si="7"/>
        <v>0</v>
      </c>
      <c r="Z137" s="168">
        <v>0</v>
      </c>
      <c r="AA137" s="169">
        <f t="shared" si="8"/>
        <v>0</v>
      </c>
      <c r="AR137" s="14" t="s">
        <v>154</v>
      </c>
      <c r="AT137" s="14" t="s">
        <v>150</v>
      </c>
      <c r="AU137" s="14" t="s">
        <v>86</v>
      </c>
      <c r="AY137" s="14" t="s">
        <v>149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86</v>
      </c>
      <c r="BK137" s="170">
        <f t="shared" si="14"/>
        <v>0</v>
      </c>
      <c r="BL137" s="14" t="s">
        <v>154</v>
      </c>
      <c r="BM137" s="14" t="s">
        <v>191</v>
      </c>
    </row>
    <row r="138" spans="2:63" s="10" customFormat="1" ht="36.75" customHeight="1">
      <c r="B138" s="151"/>
      <c r="C138" s="152"/>
      <c r="D138" s="153" t="s">
        <v>120</v>
      </c>
      <c r="E138" s="153"/>
      <c r="F138" s="153"/>
      <c r="G138" s="153"/>
      <c r="H138" s="153"/>
      <c r="I138" s="153"/>
      <c r="J138" s="153"/>
      <c r="K138" s="153"/>
      <c r="L138" s="153"/>
      <c r="M138" s="153"/>
      <c r="N138" s="255">
        <f>BK138</f>
        <v>0</v>
      </c>
      <c r="O138" s="256"/>
      <c r="P138" s="256"/>
      <c r="Q138" s="256"/>
      <c r="R138" s="154"/>
      <c r="T138" s="155"/>
      <c r="U138" s="152"/>
      <c r="V138" s="152"/>
      <c r="W138" s="156">
        <f>W139+W141+W143</f>
        <v>0</v>
      </c>
      <c r="X138" s="152"/>
      <c r="Y138" s="156">
        <f>Y139+Y141+Y143</f>
        <v>0</v>
      </c>
      <c r="Z138" s="152"/>
      <c r="AA138" s="157">
        <f>AA139+AA141+AA143</f>
        <v>0</v>
      </c>
      <c r="AR138" s="158" t="s">
        <v>86</v>
      </c>
      <c r="AT138" s="159" t="s">
        <v>74</v>
      </c>
      <c r="AU138" s="159" t="s">
        <v>75</v>
      </c>
      <c r="AY138" s="158" t="s">
        <v>149</v>
      </c>
      <c r="BK138" s="160">
        <f>BK139+BK141+BK143</f>
        <v>0</v>
      </c>
    </row>
    <row r="139" spans="2:63" s="10" customFormat="1" ht="19.5" customHeight="1">
      <c r="B139" s="151"/>
      <c r="C139" s="152"/>
      <c r="D139" s="161" t="s">
        <v>121</v>
      </c>
      <c r="E139" s="161"/>
      <c r="F139" s="161"/>
      <c r="G139" s="161"/>
      <c r="H139" s="161"/>
      <c r="I139" s="161"/>
      <c r="J139" s="161"/>
      <c r="K139" s="161"/>
      <c r="L139" s="161"/>
      <c r="M139" s="161"/>
      <c r="N139" s="253">
        <f>BK139</f>
        <v>0</v>
      </c>
      <c r="O139" s="254"/>
      <c r="P139" s="254"/>
      <c r="Q139" s="254"/>
      <c r="R139" s="154"/>
      <c r="T139" s="155"/>
      <c r="U139" s="152"/>
      <c r="V139" s="152"/>
      <c r="W139" s="156">
        <f>W140</f>
        <v>0</v>
      </c>
      <c r="X139" s="152"/>
      <c r="Y139" s="156">
        <f>Y140</f>
        <v>0</v>
      </c>
      <c r="Z139" s="152"/>
      <c r="AA139" s="157">
        <f>AA140</f>
        <v>0</v>
      </c>
      <c r="AR139" s="158" t="s">
        <v>82</v>
      </c>
      <c r="AT139" s="159" t="s">
        <v>74</v>
      </c>
      <c r="AU139" s="159" t="s">
        <v>82</v>
      </c>
      <c r="AY139" s="158" t="s">
        <v>149</v>
      </c>
      <c r="BK139" s="160">
        <f>BK140</f>
        <v>0</v>
      </c>
    </row>
    <row r="140" spans="2:65" s="1" customFormat="1" ht="31.5" customHeight="1">
      <c r="B140" s="133"/>
      <c r="C140" s="162" t="s">
        <v>192</v>
      </c>
      <c r="D140" s="162" t="s">
        <v>150</v>
      </c>
      <c r="E140" s="163" t="s">
        <v>193</v>
      </c>
      <c r="F140" s="242" t="s">
        <v>194</v>
      </c>
      <c r="G140" s="243"/>
      <c r="H140" s="243"/>
      <c r="I140" s="243"/>
      <c r="J140" s="164" t="s">
        <v>158</v>
      </c>
      <c r="K140" s="165">
        <v>549.141</v>
      </c>
      <c r="L140" s="244">
        <v>0</v>
      </c>
      <c r="M140" s="243"/>
      <c r="N140" s="245">
        <f>ROUND(L140*K140,3)</f>
        <v>0</v>
      </c>
      <c r="O140" s="243"/>
      <c r="P140" s="243"/>
      <c r="Q140" s="243"/>
      <c r="R140" s="135"/>
      <c r="T140" s="167" t="s">
        <v>3</v>
      </c>
      <c r="U140" s="40" t="s">
        <v>42</v>
      </c>
      <c r="V140" s="32"/>
      <c r="W140" s="168">
        <f>V140*K140</f>
        <v>0</v>
      </c>
      <c r="X140" s="168">
        <v>0</v>
      </c>
      <c r="Y140" s="168">
        <f>X140*K140</f>
        <v>0</v>
      </c>
      <c r="Z140" s="168">
        <v>0</v>
      </c>
      <c r="AA140" s="169">
        <f>Z140*K140</f>
        <v>0</v>
      </c>
      <c r="AR140" s="14" t="s">
        <v>195</v>
      </c>
      <c r="AT140" s="14" t="s">
        <v>150</v>
      </c>
      <c r="AU140" s="14" t="s">
        <v>86</v>
      </c>
      <c r="AY140" s="14" t="s">
        <v>149</v>
      </c>
      <c r="BE140" s="110">
        <f>IF(U140="základná",N140,0)</f>
        <v>0</v>
      </c>
      <c r="BF140" s="110">
        <f>IF(U140="znížená",N140,0)</f>
        <v>0</v>
      </c>
      <c r="BG140" s="110">
        <f>IF(U140="zákl. prenesená",N140,0)</f>
        <v>0</v>
      </c>
      <c r="BH140" s="110">
        <f>IF(U140="zníž. prenesená",N140,0)</f>
        <v>0</v>
      </c>
      <c r="BI140" s="110">
        <f>IF(U140="nulová",N140,0)</f>
        <v>0</v>
      </c>
      <c r="BJ140" s="14" t="s">
        <v>86</v>
      </c>
      <c r="BK140" s="170">
        <f>ROUND(L140*K140,3)</f>
        <v>0</v>
      </c>
      <c r="BL140" s="14" t="s">
        <v>195</v>
      </c>
      <c r="BM140" s="14" t="s">
        <v>196</v>
      </c>
    </row>
    <row r="141" spans="2:63" s="10" customFormat="1" ht="29.25" customHeight="1">
      <c r="B141" s="151"/>
      <c r="C141" s="152"/>
      <c r="D141" s="161" t="s">
        <v>122</v>
      </c>
      <c r="E141" s="161"/>
      <c r="F141" s="161"/>
      <c r="G141" s="161"/>
      <c r="H141" s="161"/>
      <c r="I141" s="161"/>
      <c r="J141" s="161"/>
      <c r="K141" s="161"/>
      <c r="L141" s="161"/>
      <c r="M141" s="161"/>
      <c r="N141" s="257">
        <f>BK141</f>
        <v>0</v>
      </c>
      <c r="O141" s="258"/>
      <c r="P141" s="258"/>
      <c r="Q141" s="258"/>
      <c r="R141" s="154"/>
      <c r="T141" s="155"/>
      <c r="U141" s="152"/>
      <c r="V141" s="152"/>
      <c r="W141" s="156">
        <f>W142</f>
        <v>0</v>
      </c>
      <c r="X141" s="152"/>
      <c r="Y141" s="156">
        <f>Y142</f>
        <v>0</v>
      </c>
      <c r="Z141" s="152"/>
      <c r="AA141" s="157">
        <f>AA142</f>
        <v>0</v>
      </c>
      <c r="AR141" s="158" t="s">
        <v>86</v>
      </c>
      <c r="AT141" s="159" t="s">
        <v>74</v>
      </c>
      <c r="AU141" s="159" t="s">
        <v>82</v>
      </c>
      <c r="AY141" s="158" t="s">
        <v>149</v>
      </c>
      <c r="BK141" s="160">
        <f>BK142</f>
        <v>0</v>
      </c>
    </row>
    <row r="142" spans="2:65" s="1" customFormat="1" ht="31.5" customHeight="1">
      <c r="B142" s="133"/>
      <c r="C142" s="162" t="s">
        <v>197</v>
      </c>
      <c r="D142" s="162" t="s">
        <v>150</v>
      </c>
      <c r="E142" s="163" t="s">
        <v>198</v>
      </c>
      <c r="F142" s="242" t="s">
        <v>199</v>
      </c>
      <c r="G142" s="243"/>
      <c r="H142" s="243"/>
      <c r="I142" s="243"/>
      <c r="J142" s="164" t="s">
        <v>158</v>
      </c>
      <c r="K142" s="165">
        <v>271.167</v>
      </c>
      <c r="L142" s="244">
        <v>0</v>
      </c>
      <c r="M142" s="243"/>
      <c r="N142" s="245">
        <f>ROUND(L142*K142,3)</f>
        <v>0</v>
      </c>
      <c r="O142" s="243"/>
      <c r="P142" s="243"/>
      <c r="Q142" s="243"/>
      <c r="R142" s="135"/>
      <c r="T142" s="167" t="s">
        <v>3</v>
      </c>
      <c r="U142" s="40" t="s">
        <v>42</v>
      </c>
      <c r="V142" s="32"/>
      <c r="W142" s="168">
        <f>V142*K142</f>
        <v>0</v>
      </c>
      <c r="X142" s="168">
        <v>0</v>
      </c>
      <c r="Y142" s="168">
        <f>X142*K142</f>
        <v>0</v>
      </c>
      <c r="Z142" s="168">
        <v>0</v>
      </c>
      <c r="AA142" s="169">
        <f>Z142*K142</f>
        <v>0</v>
      </c>
      <c r="AR142" s="14" t="s">
        <v>195</v>
      </c>
      <c r="AT142" s="14" t="s">
        <v>150</v>
      </c>
      <c r="AU142" s="14" t="s">
        <v>86</v>
      </c>
      <c r="AY142" s="14" t="s">
        <v>149</v>
      </c>
      <c r="BE142" s="110">
        <f>IF(U142="základná",N142,0)</f>
        <v>0</v>
      </c>
      <c r="BF142" s="110">
        <f>IF(U142="znížená",N142,0)</f>
        <v>0</v>
      </c>
      <c r="BG142" s="110">
        <f>IF(U142="zákl. prenesená",N142,0)</f>
        <v>0</v>
      </c>
      <c r="BH142" s="110">
        <f>IF(U142="zníž. prenesená",N142,0)</f>
        <v>0</v>
      </c>
      <c r="BI142" s="110">
        <f>IF(U142="nulová",N142,0)</f>
        <v>0</v>
      </c>
      <c r="BJ142" s="14" t="s">
        <v>86</v>
      </c>
      <c r="BK142" s="170">
        <f>ROUND(L142*K142,3)</f>
        <v>0</v>
      </c>
      <c r="BL142" s="14" t="s">
        <v>195</v>
      </c>
      <c r="BM142" s="14" t="s">
        <v>200</v>
      </c>
    </row>
    <row r="143" spans="2:63" s="10" customFormat="1" ht="29.25" customHeight="1">
      <c r="B143" s="151"/>
      <c r="C143" s="152"/>
      <c r="D143" s="161" t="s">
        <v>123</v>
      </c>
      <c r="E143" s="161"/>
      <c r="F143" s="161"/>
      <c r="G143" s="161"/>
      <c r="H143" s="161"/>
      <c r="I143" s="161"/>
      <c r="J143" s="161"/>
      <c r="K143" s="161"/>
      <c r="L143" s="161"/>
      <c r="M143" s="161"/>
      <c r="N143" s="257">
        <f>BK143</f>
        <v>0</v>
      </c>
      <c r="O143" s="258"/>
      <c r="P143" s="258"/>
      <c r="Q143" s="258"/>
      <c r="R143" s="154"/>
      <c r="T143" s="155"/>
      <c r="U143" s="152"/>
      <c r="V143" s="152"/>
      <c r="W143" s="156">
        <f>W144+SUM(W145:W149)</f>
        <v>0</v>
      </c>
      <c r="X143" s="152"/>
      <c r="Y143" s="156">
        <f>Y144+SUM(Y145:Y149)</f>
        <v>0</v>
      </c>
      <c r="Z143" s="152"/>
      <c r="AA143" s="157">
        <f>AA144+SUM(AA145:AA149)</f>
        <v>0</v>
      </c>
      <c r="AR143" s="158" t="s">
        <v>86</v>
      </c>
      <c r="AT143" s="159" t="s">
        <v>74</v>
      </c>
      <c r="AU143" s="159" t="s">
        <v>82</v>
      </c>
      <c r="AY143" s="158" t="s">
        <v>149</v>
      </c>
      <c r="BK143" s="160">
        <f>BK144+SUM(BK145:BK149)</f>
        <v>0</v>
      </c>
    </row>
    <row r="144" spans="2:65" s="1" customFormat="1" ht="44.25" customHeight="1">
      <c r="B144" s="133"/>
      <c r="C144" s="162" t="s">
        <v>201</v>
      </c>
      <c r="D144" s="162" t="s">
        <v>150</v>
      </c>
      <c r="E144" s="163" t="s">
        <v>202</v>
      </c>
      <c r="F144" s="242" t="s">
        <v>203</v>
      </c>
      <c r="G144" s="243"/>
      <c r="H144" s="243"/>
      <c r="I144" s="243"/>
      <c r="J144" s="164" t="s">
        <v>158</v>
      </c>
      <c r="K144" s="165">
        <v>6.762</v>
      </c>
      <c r="L144" s="244">
        <v>0</v>
      </c>
      <c r="M144" s="243"/>
      <c r="N144" s="245">
        <f>ROUND(L144*K144,3)</f>
        <v>0</v>
      </c>
      <c r="O144" s="243"/>
      <c r="P144" s="243"/>
      <c r="Q144" s="243"/>
      <c r="R144" s="135"/>
      <c r="T144" s="167" t="s">
        <v>3</v>
      </c>
      <c r="U144" s="40" t="s">
        <v>42</v>
      </c>
      <c r="V144" s="32"/>
      <c r="W144" s="168">
        <f>V144*K144</f>
        <v>0</v>
      </c>
      <c r="X144" s="168">
        <v>0</v>
      </c>
      <c r="Y144" s="168">
        <f>X144*K144</f>
        <v>0</v>
      </c>
      <c r="Z144" s="168">
        <v>0</v>
      </c>
      <c r="AA144" s="169">
        <f>Z144*K144</f>
        <v>0</v>
      </c>
      <c r="AR144" s="14" t="s">
        <v>195</v>
      </c>
      <c r="AT144" s="14" t="s">
        <v>150</v>
      </c>
      <c r="AU144" s="14" t="s">
        <v>86</v>
      </c>
      <c r="AY144" s="14" t="s">
        <v>149</v>
      </c>
      <c r="BE144" s="110">
        <f>IF(U144="základná",N144,0)</f>
        <v>0</v>
      </c>
      <c r="BF144" s="110">
        <f>IF(U144="znížená",N144,0)</f>
        <v>0</v>
      </c>
      <c r="BG144" s="110">
        <f>IF(U144="zákl. prenesená",N144,0)</f>
        <v>0</v>
      </c>
      <c r="BH144" s="110">
        <f>IF(U144="zníž. prenesená",N144,0)</f>
        <v>0</v>
      </c>
      <c r="BI144" s="110">
        <f>IF(U144="nulová",N144,0)</f>
        <v>0</v>
      </c>
      <c r="BJ144" s="14" t="s">
        <v>86</v>
      </c>
      <c r="BK144" s="170">
        <f>ROUND(L144*K144,3)</f>
        <v>0</v>
      </c>
      <c r="BL144" s="14" t="s">
        <v>195</v>
      </c>
      <c r="BM144" s="14" t="s">
        <v>204</v>
      </c>
    </row>
    <row r="145" spans="2:65" s="1" customFormat="1" ht="44.25" customHeight="1">
      <c r="B145" s="133"/>
      <c r="C145" s="162" t="s">
        <v>205</v>
      </c>
      <c r="D145" s="162" t="s">
        <v>150</v>
      </c>
      <c r="E145" s="163" t="s">
        <v>206</v>
      </c>
      <c r="F145" s="242" t="s">
        <v>207</v>
      </c>
      <c r="G145" s="243"/>
      <c r="H145" s="243"/>
      <c r="I145" s="243"/>
      <c r="J145" s="164" t="s">
        <v>158</v>
      </c>
      <c r="K145" s="165">
        <v>4.05</v>
      </c>
      <c r="L145" s="244">
        <v>0</v>
      </c>
      <c r="M145" s="243"/>
      <c r="N145" s="245">
        <f>ROUND(L145*K145,3)</f>
        <v>0</v>
      </c>
      <c r="O145" s="243"/>
      <c r="P145" s="243"/>
      <c r="Q145" s="243"/>
      <c r="R145" s="135"/>
      <c r="T145" s="167" t="s">
        <v>3</v>
      </c>
      <c r="U145" s="40" t="s">
        <v>42</v>
      </c>
      <c r="V145" s="32"/>
      <c r="W145" s="168">
        <f>V145*K145</f>
        <v>0</v>
      </c>
      <c r="X145" s="168">
        <v>0</v>
      </c>
      <c r="Y145" s="168">
        <f>X145*K145</f>
        <v>0</v>
      </c>
      <c r="Z145" s="168">
        <v>0</v>
      </c>
      <c r="AA145" s="169">
        <f>Z145*K145</f>
        <v>0</v>
      </c>
      <c r="AR145" s="14" t="s">
        <v>195</v>
      </c>
      <c r="AT145" s="14" t="s">
        <v>150</v>
      </c>
      <c r="AU145" s="14" t="s">
        <v>86</v>
      </c>
      <c r="AY145" s="14" t="s">
        <v>149</v>
      </c>
      <c r="BE145" s="110">
        <f>IF(U145="základná",N145,0)</f>
        <v>0</v>
      </c>
      <c r="BF145" s="110">
        <f>IF(U145="znížená",N145,0)</f>
        <v>0</v>
      </c>
      <c r="BG145" s="110">
        <f>IF(U145="zákl. prenesená",N145,0)</f>
        <v>0</v>
      </c>
      <c r="BH145" s="110">
        <f>IF(U145="zníž. prenesená",N145,0)</f>
        <v>0</v>
      </c>
      <c r="BI145" s="110">
        <f>IF(U145="nulová",N145,0)</f>
        <v>0</v>
      </c>
      <c r="BJ145" s="14" t="s">
        <v>86</v>
      </c>
      <c r="BK145" s="170">
        <f>ROUND(L145*K145,3)</f>
        <v>0</v>
      </c>
      <c r="BL145" s="14" t="s">
        <v>195</v>
      </c>
      <c r="BM145" s="14" t="s">
        <v>208</v>
      </c>
    </row>
    <row r="146" spans="2:65" s="1" customFormat="1" ht="31.5" customHeight="1">
      <c r="B146" s="133"/>
      <c r="C146" s="162" t="s">
        <v>209</v>
      </c>
      <c r="D146" s="162" t="s">
        <v>150</v>
      </c>
      <c r="E146" s="163" t="s">
        <v>210</v>
      </c>
      <c r="F146" s="242" t="s">
        <v>211</v>
      </c>
      <c r="G146" s="243"/>
      <c r="H146" s="243"/>
      <c r="I146" s="243"/>
      <c r="J146" s="164" t="s">
        <v>158</v>
      </c>
      <c r="K146" s="165">
        <v>10.638</v>
      </c>
      <c r="L146" s="244">
        <v>0</v>
      </c>
      <c r="M146" s="243"/>
      <c r="N146" s="245">
        <f>ROUND(L146*K146,3)</f>
        <v>0</v>
      </c>
      <c r="O146" s="243"/>
      <c r="P146" s="243"/>
      <c r="Q146" s="243"/>
      <c r="R146" s="135"/>
      <c r="T146" s="167" t="s">
        <v>3</v>
      </c>
      <c r="U146" s="40" t="s">
        <v>42</v>
      </c>
      <c r="V146" s="32"/>
      <c r="W146" s="168">
        <f>V146*K146</f>
        <v>0</v>
      </c>
      <c r="X146" s="168">
        <v>0</v>
      </c>
      <c r="Y146" s="168">
        <f>X146*K146</f>
        <v>0</v>
      </c>
      <c r="Z146" s="168">
        <v>0</v>
      </c>
      <c r="AA146" s="169">
        <f>Z146*K146</f>
        <v>0</v>
      </c>
      <c r="AR146" s="14" t="s">
        <v>195</v>
      </c>
      <c r="AT146" s="14" t="s">
        <v>150</v>
      </c>
      <c r="AU146" s="14" t="s">
        <v>86</v>
      </c>
      <c r="AY146" s="14" t="s">
        <v>149</v>
      </c>
      <c r="BE146" s="110">
        <f>IF(U146="základná",N146,0)</f>
        <v>0</v>
      </c>
      <c r="BF146" s="110">
        <f>IF(U146="znížená",N146,0)</f>
        <v>0</v>
      </c>
      <c r="BG146" s="110">
        <f>IF(U146="zákl. prenesená",N146,0)</f>
        <v>0</v>
      </c>
      <c r="BH146" s="110">
        <f>IF(U146="zníž. prenesená",N146,0)</f>
        <v>0</v>
      </c>
      <c r="BI146" s="110">
        <f>IF(U146="nulová",N146,0)</f>
        <v>0</v>
      </c>
      <c r="BJ146" s="14" t="s">
        <v>86</v>
      </c>
      <c r="BK146" s="170">
        <f>ROUND(L146*K146,3)</f>
        <v>0</v>
      </c>
      <c r="BL146" s="14" t="s">
        <v>195</v>
      </c>
      <c r="BM146" s="14" t="s">
        <v>212</v>
      </c>
    </row>
    <row r="147" spans="2:65" s="1" customFormat="1" ht="31.5" customHeight="1">
      <c r="B147" s="133"/>
      <c r="C147" s="162" t="s">
        <v>195</v>
      </c>
      <c r="D147" s="162" t="s">
        <v>150</v>
      </c>
      <c r="E147" s="163" t="s">
        <v>213</v>
      </c>
      <c r="F147" s="242" t="s">
        <v>214</v>
      </c>
      <c r="G147" s="243"/>
      <c r="H147" s="243"/>
      <c r="I147" s="243"/>
      <c r="J147" s="164" t="s">
        <v>158</v>
      </c>
      <c r="K147" s="165">
        <v>271.167</v>
      </c>
      <c r="L147" s="244">
        <v>0</v>
      </c>
      <c r="M147" s="243"/>
      <c r="N147" s="245">
        <f>ROUND(L147*K147,3)</f>
        <v>0</v>
      </c>
      <c r="O147" s="243"/>
      <c r="P147" s="243"/>
      <c r="Q147" s="243"/>
      <c r="R147" s="135"/>
      <c r="T147" s="167" t="s">
        <v>3</v>
      </c>
      <c r="U147" s="40" t="s">
        <v>42</v>
      </c>
      <c r="V147" s="32"/>
      <c r="W147" s="168">
        <f>V147*K147</f>
        <v>0</v>
      </c>
      <c r="X147" s="168">
        <v>0</v>
      </c>
      <c r="Y147" s="168">
        <f>X147*K147</f>
        <v>0</v>
      </c>
      <c r="Z147" s="168">
        <v>0</v>
      </c>
      <c r="AA147" s="169">
        <f>Z147*K147</f>
        <v>0</v>
      </c>
      <c r="AR147" s="14" t="s">
        <v>195</v>
      </c>
      <c r="AT147" s="14" t="s">
        <v>150</v>
      </c>
      <c r="AU147" s="14" t="s">
        <v>86</v>
      </c>
      <c r="AY147" s="14" t="s">
        <v>149</v>
      </c>
      <c r="BE147" s="110">
        <f>IF(U147="základná",N147,0)</f>
        <v>0</v>
      </c>
      <c r="BF147" s="110">
        <f>IF(U147="znížená",N147,0)</f>
        <v>0</v>
      </c>
      <c r="BG147" s="110">
        <f>IF(U147="zákl. prenesená",N147,0)</f>
        <v>0</v>
      </c>
      <c r="BH147" s="110">
        <f>IF(U147="zníž. prenesená",N147,0)</f>
        <v>0</v>
      </c>
      <c r="BI147" s="110">
        <f>IF(U147="nulová",N147,0)</f>
        <v>0</v>
      </c>
      <c r="BJ147" s="14" t="s">
        <v>86</v>
      </c>
      <c r="BK147" s="170">
        <f>ROUND(L147*K147,3)</f>
        <v>0</v>
      </c>
      <c r="BL147" s="14" t="s">
        <v>195</v>
      </c>
      <c r="BM147" s="14" t="s">
        <v>215</v>
      </c>
    </row>
    <row r="148" spans="2:65" s="1" customFormat="1" ht="31.5" customHeight="1">
      <c r="B148" s="133"/>
      <c r="C148" s="162" t="s">
        <v>216</v>
      </c>
      <c r="D148" s="162" t="s">
        <v>150</v>
      </c>
      <c r="E148" s="163" t="s">
        <v>217</v>
      </c>
      <c r="F148" s="242" t="s">
        <v>218</v>
      </c>
      <c r="G148" s="243"/>
      <c r="H148" s="243"/>
      <c r="I148" s="243"/>
      <c r="J148" s="164" t="s">
        <v>158</v>
      </c>
      <c r="K148" s="165">
        <v>277.974</v>
      </c>
      <c r="L148" s="244">
        <v>0</v>
      </c>
      <c r="M148" s="243"/>
      <c r="N148" s="245">
        <f>ROUND(L148*K148,3)</f>
        <v>0</v>
      </c>
      <c r="O148" s="243"/>
      <c r="P148" s="243"/>
      <c r="Q148" s="243"/>
      <c r="R148" s="135"/>
      <c r="T148" s="167" t="s">
        <v>3</v>
      </c>
      <c r="U148" s="40" t="s">
        <v>42</v>
      </c>
      <c r="V148" s="32"/>
      <c r="W148" s="168">
        <f>V148*K148</f>
        <v>0</v>
      </c>
      <c r="X148" s="168">
        <v>0</v>
      </c>
      <c r="Y148" s="168">
        <f>X148*K148</f>
        <v>0</v>
      </c>
      <c r="Z148" s="168">
        <v>0</v>
      </c>
      <c r="AA148" s="169">
        <f>Z148*K148</f>
        <v>0</v>
      </c>
      <c r="AR148" s="14" t="s">
        <v>195</v>
      </c>
      <c r="AT148" s="14" t="s">
        <v>150</v>
      </c>
      <c r="AU148" s="14" t="s">
        <v>86</v>
      </c>
      <c r="AY148" s="14" t="s">
        <v>149</v>
      </c>
      <c r="BE148" s="110">
        <f>IF(U148="základná",N148,0)</f>
        <v>0</v>
      </c>
      <c r="BF148" s="110">
        <f>IF(U148="znížená",N148,0)</f>
        <v>0</v>
      </c>
      <c r="BG148" s="110">
        <f>IF(U148="zákl. prenesená",N148,0)</f>
        <v>0</v>
      </c>
      <c r="BH148" s="110">
        <f>IF(U148="zníž. prenesená",N148,0)</f>
        <v>0</v>
      </c>
      <c r="BI148" s="110">
        <f>IF(U148="nulová",N148,0)</f>
        <v>0</v>
      </c>
      <c r="BJ148" s="14" t="s">
        <v>86</v>
      </c>
      <c r="BK148" s="170">
        <f>ROUND(L148*K148,3)</f>
        <v>0</v>
      </c>
      <c r="BL148" s="14" t="s">
        <v>195</v>
      </c>
      <c r="BM148" s="14" t="s">
        <v>219</v>
      </c>
    </row>
    <row r="149" spans="2:63" s="10" customFormat="1" ht="21.75" customHeight="1">
      <c r="B149" s="151"/>
      <c r="C149" s="152"/>
      <c r="D149" s="161" t="s">
        <v>124</v>
      </c>
      <c r="E149" s="161"/>
      <c r="F149" s="161"/>
      <c r="G149" s="161"/>
      <c r="H149" s="161"/>
      <c r="I149" s="161"/>
      <c r="J149" s="161"/>
      <c r="K149" s="161"/>
      <c r="L149" s="161"/>
      <c r="M149" s="161"/>
      <c r="N149" s="257">
        <f>BK149</f>
        <v>0</v>
      </c>
      <c r="O149" s="258"/>
      <c r="P149" s="258"/>
      <c r="Q149" s="258"/>
      <c r="R149" s="154"/>
      <c r="T149" s="155"/>
      <c r="U149" s="152"/>
      <c r="V149" s="152"/>
      <c r="W149" s="156">
        <f>SUM(W150:W153)</f>
        <v>0</v>
      </c>
      <c r="X149" s="152"/>
      <c r="Y149" s="156">
        <f>SUM(Y150:Y153)</f>
        <v>0</v>
      </c>
      <c r="Z149" s="152"/>
      <c r="AA149" s="157">
        <f>SUM(AA150:AA153)</f>
        <v>0</v>
      </c>
      <c r="AR149" s="158" t="s">
        <v>154</v>
      </c>
      <c r="AT149" s="159" t="s">
        <v>74</v>
      </c>
      <c r="AU149" s="159" t="s">
        <v>86</v>
      </c>
      <c r="AY149" s="158" t="s">
        <v>149</v>
      </c>
      <c r="BK149" s="160">
        <f>SUM(BK150:BK153)</f>
        <v>0</v>
      </c>
    </row>
    <row r="150" spans="2:65" s="1" customFormat="1" ht="31.5" customHeight="1">
      <c r="B150" s="133"/>
      <c r="C150" s="162" t="s">
        <v>220</v>
      </c>
      <c r="D150" s="162" t="s">
        <v>150</v>
      </c>
      <c r="E150" s="163" t="s">
        <v>221</v>
      </c>
      <c r="F150" s="242" t="s">
        <v>222</v>
      </c>
      <c r="G150" s="243"/>
      <c r="H150" s="243"/>
      <c r="I150" s="243"/>
      <c r="J150" s="164" t="s">
        <v>153</v>
      </c>
      <c r="K150" s="165">
        <v>1</v>
      </c>
      <c r="L150" s="244">
        <v>0</v>
      </c>
      <c r="M150" s="243"/>
      <c r="N150" s="245">
        <f>ROUND(L150*K150,3)</f>
        <v>0</v>
      </c>
      <c r="O150" s="243"/>
      <c r="P150" s="243"/>
      <c r="Q150" s="243"/>
      <c r="R150" s="135"/>
      <c r="T150" s="167" t="s">
        <v>3</v>
      </c>
      <c r="U150" s="40" t="s">
        <v>42</v>
      </c>
      <c r="V150" s="32"/>
      <c r="W150" s="168">
        <f>V150*K150</f>
        <v>0</v>
      </c>
      <c r="X150" s="168">
        <v>0</v>
      </c>
      <c r="Y150" s="168">
        <f>X150*K150</f>
        <v>0</v>
      </c>
      <c r="Z150" s="168">
        <v>0</v>
      </c>
      <c r="AA150" s="169">
        <f>Z150*K150</f>
        <v>0</v>
      </c>
      <c r="AR150" s="14" t="s">
        <v>223</v>
      </c>
      <c r="AT150" s="14" t="s">
        <v>150</v>
      </c>
      <c r="AU150" s="14" t="s">
        <v>160</v>
      </c>
      <c r="AY150" s="14" t="s">
        <v>149</v>
      </c>
      <c r="BE150" s="110">
        <f>IF(U150="základná",N150,0)</f>
        <v>0</v>
      </c>
      <c r="BF150" s="110">
        <f>IF(U150="znížená",N150,0)</f>
        <v>0</v>
      </c>
      <c r="BG150" s="110">
        <f>IF(U150="zákl. prenesená",N150,0)</f>
        <v>0</v>
      </c>
      <c r="BH150" s="110">
        <f>IF(U150="zníž. prenesená",N150,0)</f>
        <v>0</v>
      </c>
      <c r="BI150" s="110">
        <f>IF(U150="nulová",N150,0)</f>
        <v>0</v>
      </c>
      <c r="BJ150" s="14" t="s">
        <v>86</v>
      </c>
      <c r="BK150" s="170">
        <f>ROUND(L150*K150,3)</f>
        <v>0</v>
      </c>
      <c r="BL150" s="14" t="s">
        <v>223</v>
      </c>
      <c r="BM150" s="14" t="s">
        <v>224</v>
      </c>
    </row>
    <row r="151" spans="2:65" s="1" customFormat="1" ht="22.5" customHeight="1">
      <c r="B151" s="133"/>
      <c r="C151" s="162" t="s">
        <v>225</v>
      </c>
      <c r="D151" s="162" t="s">
        <v>150</v>
      </c>
      <c r="E151" s="163" t="s">
        <v>226</v>
      </c>
      <c r="F151" s="242" t="s">
        <v>227</v>
      </c>
      <c r="G151" s="243"/>
      <c r="H151" s="243"/>
      <c r="I151" s="243"/>
      <c r="J151" s="164" t="s">
        <v>153</v>
      </c>
      <c r="K151" s="165">
        <v>2</v>
      </c>
      <c r="L151" s="244">
        <v>0</v>
      </c>
      <c r="M151" s="243"/>
      <c r="N151" s="245">
        <f>ROUND(L151*K151,3)</f>
        <v>0</v>
      </c>
      <c r="O151" s="243"/>
      <c r="P151" s="243"/>
      <c r="Q151" s="243"/>
      <c r="R151" s="135"/>
      <c r="T151" s="167" t="s">
        <v>3</v>
      </c>
      <c r="U151" s="40" t="s">
        <v>42</v>
      </c>
      <c r="V151" s="32"/>
      <c r="W151" s="168">
        <f>V151*K151</f>
        <v>0</v>
      </c>
      <c r="X151" s="168">
        <v>0</v>
      </c>
      <c r="Y151" s="168">
        <f>X151*K151</f>
        <v>0</v>
      </c>
      <c r="Z151" s="168">
        <v>0</v>
      </c>
      <c r="AA151" s="169">
        <f>Z151*K151</f>
        <v>0</v>
      </c>
      <c r="AR151" s="14" t="s">
        <v>223</v>
      </c>
      <c r="AT151" s="14" t="s">
        <v>150</v>
      </c>
      <c r="AU151" s="14" t="s">
        <v>160</v>
      </c>
      <c r="AY151" s="14" t="s">
        <v>149</v>
      </c>
      <c r="BE151" s="110">
        <f>IF(U151="základná",N151,0)</f>
        <v>0</v>
      </c>
      <c r="BF151" s="110">
        <f>IF(U151="znížená",N151,0)</f>
        <v>0</v>
      </c>
      <c r="BG151" s="110">
        <f>IF(U151="zákl. prenesená",N151,0)</f>
        <v>0</v>
      </c>
      <c r="BH151" s="110">
        <f>IF(U151="zníž. prenesená",N151,0)</f>
        <v>0</v>
      </c>
      <c r="BI151" s="110">
        <f>IF(U151="nulová",N151,0)</f>
        <v>0</v>
      </c>
      <c r="BJ151" s="14" t="s">
        <v>86</v>
      </c>
      <c r="BK151" s="170">
        <f>ROUND(L151*K151,3)</f>
        <v>0</v>
      </c>
      <c r="BL151" s="14" t="s">
        <v>223</v>
      </c>
      <c r="BM151" s="14" t="s">
        <v>228</v>
      </c>
    </row>
    <row r="152" spans="2:65" s="1" customFormat="1" ht="22.5" customHeight="1">
      <c r="B152" s="133"/>
      <c r="C152" s="162" t="s">
        <v>8</v>
      </c>
      <c r="D152" s="162" t="s">
        <v>150</v>
      </c>
      <c r="E152" s="163" t="s">
        <v>229</v>
      </c>
      <c r="F152" s="242" t="s">
        <v>230</v>
      </c>
      <c r="G152" s="243"/>
      <c r="H152" s="243"/>
      <c r="I152" s="243"/>
      <c r="J152" s="164" t="s">
        <v>153</v>
      </c>
      <c r="K152" s="165">
        <v>1</v>
      </c>
      <c r="L152" s="244">
        <v>0</v>
      </c>
      <c r="M152" s="243"/>
      <c r="N152" s="245">
        <f>ROUND(L152*K152,3)</f>
        <v>0</v>
      </c>
      <c r="O152" s="243"/>
      <c r="P152" s="243"/>
      <c r="Q152" s="243"/>
      <c r="R152" s="135"/>
      <c r="T152" s="167" t="s">
        <v>3</v>
      </c>
      <c r="U152" s="40" t="s">
        <v>42</v>
      </c>
      <c r="V152" s="32"/>
      <c r="W152" s="168">
        <f>V152*K152</f>
        <v>0</v>
      </c>
      <c r="X152" s="168">
        <v>0</v>
      </c>
      <c r="Y152" s="168">
        <f>X152*K152</f>
        <v>0</v>
      </c>
      <c r="Z152" s="168">
        <v>0</v>
      </c>
      <c r="AA152" s="169">
        <f>Z152*K152</f>
        <v>0</v>
      </c>
      <c r="AR152" s="14" t="s">
        <v>223</v>
      </c>
      <c r="AT152" s="14" t="s">
        <v>150</v>
      </c>
      <c r="AU152" s="14" t="s">
        <v>160</v>
      </c>
      <c r="AY152" s="14" t="s">
        <v>149</v>
      </c>
      <c r="BE152" s="110">
        <f>IF(U152="základná",N152,0)</f>
        <v>0</v>
      </c>
      <c r="BF152" s="110">
        <f>IF(U152="znížená",N152,0)</f>
        <v>0</v>
      </c>
      <c r="BG152" s="110">
        <f>IF(U152="zákl. prenesená",N152,0)</f>
        <v>0</v>
      </c>
      <c r="BH152" s="110">
        <f>IF(U152="zníž. prenesená",N152,0)</f>
        <v>0</v>
      </c>
      <c r="BI152" s="110">
        <f>IF(U152="nulová",N152,0)</f>
        <v>0</v>
      </c>
      <c r="BJ152" s="14" t="s">
        <v>86</v>
      </c>
      <c r="BK152" s="170">
        <f>ROUND(L152*K152,3)</f>
        <v>0</v>
      </c>
      <c r="BL152" s="14" t="s">
        <v>223</v>
      </c>
      <c r="BM152" s="14" t="s">
        <v>231</v>
      </c>
    </row>
    <row r="153" spans="2:65" s="1" customFormat="1" ht="31.5" customHeight="1">
      <c r="B153" s="133"/>
      <c r="C153" s="162" t="s">
        <v>232</v>
      </c>
      <c r="D153" s="162" t="s">
        <v>150</v>
      </c>
      <c r="E153" s="163" t="s">
        <v>233</v>
      </c>
      <c r="F153" s="242" t="s">
        <v>234</v>
      </c>
      <c r="G153" s="243"/>
      <c r="H153" s="243"/>
      <c r="I153" s="243"/>
      <c r="J153" s="164" t="s">
        <v>153</v>
      </c>
      <c r="K153" s="165">
        <v>1</v>
      </c>
      <c r="L153" s="244">
        <v>0</v>
      </c>
      <c r="M153" s="243"/>
      <c r="N153" s="245">
        <f>ROUND(L153*K153,3)</f>
        <v>0</v>
      </c>
      <c r="O153" s="243"/>
      <c r="P153" s="243"/>
      <c r="Q153" s="243"/>
      <c r="R153" s="135"/>
      <c r="T153" s="167" t="s">
        <v>3</v>
      </c>
      <c r="U153" s="40" t="s">
        <v>42</v>
      </c>
      <c r="V153" s="32"/>
      <c r="W153" s="168">
        <f>V153*K153</f>
        <v>0</v>
      </c>
      <c r="X153" s="168">
        <v>0</v>
      </c>
      <c r="Y153" s="168">
        <f>X153*K153</f>
        <v>0</v>
      </c>
      <c r="Z153" s="168">
        <v>0</v>
      </c>
      <c r="AA153" s="169">
        <f>Z153*K153</f>
        <v>0</v>
      </c>
      <c r="AR153" s="14" t="s">
        <v>223</v>
      </c>
      <c r="AT153" s="14" t="s">
        <v>150</v>
      </c>
      <c r="AU153" s="14" t="s">
        <v>160</v>
      </c>
      <c r="AY153" s="14" t="s">
        <v>149</v>
      </c>
      <c r="BE153" s="110">
        <f>IF(U153="základná",N153,0)</f>
        <v>0</v>
      </c>
      <c r="BF153" s="110">
        <f>IF(U153="znížená",N153,0)</f>
        <v>0</v>
      </c>
      <c r="BG153" s="110">
        <f>IF(U153="zákl. prenesená",N153,0)</f>
        <v>0</v>
      </c>
      <c r="BH153" s="110">
        <f>IF(U153="zníž. prenesená",N153,0)</f>
        <v>0</v>
      </c>
      <c r="BI153" s="110">
        <f>IF(U153="nulová",N153,0)</f>
        <v>0</v>
      </c>
      <c r="BJ153" s="14" t="s">
        <v>86</v>
      </c>
      <c r="BK153" s="170">
        <f>ROUND(L153*K153,3)</f>
        <v>0</v>
      </c>
      <c r="BL153" s="14" t="s">
        <v>223</v>
      </c>
      <c r="BM153" s="14" t="s">
        <v>235</v>
      </c>
    </row>
    <row r="154" spans="2:63" s="1" customFormat="1" ht="49.5" customHeight="1">
      <c r="B154" s="31"/>
      <c r="C154" s="32"/>
      <c r="D154" s="153" t="s">
        <v>236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259">
        <f aca="true" t="shared" si="15" ref="N154:N159">BK154</f>
        <v>0</v>
      </c>
      <c r="O154" s="260"/>
      <c r="P154" s="260"/>
      <c r="Q154" s="260"/>
      <c r="R154" s="33"/>
      <c r="T154" s="70"/>
      <c r="U154" s="32"/>
      <c r="V154" s="32"/>
      <c r="W154" s="32"/>
      <c r="X154" s="32"/>
      <c r="Y154" s="32"/>
      <c r="Z154" s="32"/>
      <c r="AA154" s="71"/>
      <c r="AT154" s="14" t="s">
        <v>74</v>
      </c>
      <c r="AU154" s="14" t="s">
        <v>75</v>
      </c>
      <c r="AY154" s="14" t="s">
        <v>237</v>
      </c>
      <c r="BK154" s="170">
        <f>SUM(BK155:BK159)</f>
        <v>0</v>
      </c>
    </row>
    <row r="155" spans="2:63" s="1" customFormat="1" ht="21.75" customHeight="1">
      <c r="B155" s="31"/>
      <c r="C155" s="171" t="s">
        <v>3</v>
      </c>
      <c r="D155" s="171" t="s">
        <v>150</v>
      </c>
      <c r="E155" s="172" t="s">
        <v>3</v>
      </c>
      <c r="F155" s="246" t="s">
        <v>3</v>
      </c>
      <c r="G155" s="247"/>
      <c r="H155" s="247"/>
      <c r="I155" s="247"/>
      <c r="J155" s="173" t="s">
        <v>3</v>
      </c>
      <c r="K155" s="166"/>
      <c r="L155" s="244"/>
      <c r="M155" s="248"/>
      <c r="N155" s="249">
        <f t="shared" si="15"/>
        <v>0</v>
      </c>
      <c r="O155" s="248"/>
      <c r="P155" s="248"/>
      <c r="Q155" s="248"/>
      <c r="R155" s="33"/>
      <c r="T155" s="167" t="s">
        <v>3</v>
      </c>
      <c r="U155" s="174" t="s">
        <v>42</v>
      </c>
      <c r="V155" s="32"/>
      <c r="W155" s="32"/>
      <c r="X155" s="32"/>
      <c r="Y155" s="32"/>
      <c r="Z155" s="32"/>
      <c r="AA155" s="71"/>
      <c r="AT155" s="14" t="s">
        <v>237</v>
      </c>
      <c r="AU155" s="14" t="s">
        <v>82</v>
      </c>
      <c r="AY155" s="14" t="s">
        <v>237</v>
      </c>
      <c r="BE155" s="110">
        <f>IF(U155="základná",N155,0)</f>
        <v>0</v>
      </c>
      <c r="BF155" s="110">
        <f>IF(U155="znížená",N155,0)</f>
        <v>0</v>
      </c>
      <c r="BG155" s="110">
        <f>IF(U155="zákl. prenesená",N155,0)</f>
        <v>0</v>
      </c>
      <c r="BH155" s="110">
        <f>IF(U155="zníž. prenesená",N155,0)</f>
        <v>0</v>
      </c>
      <c r="BI155" s="110">
        <f>IF(U155="nulová",N155,0)</f>
        <v>0</v>
      </c>
      <c r="BJ155" s="14" t="s">
        <v>86</v>
      </c>
      <c r="BK155" s="170">
        <f>L155*K155</f>
        <v>0</v>
      </c>
    </row>
    <row r="156" spans="2:63" s="1" customFormat="1" ht="21.75" customHeight="1">
      <c r="B156" s="31"/>
      <c r="C156" s="171" t="s">
        <v>3</v>
      </c>
      <c r="D156" s="171" t="s">
        <v>150</v>
      </c>
      <c r="E156" s="172" t="s">
        <v>3</v>
      </c>
      <c r="F156" s="246" t="s">
        <v>3</v>
      </c>
      <c r="G156" s="247"/>
      <c r="H156" s="247"/>
      <c r="I156" s="247"/>
      <c r="J156" s="173" t="s">
        <v>3</v>
      </c>
      <c r="K156" s="166"/>
      <c r="L156" s="244"/>
      <c r="M156" s="248"/>
      <c r="N156" s="249">
        <f t="shared" si="15"/>
        <v>0</v>
      </c>
      <c r="O156" s="248"/>
      <c r="P156" s="248"/>
      <c r="Q156" s="248"/>
      <c r="R156" s="33"/>
      <c r="T156" s="167" t="s">
        <v>3</v>
      </c>
      <c r="U156" s="174" t="s">
        <v>42</v>
      </c>
      <c r="V156" s="32"/>
      <c r="W156" s="32"/>
      <c r="X156" s="32"/>
      <c r="Y156" s="32"/>
      <c r="Z156" s="32"/>
      <c r="AA156" s="71"/>
      <c r="AT156" s="14" t="s">
        <v>237</v>
      </c>
      <c r="AU156" s="14" t="s">
        <v>82</v>
      </c>
      <c r="AY156" s="14" t="s">
        <v>237</v>
      </c>
      <c r="BE156" s="110">
        <f>IF(U156="základná",N156,0)</f>
        <v>0</v>
      </c>
      <c r="BF156" s="110">
        <f>IF(U156="znížená",N156,0)</f>
        <v>0</v>
      </c>
      <c r="BG156" s="110">
        <f>IF(U156="zákl. prenesená",N156,0)</f>
        <v>0</v>
      </c>
      <c r="BH156" s="110">
        <f>IF(U156="zníž. prenesená",N156,0)</f>
        <v>0</v>
      </c>
      <c r="BI156" s="110">
        <f>IF(U156="nulová",N156,0)</f>
        <v>0</v>
      </c>
      <c r="BJ156" s="14" t="s">
        <v>86</v>
      </c>
      <c r="BK156" s="170">
        <f>L156*K156</f>
        <v>0</v>
      </c>
    </row>
    <row r="157" spans="2:63" s="1" customFormat="1" ht="21.75" customHeight="1">
      <c r="B157" s="31"/>
      <c r="C157" s="171" t="s">
        <v>3</v>
      </c>
      <c r="D157" s="171" t="s">
        <v>150</v>
      </c>
      <c r="E157" s="172" t="s">
        <v>3</v>
      </c>
      <c r="F157" s="246" t="s">
        <v>3</v>
      </c>
      <c r="G157" s="247"/>
      <c r="H157" s="247"/>
      <c r="I157" s="247"/>
      <c r="J157" s="173" t="s">
        <v>3</v>
      </c>
      <c r="K157" s="166"/>
      <c r="L157" s="244"/>
      <c r="M157" s="248"/>
      <c r="N157" s="249">
        <f t="shared" si="15"/>
        <v>0</v>
      </c>
      <c r="O157" s="248"/>
      <c r="P157" s="248"/>
      <c r="Q157" s="248"/>
      <c r="R157" s="33"/>
      <c r="T157" s="167" t="s">
        <v>3</v>
      </c>
      <c r="U157" s="174" t="s">
        <v>42</v>
      </c>
      <c r="V157" s="32"/>
      <c r="W157" s="32"/>
      <c r="X157" s="32"/>
      <c r="Y157" s="32"/>
      <c r="Z157" s="32"/>
      <c r="AA157" s="71"/>
      <c r="AT157" s="14" t="s">
        <v>237</v>
      </c>
      <c r="AU157" s="14" t="s">
        <v>82</v>
      </c>
      <c r="AY157" s="14" t="s">
        <v>237</v>
      </c>
      <c r="BE157" s="110">
        <f>IF(U157="základná",N157,0)</f>
        <v>0</v>
      </c>
      <c r="BF157" s="110">
        <f>IF(U157="znížená",N157,0)</f>
        <v>0</v>
      </c>
      <c r="BG157" s="110">
        <f>IF(U157="zákl. prenesená",N157,0)</f>
        <v>0</v>
      </c>
      <c r="BH157" s="110">
        <f>IF(U157="zníž. prenesená",N157,0)</f>
        <v>0</v>
      </c>
      <c r="BI157" s="110">
        <f>IF(U157="nulová",N157,0)</f>
        <v>0</v>
      </c>
      <c r="BJ157" s="14" t="s">
        <v>86</v>
      </c>
      <c r="BK157" s="170">
        <f>L157*K157</f>
        <v>0</v>
      </c>
    </row>
    <row r="158" spans="2:63" s="1" customFormat="1" ht="21.75" customHeight="1">
      <c r="B158" s="31"/>
      <c r="C158" s="171" t="s">
        <v>3</v>
      </c>
      <c r="D158" s="171" t="s">
        <v>150</v>
      </c>
      <c r="E158" s="172" t="s">
        <v>3</v>
      </c>
      <c r="F158" s="246" t="s">
        <v>3</v>
      </c>
      <c r="G158" s="247"/>
      <c r="H158" s="247"/>
      <c r="I158" s="247"/>
      <c r="J158" s="173" t="s">
        <v>3</v>
      </c>
      <c r="K158" s="166"/>
      <c r="L158" s="244"/>
      <c r="M158" s="248"/>
      <c r="N158" s="249">
        <f t="shared" si="15"/>
        <v>0</v>
      </c>
      <c r="O158" s="248"/>
      <c r="P158" s="248"/>
      <c r="Q158" s="248"/>
      <c r="R158" s="33"/>
      <c r="T158" s="167" t="s">
        <v>3</v>
      </c>
      <c r="U158" s="174" t="s">
        <v>42</v>
      </c>
      <c r="V158" s="32"/>
      <c r="W158" s="32"/>
      <c r="X158" s="32"/>
      <c r="Y158" s="32"/>
      <c r="Z158" s="32"/>
      <c r="AA158" s="71"/>
      <c r="AT158" s="14" t="s">
        <v>237</v>
      </c>
      <c r="AU158" s="14" t="s">
        <v>82</v>
      </c>
      <c r="AY158" s="14" t="s">
        <v>237</v>
      </c>
      <c r="BE158" s="110">
        <f>IF(U158="základná",N158,0)</f>
        <v>0</v>
      </c>
      <c r="BF158" s="110">
        <f>IF(U158="znížená",N158,0)</f>
        <v>0</v>
      </c>
      <c r="BG158" s="110">
        <f>IF(U158="zákl. prenesená",N158,0)</f>
        <v>0</v>
      </c>
      <c r="BH158" s="110">
        <f>IF(U158="zníž. prenesená",N158,0)</f>
        <v>0</v>
      </c>
      <c r="BI158" s="110">
        <f>IF(U158="nulová",N158,0)</f>
        <v>0</v>
      </c>
      <c r="BJ158" s="14" t="s">
        <v>86</v>
      </c>
      <c r="BK158" s="170">
        <f>L158*K158</f>
        <v>0</v>
      </c>
    </row>
    <row r="159" spans="2:63" s="1" customFormat="1" ht="21.75" customHeight="1">
      <c r="B159" s="31"/>
      <c r="C159" s="171" t="s">
        <v>3</v>
      </c>
      <c r="D159" s="171" t="s">
        <v>150</v>
      </c>
      <c r="E159" s="172" t="s">
        <v>3</v>
      </c>
      <c r="F159" s="246" t="s">
        <v>3</v>
      </c>
      <c r="G159" s="247"/>
      <c r="H159" s="247"/>
      <c r="I159" s="247"/>
      <c r="J159" s="173" t="s">
        <v>3</v>
      </c>
      <c r="K159" s="166"/>
      <c r="L159" s="244"/>
      <c r="M159" s="248"/>
      <c r="N159" s="249">
        <f t="shared" si="15"/>
        <v>0</v>
      </c>
      <c r="O159" s="248"/>
      <c r="P159" s="248"/>
      <c r="Q159" s="248"/>
      <c r="R159" s="33"/>
      <c r="T159" s="167" t="s">
        <v>3</v>
      </c>
      <c r="U159" s="174" t="s">
        <v>42</v>
      </c>
      <c r="V159" s="52"/>
      <c r="W159" s="52"/>
      <c r="X159" s="52"/>
      <c r="Y159" s="52"/>
      <c r="Z159" s="52"/>
      <c r="AA159" s="54"/>
      <c r="AT159" s="14" t="s">
        <v>237</v>
      </c>
      <c r="AU159" s="14" t="s">
        <v>82</v>
      </c>
      <c r="AY159" s="14" t="s">
        <v>237</v>
      </c>
      <c r="BE159" s="110">
        <f>IF(U159="základná",N159,0)</f>
        <v>0</v>
      </c>
      <c r="BF159" s="110">
        <f>IF(U159="znížená",N159,0)</f>
        <v>0</v>
      </c>
      <c r="BG159" s="110">
        <f>IF(U159="zákl. prenesená",N159,0)</f>
        <v>0</v>
      </c>
      <c r="BH159" s="110">
        <f>IF(U159="zníž. prenesená",N159,0)</f>
        <v>0</v>
      </c>
      <c r="BI159" s="110">
        <f>IF(U159="nulová",N159,0)</f>
        <v>0</v>
      </c>
      <c r="BJ159" s="14" t="s">
        <v>86</v>
      </c>
      <c r="BK159" s="170">
        <f>L159*K159</f>
        <v>0</v>
      </c>
    </row>
    <row r="160" spans="2:18" s="1" customFormat="1" ht="6.75" customHeight="1">
      <c r="B160" s="55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7"/>
    </row>
  </sheetData>
  <sheetProtection/>
  <mergeCells count="160">
    <mergeCell ref="N149:Q149"/>
    <mergeCell ref="N154:Q154"/>
    <mergeCell ref="H1:K1"/>
    <mergeCell ref="S2:AC2"/>
    <mergeCell ref="F159:I159"/>
    <mergeCell ref="L159:M159"/>
    <mergeCell ref="N159:Q159"/>
    <mergeCell ref="N125:Q125"/>
    <mergeCell ref="N126:Q126"/>
    <mergeCell ref="N127:Q127"/>
    <mergeCell ref="N138:Q138"/>
    <mergeCell ref="N139:Q139"/>
    <mergeCell ref="N141:Q141"/>
    <mergeCell ref="N143:Q143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2:I142"/>
    <mergeCell ref="L142:M142"/>
    <mergeCell ref="N142:Q142"/>
    <mergeCell ref="F144:I144"/>
    <mergeCell ref="L144:M144"/>
    <mergeCell ref="N144:Q144"/>
    <mergeCell ref="F137:I137"/>
    <mergeCell ref="L137:M137"/>
    <mergeCell ref="N137:Q137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M122:Q122"/>
    <mergeCell ref="F124:I124"/>
    <mergeCell ref="L124:M124"/>
    <mergeCell ref="N124:Q124"/>
    <mergeCell ref="F128:I128"/>
    <mergeCell ref="L128:M128"/>
    <mergeCell ref="N128:Q128"/>
    <mergeCell ref="C113:Q113"/>
    <mergeCell ref="F115:P115"/>
    <mergeCell ref="F116:P116"/>
    <mergeCell ref="F117:P117"/>
    <mergeCell ref="M119:P119"/>
    <mergeCell ref="M121:Q121"/>
    <mergeCell ref="D103:H103"/>
    <mergeCell ref="N103:Q103"/>
    <mergeCell ref="D104:H104"/>
    <mergeCell ref="N104:Q104"/>
    <mergeCell ref="N105:Q105"/>
    <mergeCell ref="L107:Q107"/>
    <mergeCell ref="D100:H100"/>
    <mergeCell ref="N100:Q100"/>
    <mergeCell ref="D101:H101"/>
    <mergeCell ref="N101:Q101"/>
    <mergeCell ref="D102:H102"/>
    <mergeCell ref="N102:Q102"/>
    <mergeCell ref="N93:Q93"/>
    <mergeCell ref="N94:Q94"/>
    <mergeCell ref="N95:Q95"/>
    <mergeCell ref="N96:Q96"/>
    <mergeCell ref="N97:Q97"/>
    <mergeCell ref="N99:Q99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M31:P31"/>
    <mergeCell ref="H33:J33"/>
    <mergeCell ref="M33:P33"/>
    <mergeCell ref="H34:J34"/>
    <mergeCell ref="M34:P34"/>
    <mergeCell ref="H35:J35"/>
    <mergeCell ref="M35:P35"/>
    <mergeCell ref="O19:P19"/>
    <mergeCell ref="O21:P21"/>
    <mergeCell ref="O22:P22"/>
    <mergeCell ref="E25:L25"/>
    <mergeCell ref="M28:P28"/>
    <mergeCell ref="M29:P29"/>
    <mergeCell ref="O12:P12"/>
    <mergeCell ref="O13:P13"/>
    <mergeCell ref="O15:P15"/>
    <mergeCell ref="E16:L16"/>
    <mergeCell ref="O16:P16"/>
    <mergeCell ref="O18:P18"/>
    <mergeCell ref="C2:Q2"/>
    <mergeCell ref="C4:Q4"/>
    <mergeCell ref="F6:P6"/>
    <mergeCell ref="F7:P7"/>
    <mergeCell ref="F8:P8"/>
    <mergeCell ref="O10:P10"/>
  </mergeCells>
  <dataValidations count="2">
    <dataValidation type="list" allowBlank="1" showInputMessage="1" showErrorMessage="1" error="Povolené sú hodnoty K a M." sqref="D155:D160">
      <formula1>"K,M"</formula1>
    </dataValidation>
    <dataValidation type="list" allowBlank="1" showInputMessage="1" showErrorMessage="1" error="Povolené sú hodnoty základná, znížená, nulová." sqref="U155:U160">
      <formula1>"základná,znížená,nulová"</formula1>
    </dataValidation>
  </dataValidation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4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74"/>
      <c r="B1" s="271"/>
      <c r="C1" s="271"/>
      <c r="D1" s="272" t="s">
        <v>1</v>
      </c>
      <c r="E1" s="271"/>
      <c r="F1" s="273" t="s">
        <v>775</v>
      </c>
      <c r="G1" s="273"/>
      <c r="H1" s="275" t="s">
        <v>776</v>
      </c>
      <c r="I1" s="275"/>
      <c r="J1" s="275"/>
      <c r="K1" s="275"/>
      <c r="L1" s="273" t="s">
        <v>777</v>
      </c>
      <c r="M1" s="271"/>
      <c r="N1" s="271"/>
      <c r="O1" s="272" t="s">
        <v>106</v>
      </c>
      <c r="P1" s="271"/>
      <c r="Q1" s="271"/>
      <c r="R1" s="271"/>
      <c r="S1" s="273" t="s">
        <v>778</v>
      </c>
      <c r="T1" s="273"/>
      <c r="U1" s="274"/>
      <c r="V1" s="27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75" customHeight="1">
      <c r="C2" s="179" t="s">
        <v>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23" t="s">
        <v>6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4" t="s">
        <v>90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75</v>
      </c>
    </row>
    <row r="4" spans="2:46" ht="36.75" customHeight="1">
      <c r="B4" s="18"/>
      <c r="C4" s="181" t="s">
        <v>107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6" t="s">
        <v>15</v>
      </c>
      <c r="E6" s="19"/>
      <c r="F6" s="224" t="str">
        <f>'Rekapitulácia stavby'!K6</f>
        <v>Stavebno-technické úpravy učební fyziky, chémie a biológie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9"/>
      <c r="R6" s="20"/>
    </row>
    <row r="7" spans="2:18" ht="24.75" customHeight="1">
      <c r="B7" s="18"/>
      <c r="C7" s="19"/>
      <c r="D7" s="26" t="s">
        <v>108</v>
      </c>
      <c r="E7" s="19"/>
      <c r="F7" s="224" t="s">
        <v>109</v>
      </c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9"/>
      <c r="R7" s="20"/>
    </row>
    <row r="8" spans="2:18" s="1" customFormat="1" ht="32.25" customHeight="1">
      <c r="B8" s="31"/>
      <c r="C8" s="32"/>
      <c r="D8" s="25" t="s">
        <v>110</v>
      </c>
      <c r="E8" s="32"/>
      <c r="F8" s="187" t="s">
        <v>238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32"/>
      <c r="R8" s="33"/>
    </row>
    <row r="9" spans="2:18" s="1" customFormat="1" ht="14.25" customHeight="1">
      <c r="B9" s="31"/>
      <c r="C9" s="32"/>
      <c r="D9" s="26" t="s">
        <v>17</v>
      </c>
      <c r="E9" s="32"/>
      <c r="F9" s="24" t="s">
        <v>3</v>
      </c>
      <c r="G9" s="32"/>
      <c r="H9" s="32"/>
      <c r="I9" s="32"/>
      <c r="J9" s="32"/>
      <c r="K9" s="32"/>
      <c r="L9" s="32"/>
      <c r="M9" s="26" t="s">
        <v>18</v>
      </c>
      <c r="N9" s="32"/>
      <c r="O9" s="24" t="s">
        <v>3</v>
      </c>
      <c r="P9" s="32"/>
      <c r="Q9" s="32"/>
      <c r="R9" s="33"/>
    </row>
    <row r="10" spans="2:18" s="1" customFormat="1" ht="14.25" customHeight="1">
      <c r="B10" s="31"/>
      <c r="C10" s="32"/>
      <c r="D10" s="26" t="s">
        <v>19</v>
      </c>
      <c r="E10" s="32"/>
      <c r="F10" s="24" t="s">
        <v>20</v>
      </c>
      <c r="G10" s="32"/>
      <c r="H10" s="32"/>
      <c r="I10" s="32"/>
      <c r="J10" s="32"/>
      <c r="K10" s="32"/>
      <c r="L10" s="32"/>
      <c r="M10" s="26" t="s">
        <v>21</v>
      </c>
      <c r="N10" s="32"/>
      <c r="O10" s="225" t="str">
        <f>'Rekapitulácia stavby'!AN8</f>
        <v>25. 4. 2017</v>
      </c>
      <c r="P10" s="200"/>
      <c r="Q10" s="32"/>
      <c r="R10" s="33"/>
    </row>
    <row r="11" spans="2:18" s="1" customFormat="1" ht="10.5" customHeight="1"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</row>
    <row r="12" spans="2:18" s="1" customFormat="1" ht="14.25" customHeight="1">
      <c r="B12" s="31"/>
      <c r="C12" s="32"/>
      <c r="D12" s="26" t="s">
        <v>23</v>
      </c>
      <c r="E12" s="32"/>
      <c r="F12" s="32"/>
      <c r="G12" s="32"/>
      <c r="H12" s="32"/>
      <c r="I12" s="32"/>
      <c r="J12" s="32"/>
      <c r="K12" s="32"/>
      <c r="L12" s="32"/>
      <c r="M12" s="26" t="s">
        <v>24</v>
      </c>
      <c r="N12" s="32"/>
      <c r="O12" s="186" t="s">
        <v>3</v>
      </c>
      <c r="P12" s="200"/>
      <c r="Q12" s="32"/>
      <c r="R12" s="33"/>
    </row>
    <row r="13" spans="2:18" s="1" customFormat="1" ht="18" customHeight="1">
      <c r="B13" s="31"/>
      <c r="C13" s="32"/>
      <c r="D13" s="32"/>
      <c r="E13" s="24" t="s">
        <v>25</v>
      </c>
      <c r="F13" s="32"/>
      <c r="G13" s="32"/>
      <c r="H13" s="32"/>
      <c r="I13" s="32"/>
      <c r="J13" s="32"/>
      <c r="K13" s="32"/>
      <c r="L13" s="32"/>
      <c r="M13" s="26" t="s">
        <v>26</v>
      </c>
      <c r="N13" s="32"/>
      <c r="O13" s="186" t="s">
        <v>3</v>
      </c>
      <c r="P13" s="200"/>
      <c r="Q13" s="32"/>
      <c r="R13" s="33"/>
    </row>
    <row r="14" spans="2:18" s="1" customFormat="1" ht="6.75" customHeight="1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2:18" s="1" customFormat="1" ht="14.25" customHeight="1">
      <c r="B15" s="31"/>
      <c r="C15" s="32"/>
      <c r="D15" s="26" t="s">
        <v>27</v>
      </c>
      <c r="E15" s="32"/>
      <c r="F15" s="32"/>
      <c r="G15" s="32"/>
      <c r="H15" s="32"/>
      <c r="I15" s="32"/>
      <c r="J15" s="32"/>
      <c r="K15" s="32"/>
      <c r="L15" s="32"/>
      <c r="M15" s="26" t="s">
        <v>24</v>
      </c>
      <c r="N15" s="32"/>
      <c r="O15" s="226" t="str">
        <f>IF('Rekapitulácia stavby'!AN13="","",'Rekapitulácia stavby'!AN13)</f>
        <v>Vyplň údaj</v>
      </c>
      <c r="P15" s="200"/>
      <c r="Q15" s="32"/>
      <c r="R15" s="33"/>
    </row>
    <row r="16" spans="2:18" s="1" customFormat="1" ht="18" customHeight="1">
      <c r="B16" s="31"/>
      <c r="C16" s="32"/>
      <c r="D16" s="32"/>
      <c r="E16" s="226" t="str">
        <f>IF('Rekapitulácia stavby'!E14="","",'Rekapitulácia stavby'!E14)</f>
        <v>Vyplň údaj</v>
      </c>
      <c r="F16" s="200"/>
      <c r="G16" s="200"/>
      <c r="H16" s="200"/>
      <c r="I16" s="200"/>
      <c r="J16" s="200"/>
      <c r="K16" s="200"/>
      <c r="L16" s="200"/>
      <c r="M16" s="26" t="s">
        <v>26</v>
      </c>
      <c r="N16" s="32"/>
      <c r="O16" s="226" t="str">
        <f>IF('Rekapitulácia stavby'!AN14="","",'Rekapitulácia stavby'!AN14)</f>
        <v>Vyplň údaj</v>
      </c>
      <c r="P16" s="200"/>
      <c r="Q16" s="32"/>
      <c r="R16" s="33"/>
    </row>
    <row r="17" spans="2:18" s="1" customFormat="1" ht="6.75" customHeight="1"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</row>
    <row r="18" spans="2:18" s="1" customFormat="1" ht="14.25" customHeight="1">
      <c r="B18" s="31"/>
      <c r="C18" s="32"/>
      <c r="D18" s="26" t="s">
        <v>29</v>
      </c>
      <c r="E18" s="32"/>
      <c r="F18" s="32"/>
      <c r="G18" s="32"/>
      <c r="H18" s="32"/>
      <c r="I18" s="32"/>
      <c r="J18" s="32"/>
      <c r="K18" s="32"/>
      <c r="L18" s="32"/>
      <c r="M18" s="26" t="s">
        <v>24</v>
      </c>
      <c r="N18" s="32"/>
      <c r="O18" s="186" t="s">
        <v>3</v>
      </c>
      <c r="P18" s="200"/>
      <c r="Q18" s="32"/>
      <c r="R18" s="33"/>
    </row>
    <row r="19" spans="2:18" s="1" customFormat="1" ht="18" customHeight="1">
      <c r="B19" s="31"/>
      <c r="C19" s="32"/>
      <c r="D19" s="32"/>
      <c r="E19" s="24" t="s">
        <v>30</v>
      </c>
      <c r="F19" s="32"/>
      <c r="G19" s="32"/>
      <c r="H19" s="32"/>
      <c r="I19" s="32"/>
      <c r="J19" s="32"/>
      <c r="K19" s="32"/>
      <c r="L19" s="32"/>
      <c r="M19" s="26" t="s">
        <v>26</v>
      </c>
      <c r="N19" s="32"/>
      <c r="O19" s="186" t="s">
        <v>3</v>
      </c>
      <c r="P19" s="200"/>
      <c r="Q19" s="32"/>
      <c r="R19" s="33"/>
    </row>
    <row r="20" spans="2:18" s="1" customFormat="1" ht="6.75" customHeight="1"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</row>
    <row r="21" spans="2:18" s="1" customFormat="1" ht="14.25" customHeight="1">
      <c r="B21" s="31"/>
      <c r="C21" s="32"/>
      <c r="D21" s="26" t="s">
        <v>33</v>
      </c>
      <c r="E21" s="32"/>
      <c r="F21" s="32"/>
      <c r="G21" s="32"/>
      <c r="H21" s="32"/>
      <c r="I21" s="32"/>
      <c r="J21" s="32"/>
      <c r="K21" s="32"/>
      <c r="L21" s="32"/>
      <c r="M21" s="26" t="s">
        <v>24</v>
      </c>
      <c r="N21" s="32"/>
      <c r="O21" s="186" t="s">
        <v>3</v>
      </c>
      <c r="P21" s="200"/>
      <c r="Q21" s="32"/>
      <c r="R21" s="33"/>
    </row>
    <row r="22" spans="2:18" s="1" customFormat="1" ht="18" customHeight="1">
      <c r="B22" s="31"/>
      <c r="C22" s="32"/>
      <c r="D22" s="32"/>
      <c r="E22" s="24" t="s">
        <v>34</v>
      </c>
      <c r="F22" s="32"/>
      <c r="G22" s="32"/>
      <c r="H22" s="32"/>
      <c r="I22" s="32"/>
      <c r="J22" s="32"/>
      <c r="K22" s="32"/>
      <c r="L22" s="32"/>
      <c r="M22" s="26" t="s">
        <v>26</v>
      </c>
      <c r="N22" s="32"/>
      <c r="O22" s="186" t="s">
        <v>3</v>
      </c>
      <c r="P22" s="200"/>
      <c r="Q22" s="32"/>
      <c r="R22" s="33"/>
    </row>
    <row r="23" spans="2:18" s="1" customFormat="1" ht="6.75" customHeight="1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4.25" customHeight="1">
      <c r="B24" s="31"/>
      <c r="C24" s="32"/>
      <c r="D24" s="26" t="s">
        <v>35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</row>
    <row r="25" spans="2:18" s="1" customFormat="1" ht="22.5" customHeight="1">
      <c r="B25" s="31"/>
      <c r="C25" s="32"/>
      <c r="D25" s="32"/>
      <c r="E25" s="189" t="s">
        <v>3</v>
      </c>
      <c r="F25" s="200"/>
      <c r="G25" s="200"/>
      <c r="H25" s="200"/>
      <c r="I25" s="200"/>
      <c r="J25" s="200"/>
      <c r="K25" s="200"/>
      <c r="L25" s="200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</row>
    <row r="27" spans="2:18" s="1" customFormat="1" ht="6.75" customHeight="1">
      <c r="B27" s="31"/>
      <c r="C27" s="3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32"/>
      <c r="R27" s="33"/>
    </row>
    <row r="28" spans="2:18" s="1" customFormat="1" ht="14.25" customHeight="1">
      <c r="B28" s="31"/>
      <c r="C28" s="32"/>
      <c r="D28" s="118" t="s">
        <v>112</v>
      </c>
      <c r="E28" s="32"/>
      <c r="F28" s="32"/>
      <c r="G28" s="32"/>
      <c r="H28" s="32"/>
      <c r="I28" s="32"/>
      <c r="J28" s="32"/>
      <c r="K28" s="32"/>
      <c r="L28" s="32"/>
      <c r="M28" s="190">
        <f>N89</f>
        <v>0</v>
      </c>
      <c r="N28" s="200"/>
      <c r="O28" s="200"/>
      <c r="P28" s="200"/>
      <c r="Q28" s="32"/>
      <c r="R28" s="33"/>
    </row>
    <row r="29" spans="2:18" s="1" customFormat="1" ht="14.25" customHeight="1">
      <c r="B29" s="31"/>
      <c r="C29" s="32"/>
      <c r="D29" s="30" t="s">
        <v>100</v>
      </c>
      <c r="E29" s="32"/>
      <c r="F29" s="32"/>
      <c r="G29" s="32"/>
      <c r="H29" s="32"/>
      <c r="I29" s="32"/>
      <c r="J29" s="32"/>
      <c r="K29" s="32"/>
      <c r="L29" s="32"/>
      <c r="M29" s="190">
        <f>N101</f>
        <v>0</v>
      </c>
      <c r="N29" s="200"/>
      <c r="O29" s="200"/>
      <c r="P29" s="200"/>
      <c r="Q29" s="32"/>
      <c r="R29" s="33"/>
    </row>
    <row r="30" spans="2:18" s="1" customFormat="1" ht="6.7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3"/>
    </row>
    <row r="31" spans="2:18" s="1" customFormat="1" ht="24.75" customHeight="1">
      <c r="B31" s="31"/>
      <c r="C31" s="32"/>
      <c r="D31" s="119" t="s">
        <v>38</v>
      </c>
      <c r="E31" s="32"/>
      <c r="F31" s="32"/>
      <c r="G31" s="32"/>
      <c r="H31" s="32"/>
      <c r="I31" s="32"/>
      <c r="J31" s="32"/>
      <c r="K31" s="32"/>
      <c r="L31" s="32"/>
      <c r="M31" s="227">
        <f>ROUND(M28+M29,2)</f>
        <v>0</v>
      </c>
      <c r="N31" s="200"/>
      <c r="O31" s="200"/>
      <c r="P31" s="200"/>
      <c r="Q31" s="32"/>
      <c r="R31" s="33"/>
    </row>
    <row r="32" spans="2:18" s="1" customFormat="1" ht="6.75" customHeight="1">
      <c r="B32" s="31"/>
      <c r="C32" s="32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32"/>
      <c r="R32" s="33"/>
    </row>
    <row r="33" spans="2:18" s="1" customFormat="1" ht="14.25" customHeight="1">
      <c r="B33" s="31"/>
      <c r="C33" s="32"/>
      <c r="D33" s="38" t="s">
        <v>39</v>
      </c>
      <c r="E33" s="38" t="s">
        <v>40</v>
      </c>
      <c r="F33" s="39">
        <v>0.2</v>
      </c>
      <c r="G33" s="120" t="s">
        <v>41</v>
      </c>
      <c r="H33" s="228">
        <f>ROUND((((SUM(BE101:BE108)+SUM(BE127:BE165))+SUM(BE167:BE171))),2)</f>
        <v>0</v>
      </c>
      <c r="I33" s="200"/>
      <c r="J33" s="200"/>
      <c r="K33" s="32"/>
      <c r="L33" s="32"/>
      <c r="M33" s="228">
        <f>ROUND(((ROUND((SUM(BE101:BE108)+SUM(BE127:BE165)),2)*F33)+SUM(BE167:BE171)*F33),2)</f>
        <v>0</v>
      </c>
      <c r="N33" s="200"/>
      <c r="O33" s="200"/>
      <c r="P33" s="200"/>
      <c r="Q33" s="32"/>
      <c r="R33" s="33"/>
    </row>
    <row r="34" spans="2:18" s="1" customFormat="1" ht="14.25" customHeight="1">
      <c r="B34" s="31"/>
      <c r="C34" s="32"/>
      <c r="D34" s="32"/>
      <c r="E34" s="38" t="s">
        <v>42</v>
      </c>
      <c r="F34" s="39">
        <v>0.2</v>
      </c>
      <c r="G34" s="120" t="s">
        <v>41</v>
      </c>
      <c r="H34" s="228">
        <f>ROUND((((SUM(BF101:BF108)+SUM(BF127:BF165))+SUM(BF167:BF171))),2)</f>
        <v>0</v>
      </c>
      <c r="I34" s="200"/>
      <c r="J34" s="200"/>
      <c r="K34" s="32"/>
      <c r="L34" s="32"/>
      <c r="M34" s="228">
        <f>ROUND(((ROUND((SUM(BF101:BF108)+SUM(BF127:BF165)),2)*F34)+SUM(BF167:BF171)*F34),2)</f>
        <v>0</v>
      </c>
      <c r="N34" s="200"/>
      <c r="O34" s="200"/>
      <c r="P34" s="200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43</v>
      </c>
      <c r="F35" s="39">
        <v>0.2</v>
      </c>
      <c r="G35" s="120" t="s">
        <v>41</v>
      </c>
      <c r="H35" s="228">
        <f>ROUND((((SUM(BG101:BG108)+SUM(BG127:BG165))+SUM(BG167:BG171))),2)</f>
        <v>0</v>
      </c>
      <c r="I35" s="200"/>
      <c r="J35" s="200"/>
      <c r="K35" s="32"/>
      <c r="L35" s="32"/>
      <c r="M35" s="228">
        <v>0</v>
      </c>
      <c r="N35" s="200"/>
      <c r="O35" s="200"/>
      <c r="P35" s="200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44</v>
      </c>
      <c r="F36" s="39">
        <v>0.2</v>
      </c>
      <c r="G36" s="120" t="s">
        <v>41</v>
      </c>
      <c r="H36" s="228">
        <f>ROUND((((SUM(BH101:BH108)+SUM(BH127:BH165))+SUM(BH167:BH171))),2)</f>
        <v>0</v>
      </c>
      <c r="I36" s="200"/>
      <c r="J36" s="200"/>
      <c r="K36" s="32"/>
      <c r="L36" s="32"/>
      <c r="M36" s="228">
        <v>0</v>
      </c>
      <c r="N36" s="200"/>
      <c r="O36" s="200"/>
      <c r="P36" s="200"/>
      <c r="Q36" s="32"/>
      <c r="R36" s="33"/>
    </row>
    <row r="37" spans="2:18" s="1" customFormat="1" ht="14.25" customHeight="1" hidden="1">
      <c r="B37" s="31"/>
      <c r="C37" s="32"/>
      <c r="D37" s="32"/>
      <c r="E37" s="38" t="s">
        <v>45</v>
      </c>
      <c r="F37" s="39">
        <v>0</v>
      </c>
      <c r="G37" s="120" t="s">
        <v>41</v>
      </c>
      <c r="H37" s="228">
        <f>ROUND((((SUM(BI101:BI108)+SUM(BI127:BI165))+SUM(BI167:BI171))),2)</f>
        <v>0</v>
      </c>
      <c r="I37" s="200"/>
      <c r="J37" s="200"/>
      <c r="K37" s="32"/>
      <c r="L37" s="32"/>
      <c r="M37" s="228">
        <v>0</v>
      </c>
      <c r="N37" s="200"/>
      <c r="O37" s="200"/>
      <c r="P37" s="200"/>
      <c r="Q37" s="32"/>
      <c r="R37" s="33"/>
    </row>
    <row r="38" spans="2:18" s="1" customFormat="1" ht="6.7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3"/>
    </row>
    <row r="39" spans="2:18" s="1" customFormat="1" ht="24.75" customHeight="1">
      <c r="B39" s="31"/>
      <c r="C39" s="117"/>
      <c r="D39" s="121" t="s">
        <v>46</v>
      </c>
      <c r="E39" s="72"/>
      <c r="F39" s="72"/>
      <c r="G39" s="122" t="s">
        <v>47</v>
      </c>
      <c r="H39" s="123" t="s">
        <v>48</v>
      </c>
      <c r="I39" s="72"/>
      <c r="J39" s="72"/>
      <c r="K39" s="72"/>
      <c r="L39" s="229">
        <f>SUM(M31:M37)</f>
        <v>0</v>
      </c>
      <c r="M39" s="208"/>
      <c r="N39" s="208"/>
      <c r="O39" s="208"/>
      <c r="P39" s="210"/>
      <c r="Q39" s="117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s="1" customFormat="1" ht="14.2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3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81" t="s">
        <v>113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15</v>
      </c>
      <c r="D78" s="32"/>
      <c r="E78" s="32"/>
      <c r="F78" s="224" t="str">
        <f>F6</f>
        <v>Stavebno-technické úpravy učební fyziky, chémie a biológie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32"/>
      <c r="R78" s="33"/>
    </row>
    <row r="79" spans="2:18" ht="30" customHeight="1">
      <c r="B79" s="18"/>
      <c r="C79" s="26" t="s">
        <v>108</v>
      </c>
      <c r="D79" s="19"/>
      <c r="E79" s="19"/>
      <c r="F79" s="224" t="s">
        <v>109</v>
      </c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9"/>
      <c r="R79" s="20"/>
    </row>
    <row r="80" spans="2:18" s="1" customFormat="1" ht="36.75" customHeight="1">
      <c r="B80" s="31"/>
      <c r="C80" s="65" t="s">
        <v>110</v>
      </c>
      <c r="D80" s="32"/>
      <c r="E80" s="32"/>
      <c r="F80" s="201" t="str">
        <f>F8</f>
        <v>007 - 01-2 - Rekonštrukcia</v>
      </c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32"/>
      <c r="R80" s="33"/>
    </row>
    <row r="81" spans="2:18" s="1" customFormat="1" ht="6.7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3"/>
    </row>
    <row r="82" spans="2:18" s="1" customFormat="1" ht="18" customHeight="1">
      <c r="B82" s="31"/>
      <c r="C82" s="26" t="s">
        <v>19</v>
      </c>
      <c r="D82" s="32"/>
      <c r="E82" s="32"/>
      <c r="F82" s="24" t="str">
        <f>F10</f>
        <v>Jilemnického 2, Žiar nad Hronom</v>
      </c>
      <c r="G82" s="32"/>
      <c r="H82" s="32"/>
      <c r="I82" s="32"/>
      <c r="J82" s="32"/>
      <c r="K82" s="26" t="s">
        <v>21</v>
      </c>
      <c r="L82" s="32"/>
      <c r="M82" s="230" t="str">
        <f>IF(O10="","",O10)</f>
        <v>25. 4. 2017</v>
      </c>
      <c r="N82" s="200"/>
      <c r="O82" s="200"/>
      <c r="P82" s="200"/>
      <c r="Q82" s="32"/>
      <c r="R82" s="33"/>
    </row>
    <row r="83" spans="2:18" s="1" customFormat="1" ht="6.75" customHeight="1"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3"/>
    </row>
    <row r="84" spans="2:18" s="1" customFormat="1" ht="15">
      <c r="B84" s="31"/>
      <c r="C84" s="26" t="s">
        <v>23</v>
      </c>
      <c r="D84" s="32"/>
      <c r="E84" s="32"/>
      <c r="F84" s="24" t="str">
        <f>E13</f>
        <v>Mesto Žiar nad Hronom</v>
      </c>
      <c r="G84" s="32"/>
      <c r="H84" s="32"/>
      <c r="I84" s="32"/>
      <c r="J84" s="32"/>
      <c r="K84" s="26" t="s">
        <v>29</v>
      </c>
      <c r="L84" s="32"/>
      <c r="M84" s="186" t="str">
        <f>E19</f>
        <v>Ing. Katarína Fronková</v>
      </c>
      <c r="N84" s="200"/>
      <c r="O84" s="200"/>
      <c r="P84" s="200"/>
      <c r="Q84" s="200"/>
      <c r="R84" s="33"/>
    </row>
    <row r="85" spans="2:18" s="1" customFormat="1" ht="14.25" customHeight="1">
      <c r="B85" s="31"/>
      <c r="C85" s="26" t="s">
        <v>27</v>
      </c>
      <c r="D85" s="32"/>
      <c r="E85" s="32"/>
      <c r="F85" s="24" t="str">
        <f>IF(E16="","",E16)</f>
        <v>Vyplň údaj</v>
      </c>
      <c r="G85" s="32"/>
      <c r="H85" s="32"/>
      <c r="I85" s="32"/>
      <c r="J85" s="32"/>
      <c r="K85" s="26" t="s">
        <v>33</v>
      </c>
      <c r="L85" s="32"/>
      <c r="M85" s="186" t="str">
        <f>E22</f>
        <v>Bc.Bianca Mihalková Hess</v>
      </c>
      <c r="N85" s="200"/>
      <c r="O85" s="200"/>
      <c r="P85" s="200"/>
      <c r="Q85" s="200"/>
      <c r="R85" s="33"/>
    </row>
    <row r="86" spans="2:18" s="1" customFormat="1" ht="9.75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</row>
    <row r="87" spans="2:18" s="1" customFormat="1" ht="29.25" customHeight="1">
      <c r="B87" s="31"/>
      <c r="C87" s="231" t="s">
        <v>114</v>
      </c>
      <c r="D87" s="232"/>
      <c r="E87" s="232"/>
      <c r="F87" s="232"/>
      <c r="G87" s="232"/>
      <c r="H87" s="117"/>
      <c r="I87" s="117"/>
      <c r="J87" s="117"/>
      <c r="K87" s="117"/>
      <c r="L87" s="117"/>
      <c r="M87" s="117"/>
      <c r="N87" s="231" t="s">
        <v>115</v>
      </c>
      <c r="O87" s="200"/>
      <c r="P87" s="200"/>
      <c r="Q87" s="200"/>
      <c r="R87" s="33"/>
    </row>
    <row r="88" spans="2:18" s="1" customFormat="1" ht="9.75" customHeight="1"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</row>
    <row r="89" spans="2:47" s="1" customFormat="1" ht="29.25" customHeight="1">
      <c r="B89" s="31"/>
      <c r="C89" s="124" t="s">
        <v>116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221">
        <f>N127</f>
        <v>0</v>
      </c>
      <c r="O89" s="200"/>
      <c r="P89" s="200"/>
      <c r="Q89" s="200"/>
      <c r="R89" s="33"/>
      <c r="AU89" s="14" t="s">
        <v>117</v>
      </c>
    </row>
    <row r="90" spans="2:18" s="7" customFormat="1" ht="24.75" customHeight="1">
      <c r="B90" s="125"/>
      <c r="C90" s="126"/>
      <c r="D90" s="127" t="s">
        <v>118</v>
      </c>
      <c r="E90" s="126"/>
      <c r="F90" s="126"/>
      <c r="G90" s="126"/>
      <c r="H90" s="126"/>
      <c r="I90" s="126"/>
      <c r="J90" s="126"/>
      <c r="K90" s="126"/>
      <c r="L90" s="126"/>
      <c r="M90" s="126"/>
      <c r="N90" s="233">
        <f>N128</f>
        <v>0</v>
      </c>
      <c r="O90" s="234"/>
      <c r="P90" s="234"/>
      <c r="Q90" s="234"/>
      <c r="R90" s="128"/>
    </row>
    <row r="91" spans="2:18" s="8" customFormat="1" ht="19.5" customHeight="1">
      <c r="B91" s="129"/>
      <c r="C91" s="95"/>
      <c r="D91" s="106" t="s">
        <v>239</v>
      </c>
      <c r="E91" s="95"/>
      <c r="F91" s="95"/>
      <c r="G91" s="95"/>
      <c r="H91" s="95"/>
      <c r="I91" s="95"/>
      <c r="J91" s="95"/>
      <c r="K91" s="95"/>
      <c r="L91" s="95"/>
      <c r="M91" s="95"/>
      <c r="N91" s="215">
        <f>N129</f>
        <v>0</v>
      </c>
      <c r="O91" s="216"/>
      <c r="P91" s="216"/>
      <c r="Q91" s="216"/>
      <c r="R91" s="130"/>
    </row>
    <row r="92" spans="2:18" s="8" customFormat="1" ht="19.5" customHeight="1">
      <c r="B92" s="129"/>
      <c r="C92" s="95"/>
      <c r="D92" s="106" t="s">
        <v>240</v>
      </c>
      <c r="E92" s="95"/>
      <c r="F92" s="95"/>
      <c r="G92" s="95"/>
      <c r="H92" s="95"/>
      <c r="I92" s="95"/>
      <c r="J92" s="95"/>
      <c r="K92" s="95"/>
      <c r="L92" s="95"/>
      <c r="M92" s="95"/>
      <c r="N92" s="215">
        <f>N131</f>
        <v>0</v>
      </c>
      <c r="O92" s="216"/>
      <c r="P92" s="216"/>
      <c r="Q92" s="216"/>
      <c r="R92" s="130"/>
    </row>
    <row r="93" spans="2:18" s="8" customFormat="1" ht="19.5" customHeight="1">
      <c r="B93" s="129"/>
      <c r="C93" s="95"/>
      <c r="D93" s="106" t="s">
        <v>241</v>
      </c>
      <c r="E93" s="95"/>
      <c r="F93" s="95"/>
      <c r="G93" s="95"/>
      <c r="H93" s="95"/>
      <c r="I93" s="95"/>
      <c r="J93" s="95"/>
      <c r="K93" s="95"/>
      <c r="L93" s="95"/>
      <c r="M93" s="95"/>
      <c r="N93" s="215">
        <f>N141</f>
        <v>0</v>
      </c>
      <c r="O93" s="216"/>
      <c r="P93" s="216"/>
      <c r="Q93" s="216"/>
      <c r="R93" s="130"/>
    </row>
    <row r="94" spans="2:18" s="7" customFormat="1" ht="24.75" customHeight="1">
      <c r="B94" s="125"/>
      <c r="C94" s="126"/>
      <c r="D94" s="127" t="s">
        <v>120</v>
      </c>
      <c r="E94" s="126"/>
      <c r="F94" s="126"/>
      <c r="G94" s="126"/>
      <c r="H94" s="126"/>
      <c r="I94" s="126"/>
      <c r="J94" s="126"/>
      <c r="K94" s="126"/>
      <c r="L94" s="126"/>
      <c r="M94" s="126"/>
      <c r="N94" s="233">
        <f>N143</f>
        <v>0</v>
      </c>
      <c r="O94" s="234"/>
      <c r="P94" s="234"/>
      <c r="Q94" s="234"/>
      <c r="R94" s="128"/>
    </row>
    <row r="95" spans="2:18" s="8" customFormat="1" ht="19.5" customHeight="1">
      <c r="B95" s="129"/>
      <c r="C95" s="95"/>
      <c r="D95" s="106" t="s">
        <v>121</v>
      </c>
      <c r="E95" s="95"/>
      <c r="F95" s="95"/>
      <c r="G95" s="95"/>
      <c r="H95" s="95"/>
      <c r="I95" s="95"/>
      <c r="J95" s="95"/>
      <c r="K95" s="95"/>
      <c r="L95" s="95"/>
      <c r="M95" s="95"/>
      <c r="N95" s="215">
        <f>N144</f>
        <v>0</v>
      </c>
      <c r="O95" s="216"/>
      <c r="P95" s="216"/>
      <c r="Q95" s="216"/>
      <c r="R95" s="130"/>
    </row>
    <row r="96" spans="2:18" s="8" customFormat="1" ht="19.5" customHeight="1">
      <c r="B96" s="129"/>
      <c r="C96" s="95"/>
      <c r="D96" s="106" t="s">
        <v>122</v>
      </c>
      <c r="E96" s="95"/>
      <c r="F96" s="95"/>
      <c r="G96" s="95"/>
      <c r="H96" s="95"/>
      <c r="I96" s="95"/>
      <c r="J96" s="95"/>
      <c r="K96" s="95"/>
      <c r="L96" s="95"/>
      <c r="M96" s="95"/>
      <c r="N96" s="215">
        <f>N148</f>
        <v>0</v>
      </c>
      <c r="O96" s="216"/>
      <c r="P96" s="216"/>
      <c r="Q96" s="216"/>
      <c r="R96" s="130"/>
    </row>
    <row r="97" spans="2:18" s="8" customFormat="1" ht="19.5" customHeight="1">
      <c r="B97" s="129"/>
      <c r="C97" s="95"/>
      <c r="D97" s="106" t="s">
        <v>242</v>
      </c>
      <c r="E97" s="95"/>
      <c r="F97" s="95"/>
      <c r="G97" s="95"/>
      <c r="H97" s="95"/>
      <c r="I97" s="95"/>
      <c r="J97" s="95"/>
      <c r="K97" s="95"/>
      <c r="L97" s="95"/>
      <c r="M97" s="95"/>
      <c r="N97" s="215">
        <f>N154</f>
        <v>0</v>
      </c>
      <c r="O97" s="216"/>
      <c r="P97" s="216"/>
      <c r="Q97" s="216"/>
      <c r="R97" s="130"/>
    </row>
    <row r="98" spans="2:18" s="8" customFormat="1" ht="19.5" customHeight="1">
      <c r="B98" s="129"/>
      <c r="C98" s="95"/>
      <c r="D98" s="106" t="s">
        <v>123</v>
      </c>
      <c r="E98" s="95"/>
      <c r="F98" s="95"/>
      <c r="G98" s="95"/>
      <c r="H98" s="95"/>
      <c r="I98" s="95"/>
      <c r="J98" s="95"/>
      <c r="K98" s="95"/>
      <c r="L98" s="95"/>
      <c r="M98" s="95"/>
      <c r="N98" s="215">
        <f>N160</f>
        <v>0</v>
      </c>
      <c r="O98" s="216"/>
      <c r="P98" s="216"/>
      <c r="Q98" s="216"/>
      <c r="R98" s="130"/>
    </row>
    <row r="99" spans="2:18" s="7" customFormat="1" ht="21.75" customHeight="1">
      <c r="B99" s="125"/>
      <c r="C99" s="126"/>
      <c r="D99" s="127" t="s">
        <v>125</v>
      </c>
      <c r="E99" s="126"/>
      <c r="F99" s="126"/>
      <c r="G99" s="126"/>
      <c r="H99" s="126"/>
      <c r="I99" s="126"/>
      <c r="J99" s="126"/>
      <c r="K99" s="126"/>
      <c r="L99" s="126"/>
      <c r="M99" s="126"/>
      <c r="N99" s="235">
        <f>N166</f>
        <v>0</v>
      </c>
      <c r="O99" s="234"/>
      <c r="P99" s="234"/>
      <c r="Q99" s="234"/>
      <c r="R99" s="128"/>
    </row>
    <row r="100" spans="2:18" s="1" customFormat="1" ht="21.75" customHeight="1">
      <c r="B100" s="31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3"/>
    </row>
    <row r="101" spans="2:21" s="1" customFormat="1" ht="29.25" customHeight="1">
      <c r="B101" s="31"/>
      <c r="C101" s="124" t="s">
        <v>126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236">
        <f>ROUND(N102+N103+N104+N105+N106+N107,2)</f>
        <v>0</v>
      </c>
      <c r="O101" s="200"/>
      <c r="P101" s="200"/>
      <c r="Q101" s="200"/>
      <c r="R101" s="33"/>
      <c r="T101" s="131"/>
      <c r="U101" s="132" t="s">
        <v>39</v>
      </c>
    </row>
    <row r="102" spans="2:65" s="1" customFormat="1" ht="18" customHeight="1">
      <c r="B102" s="133"/>
      <c r="C102" s="134"/>
      <c r="D102" s="219" t="s">
        <v>127</v>
      </c>
      <c r="E102" s="237"/>
      <c r="F102" s="237"/>
      <c r="G102" s="237"/>
      <c r="H102" s="237"/>
      <c r="I102" s="134"/>
      <c r="J102" s="134"/>
      <c r="K102" s="134"/>
      <c r="L102" s="134"/>
      <c r="M102" s="134"/>
      <c r="N102" s="218">
        <f>ROUND(N89*T102,2)</f>
        <v>0</v>
      </c>
      <c r="O102" s="237"/>
      <c r="P102" s="237"/>
      <c r="Q102" s="237"/>
      <c r="R102" s="135"/>
      <c r="S102" s="134"/>
      <c r="T102" s="136"/>
      <c r="U102" s="137" t="s">
        <v>42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128</v>
      </c>
      <c r="AZ102" s="138"/>
      <c r="BA102" s="138"/>
      <c r="BB102" s="138"/>
      <c r="BC102" s="138"/>
      <c r="BD102" s="138"/>
      <c r="BE102" s="140">
        <f aca="true" t="shared" si="0" ref="BE102:BE107">IF(U102="základná",N102,0)</f>
        <v>0</v>
      </c>
      <c r="BF102" s="140">
        <f aca="true" t="shared" si="1" ref="BF102:BF107">IF(U102="znížená",N102,0)</f>
        <v>0</v>
      </c>
      <c r="BG102" s="140">
        <f aca="true" t="shared" si="2" ref="BG102:BG107">IF(U102="zákl. prenesená",N102,0)</f>
        <v>0</v>
      </c>
      <c r="BH102" s="140">
        <f aca="true" t="shared" si="3" ref="BH102:BH107">IF(U102="zníž. prenesená",N102,0)</f>
        <v>0</v>
      </c>
      <c r="BI102" s="140">
        <f aca="true" t="shared" si="4" ref="BI102:BI107">IF(U102="nulová",N102,0)</f>
        <v>0</v>
      </c>
      <c r="BJ102" s="139" t="s">
        <v>86</v>
      </c>
      <c r="BK102" s="138"/>
      <c r="BL102" s="138"/>
      <c r="BM102" s="138"/>
    </row>
    <row r="103" spans="2:65" s="1" customFormat="1" ht="18" customHeight="1">
      <c r="B103" s="133"/>
      <c r="C103" s="134"/>
      <c r="D103" s="219" t="s">
        <v>129</v>
      </c>
      <c r="E103" s="237"/>
      <c r="F103" s="237"/>
      <c r="G103" s="237"/>
      <c r="H103" s="237"/>
      <c r="I103" s="134"/>
      <c r="J103" s="134"/>
      <c r="K103" s="134"/>
      <c r="L103" s="134"/>
      <c r="M103" s="134"/>
      <c r="N103" s="218">
        <f>ROUND(N89*T103,2)</f>
        <v>0</v>
      </c>
      <c r="O103" s="237"/>
      <c r="P103" s="237"/>
      <c r="Q103" s="237"/>
      <c r="R103" s="135"/>
      <c r="S103" s="134"/>
      <c r="T103" s="136"/>
      <c r="U103" s="137" t="s">
        <v>42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128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86</v>
      </c>
      <c r="BK103" s="138"/>
      <c r="BL103" s="138"/>
      <c r="BM103" s="138"/>
    </row>
    <row r="104" spans="2:65" s="1" customFormat="1" ht="18" customHeight="1">
      <c r="B104" s="133"/>
      <c r="C104" s="134"/>
      <c r="D104" s="219" t="s">
        <v>130</v>
      </c>
      <c r="E104" s="237"/>
      <c r="F104" s="237"/>
      <c r="G104" s="237"/>
      <c r="H104" s="237"/>
      <c r="I104" s="134"/>
      <c r="J104" s="134"/>
      <c r="K104" s="134"/>
      <c r="L104" s="134"/>
      <c r="M104" s="134"/>
      <c r="N104" s="218">
        <f>ROUND(N89*T104,2)</f>
        <v>0</v>
      </c>
      <c r="O104" s="237"/>
      <c r="P104" s="237"/>
      <c r="Q104" s="237"/>
      <c r="R104" s="135"/>
      <c r="S104" s="134"/>
      <c r="T104" s="136"/>
      <c r="U104" s="137" t="s">
        <v>42</v>
      </c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 t="s">
        <v>128</v>
      </c>
      <c r="AZ104" s="138"/>
      <c r="BA104" s="138"/>
      <c r="BB104" s="138"/>
      <c r="BC104" s="138"/>
      <c r="BD104" s="138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86</v>
      </c>
      <c r="BK104" s="138"/>
      <c r="BL104" s="138"/>
      <c r="BM104" s="138"/>
    </row>
    <row r="105" spans="2:65" s="1" customFormat="1" ht="18" customHeight="1">
      <c r="B105" s="133"/>
      <c r="C105" s="134"/>
      <c r="D105" s="219" t="s">
        <v>131</v>
      </c>
      <c r="E105" s="237"/>
      <c r="F105" s="237"/>
      <c r="G105" s="237"/>
      <c r="H105" s="237"/>
      <c r="I105" s="134"/>
      <c r="J105" s="134"/>
      <c r="K105" s="134"/>
      <c r="L105" s="134"/>
      <c r="M105" s="134"/>
      <c r="N105" s="218">
        <f>ROUND(N89*T105,2)</f>
        <v>0</v>
      </c>
      <c r="O105" s="237"/>
      <c r="P105" s="237"/>
      <c r="Q105" s="237"/>
      <c r="R105" s="135"/>
      <c r="S105" s="134"/>
      <c r="T105" s="136"/>
      <c r="U105" s="137" t="s">
        <v>42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9" t="s">
        <v>128</v>
      </c>
      <c r="AZ105" s="138"/>
      <c r="BA105" s="138"/>
      <c r="BB105" s="138"/>
      <c r="BC105" s="138"/>
      <c r="BD105" s="138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86</v>
      </c>
      <c r="BK105" s="138"/>
      <c r="BL105" s="138"/>
      <c r="BM105" s="138"/>
    </row>
    <row r="106" spans="2:65" s="1" customFormat="1" ht="18" customHeight="1">
      <c r="B106" s="133"/>
      <c r="C106" s="134"/>
      <c r="D106" s="219" t="s">
        <v>132</v>
      </c>
      <c r="E106" s="237"/>
      <c r="F106" s="237"/>
      <c r="G106" s="237"/>
      <c r="H106" s="237"/>
      <c r="I106" s="134"/>
      <c r="J106" s="134"/>
      <c r="K106" s="134"/>
      <c r="L106" s="134"/>
      <c r="M106" s="134"/>
      <c r="N106" s="218">
        <f>ROUND(N89*T106,2)</f>
        <v>0</v>
      </c>
      <c r="O106" s="237"/>
      <c r="P106" s="237"/>
      <c r="Q106" s="237"/>
      <c r="R106" s="135"/>
      <c r="S106" s="134"/>
      <c r="T106" s="136"/>
      <c r="U106" s="137" t="s">
        <v>42</v>
      </c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9" t="s">
        <v>128</v>
      </c>
      <c r="AZ106" s="138"/>
      <c r="BA106" s="138"/>
      <c r="BB106" s="138"/>
      <c r="BC106" s="138"/>
      <c r="BD106" s="138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86</v>
      </c>
      <c r="BK106" s="138"/>
      <c r="BL106" s="138"/>
      <c r="BM106" s="138"/>
    </row>
    <row r="107" spans="2:65" s="1" customFormat="1" ht="18" customHeight="1">
      <c r="B107" s="133"/>
      <c r="C107" s="134"/>
      <c r="D107" s="141" t="s">
        <v>133</v>
      </c>
      <c r="E107" s="134"/>
      <c r="F107" s="134"/>
      <c r="G107" s="134"/>
      <c r="H107" s="134"/>
      <c r="I107" s="134"/>
      <c r="J107" s="134"/>
      <c r="K107" s="134"/>
      <c r="L107" s="134"/>
      <c r="M107" s="134"/>
      <c r="N107" s="218">
        <f>ROUND(N89*T107,2)</f>
        <v>0</v>
      </c>
      <c r="O107" s="237"/>
      <c r="P107" s="237"/>
      <c r="Q107" s="237"/>
      <c r="R107" s="135"/>
      <c r="S107" s="134"/>
      <c r="T107" s="142"/>
      <c r="U107" s="143" t="s">
        <v>42</v>
      </c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9" t="s">
        <v>134</v>
      </c>
      <c r="AZ107" s="138"/>
      <c r="BA107" s="138"/>
      <c r="BB107" s="138"/>
      <c r="BC107" s="138"/>
      <c r="BD107" s="138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86</v>
      </c>
      <c r="BK107" s="138"/>
      <c r="BL107" s="138"/>
      <c r="BM107" s="138"/>
    </row>
    <row r="108" spans="2:18" s="1" customFormat="1" ht="13.5"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  <row r="109" spans="2:18" s="1" customFormat="1" ht="29.25" customHeight="1">
      <c r="B109" s="31"/>
      <c r="C109" s="116" t="s">
        <v>105</v>
      </c>
      <c r="D109" s="117"/>
      <c r="E109" s="117"/>
      <c r="F109" s="117"/>
      <c r="G109" s="117"/>
      <c r="H109" s="117"/>
      <c r="I109" s="117"/>
      <c r="J109" s="117"/>
      <c r="K109" s="117"/>
      <c r="L109" s="222">
        <f>ROUND(SUM(N89+N101),2)</f>
        <v>0</v>
      </c>
      <c r="M109" s="232"/>
      <c r="N109" s="232"/>
      <c r="O109" s="232"/>
      <c r="P109" s="232"/>
      <c r="Q109" s="232"/>
      <c r="R109" s="33"/>
    </row>
    <row r="110" spans="2:18" s="1" customFormat="1" ht="6.75" customHeight="1"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7"/>
    </row>
    <row r="114" spans="2:18" s="1" customFormat="1" ht="6.75" customHeight="1">
      <c r="B114" s="58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60"/>
    </row>
    <row r="115" spans="2:18" s="1" customFormat="1" ht="36.75" customHeight="1">
      <c r="B115" s="31"/>
      <c r="C115" s="181" t="s">
        <v>135</v>
      </c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33"/>
    </row>
    <row r="116" spans="2:18" s="1" customFormat="1" ht="6.7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18" s="1" customFormat="1" ht="30" customHeight="1">
      <c r="B117" s="31"/>
      <c r="C117" s="26" t="s">
        <v>15</v>
      </c>
      <c r="D117" s="32"/>
      <c r="E117" s="32"/>
      <c r="F117" s="224" t="str">
        <f>F6</f>
        <v>Stavebno-technické úpravy učební fyziky, chémie a biológie</v>
      </c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32"/>
      <c r="R117" s="33"/>
    </row>
    <row r="118" spans="2:18" ht="30" customHeight="1">
      <c r="B118" s="18"/>
      <c r="C118" s="26" t="s">
        <v>108</v>
      </c>
      <c r="D118" s="19"/>
      <c r="E118" s="19"/>
      <c r="F118" s="224" t="s">
        <v>109</v>
      </c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9"/>
      <c r="R118" s="20"/>
    </row>
    <row r="119" spans="2:18" s="1" customFormat="1" ht="36.75" customHeight="1">
      <c r="B119" s="31"/>
      <c r="C119" s="65" t="s">
        <v>110</v>
      </c>
      <c r="D119" s="32"/>
      <c r="E119" s="32"/>
      <c r="F119" s="201" t="str">
        <f>F8</f>
        <v>007 - 01-2 - Rekonštrukcia</v>
      </c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32"/>
      <c r="R119" s="33"/>
    </row>
    <row r="120" spans="2:18" s="1" customFormat="1" ht="6.7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18" s="1" customFormat="1" ht="18" customHeight="1">
      <c r="B121" s="31"/>
      <c r="C121" s="26" t="s">
        <v>19</v>
      </c>
      <c r="D121" s="32"/>
      <c r="E121" s="32"/>
      <c r="F121" s="24" t="str">
        <f>F10</f>
        <v>Jilemnického 2, Žiar nad Hronom</v>
      </c>
      <c r="G121" s="32"/>
      <c r="H121" s="32"/>
      <c r="I121" s="32"/>
      <c r="J121" s="32"/>
      <c r="K121" s="26" t="s">
        <v>21</v>
      </c>
      <c r="L121" s="32"/>
      <c r="M121" s="230" t="str">
        <f>IF(O10="","",O10)</f>
        <v>25. 4. 2017</v>
      </c>
      <c r="N121" s="200"/>
      <c r="O121" s="200"/>
      <c r="P121" s="200"/>
      <c r="Q121" s="32"/>
      <c r="R121" s="33"/>
    </row>
    <row r="122" spans="2:18" s="1" customFormat="1" ht="6.75" customHeight="1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18" s="1" customFormat="1" ht="15">
      <c r="B123" s="31"/>
      <c r="C123" s="26" t="s">
        <v>23</v>
      </c>
      <c r="D123" s="32"/>
      <c r="E123" s="32"/>
      <c r="F123" s="24" t="str">
        <f>E13</f>
        <v>Mesto Žiar nad Hronom</v>
      </c>
      <c r="G123" s="32"/>
      <c r="H123" s="32"/>
      <c r="I123" s="32"/>
      <c r="J123" s="32"/>
      <c r="K123" s="26" t="s">
        <v>29</v>
      </c>
      <c r="L123" s="32"/>
      <c r="M123" s="186" t="str">
        <f>E19</f>
        <v>Ing. Katarína Fronková</v>
      </c>
      <c r="N123" s="200"/>
      <c r="O123" s="200"/>
      <c r="P123" s="200"/>
      <c r="Q123" s="200"/>
      <c r="R123" s="33"/>
    </row>
    <row r="124" spans="2:18" s="1" customFormat="1" ht="14.25" customHeight="1">
      <c r="B124" s="31"/>
      <c r="C124" s="26" t="s">
        <v>27</v>
      </c>
      <c r="D124" s="32"/>
      <c r="E124" s="32"/>
      <c r="F124" s="24" t="str">
        <f>IF(E16="","",E16)</f>
        <v>Vyplň údaj</v>
      </c>
      <c r="G124" s="32"/>
      <c r="H124" s="32"/>
      <c r="I124" s="32"/>
      <c r="J124" s="32"/>
      <c r="K124" s="26" t="s">
        <v>33</v>
      </c>
      <c r="L124" s="32"/>
      <c r="M124" s="186" t="str">
        <f>E22</f>
        <v>Bc.Bianca Mihalková Hess</v>
      </c>
      <c r="N124" s="200"/>
      <c r="O124" s="200"/>
      <c r="P124" s="200"/>
      <c r="Q124" s="200"/>
      <c r="R124" s="33"/>
    </row>
    <row r="125" spans="2:18" s="1" customFormat="1" ht="9.75" customHeight="1"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3"/>
    </row>
    <row r="126" spans="2:27" s="9" customFormat="1" ht="29.25" customHeight="1">
      <c r="B126" s="144"/>
      <c r="C126" s="145" t="s">
        <v>136</v>
      </c>
      <c r="D126" s="146" t="s">
        <v>137</v>
      </c>
      <c r="E126" s="146" t="s">
        <v>57</v>
      </c>
      <c r="F126" s="238" t="s">
        <v>138</v>
      </c>
      <c r="G126" s="239"/>
      <c r="H126" s="239"/>
      <c r="I126" s="239"/>
      <c r="J126" s="146" t="s">
        <v>139</v>
      </c>
      <c r="K126" s="146" t="s">
        <v>140</v>
      </c>
      <c r="L126" s="240" t="s">
        <v>141</v>
      </c>
      <c r="M126" s="239"/>
      <c r="N126" s="238" t="s">
        <v>115</v>
      </c>
      <c r="O126" s="239"/>
      <c r="P126" s="239"/>
      <c r="Q126" s="241"/>
      <c r="R126" s="147"/>
      <c r="T126" s="73" t="s">
        <v>142</v>
      </c>
      <c r="U126" s="74" t="s">
        <v>39</v>
      </c>
      <c r="V126" s="74" t="s">
        <v>143</v>
      </c>
      <c r="W126" s="74" t="s">
        <v>144</v>
      </c>
      <c r="X126" s="74" t="s">
        <v>145</v>
      </c>
      <c r="Y126" s="74" t="s">
        <v>146</v>
      </c>
      <c r="Z126" s="74" t="s">
        <v>147</v>
      </c>
      <c r="AA126" s="75" t="s">
        <v>148</v>
      </c>
    </row>
    <row r="127" spans="2:63" s="1" customFormat="1" ht="29.25" customHeight="1">
      <c r="B127" s="31"/>
      <c r="C127" s="77" t="s">
        <v>112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250">
        <f>BK127</f>
        <v>0</v>
      </c>
      <c r="O127" s="251"/>
      <c r="P127" s="251"/>
      <c r="Q127" s="251"/>
      <c r="R127" s="33"/>
      <c r="T127" s="76"/>
      <c r="U127" s="47"/>
      <c r="V127" s="47"/>
      <c r="W127" s="148">
        <f>W128+W143+W166</f>
        <v>0</v>
      </c>
      <c r="X127" s="47"/>
      <c r="Y127" s="148">
        <f>Y128+Y143+Y166</f>
        <v>8.87945852</v>
      </c>
      <c r="Z127" s="47"/>
      <c r="AA127" s="149">
        <f>AA128+AA143+AA166</f>
        <v>0</v>
      </c>
      <c r="AT127" s="14" t="s">
        <v>74</v>
      </c>
      <c r="AU127" s="14" t="s">
        <v>117</v>
      </c>
      <c r="BK127" s="150">
        <f>BK128+BK143+BK166</f>
        <v>0</v>
      </c>
    </row>
    <row r="128" spans="2:63" s="10" customFormat="1" ht="36.75" customHeight="1">
      <c r="B128" s="151"/>
      <c r="C128" s="152"/>
      <c r="D128" s="153" t="s">
        <v>118</v>
      </c>
      <c r="E128" s="153"/>
      <c r="F128" s="153"/>
      <c r="G128" s="153"/>
      <c r="H128" s="153"/>
      <c r="I128" s="153"/>
      <c r="J128" s="153"/>
      <c r="K128" s="153"/>
      <c r="L128" s="153"/>
      <c r="M128" s="153"/>
      <c r="N128" s="235">
        <f>BK128</f>
        <v>0</v>
      </c>
      <c r="O128" s="252"/>
      <c r="P128" s="252"/>
      <c r="Q128" s="252"/>
      <c r="R128" s="154"/>
      <c r="T128" s="155"/>
      <c r="U128" s="152"/>
      <c r="V128" s="152"/>
      <c r="W128" s="156">
        <f>W129+W131+W141</f>
        <v>0</v>
      </c>
      <c r="X128" s="152"/>
      <c r="Y128" s="156">
        <f>Y129+Y131+Y141</f>
        <v>8.54656482</v>
      </c>
      <c r="Z128" s="152"/>
      <c r="AA128" s="157">
        <f>AA129+AA131+AA141</f>
        <v>0</v>
      </c>
      <c r="AR128" s="158" t="s">
        <v>82</v>
      </c>
      <c r="AT128" s="159" t="s">
        <v>74</v>
      </c>
      <c r="AU128" s="159" t="s">
        <v>75</v>
      </c>
      <c r="AY128" s="158" t="s">
        <v>149</v>
      </c>
      <c r="BK128" s="160">
        <f>BK129+BK131+BK141</f>
        <v>0</v>
      </c>
    </row>
    <row r="129" spans="2:63" s="10" customFormat="1" ht="19.5" customHeight="1">
      <c r="B129" s="151"/>
      <c r="C129" s="152"/>
      <c r="D129" s="161" t="s">
        <v>239</v>
      </c>
      <c r="E129" s="161"/>
      <c r="F129" s="161"/>
      <c r="G129" s="161"/>
      <c r="H129" s="161"/>
      <c r="I129" s="161"/>
      <c r="J129" s="161"/>
      <c r="K129" s="161"/>
      <c r="L129" s="161"/>
      <c r="M129" s="161"/>
      <c r="N129" s="253">
        <f>BK129</f>
        <v>0</v>
      </c>
      <c r="O129" s="254"/>
      <c r="P129" s="254"/>
      <c r="Q129" s="254"/>
      <c r="R129" s="154"/>
      <c r="T129" s="155"/>
      <c r="U129" s="152"/>
      <c r="V129" s="152"/>
      <c r="W129" s="156">
        <f>W130</f>
        <v>0</v>
      </c>
      <c r="X129" s="152"/>
      <c r="Y129" s="156">
        <f>Y130</f>
        <v>0.18767340000000002</v>
      </c>
      <c r="Z129" s="152"/>
      <c r="AA129" s="157">
        <f>AA130</f>
        <v>0</v>
      </c>
      <c r="AR129" s="158" t="s">
        <v>82</v>
      </c>
      <c r="AT129" s="159" t="s">
        <v>74</v>
      </c>
      <c r="AU129" s="159" t="s">
        <v>82</v>
      </c>
      <c r="AY129" s="158" t="s">
        <v>149</v>
      </c>
      <c r="BK129" s="160">
        <f>BK130</f>
        <v>0</v>
      </c>
    </row>
    <row r="130" spans="2:65" s="1" customFormat="1" ht="31.5" customHeight="1">
      <c r="B130" s="133"/>
      <c r="C130" s="162" t="s">
        <v>82</v>
      </c>
      <c r="D130" s="162" t="s">
        <v>150</v>
      </c>
      <c r="E130" s="163" t="s">
        <v>243</v>
      </c>
      <c r="F130" s="242" t="s">
        <v>244</v>
      </c>
      <c r="G130" s="243"/>
      <c r="H130" s="243"/>
      <c r="I130" s="243"/>
      <c r="J130" s="164" t="s">
        <v>158</v>
      </c>
      <c r="K130" s="165">
        <v>1.845</v>
      </c>
      <c r="L130" s="244">
        <v>0</v>
      </c>
      <c r="M130" s="243"/>
      <c r="N130" s="245">
        <f>ROUND(L130*K130,3)</f>
        <v>0</v>
      </c>
      <c r="O130" s="243"/>
      <c r="P130" s="243"/>
      <c r="Q130" s="243"/>
      <c r="R130" s="135"/>
      <c r="T130" s="167" t="s">
        <v>3</v>
      </c>
      <c r="U130" s="40" t="s">
        <v>42</v>
      </c>
      <c r="V130" s="32"/>
      <c r="W130" s="168">
        <f>V130*K130</f>
        <v>0</v>
      </c>
      <c r="X130" s="168">
        <v>0.10172</v>
      </c>
      <c r="Y130" s="168">
        <f>X130*K130</f>
        <v>0.18767340000000002</v>
      </c>
      <c r="Z130" s="168">
        <v>0</v>
      </c>
      <c r="AA130" s="169">
        <f>Z130*K130</f>
        <v>0</v>
      </c>
      <c r="AR130" s="14" t="s">
        <v>154</v>
      </c>
      <c r="AT130" s="14" t="s">
        <v>150</v>
      </c>
      <c r="AU130" s="14" t="s">
        <v>86</v>
      </c>
      <c r="AY130" s="14" t="s">
        <v>149</v>
      </c>
      <c r="BE130" s="110">
        <f>IF(U130="základná",N130,0)</f>
        <v>0</v>
      </c>
      <c r="BF130" s="110">
        <f>IF(U130="znížená",N130,0)</f>
        <v>0</v>
      </c>
      <c r="BG130" s="110">
        <f>IF(U130="zákl. prenesená",N130,0)</f>
        <v>0</v>
      </c>
      <c r="BH130" s="110">
        <f>IF(U130="zníž. prenesená",N130,0)</f>
        <v>0</v>
      </c>
      <c r="BI130" s="110">
        <f>IF(U130="nulová",N130,0)</f>
        <v>0</v>
      </c>
      <c r="BJ130" s="14" t="s">
        <v>86</v>
      </c>
      <c r="BK130" s="170">
        <f>ROUND(L130*K130,3)</f>
        <v>0</v>
      </c>
      <c r="BL130" s="14" t="s">
        <v>154</v>
      </c>
      <c r="BM130" s="14" t="s">
        <v>245</v>
      </c>
    </row>
    <row r="131" spans="2:63" s="10" customFormat="1" ht="29.25" customHeight="1">
      <c r="B131" s="151"/>
      <c r="C131" s="152"/>
      <c r="D131" s="161" t="s">
        <v>240</v>
      </c>
      <c r="E131" s="161"/>
      <c r="F131" s="161"/>
      <c r="G131" s="161"/>
      <c r="H131" s="161"/>
      <c r="I131" s="161"/>
      <c r="J131" s="161"/>
      <c r="K131" s="161"/>
      <c r="L131" s="161"/>
      <c r="M131" s="161"/>
      <c r="N131" s="257">
        <f>BK131</f>
        <v>0</v>
      </c>
      <c r="O131" s="258"/>
      <c r="P131" s="258"/>
      <c r="Q131" s="258"/>
      <c r="R131" s="154"/>
      <c r="T131" s="155"/>
      <c r="U131" s="152"/>
      <c r="V131" s="152"/>
      <c r="W131" s="156">
        <f>SUM(W132:W140)</f>
        <v>0</v>
      </c>
      <c r="X131" s="152"/>
      <c r="Y131" s="156">
        <f>SUM(Y132:Y140)</f>
        <v>8.35889142</v>
      </c>
      <c r="Z131" s="152"/>
      <c r="AA131" s="157">
        <f>SUM(AA132:AA140)</f>
        <v>0</v>
      </c>
      <c r="AR131" s="158" t="s">
        <v>82</v>
      </c>
      <c r="AT131" s="159" t="s">
        <v>74</v>
      </c>
      <c r="AU131" s="159" t="s">
        <v>82</v>
      </c>
      <c r="AY131" s="158" t="s">
        <v>149</v>
      </c>
      <c r="BK131" s="160">
        <f>SUM(BK132:BK140)</f>
        <v>0</v>
      </c>
    </row>
    <row r="132" spans="2:65" s="1" customFormat="1" ht="44.25" customHeight="1">
      <c r="B132" s="133"/>
      <c r="C132" s="162" t="s">
        <v>86</v>
      </c>
      <c r="D132" s="162" t="s">
        <v>150</v>
      </c>
      <c r="E132" s="163" t="s">
        <v>246</v>
      </c>
      <c r="F132" s="242" t="s">
        <v>247</v>
      </c>
      <c r="G132" s="243"/>
      <c r="H132" s="243"/>
      <c r="I132" s="243"/>
      <c r="J132" s="164" t="s">
        <v>158</v>
      </c>
      <c r="K132" s="165">
        <v>271.167</v>
      </c>
      <c r="L132" s="244">
        <v>0</v>
      </c>
      <c r="M132" s="243"/>
      <c r="N132" s="245">
        <f aca="true" t="shared" si="5" ref="N132:N140">ROUND(L132*K132,3)</f>
        <v>0</v>
      </c>
      <c r="O132" s="243"/>
      <c r="P132" s="243"/>
      <c r="Q132" s="243"/>
      <c r="R132" s="135"/>
      <c r="T132" s="167" t="s">
        <v>3</v>
      </c>
      <c r="U132" s="40" t="s">
        <v>42</v>
      </c>
      <c r="V132" s="32"/>
      <c r="W132" s="168">
        <f aca="true" t="shared" si="6" ref="W132:W140">V132*K132</f>
        <v>0</v>
      </c>
      <c r="X132" s="168">
        <v>0.00247</v>
      </c>
      <c r="Y132" s="168">
        <f aca="true" t="shared" si="7" ref="Y132:Y140">X132*K132</f>
        <v>0.6697824899999999</v>
      </c>
      <c r="Z132" s="168">
        <v>0</v>
      </c>
      <c r="AA132" s="169">
        <f aca="true" t="shared" si="8" ref="AA132:AA140">Z132*K132</f>
        <v>0</v>
      </c>
      <c r="AR132" s="14" t="s">
        <v>154</v>
      </c>
      <c r="AT132" s="14" t="s">
        <v>150</v>
      </c>
      <c r="AU132" s="14" t="s">
        <v>86</v>
      </c>
      <c r="AY132" s="14" t="s">
        <v>149</v>
      </c>
      <c r="BE132" s="110">
        <f aca="true" t="shared" si="9" ref="BE132:BE140">IF(U132="základná",N132,0)</f>
        <v>0</v>
      </c>
      <c r="BF132" s="110">
        <f aca="true" t="shared" si="10" ref="BF132:BF140">IF(U132="znížená",N132,0)</f>
        <v>0</v>
      </c>
      <c r="BG132" s="110">
        <f aca="true" t="shared" si="11" ref="BG132:BG140">IF(U132="zákl. prenesená",N132,0)</f>
        <v>0</v>
      </c>
      <c r="BH132" s="110">
        <f aca="true" t="shared" si="12" ref="BH132:BH140">IF(U132="zníž. prenesená",N132,0)</f>
        <v>0</v>
      </c>
      <c r="BI132" s="110">
        <f aca="true" t="shared" si="13" ref="BI132:BI140">IF(U132="nulová",N132,0)</f>
        <v>0</v>
      </c>
      <c r="BJ132" s="14" t="s">
        <v>86</v>
      </c>
      <c r="BK132" s="170">
        <f aca="true" t="shared" si="14" ref="BK132:BK140">ROUND(L132*K132,3)</f>
        <v>0</v>
      </c>
      <c r="BL132" s="14" t="s">
        <v>154</v>
      </c>
      <c r="BM132" s="14" t="s">
        <v>248</v>
      </c>
    </row>
    <row r="133" spans="2:65" s="1" customFormat="1" ht="31.5" customHeight="1">
      <c r="B133" s="133"/>
      <c r="C133" s="162" t="s">
        <v>160</v>
      </c>
      <c r="D133" s="162" t="s">
        <v>150</v>
      </c>
      <c r="E133" s="163" t="s">
        <v>249</v>
      </c>
      <c r="F133" s="242" t="s">
        <v>250</v>
      </c>
      <c r="G133" s="243"/>
      <c r="H133" s="243"/>
      <c r="I133" s="243"/>
      <c r="J133" s="164" t="s">
        <v>158</v>
      </c>
      <c r="K133" s="165">
        <v>271.167</v>
      </c>
      <c r="L133" s="244">
        <v>0</v>
      </c>
      <c r="M133" s="243"/>
      <c r="N133" s="245">
        <f t="shared" si="5"/>
        <v>0</v>
      </c>
      <c r="O133" s="243"/>
      <c r="P133" s="243"/>
      <c r="Q133" s="243"/>
      <c r="R133" s="135"/>
      <c r="T133" s="167" t="s">
        <v>3</v>
      </c>
      <c r="U133" s="40" t="s">
        <v>42</v>
      </c>
      <c r="V133" s="32"/>
      <c r="W133" s="168">
        <f t="shared" si="6"/>
        <v>0</v>
      </c>
      <c r="X133" s="168">
        <v>0.00044</v>
      </c>
      <c r="Y133" s="168">
        <f t="shared" si="7"/>
        <v>0.11931347999999999</v>
      </c>
      <c r="Z133" s="168">
        <v>0</v>
      </c>
      <c r="AA133" s="169">
        <f t="shared" si="8"/>
        <v>0</v>
      </c>
      <c r="AR133" s="14" t="s">
        <v>154</v>
      </c>
      <c r="AT133" s="14" t="s">
        <v>150</v>
      </c>
      <c r="AU133" s="14" t="s">
        <v>86</v>
      </c>
      <c r="AY133" s="14" t="s">
        <v>149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86</v>
      </c>
      <c r="BK133" s="170">
        <f t="shared" si="14"/>
        <v>0</v>
      </c>
      <c r="BL133" s="14" t="s">
        <v>154</v>
      </c>
      <c r="BM133" s="14" t="s">
        <v>251</v>
      </c>
    </row>
    <row r="134" spans="2:65" s="1" customFormat="1" ht="44.25" customHeight="1">
      <c r="B134" s="133"/>
      <c r="C134" s="162" t="s">
        <v>154</v>
      </c>
      <c r="D134" s="162" t="s">
        <v>150</v>
      </c>
      <c r="E134" s="163" t="s">
        <v>252</v>
      </c>
      <c r="F134" s="242" t="s">
        <v>253</v>
      </c>
      <c r="G134" s="243"/>
      <c r="H134" s="243"/>
      <c r="I134" s="243"/>
      <c r="J134" s="164" t="s">
        <v>158</v>
      </c>
      <c r="K134" s="165">
        <v>271.167</v>
      </c>
      <c r="L134" s="244">
        <v>0</v>
      </c>
      <c r="M134" s="243"/>
      <c r="N134" s="245">
        <f t="shared" si="5"/>
        <v>0</v>
      </c>
      <c r="O134" s="243"/>
      <c r="P134" s="243"/>
      <c r="Q134" s="243"/>
      <c r="R134" s="135"/>
      <c r="T134" s="167" t="s">
        <v>3</v>
      </c>
      <c r="U134" s="40" t="s">
        <v>42</v>
      </c>
      <c r="V134" s="32"/>
      <c r="W134" s="168">
        <f t="shared" si="6"/>
        <v>0</v>
      </c>
      <c r="X134" s="168">
        <v>0.00495</v>
      </c>
      <c r="Y134" s="168">
        <f t="shared" si="7"/>
        <v>1.34227665</v>
      </c>
      <c r="Z134" s="168">
        <v>0</v>
      </c>
      <c r="AA134" s="169">
        <f t="shared" si="8"/>
        <v>0</v>
      </c>
      <c r="AR134" s="14" t="s">
        <v>154</v>
      </c>
      <c r="AT134" s="14" t="s">
        <v>150</v>
      </c>
      <c r="AU134" s="14" t="s">
        <v>86</v>
      </c>
      <c r="AY134" s="14" t="s">
        <v>149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86</v>
      </c>
      <c r="BK134" s="170">
        <f t="shared" si="14"/>
        <v>0</v>
      </c>
      <c r="BL134" s="14" t="s">
        <v>154</v>
      </c>
      <c r="BM134" s="14" t="s">
        <v>254</v>
      </c>
    </row>
    <row r="135" spans="2:65" s="1" customFormat="1" ht="31.5" customHeight="1">
      <c r="B135" s="133"/>
      <c r="C135" s="162" t="s">
        <v>167</v>
      </c>
      <c r="D135" s="162" t="s">
        <v>150</v>
      </c>
      <c r="E135" s="163" t="s">
        <v>255</v>
      </c>
      <c r="F135" s="242" t="s">
        <v>256</v>
      </c>
      <c r="G135" s="243"/>
      <c r="H135" s="243"/>
      <c r="I135" s="243"/>
      <c r="J135" s="164" t="s">
        <v>158</v>
      </c>
      <c r="K135" s="165">
        <v>271.167</v>
      </c>
      <c r="L135" s="244">
        <v>0</v>
      </c>
      <c r="M135" s="243"/>
      <c r="N135" s="245">
        <f t="shared" si="5"/>
        <v>0</v>
      </c>
      <c r="O135" s="243"/>
      <c r="P135" s="243"/>
      <c r="Q135" s="243"/>
      <c r="R135" s="135"/>
      <c r="T135" s="167" t="s">
        <v>3</v>
      </c>
      <c r="U135" s="40" t="s">
        <v>42</v>
      </c>
      <c r="V135" s="32"/>
      <c r="W135" s="168">
        <f t="shared" si="6"/>
        <v>0</v>
      </c>
      <c r="X135" s="168">
        <v>0.00576</v>
      </c>
      <c r="Y135" s="168">
        <f t="shared" si="7"/>
        <v>1.5619219199999999</v>
      </c>
      <c r="Z135" s="168">
        <v>0</v>
      </c>
      <c r="AA135" s="169">
        <f t="shared" si="8"/>
        <v>0</v>
      </c>
      <c r="AR135" s="14" t="s">
        <v>154</v>
      </c>
      <c r="AT135" s="14" t="s">
        <v>150</v>
      </c>
      <c r="AU135" s="14" t="s">
        <v>86</v>
      </c>
      <c r="AY135" s="14" t="s">
        <v>149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86</v>
      </c>
      <c r="BK135" s="170">
        <f t="shared" si="14"/>
        <v>0</v>
      </c>
      <c r="BL135" s="14" t="s">
        <v>154</v>
      </c>
      <c r="BM135" s="14" t="s">
        <v>257</v>
      </c>
    </row>
    <row r="136" spans="2:65" s="1" customFormat="1" ht="31.5" customHeight="1">
      <c r="B136" s="133"/>
      <c r="C136" s="162" t="s">
        <v>171</v>
      </c>
      <c r="D136" s="162" t="s">
        <v>150</v>
      </c>
      <c r="E136" s="163" t="s">
        <v>258</v>
      </c>
      <c r="F136" s="242" t="s">
        <v>259</v>
      </c>
      <c r="G136" s="243"/>
      <c r="H136" s="243"/>
      <c r="I136" s="243"/>
      <c r="J136" s="164" t="s">
        <v>158</v>
      </c>
      <c r="K136" s="165">
        <v>277.974</v>
      </c>
      <c r="L136" s="244">
        <v>0</v>
      </c>
      <c r="M136" s="243"/>
      <c r="N136" s="245">
        <f t="shared" si="5"/>
        <v>0</v>
      </c>
      <c r="O136" s="243"/>
      <c r="P136" s="243"/>
      <c r="Q136" s="243"/>
      <c r="R136" s="135"/>
      <c r="T136" s="167" t="s">
        <v>3</v>
      </c>
      <c r="U136" s="40" t="s">
        <v>42</v>
      </c>
      <c r="V136" s="32"/>
      <c r="W136" s="168">
        <f t="shared" si="6"/>
        <v>0</v>
      </c>
      <c r="X136" s="168">
        <v>0.00247</v>
      </c>
      <c r="Y136" s="168">
        <f t="shared" si="7"/>
        <v>0.68659578</v>
      </c>
      <c r="Z136" s="168">
        <v>0</v>
      </c>
      <c r="AA136" s="169">
        <f t="shared" si="8"/>
        <v>0</v>
      </c>
      <c r="AR136" s="14" t="s">
        <v>154</v>
      </c>
      <c r="AT136" s="14" t="s">
        <v>150</v>
      </c>
      <c r="AU136" s="14" t="s">
        <v>86</v>
      </c>
      <c r="AY136" s="14" t="s">
        <v>149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86</v>
      </c>
      <c r="BK136" s="170">
        <f t="shared" si="14"/>
        <v>0</v>
      </c>
      <c r="BL136" s="14" t="s">
        <v>154</v>
      </c>
      <c r="BM136" s="14" t="s">
        <v>260</v>
      </c>
    </row>
    <row r="137" spans="2:65" s="1" customFormat="1" ht="31.5" customHeight="1">
      <c r="B137" s="133"/>
      <c r="C137" s="162" t="s">
        <v>176</v>
      </c>
      <c r="D137" s="162" t="s">
        <v>150</v>
      </c>
      <c r="E137" s="163" t="s">
        <v>261</v>
      </c>
      <c r="F137" s="242" t="s">
        <v>262</v>
      </c>
      <c r="G137" s="243"/>
      <c r="H137" s="243"/>
      <c r="I137" s="243"/>
      <c r="J137" s="164" t="s">
        <v>158</v>
      </c>
      <c r="K137" s="165">
        <v>277.974</v>
      </c>
      <c r="L137" s="244">
        <v>0</v>
      </c>
      <c r="M137" s="243"/>
      <c r="N137" s="245">
        <f t="shared" si="5"/>
        <v>0</v>
      </c>
      <c r="O137" s="243"/>
      <c r="P137" s="243"/>
      <c r="Q137" s="243"/>
      <c r="R137" s="135"/>
      <c r="T137" s="167" t="s">
        <v>3</v>
      </c>
      <c r="U137" s="40" t="s">
        <v>42</v>
      </c>
      <c r="V137" s="32"/>
      <c r="W137" s="168">
        <f t="shared" si="6"/>
        <v>0</v>
      </c>
      <c r="X137" s="168">
        <v>0.00042</v>
      </c>
      <c r="Y137" s="168">
        <f t="shared" si="7"/>
        <v>0.11674908</v>
      </c>
      <c r="Z137" s="168">
        <v>0</v>
      </c>
      <c r="AA137" s="169">
        <f t="shared" si="8"/>
        <v>0</v>
      </c>
      <c r="AR137" s="14" t="s">
        <v>154</v>
      </c>
      <c r="AT137" s="14" t="s">
        <v>150</v>
      </c>
      <c r="AU137" s="14" t="s">
        <v>86</v>
      </c>
      <c r="AY137" s="14" t="s">
        <v>149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86</v>
      </c>
      <c r="BK137" s="170">
        <f t="shared" si="14"/>
        <v>0</v>
      </c>
      <c r="BL137" s="14" t="s">
        <v>154</v>
      </c>
      <c r="BM137" s="14" t="s">
        <v>263</v>
      </c>
    </row>
    <row r="138" spans="2:65" s="1" customFormat="1" ht="44.25" customHeight="1">
      <c r="B138" s="133"/>
      <c r="C138" s="162" t="s">
        <v>180</v>
      </c>
      <c r="D138" s="162" t="s">
        <v>150</v>
      </c>
      <c r="E138" s="163" t="s">
        <v>264</v>
      </c>
      <c r="F138" s="242" t="s">
        <v>265</v>
      </c>
      <c r="G138" s="243"/>
      <c r="H138" s="243"/>
      <c r="I138" s="243"/>
      <c r="J138" s="164" t="s">
        <v>158</v>
      </c>
      <c r="K138" s="165">
        <v>277.974</v>
      </c>
      <c r="L138" s="244">
        <v>0</v>
      </c>
      <c r="M138" s="243"/>
      <c r="N138" s="245">
        <f t="shared" si="5"/>
        <v>0</v>
      </c>
      <c r="O138" s="243"/>
      <c r="P138" s="243"/>
      <c r="Q138" s="243"/>
      <c r="R138" s="135"/>
      <c r="T138" s="167" t="s">
        <v>3</v>
      </c>
      <c r="U138" s="40" t="s">
        <v>42</v>
      </c>
      <c r="V138" s="32"/>
      <c r="W138" s="168">
        <f t="shared" si="6"/>
        <v>0</v>
      </c>
      <c r="X138" s="168">
        <v>0.00472</v>
      </c>
      <c r="Y138" s="168">
        <f t="shared" si="7"/>
        <v>1.31203728</v>
      </c>
      <c r="Z138" s="168">
        <v>0</v>
      </c>
      <c r="AA138" s="169">
        <f t="shared" si="8"/>
        <v>0</v>
      </c>
      <c r="AR138" s="14" t="s">
        <v>154</v>
      </c>
      <c r="AT138" s="14" t="s">
        <v>150</v>
      </c>
      <c r="AU138" s="14" t="s">
        <v>86</v>
      </c>
      <c r="AY138" s="14" t="s">
        <v>149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86</v>
      </c>
      <c r="BK138" s="170">
        <f t="shared" si="14"/>
        <v>0</v>
      </c>
      <c r="BL138" s="14" t="s">
        <v>154</v>
      </c>
      <c r="BM138" s="14" t="s">
        <v>266</v>
      </c>
    </row>
    <row r="139" spans="2:65" s="1" customFormat="1" ht="31.5" customHeight="1">
      <c r="B139" s="133"/>
      <c r="C139" s="162" t="s">
        <v>184</v>
      </c>
      <c r="D139" s="162" t="s">
        <v>150</v>
      </c>
      <c r="E139" s="163" t="s">
        <v>267</v>
      </c>
      <c r="F139" s="242" t="s">
        <v>268</v>
      </c>
      <c r="G139" s="243"/>
      <c r="H139" s="243"/>
      <c r="I139" s="243"/>
      <c r="J139" s="164" t="s">
        <v>158</v>
      </c>
      <c r="K139" s="165">
        <v>277.974</v>
      </c>
      <c r="L139" s="244">
        <v>0</v>
      </c>
      <c r="M139" s="243"/>
      <c r="N139" s="245">
        <f t="shared" si="5"/>
        <v>0</v>
      </c>
      <c r="O139" s="243"/>
      <c r="P139" s="243"/>
      <c r="Q139" s="243"/>
      <c r="R139" s="135"/>
      <c r="T139" s="167" t="s">
        <v>3</v>
      </c>
      <c r="U139" s="40" t="s">
        <v>42</v>
      </c>
      <c r="V139" s="32"/>
      <c r="W139" s="168">
        <f t="shared" si="6"/>
        <v>0</v>
      </c>
      <c r="X139" s="168">
        <v>0.00576</v>
      </c>
      <c r="Y139" s="168">
        <f t="shared" si="7"/>
        <v>1.60113024</v>
      </c>
      <c r="Z139" s="168">
        <v>0</v>
      </c>
      <c r="AA139" s="169">
        <f t="shared" si="8"/>
        <v>0</v>
      </c>
      <c r="AR139" s="14" t="s">
        <v>154</v>
      </c>
      <c r="AT139" s="14" t="s">
        <v>150</v>
      </c>
      <c r="AU139" s="14" t="s">
        <v>86</v>
      </c>
      <c r="AY139" s="14" t="s">
        <v>149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86</v>
      </c>
      <c r="BK139" s="170">
        <f t="shared" si="14"/>
        <v>0</v>
      </c>
      <c r="BL139" s="14" t="s">
        <v>154</v>
      </c>
      <c r="BM139" s="14" t="s">
        <v>269</v>
      </c>
    </row>
    <row r="140" spans="2:65" s="1" customFormat="1" ht="31.5" customHeight="1">
      <c r="B140" s="133"/>
      <c r="C140" s="162" t="s">
        <v>188</v>
      </c>
      <c r="D140" s="162" t="s">
        <v>150</v>
      </c>
      <c r="E140" s="163" t="s">
        <v>270</v>
      </c>
      <c r="F140" s="242" t="s">
        <v>271</v>
      </c>
      <c r="G140" s="243"/>
      <c r="H140" s="243"/>
      <c r="I140" s="243"/>
      <c r="J140" s="164" t="s">
        <v>158</v>
      </c>
      <c r="K140" s="165">
        <v>271.167</v>
      </c>
      <c r="L140" s="244">
        <v>0</v>
      </c>
      <c r="M140" s="243"/>
      <c r="N140" s="245">
        <f t="shared" si="5"/>
        <v>0</v>
      </c>
      <c r="O140" s="243"/>
      <c r="P140" s="243"/>
      <c r="Q140" s="243"/>
      <c r="R140" s="135"/>
      <c r="T140" s="167" t="s">
        <v>3</v>
      </c>
      <c r="U140" s="40" t="s">
        <v>42</v>
      </c>
      <c r="V140" s="32"/>
      <c r="W140" s="168">
        <f t="shared" si="6"/>
        <v>0</v>
      </c>
      <c r="X140" s="168">
        <v>0.0035</v>
      </c>
      <c r="Y140" s="168">
        <f t="shared" si="7"/>
        <v>0.9490844999999999</v>
      </c>
      <c r="Z140" s="168">
        <v>0</v>
      </c>
      <c r="AA140" s="169">
        <f t="shared" si="8"/>
        <v>0</v>
      </c>
      <c r="AR140" s="14" t="s">
        <v>154</v>
      </c>
      <c r="AT140" s="14" t="s">
        <v>150</v>
      </c>
      <c r="AU140" s="14" t="s">
        <v>86</v>
      </c>
      <c r="AY140" s="14" t="s">
        <v>149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86</v>
      </c>
      <c r="BK140" s="170">
        <f t="shared" si="14"/>
        <v>0</v>
      </c>
      <c r="BL140" s="14" t="s">
        <v>154</v>
      </c>
      <c r="BM140" s="14" t="s">
        <v>272</v>
      </c>
    </row>
    <row r="141" spans="2:63" s="10" customFormat="1" ht="29.25" customHeight="1">
      <c r="B141" s="151"/>
      <c r="C141" s="152"/>
      <c r="D141" s="161" t="s">
        <v>241</v>
      </c>
      <c r="E141" s="161"/>
      <c r="F141" s="161"/>
      <c r="G141" s="161"/>
      <c r="H141" s="161"/>
      <c r="I141" s="161"/>
      <c r="J141" s="161"/>
      <c r="K141" s="161"/>
      <c r="L141" s="161"/>
      <c r="M141" s="161"/>
      <c r="N141" s="257">
        <f>BK141</f>
        <v>0</v>
      </c>
      <c r="O141" s="258"/>
      <c r="P141" s="258"/>
      <c r="Q141" s="258"/>
      <c r="R141" s="154"/>
      <c r="T141" s="155"/>
      <c r="U141" s="152"/>
      <c r="V141" s="152"/>
      <c r="W141" s="156">
        <f>W142</f>
        <v>0</v>
      </c>
      <c r="X141" s="152"/>
      <c r="Y141" s="156">
        <f>Y142</f>
        <v>0</v>
      </c>
      <c r="Z141" s="152"/>
      <c r="AA141" s="157">
        <f>AA142</f>
        <v>0</v>
      </c>
      <c r="AR141" s="158" t="s">
        <v>82</v>
      </c>
      <c r="AT141" s="159" t="s">
        <v>74</v>
      </c>
      <c r="AU141" s="159" t="s">
        <v>82</v>
      </c>
      <c r="AY141" s="158" t="s">
        <v>149</v>
      </c>
      <c r="BK141" s="160">
        <f>BK142</f>
        <v>0</v>
      </c>
    </row>
    <row r="142" spans="2:65" s="1" customFormat="1" ht="31.5" customHeight="1">
      <c r="B142" s="133"/>
      <c r="C142" s="162" t="s">
        <v>192</v>
      </c>
      <c r="D142" s="162" t="s">
        <v>150</v>
      </c>
      <c r="E142" s="163" t="s">
        <v>273</v>
      </c>
      <c r="F142" s="242" t="s">
        <v>274</v>
      </c>
      <c r="G142" s="243"/>
      <c r="H142" s="243"/>
      <c r="I142" s="243"/>
      <c r="J142" s="164" t="s">
        <v>174</v>
      </c>
      <c r="K142" s="165">
        <v>8.645</v>
      </c>
      <c r="L142" s="244">
        <v>0</v>
      </c>
      <c r="M142" s="243"/>
      <c r="N142" s="245">
        <f>ROUND(L142*K142,3)</f>
        <v>0</v>
      </c>
      <c r="O142" s="243"/>
      <c r="P142" s="243"/>
      <c r="Q142" s="243"/>
      <c r="R142" s="135"/>
      <c r="T142" s="167" t="s">
        <v>3</v>
      </c>
      <c r="U142" s="40" t="s">
        <v>42</v>
      </c>
      <c r="V142" s="32"/>
      <c r="W142" s="168">
        <f>V142*K142</f>
        <v>0</v>
      </c>
      <c r="X142" s="168">
        <v>0</v>
      </c>
      <c r="Y142" s="168">
        <f>X142*K142</f>
        <v>0</v>
      </c>
      <c r="Z142" s="168">
        <v>0</v>
      </c>
      <c r="AA142" s="169">
        <f>Z142*K142</f>
        <v>0</v>
      </c>
      <c r="AR142" s="14" t="s">
        <v>154</v>
      </c>
      <c r="AT142" s="14" t="s">
        <v>150</v>
      </c>
      <c r="AU142" s="14" t="s">
        <v>86</v>
      </c>
      <c r="AY142" s="14" t="s">
        <v>149</v>
      </c>
      <c r="BE142" s="110">
        <f>IF(U142="základná",N142,0)</f>
        <v>0</v>
      </c>
      <c r="BF142" s="110">
        <f>IF(U142="znížená",N142,0)</f>
        <v>0</v>
      </c>
      <c r="BG142" s="110">
        <f>IF(U142="zákl. prenesená",N142,0)</f>
        <v>0</v>
      </c>
      <c r="BH142" s="110">
        <f>IF(U142="zníž. prenesená",N142,0)</f>
        <v>0</v>
      </c>
      <c r="BI142" s="110">
        <f>IF(U142="nulová",N142,0)</f>
        <v>0</v>
      </c>
      <c r="BJ142" s="14" t="s">
        <v>86</v>
      </c>
      <c r="BK142" s="170">
        <f>ROUND(L142*K142,3)</f>
        <v>0</v>
      </c>
      <c r="BL142" s="14" t="s">
        <v>154</v>
      </c>
      <c r="BM142" s="14" t="s">
        <v>275</v>
      </c>
    </row>
    <row r="143" spans="2:63" s="10" customFormat="1" ht="36.75" customHeight="1">
      <c r="B143" s="151"/>
      <c r="C143" s="152"/>
      <c r="D143" s="153" t="s">
        <v>120</v>
      </c>
      <c r="E143" s="153"/>
      <c r="F143" s="153"/>
      <c r="G143" s="153"/>
      <c r="H143" s="153"/>
      <c r="I143" s="153"/>
      <c r="J143" s="153"/>
      <c r="K143" s="153"/>
      <c r="L143" s="153"/>
      <c r="M143" s="153"/>
      <c r="N143" s="255">
        <f>BK143</f>
        <v>0</v>
      </c>
      <c r="O143" s="256"/>
      <c r="P143" s="256"/>
      <c r="Q143" s="256"/>
      <c r="R143" s="154"/>
      <c r="T143" s="155"/>
      <c r="U143" s="152"/>
      <c r="V143" s="152"/>
      <c r="W143" s="156">
        <f>W144+W148+W154+W160</f>
        <v>0</v>
      </c>
      <c r="X143" s="152"/>
      <c r="Y143" s="156">
        <f>Y144+Y148+Y154+Y160</f>
        <v>0.33289369999999996</v>
      </c>
      <c r="Z143" s="152"/>
      <c r="AA143" s="157">
        <f>AA144+AA148+AA154+AA160</f>
        <v>0</v>
      </c>
      <c r="AR143" s="158" t="s">
        <v>86</v>
      </c>
      <c r="AT143" s="159" t="s">
        <v>74</v>
      </c>
      <c r="AU143" s="159" t="s">
        <v>75</v>
      </c>
      <c r="AY143" s="158" t="s">
        <v>149</v>
      </c>
      <c r="BK143" s="160">
        <f>BK144+BK148+BK154+BK160</f>
        <v>0</v>
      </c>
    </row>
    <row r="144" spans="2:63" s="10" customFormat="1" ht="19.5" customHeight="1">
      <c r="B144" s="151"/>
      <c r="C144" s="152"/>
      <c r="D144" s="161" t="s">
        <v>121</v>
      </c>
      <c r="E144" s="161"/>
      <c r="F144" s="161"/>
      <c r="G144" s="161"/>
      <c r="H144" s="161"/>
      <c r="I144" s="161"/>
      <c r="J144" s="161"/>
      <c r="K144" s="161"/>
      <c r="L144" s="161"/>
      <c r="M144" s="161"/>
      <c r="N144" s="253">
        <f>BK144</f>
        <v>0</v>
      </c>
      <c r="O144" s="254"/>
      <c r="P144" s="254"/>
      <c r="Q144" s="254"/>
      <c r="R144" s="154"/>
      <c r="T144" s="155"/>
      <c r="U144" s="152"/>
      <c r="V144" s="152"/>
      <c r="W144" s="156">
        <f>SUM(W145:W147)</f>
        <v>0</v>
      </c>
      <c r="X144" s="152"/>
      <c r="Y144" s="156">
        <f>SUM(Y145:Y147)</f>
        <v>0.09877330000000001</v>
      </c>
      <c r="Z144" s="152"/>
      <c r="AA144" s="157">
        <f>SUM(AA145:AA147)</f>
        <v>0</v>
      </c>
      <c r="AR144" s="158" t="s">
        <v>82</v>
      </c>
      <c r="AT144" s="159" t="s">
        <v>74</v>
      </c>
      <c r="AU144" s="159" t="s">
        <v>82</v>
      </c>
      <c r="AY144" s="158" t="s">
        <v>149</v>
      </c>
      <c r="BK144" s="160">
        <f>SUM(BK145:BK147)</f>
        <v>0</v>
      </c>
    </row>
    <row r="145" spans="2:65" s="1" customFormat="1" ht="31.5" customHeight="1">
      <c r="B145" s="133"/>
      <c r="C145" s="162" t="s">
        <v>197</v>
      </c>
      <c r="D145" s="162" t="s">
        <v>150</v>
      </c>
      <c r="E145" s="163" t="s">
        <v>276</v>
      </c>
      <c r="F145" s="242" t="s">
        <v>277</v>
      </c>
      <c r="G145" s="243"/>
      <c r="H145" s="243"/>
      <c r="I145" s="243"/>
      <c r="J145" s="164" t="s">
        <v>158</v>
      </c>
      <c r="K145" s="165">
        <v>549.141</v>
      </c>
      <c r="L145" s="244">
        <v>0</v>
      </c>
      <c r="M145" s="243"/>
      <c r="N145" s="245">
        <f>ROUND(L145*K145,3)</f>
        <v>0</v>
      </c>
      <c r="O145" s="243"/>
      <c r="P145" s="243"/>
      <c r="Q145" s="243"/>
      <c r="R145" s="135"/>
      <c r="T145" s="167" t="s">
        <v>3</v>
      </c>
      <c r="U145" s="40" t="s">
        <v>42</v>
      </c>
      <c r="V145" s="32"/>
      <c r="W145" s="168">
        <f>V145*K145</f>
        <v>0</v>
      </c>
      <c r="X145" s="168">
        <v>0.0001</v>
      </c>
      <c r="Y145" s="168">
        <f>X145*K145</f>
        <v>0.0549141</v>
      </c>
      <c r="Z145" s="168">
        <v>0</v>
      </c>
      <c r="AA145" s="169">
        <f>Z145*K145</f>
        <v>0</v>
      </c>
      <c r="AR145" s="14" t="s">
        <v>154</v>
      </c>
      <c r="AT145" s="14" t="s">
        <v>150</v>
      </c>
      <c r="AU145" s="14" t="s">
        <v>86</v>
      </c>
      <c r="AY145" s="14" t="s">
        <v>149</v>
      </c>
      <c r="BE145" s="110">
        <f>IF(U145="základná",N145,0)</f>
        <v>0</v>
      </c>
      <c r="BF145" s="110">
        <f>IF(U145="znížená",N145,0)</f>
        <v>0</v>
      </c>
      <c r="BG145" s="110">
        <f>IF(U145="zákl. prenesená",N145,0)</f>
        <v>0</v>
      </c>
      <c r="BH145" s="110">
        <f>IF(U145="zníž. prenesená",N145,0)</f>
        <v>0</v>
      </c>
      <c r="BI145" s="110">
        <f>IF(U145="nulová",N145,0)</f>
        <v>0</v>
      </c>
      <c r="BJ145" s="14" t="s">
        <v>86</v>
      </c>
      <c r="BK145" s="170">
        <f>ROUND(L145*K145,3)</f>
        <v>0</v>
      </c>
      <c r="BL145" s="14" t="s">
        <v>154</v>
      </c>
      <c r="BM145" s="14" t="s">
        <v>278</v>
      </c>
    </row>
    <row r="146" spans="2:65" s="1" customFormat="1" ht="31.5" customHeight="1">
      <c r="B146" s="133"/>
      <c r="C146" s="162" t="s">
        <v>201</v>
      </c>
      <c r="D146" s="162" t="s">
        <v>150</v>
      </c>
      <c r="E146" s="163" t="s">
        <v>279</v>
      </c>
      <c r="F146" s="242" t="s">
        <v>280</v>
      </c>
      <c r="G146" s="243"/>
      <c r="H146" s="243"/>
      <c r="I146" s="243"/>
      <c r="J146" s="164" t="s">
        <v>158</v>
      </c>
      <c r="K146" s="165">
        <v>424.27</v>
      </c>
      <c r="L146" s="244">
        <v>0</v>
      </c>
      <c r="M146" s="243"/>
      <c r="N146" s="245">
        <f>ROUND(L146*K146,3)</f>
        <v>0</v>
      </c>
      <c r="O146" s="243"/>
      <c r="P146" s="243"/>
      <c r="Q146" s="243"/>
      <c r="R146" s="135"/>
      <c r="T146" s="167" t="s">
        <v>3</v>
      </c>
      <c r="U146" s="40" t="s">
        <v>42</v>
      </c>
      <c r="V146" s="32"/>
      <c r="W146" s="168">
        <f>V146*K146</f>
        <v>0</v>
      </c>
      <c r="X146" s="168">
        <v>0</v>
      </c>
      <c r="Y146" s="168">
        <f>X146*K146</f>
        <v>0</v>
      </c>
      <c r="Z146" s="168">
        <v>0</v>
      </c>
      <c r="AA146" s="169">
        <f>Z146*K146</f>
        <v>0</v>
      </c>
      <c r="AR146" s="14" t="s">
        <v>195</v>
      </c>
      <c r="AT146" s="14" t="s">
        <v>150</v>
      </c>
      <c r="AU146" s="14" t="s">
        <v>86</v>
      </c>
      <c r="AY146" s="14" t="s">
        <v>149</v>
      </c>
      <c r="BE146" s="110">
        <f>IF(U146="základná",N146,0)</f>
        <v>0</v>
      </c>
      <c r="BF146" s="110">
        <f>IF(U146="znížená",N146,0)</f>
        <v>0</v>
      </c>
      <c r="BG146" s="110">
        <f>IF(U146="zákl. prenesená",N146,0)</f>
        <v>0</v>
      </c>
      <c r="BH146" s="110">
        <f>IF(U146="zníž. prenesená",N146,0)</f>
        <v>0</v>
      </c>
      <c r="BI146" s="110">
        <f>IF(U146="nulová",N146,0)</f>
        <v>0</v>
      </c>
      <c r="BJ146" s="14" t="s">
        <v>86</v>
      </c>
      <c r="BK146" s="170">
        <f>ROUND(L146*K146,3)</f>
        <v>0</v>
      </c>
      <c r="BL146" s="14" t="s">
        <v>195</v>
      </c>
      <c r="BM146" s="14" t="s">
        <v>281</v>
      </c>
    </row>
    <row r="147" spans="2:65" s="1" customFormat="1" ht="44.25" customHeight="1">
      <c r="B147" s="133"/>
      <c r="C147" s="162" t="s">
        <v>205</v>
      </c>
      <c r="D147" s="162" t="s">
        <v>150</v>
      </c>
      <c r="E147" s="163" t="s">
        <v>282</v>
      </c>
      <c r="F147" s="242" t="s">
        <v>283</v>
      </c>
      <c r="G147" s="243"/>
      <c r="H147" s="243"/>
      <c r="I147" s="243"/>
      <c r="J147" s="164" t="s">
        <v>158</v>
      </c>
      <c r="K147" s="165">
        <v>125.312</v>
      </c>
      <c r="L147" s="244">
        <v>0</v>
      </c>
      <c r="M147" s="243"/>
      <c r="N147" s="245">
        <f>ROUND(L147*K147,3)</f>
        <v>0</v>
      </c>
      <c r="O147" s="243"/>
      <c r="P147" s="243"/>
      <c r="Q147" s="243"/>
      <c r="R147" s="135"/>
      <c r="T147" s="167" t="s">
        <v>3</v>
      </c>
      <c r="U147" s="40" t="s">
        <v>42</v>
      </c>
      <c r="V147" s="32"/>
      <c r="W147" s="168">
        <f>V147*K147</f>
        <v>0</v>
      </c>
      <c r="X147" s="168">
        <v>0.00035</v>
      </c>
      <c r="Y147" s="168">
        <f>X147*K147</f>
        <v>0.0438592</v>
      </c>
      <c r="Z147" s="168">
        <v>0</v>
      </c>
      <c r="AA147" s="169">
        <f>Z147*K147</f>
        <v>0</v>
      </c>
      <c r="AR147" s="14" t="s">
        <v>154</v>
      </c>
      <c r="AT147" s="14" t="s">
        <v>150</v>
      </c>
      <c r="AU147" s="14" t="s">
        <v>86</v>
      </c>
      <c r="AY147" s="14" t="s">
        <v>149</v>
      </c>
      <c r="BE147" s="110">
        <f>IF(U147="základná",N147,0)</f>
        <v>0</v>
      </c>
      <c r="BF147" s="110">
        <f>IF(U147="znížená",N147,0)</f>
        <v>0</v>
      </c>
      <c r="BG147" s="110">
        <f>IF(U147="zákl. prenesená",N147,0)</f>
        <v>0</v>
      </c>
      <c r="BH147" s="110">
        <f>IF(U147="zníž. prenesená",N147,0)</f>
        <v>0</v>
      </c>
      <c r="BI147" s="110">
        <f>IF(U147="nulová",N147,0)</f>
        <v>0</v>
      </c>
      <c r="BJ147" s="14" t="s">
        <v>86</v>
      </c>
      <c r="BK147" s="170">
        <f>ROUND(L147*K147,3)</f>
        <v>0</v>
      </c>
      <c r="BL147" s="14" t="s">
        <v>154</v>
      </c>
      <c r="BM147" s="14" t="s">
        <v>284</v>
      </c>
    </row>
    <row r="148" spans="2:63" s="10" customFormat="1" ht="29.25" customHeight="1">
      <c r="B148" s="151"/>
      <c r="C148" s="152"/>
      <c r="D148" s="161" t="s">
        <v>122</v>
      </c>
      <c r="E148" s="161"/>
      <c r="F148" s="161"/>
      <c r="G148" s="161"/>
      <c r="H148" s="161"/>
      <c r="I148" s="161"/>
      <c r="J148" s="161"/>
      <c r="K148" s="161"/>
      <c r="L148" s="161"/>
      <c r="M148" s="161"/>
      <c r="N148" s="257">
        <f>BK148</f>
        <v>0</v>
      </c>
      <c r="O148" s="258"/>
      <c r="P148" s="258"/>
      <c r="Q148" s="258"/>
      <c r="R148" s="154"/>
      <c r="T148" s="155"/>
      <c r="U148" s="152"/>
      <c r="V148" s="152"/>
      <c r="W148" s="156">
        <f>SUM(W149:W153)</f>
        <v>0</v>
      </c>
      <c r="X148" s="152"/>
      <c r="Y148" s="156">
        <f>SUM(Y149:Y153)</f>
        <v>0.10568345999999998</v>
      </c>
      <c r="Z148" s="152"/>
      <c r="AA148" s="157">
        <f>SUM(AA149:AA153)</f>
        <v>0</v>
      </c>
      <c r="AR148" s="158" t="s">
        <v>86</v>
      </c>
      <c r="AT148" s="159" t="s">
        <v>74</v>
      </c>
      <c r="AU148" s="159" t="s">
        <v>82</v>
      </c>
      <c r="AY148" s="158" t="s">
        <v>149</v>
      </c>
      <c r="BK148" s="160">
        <f>SUM(BK149:BK153)</f>
        <v>0</v>
      </c>
    </row>
    <row r="149" spans="2:65" s="1" customFormat="1" ht="22.5" customHeight="1">
      <c r="B149" s="133"/>
      <c r="C149" s="162" t="s">
        <v>209</v>
      </c>
      <c r="D149" s="162" t="s">
        <v>150</v>
      </c>
      <c r="E149" s="163" t="s">
        <v>285</v>
      </c>
      <c r="F149" s="242" t="s">
        <v>286</v>
      </c>
      <c r="G149" s="243"/>
      <c r="H149" s="243"/>
      <c r="I149" s="243"/>
      <c r="J149" s="164" t="s">
        <v>287</v>
      </c>
      <c r="K149" s="165">
        <v>66</v>
      </c>
      <c r="L149" s="244">
        <v>0</v>
      </c>
      <c r="M149" s="243"/>
      <c r="N149" s="245">
        <f>ROUND(L149*K149,3)</f>
        <v>0</v>
      </c>
      <c r="O149" s="243"/>
      <c r="P149" s="243"/>
      <c r="Q149" s="243"/>
      <c r="R149" s="135"/>
      <c r="T149" s="167" t="s">
        <v>3</v>
      </c>
      <c r="U149" s="40" t="s">
        <v>42</v>
      </c>
      <c r="V149" s="32"/>
      <c r="W149" s="168">
        <f>V149*K149</f>
        <v>0</v>
      </c>
      <c r="X149" s="168">
        <v>4E-05</v>
      </c>
      <c r="Y149" s="168">
        <f>X149*K149</f>
        <v>0.0026400000000000004</v>
      </c>
      <c r="Z149" s="168">
        <v>0</v>
      </c>
      <c r="AA149" s="169">
        <f>Z149*K149</f>
        <v>0</v>
      </c>
      <c r="AR149" s="14" t="s">
        <v>195</v>
      </c>
      <c r="AT149" s="14" t="s">
        <v>150</v>
      </c>
      <c r="AU149" s="14" t="s">
        <v>86</v>
      </c>
      <c r="AY149" s="14" t="s">
        <v>149</v>
      </c>
      <c r="BE149" s="110">
        <f>IF(U149="základná",N149,0)</f>
        <v>0</v>
      </c>
      <c r="BF149" s="110">
        <f>IF(U149="znížená",N149,0)</f>
        <v>0</v>
      </c>
      <c r="BG149" s="110">
        <f>IF(U149="zákl. prenesená",N149,0)</f>
        <v>0</v>
      </c>
      <c r="BH149" s="110">
        <f>IF(U149="zníž. prenesená",N149,0)</f>
        <v>0</v>
      </c>
      <c r="BI149" s="110">
        <f>IF(U149="nulová",N149,0)</f>
        <v>0</v>
      </c>
      <c r="BJ149" s="14" t="s">
        <v>86</v>
      </c>
      <c r="BK149" s="170">
        <f>ROUND(L149*K149,3)</f>
        <v>0</v>
      </c>
      <c r="BL149" s="14" t="s">
        <v>195</v>
      </c>
      <c r="BM149" s="14" t="s">
        <v>288</v>
      </c>
    </row>
    <row r="150" spans="2:65" s="1" customFormat="1" ht="31.5" customHeight="1">
      <c r="B150" s="133"/>
      <c r="C150" s="162" t="s">
        <v>195</v>
      </c>
      <c r="D150" s="162" t="s">
        <v>150</v>
      </c>
      <c r="E150" s="163" t="s">
        <v>289</v>
      </c>
      <c r="F150" s="242" t="s">
        <v>290</v>
      </c>
      <c r="G150" s="243"/>
      <c r="H150" s="243"/>
      <c r="I150" s="243"/>
      <c r="J150" s="164" t="s">
        <v>158</v>
      </c>
      <c r="K150" s="165">
        <v>271.167</v>
      </c>
      <c r="L150" s="244">
        <v>0</v>
      </c>
      <c r="M150" s="243"/>
      <c r="N150" s="245">
        <f>ROUND(L150*K150,3)</f>
        <v>0</v>
      </c>
      <c r="O150" s="243"/>
      <c r="P150" s="243"/>
      <c r="Q150" s="243"/>
      <c r="R150" s="135"/>
      <c r="T150" s="167" t="s">
        <v>3</v>
      </c>
      <c r="U150" s="40" t="s">
        <v>42</v>
      </c>
      <c r="V150" s="32"/>
      <c r="W150" s="168">
        <f>V150*K150</f>
        <v>0</v>
      </c>
      <c r="X150" s="168">
        <v>0.0003</v>
      </c>
      <c r="Y150" s="168">
        <f>X150*K150</f>
        <v>0.08135009999999998</v>
      </c>
      <c r="Z150" s="168">
        <v>0</v>
      </c>
      <c r="AA150" s="169">
        <f>Z150*K150</f>
        <v>0</v>
      </c>
      <c r="AR150" s="14" t="s">
        <v>195</v>
      </c>
      <c r="AT150" s="14" t="s">
        <v>150</v>
      </c>
      <c r="AU150" s="14" t="s">
        <v>86</v>
      </c>
      <c r="AY150" s="14" t="s">
        <v>149</v>
      </c>
      <c r="BE150" s="110">
        <f>IF(U150="základná",N150,0)</f>
        <v>0</v>
      </c>
      <c r="BF150" s="110">
        <f>IF(U150="znížená",N150,0)</f>
        <v>0</v>
      </c>
      <c r="BG150" s="110">
        <f>IF(U150="zákl. prenesená",N150,0)</f>
        <v>0</v>
      </c>
      <c r="BH150" s="110">
        <f>IF(U150="zníž. prenesená",N150,0)</f>
        <v>0</v>
      </c>
      <c r="BI150" s="110">
        <f>IF(U150="nulová",N150,0)</f>
        <v>0</v>
      </c>
      <c r="BJ150" s="14" t="s">
        <v>86</v>
      </c>
      <c r="BK150" s="170">
        <f>ROUND(L150*K150,3)</f>
        <v>0</v>
      </c>
      <c r="BL150" s="14" t="s">
        <v>195</v>
      </c>
      <c r="BM150" s="14" t="s">
        <v>291</v>
      </c>
    </row>
    <row r="151" spans="2:65" s="1" customFormat="1" ht="31.5" customHeight="1">
      <c r="B151" s="133"/>
      <c r="C151" s="175" t="s">
        <v>216</v>
      </c>
      <c r="D151" s="175" t="s">
        <v>292</v>
      </c>
      <c r="E151" s="176" t="s">
        <v>293</v>
      </c>
      <c r="F151" s="261" t="s">
        <v>294</v>
      </c>
      <c r="G151" s="262"/>
      <c r="H151" s="262"/>
      <c r="I151" s="262"/>
      <c r="J151" s="177" t="s">
        <v>158</v>
      </c>
      <c r="K151" s="178">
        <v>286.1</v>
      </c>
      <c r="L151" s="263">
        <v>0</v>
      </c>
      <c r="M151" s="262"/>
      <c r="N151" s="264">
        <f>ROUND(L151*K151,3)</f>
        <v>0</v>
      </c>
      <c r="O151" s="243"/>
      <c r="P151" s="243"/>
      <c r="Q151" s="243"/>
      <c r="R151" s="135"/>
      <c r="T151" s="167" t="s">
        <v>3</v>
      </c>
      <c r="U151" s="40" t="s">
        <v>42</v>
      </c>
      <c r="V151" s="32"/>
      <c r="W151" s="168">
        <f>V151*K151</f>
        <v>0</v>
      </c>
      <c r="X151" s="168">
        <v>0</v>
      </c>
      <c r="Y151" s="168">
        <f>X151*K151</f>
        <v>0</v>
      </c>
      <c r="Z151" s="168">
        <v>0</v>
      </c>
      <c r="AA151" s="169">
        <f>Z151*K151</f>
        <v>0</v>
      </c>
      <c r="AR151" s="14" t="s">
        <v>295</v>
      </c>
      <c r="AT151" s="14" t="s">
        <v>292</v>
      </c>
      <c r="AU151" s="14" t="s">
        <v>86</v>
      </c>
      <c r="AY151" s="14" t="s">
        <v>149</v>
      </c>
      <c r="BE151" s="110">
        <f>IF(U151="základná",N151,0)</f>
        <v>0</v>
      </c>
      <c r="BF151" s="110">
        <f>IF(U151="znížená",N151,0)</f>
        <v>0</v>
      </c>
      <c r="BG151" s="110">
        <f>IF(U151="zákl. prenesená",N151,0)</f>
        <v>0</v>
      </c>
      <c r="BH151" s="110">
        <f>IF(U151="zníž. prenesená",N151,0)</f>
        <v>0</v>
      </c>
      <c r="BI151" s="110">
        <f>IF(U151="nulová",N151,0)</f>
        <v>0</v>
      </c>
      <c r="BJ151" s="14" t="s">
        <v>86</v>
      </c>
      <c r="BK151" s="170">
        <f>ROUND(L151*K151,3)</f>
        <v>0</v>
      </c>
      <c r="BL151" s="14" t="s">
        <v>195</v>
      </c>
      <c r="BM151" s="14" t="s">
        <v>296</v>
      </c>
    </row>
    <row r="152" spans="2:65" s="1" customFormat="1" ht="31.5" customHeight="1">
      <c r="B152" s="133"/>
      <c r="C152" s="162" t="s">
        <v>220</v>
      </c>
      <c r="D152" s="162" t="s">
        <v>150</v>
      </c>
      <c r="E152" s="163" t="s">
        <v>297</v>
      </c>
      <c r="F152" s="242" t="s">
        <v>298</v>
      </c>
      <c r="G152" s="243"/>
      <c r="H152" s="243"/>
      <c r="I152" s="243"/>
      <c r="J152" s="164" t="s">
        <v>158</v>
      </c>
      <c r="K152" s="165">
        <v>271.167</v>
      </c>
      <c r="L152" s="244">
        <v>0</v>
      </c>
      <c r="M152" s="243"/>
      <c r="N152" s="245">
        <f>ROUND(L152*K152,3)</f>
        <v>0</v>
      </c>
      <c r="O152" s="243"/>
      <c r="P152" s="243"/>
      <c r="Q152" s="243"/>
      <c r="R152" s="135"/>
      <c r="T152" s="167" t="s">
        <v>3</v>
      </c>
      <c r="U152" s="40" t="s">
        <v>42</v>
      </c>
      <c r="V152" s="32"/>
      <c r="W152" s="168">
        <f>V152*K152</f>
        <v>0</v>
      </c>
      <c r="X152" s="168">
        <v>8E-05</v>
      </c>
      <c r="Y152" s="168">
        <f>X152*K152</f>
        <v>0.02169336</v>
      </c>
      <c r="Z152" s="168">
        <v>0</v>
      </c>
      <c r="AA152" s="169">
        <f>Z152*K152</f>
        <v>0</v>
      </c>
      <c r="AR152" s="14" t="s">
        <v>195</v>
      </c>
      <c r="AT152" s="14" t="s">
        <v>150</v>
      </c>
      <c r="AU152" s="14" t="s">
        <v>86</v>
      </c>
      <c r="AY152" s="14" t="s">
        <v>149</v>
      </c>
      <c r="BE152" s="110">
        <f>IF(U152="základná",N152,0)</f>
        <v>0</v>
      </c>
      <c r="BF152" s="110">
        <f>IF(U152="znížená",N152,0)</f>
        <v>0</v>
      </c>
      <c r="BG152" s="110">
        <f>IF(U152="zákl. prenesená",N152,0)</f>
        <v>0</v>
      </c>
      <c r="BH152" s="110">
        <f>IF(U152="zníž. prenesená",N152,0)</f>
        <v>0</v>
      </c>
      <c r="BI152" s="110">
        <f>IF(U152="nulová",N152,0)</f>
        <v>0</v>
      </c>
      <c r="BJ152" s="14" t="s">
        <v>86</v>
      </c>
      <c r="BK152" s="170">
        <f>ROUND(L152*K152,3)</f>
        <v>0</v>
      </c>
      <c r="BL152" s="14" t="s">
        <v>195</v>
      </c>
      <c r="BM152" s="14" t="s">
        <v>299</v>
      </c>
    </row>
    <row r="153" spans="2:65" s="1" customFormat="1" ht="31.5" customHeight="1">
      <c r="B153" s="133"/>
      <c r="C153" s="162" t="s">
        <v>225</v>
      </c>
      <c r="D153" s="162" t="s">
        <v>150</v>
      </c>
      <c r="E153" s="163" t="s">
        <v>300</v>
      </c>
      <c r="F153" s="242" t="s">
        <v>301</v>
      </c>
      <c r="G153" s="243"/>
      <c r="H153" s="243"/>
      <c r="I153" s="243"/>
      <c r="J153" s="164" t="s">
        <v>302</v>
      </c>
      <c r="K153" s="166">
        <v>0</v>
      </c>
      <c r="L153" s="244">
        <v>0</v>
      </c>
      <c r="M153" s="243"/>
      <c r="N153" s="245">
        <f>ROUND(L153*K153,3)</f>
        <v>0</v>
      </c>
      <c r="O153" s="243"/>
      <c r="P153" s="243"/>
      <c r="Q153" s="243"/>
      <c r="R153" s="135"/>
      <c r="T153" s="167" t="s">
        <v>3</v>
      </c>
      <c r="U153" s="40" t="s">
        <v>42</v>
      </c>
      <c r="V153" s="32"/>
      <c r="W153" s="168">
        <f>V153*K153</f>
        <v>0</v>
      </c>
      <c r="X153" s="168">
        <v>0</v>
      </c>
      <c r="Y153" s="168">
        <f>X153*K153</f>
        <v>0</v>
      </c>
      <c r="Z153" s="168">
        <v>0</v>
      </c>
      <c r="AA153" s="169">
        <f>Z153*K153</f>
        <v>0</v>
      </c>
      <c r="AR153" s="14" t="s">
        <v>195</v>
      </c>
      <c r="AT153" s="14" t="s">
        <v>150</v>
      </c>
      <c r="AU153" s="14" t="s">
        <v>86</v>
      </c>
      <c r="AY153" s="14" t="s">
        <v>149</v>
      </c>
      <c r="BE153" s="110">
        <f>IF(U153="základná",N153,0)</f>
        <v>0</v>
      </c>
      <c r="BF153" s="110">
        <f>IF(U153="znížená",N153,0)</f>
        <v>0</v>
      </c>
      <c r="BG153" s="110">
        <f>IF(U153="zákl. prenesená",N153,0)</f>
        <v>0</v>
      </c>
      <c r="BH153" s="110">
        <f>IF(U153="zníž. prenesená",N153,0)</f>
        <v>0</v>
      </c>
      <c r="BI153" s="110">
        <f>IF(U153="nulová",N153,0)</f>
        <v>0</v>
      </c>
      <c r="BJ153" s="14" t="s">
        <v>86</v>
      </c>
      <c r="BK153" s="170">
        <f>ROUND(L153*K153,3)</f>
        <v>0</v>
      </c>
      <c r="BL153" s="14" t="s">
        <v>195</v>
      </c>
      <c r="BM153" s="14" t="s">
        <v>303</v>
      </c>
    </row>
    <row r="154" spans="2:63" s="10" customFormat="1" ht="29.25" customHeight="1">
      <c r="B154" s="151"/>
      <c r="C154" s="152"/>
      <c r="D154" s="161" t="s">
        <v>242</v>
      </c>
      <c r="E154" s="161"/>
      <c r="F154" s="161"/>
      <c r="G154" s="161"/>
      <c r="H154" s="161"/>
      <c r="I154" s="161"/>
      <c r="J154" s="161"/>
      <c r="K154" s="161"/>
      <c r="L154" s="161"/>
      <c r="M154" s="161"/>
      <c r="N154" s="257">
        <f>BK154</f>
        <v>0</v>
      </c>
      <c r="O154" s="258"/>
      <c r="P154" s="258"/>
      <c r="Q154" s="258"/>
      <c r="R154" s="154"/>
      <c r="T154" s="155"/>
      <c r="U154" s="152"/>
      <c r="V154" s="152"/>
      <c r="W154" s="156">
        <f>SUM(W155:W159)</f>
        <v>0</v>
      </c>
      <c r="X154" s="152"/>
      <c r="Y154" s="156">
        <f>SUM(Y155:Y159)</f>
        <v>0.12173652</v>
      </c>
      <c r="Z154" s="152"/>
      <c r="AA154" s="157">
        <f>SUM(AA155:AA159)</f>
        <v>0</v>
      </c>
      <c r="AR154" s="158" t="s">
        <v>86</v>
      </c>
      <c r="AT154" s="159" t="s">
        <v>74</v>
      </c>
      <c r="AU154" s="159" t="s">
        <v>82</v>
      </c>
      <c r="AY154" s="158" t="s">
        <v>149</v>
      </c>
      <c r="BK154" s="160">
        <f>SUM(BK155:BK159)</f>
        <v>0</v>
      </c>
    </row>
    <row r="155" spans="2:65" s="1" customFormat="1" ht="31.5" customHeight="1">
      <c r="B155" s="133"/>
      <c r="C155" s="162" t="s">
        <v>8</v>
      </c>
      <c r="D155" s="162" t="s">
        <v>150</v>
      </c>
      <c r="E155" s="163" t="s">
        <v>304</v>
      </c>
      <c r="F155" s="242" t="s">
        <v>305</v>
      </c>
      <c r="G155" s="243"/>
      <c r="H155" s="243"/>
      <c r="I155" s="243"/>
      <c r="J155" s="164" t="s">
        <v>158</v>
      </c>
      <c r="K155" s="165">
        <v>7.912</v>
      </c>
      <c r="L155" s="244">
        <v>0</v>
      </c>
      <c r="M155" s="243"/>
      <c r="N155" s="245">
        <f>ROUND(L155*K155,3)</f>
        <v>0</v>
      </c>
      <c r="O155" s="243"/>
      <c r="P155" s="243"/>
      <c r="Q155" s="243"/>
      <c r="R155" s="135"/>
      <c r="T155" s="167" t="s">
        <v>3</v>
      </c>
      <c r="U155" s="40" t="s">
        <v>42</v>
      </c>
      <c r="V155" s="32"/>
      <c r="W155" s="168">
        <f>V155*K155</f>
        <v>0</v>
      </c>
      <c r="X155" s="168">
        <v>0.00315</v>
      </c>
      <c r="Y155" s="168">
        <f>X155*K155</f>
        <v>0.0249228</v>
      </c>
      <c r="Z155" s="168">
        <v>0</v>
      </c>
      <c r="AA155" s="169">
        <f>Z155*K155</f>
        <v>0</v>
      </c>
      <c r="AR155" s="14" t="s">
        <v>195</v>
      </c>
      <c r="AT155" s="14" t="s">
        <v>150</v>
      </c>
      <c r="AU155" s="14" t="s">
        <v>86</v>
      </c>
      <c r="AY155" s="14" t="s">
        <v>149</v>
      </c>
      <c r="BE155" s="110">
        <f>IF(U155="základná",N155,0)</f>
        <v>0</v>
      </c>
      <c r="BF155" s="110">
        <f>IF(U155="znížená",N155,0)</f>
        <v>0</v>
      </c>
      <c r="BG155" s="110">
        <f>IF(U155="zákl. prenesená",N155,0)</f>
        <v>0</v>
      </c>
      <c r="BH155" s="110">
        <f>IF(U155="zníž. prenesená",N155,0)</f>
        <v>0</v>
      </c>
      <c r="BI155" s="110">
        <f>IF(U155="nulová",N155,0)</f>
        <v>0</v>
      </c>
      <c r="BJ155" s="14" t="s">
        <v>86</v>
      </c>
      <c r="BK155" s="170">
        <f>ROUND(L155*K155,3)</f>
        <v>0</v>
      </c>
      <c r="BL155" s="14" t="s">
        <v>195</v>
      </c>
      <c r="BM155" s="14" t="s">
        <v>306</v>
      </c>
    </row>
    <row r="156" spans="2:65" s="1" customFormat="1" ht="31.5" customHeight="1">
      <c r="B156" s="133"/>
      <c r="C156" s="175" t="s">
        <v>232</v>
      </c>
      <c r="D156" s="175" t="s">
        <v>292</v>
      </c>
      <c r="E156" s="176" t="s">
        <v>307</v>
      </c>
      <c r="F156" s="261" t="s">
        <v>308</v>
      </c>
      <c r="G156" s="262"/>
      <c r="H156" s="262"/>
      <c r="I156" s="262"/>
      <c r="J156" s="177" t="s">
        <v>158</v>
      </c>
      <c r="K156" s="178">
        <v>8.07</v>
      </c>
      <c r="L156" s="263">
        <v>0</v>
      </c>
      <c r="M156" s="262"/>
      <c r="N156" s="264">
        <f>ROUND(L156*K156,3)</f>
        <v>0</v>
      </c>
      <c r="O156" s="243"/>
      <c r="P156" s="243"/>
      <c r="Q156" s="243"/>
      <c r="R156" s="135"/>
      <c r="T156" s="167" t="s">
        <v>3</v>
      </c>
      <c r="U156" s="40" t="s">
        <v>42</v>
      </c>
      <c r="V156" s="32"/>
      <c r="W156" s="168">
        <f>V156*K156</f>
        <v>0</v>
      </c>
      <c r="X156" s="168">
        <v>0.0105</v>
      </c>
      <c r="Y156" s="168">
        <f>X156*K156</f>
        <v>0.084735</v>
      </c>
      <c r="Z156" s="168">
        <v>0</v>
      </c>
      <c r="AA156" s="169">
        <f>Z156*K156</f>
        <v>0</v>
      </c>
      <c r="AR156" s="14" t="s">
        <v>295</v>
      </c>
      <c r="AT156" s="14" t="s">
        <v>292</v>
      </c>
      <c r="AU156" s="14" t="s">
        <v>86</v>
      </c>
      <c r="AY156" s="14" t="s">
        <v>149</v>
      </c>
      <c r="BE156" s="110">
        <f>IF(U156="základná",N156,0)</f>
        <v>0</v>
      </c>
      <c r="BF156" s="110">
        <f>IF(U156="znížená",N156,0)</f>
        <v>0</v>
      </c>
      <c r="BG156" s="110">
        <f>IF(U156="zákl. prenesená",N156,0)</f>
        <v>0</v>
      </c>
      <c r="BH156" s="110">
        <f>IF(U156="zníž. prenesená",N156,0)</f>
        <v>0</v>
      </c>
      <c r="BI156" s="110">
        <f>IF(U156="nulová",N156,0)</f>
        <v>0</v>
      </c>
      <c r="BJ156" s="14" t="s">
        <v>86</v>
      </c>
      <c r="BK156" s="170">
        <f>ROUND(L156*K156,3)</f>
        <v>0</v>
      </c>
      <c r="BL156" s="14" t="s">
        <v>195</v>
      </c>
      <c r="BM156" s="14" t="s">
        <v>309</v>
      </c>
    </row>
    <row r="157" spans="2:65" s="1" customFormat="1" ht="31.5" customHeight="1">
      <c r="B157" s="133"/>
      <c r="C157" s="162" t="s">
        <v>310</v>
      </c>
      <c r="D157" s="162" t="s">
        <v>150</v>
      </c>
      <c r="E157" s="163" t="s">
        <v>311</v>
      </c>
      <c r="F157" s="242" t="s">
        <v>312</v>
      </c>
      <c r="G157" s="243"/>
      <c r="H157" s="243"/>
      <c r="I157" s="243"/>
      <c r="J157" s="164" t="s">
        <v>287</v>
      </c>
      <c r="K157" s="165">
        <v>14.4</v>
      </c>
      <c r="L157" s="244">
        <v>0</v>
      </c>
      <c r="M157" s="243"/>
      <c r="N157" s="245">
        <f>ROUND(L157*K157,3)</f>
        <v>0</v>
      </c>
      <c r="O157" s="243"/>
      <c r="P157" s="243"/>
      <c r="Q157" s="243"/>
      <c r="R157" s="135"/>
      <c r="T157" s="167" t="s">
        <v>3</v>
      </c>
      <c r="U157" s="40" t="s">
        <v>42</v>
      </c>
      <c r="V157" s="32"/>
      <c r="W157" s="168">
        <f>V157*K157</f>
        <v>0</v>
      </c>
      <c r="X157" s="168">
        <v>0.00025</v>
      </c>
      <c r="Y157" s="168">
        <f>X157*K157</f>
        <v>0.0036000000000000003</v>
      </c>
      <c r="Z157" s="168">
        <v>0</v>
      </c>
      <c r="AA157" s="169">
        <f>Z157*K157</f>
        <v>0</v>
      </c>
      <c r="AR157" s="14" t="s">
        <v>195</v>
      </c>
      <c r="AT157" s="14" t="s">
        <v>150</v>
      </c>
      <c r="AU157" s="14" t="s">
        <v>86</v>
      </c>
      <c r="AY157" s="14" t="s">
        <v>149</v>
      </c>
      <c r="BE157" s="110">
        <f>IF(U157="základná",N157,0)</f>
        <v>0</v>
      </c>
      <c r="BF157" s="110">
        <f>IF(U157="znížená",N157,0)</f>
        <v>0</v>
      </c>
      <c r="BG157" s="110">
        <f>IF(U157="zákl. prenesená",N157,0)</f>
        <v>0</v>
      </c>
      <c r="BH157" s="110">
        <f>IF(U157="zníž. prenesená",N157,0)</f>
        <v>0</v>
      </c>
      <c r="BI157" s="110">
        <f>IF(U157="nulová",N157,0)</f>
        <v>0</v>
      </c>
      <c r="BJ157" s="14" t="s">
        <v>86</v>
      </c>
      <c r="BK157" s="170">
        <f>ROUND(L157*K157,3)</f>
        <v>0</v>
      </c>
      <c r="BL157" s="14" t="s">
        <v>195</v>
      </c>
      <c r="BM157" s="14" t="s">
        <v>313</v>
      </c>
    </row>
    <row r="158" spans="2:65" s="1" customFormat="1" ht="31.5" customHeight="1">
      <c r="B158" s="133"/>
      <c r="C158" s="175" t="s">
        <v>314</v>
      </c>
      <c r="D158" s="175" t="s">
        <v>292</v>
      </c>
      <c r="E158" s="176" t="s">
        <v>315</v>
      </c>
      <c r="F158" s="261" t="s">
        <v>316</v>
      </c>
      <c r="G158" s="262"/>
      <c r="H158" s="262"/>
      <c r="I158" s="262"/>
      <c r="J158" s="177" t="s">
        <v>153</v>
      </c>
      <c r="K158" s="178">
        <v>36.864</v>
      </c>
      <c r="L158" s="263">
        <v>0</v>
      </c>
      <c r="M158" s="262"/>
      <c r="N158" s="264">
        <f>ROUND(L158*K158,3)</f>
        <v>0</v>
      </c>
      <c r="O158" s="243"/>
      <c r="P158" s="243"/>
      <c r="Q158" s="243"/>
      <c r="R158" s="135"/>
      <c r="T158" s="167" t="s">
        <v>3</v>
      </c>
      <c r="U158" s="40" t="s">
        <v>42</v>
      </c>
      <c r="V158" s="32"/>
      <c r="W158" s="168">
        <f>V158*K158</f>
        <v>0</v>
      </c>
      <c r="X158" s="168">
        <v>0.00023</v>
      </c>
      <c r="Y158" s="168">
        <f>X158*K158</f>
        <v>0.00847872</v>
      </c>
      <c r="Z158" s="168">
        <v>0</v>
      </c>
      <c r="AA158" s="169">
        <f>Z158*K158</f>
        <v>0</v>
      </c>
      <c r="AR158" s="14" t="s">
        <v>295</v>
      </c>
      <c r="AT158" s="14" t="s">
        <v>292</v>
      </c>
      <c r="AU158" s="14" t="s">
        <v>86</v>
      </c>
      <c r="AY158" s="14" t="s">
        <v>149</v>
      </c>
      <c r="BE158" s="110">
        <f>IF(U158="základná",N158,0)</f>
        <v>0</v>
      </c>
      <c r="BF158" s="110">
        <f>IF(U158="znížená",N158,0)</f>
        <v>0</v>
      </c>
      <c r="BG158" s="110">
        <f>IF(U158="zákl. prenesená",N158,0)</f>
        <v>0</v>
      </c>
      <c r="BH158" s="110">
        <f>IF(U158="zníž. prenesená",N158,0)</f>
        <v>0</v>
      </c>
      <c r="BI158" s="110">
        <f>IF(U158="nulová",N158,0)</f>
        <v>0</v>
      </c>
      <c r="BJ158" s="14" t="s">
        <v>86</v>
      </c>
      <c r="BK158" s="170">
        <f>ROUND(L158*K158,3)</f>
        <v>0</v>
      </c>
      <c r="BL158" s="14" t="s">
        <v>195</v>
      </c>
      <c r="BM158" s="14" t="s">
        <v>317</v>
      </c>
    </row>
    <row r="159" spans="2:65" s="1" customFormat="1" ht="31.5" customHeight="1">
      <c r="B159" s="133"/>
      <c r="C159" s="162" t="s">
        <v>318</v>
      </c>
      <c r="D159" s="162" t="s">
        <v>150</v>
      </c>
      <c r="E159" s="163" t="s">
        <v>319</v>
      </c>
      <c r="F159" s="242" t="s">
        <v>320</v>
      </c>
      <c r="G159" s="243"/>
      <c r="H159" s="243"/>
      <c r="I159" s="243"/>
      <c r="J159" s="164" t="s">
        <v>302</v>
      </c>
      <c r="K159" s="166">
        <v>0</v>
      </c>
      <c r="L159" s="244">
        <v>0</v>
      </c>
      <c r="M159" s="243"/>
      <c r="N159" s="245">
        <f>ROUND(L159*K159,3)</f>
        <v>0</v>
      </c>
      <c r="O159" s="243"/>
      <c r="P159" s="243"/>
      <c r="Q159" s="243"/>
      <c r="R159" s="135"/>
      <c r="T159" s="167" t="s">
        <v>3</v>
      </c>
      <c r="U159" s="40" t="s">
        <v>42</v>
      </c>
      <c r="V159" s="32"/>
      <c r="W159" s="168">
        <f>V159*K159</f>
        <v>0</v>
      </c>
      <c r="X159" s="168">
        <v>0</v>
      </c>
      <c r="Y159" s="168">
        <f>X159*K159</f>
        <v>0</v>
      </c>
      <c r="Z159" s="168">
        <v>0</v>
      </c>
      <c r="AA159" s="169">
        <f>Z159*K159</f>
        <v>0</v>
      </c>
      <c r="AR159" s="14" t="s">
        <v>195</v>
      </c>
      <c r="AT159" s="14" t="s">
        <v>150</v>
      </c>
      <c r="AU159" s="14" t="s">
        <v>86</v>
      </c>
      <c r="AY159" s="14" t="s">
        <v>149</v>
      </c>
      <c r="BE159" s="110">
        <f>IF(U159="základná",N159,0)</f>
        <v>0</v>
      </c>
      <c r="BF159" s="110">
        <f>IF(U159="znížená",N159,0)</f>
        <v>0</v>
      </c>
      <c r="BG159" s="110">
        <f>IF(U159="zákl. prenesená",N159,0)</f>
        <v>0</v>
      </c>
      <c r="BH159" s="110">
        <f>IF(U159="zníž. prenesená",N159,0)</f>
        <v>0</v>
      </c>
      <c r="BI159" s="110">
        <f>IF(U159="nulová",N159,0)</f>
        <v>0</v>
      </c>
      <c r="BJ159" s="14" t="s">
        <v>86</v>
      </c>
      <c r="BK159" s="170">
        <f>ROUND(L159*K159,3)</f>
        <v>0</v>
      </c>
      <c r="BL159" s="14" t="s">
        <v>195</v>
      </c>
      <c r="BM159" s="14" t="s">
        <v>321</v>
      </c>
    </row>
    <row r="160" spans="2:63" s="10" customFormat="1" ht="29.25" customHeight="1">
      <c r="B160" s="151"/>
      <c r="C160" s="152"/>
      <c r="D160" s="161" t="s">
        <v>123</v>
      </c>
      <c r="E160" s="161"/>
      <c r="F160" s="161"/>
      <c r="G160" s="161"/>
      <c r="H160" s="161"/>
      <c r="I160" s="161"/>
      <c r="J160" s="161"/>
      <c r="K160" s="161"/>
      <c r="L160" s="161"/>
      <c r="M160" s="161"/>
      <c r="N160" s="257">
        <f>BK160</f>
        <v>0</v>
      </c>
      <c r="O160" s="258"/>
      <c r="P160" s="258"/>
      <c r="Q160" s="258"/>
      <c r="R160" s="154"/>
      <c r="T160" s="155"/>
      <c r="U160" s="152"/>
      <c r="V160" s="152"/>
      <c r="W160" s="156">
        <f>SUM(W161:W165)</f>
        <v>0</v>
      </c>
      <c r="X160" s="152"/>
      <c r="Y160" s="156">
        <f>SUM(Y161:Y165)</f>
        <v>0.00670042</v>
      </c>
      <c r="Z160" s="152"/>
      <c r="AA160" s="157">
        <f>SUM(AA161:AA165)</f>
        <v>0</v>
      </c>
      <c r="AR160" s="158" t="s">
        <v>86</v>
      </c>
      <c r="AT160" s="159" t="s">
        <v>74</v>
      </c>
      <c r="AU160" s="159" t="s">
        <v>82</v>
      </c>
      <c r="AY160" s="158" t="s">
        <v>149</v>
      </c>
      <c r="BK160" s="160">
        <f>SUM(BK161:BK165)</f>
        <v>0</v>
      </c>
    </row>
    <row r="161" spans="2:65" s="1" customFormat="1" ht="31.5" customHeight="1">
      <c r="B161" s="133"/>
      <c r="C161" s="162" t="s">
        <v>322</v>
      </c>
      <c r="D161" s="162" t="s">
        <v>150</v>
      </c>
      <c r="E161" s="163" t="s">
        <v>323</v>
      </c>
      <c r="F161" s="242" t="s">
        <v>324</v>
      </c>
      <c r="G161" s="243"/>
      <c r="H161" s="243"/>
      <c r="I161" s="243"/>
      <c r="J161" s="164" t="s">
        <v>158</v>
      </c>
      <c r="K161" s="165">
        <v>6.762</v>
      </c>
      <c r="L161" s="244">
        <v>0</v>
      </c>
      <c r="M161" s="243"/>
      <c r="N161" s="245">
        <f>ROUND(L161*K161,3)</f>
        <v>0</v>
      </c>
      <c r="O161" s="243"/>
      <c r="P161" s="243"/>
      <c r="Q161" s="243"/>
      <c r="R161" s="135"/>
      <c r="T161" s="167" t="s">
        <v>3</v>
      </c>
      <c r="U161" s="40" t="s">
        <v>42</v>
      </c>
      <c r="V161" s="32"/>
      <c r="W161" s="168">
        <f>V161*K161</f>
        <v>0</v>
      </c>
      <c r="X161" s="168">
        <v>0.00026</v>
      </c>
      <c r="Y161" s="168">
        <f>X161*K161</f>
        <v>0.0017581199999999997</v>
      </c>
      <c r="Z161" s="168">
        <v>0</v>
      </c>
      <c r="AA161" s="169">
        <f>Z161*K161</f>
        <v>0</v>
      </c>
      <c r="AR161" s="14" t="s">
        <v>195</v>
      </c>
      <c r="AT161" s="14" t="s">
        <v>150</v>
      </c>
      <c r="AU161" s="14" t="s">
        <v>86</v>
      </c>
      <c r="AY161" s="14" t="s">
        <v>149</v>
      </c>
      <c r="BE161" s="110">
        <f>IF(U161="základná",N161,0)</f>
        <v>0</v>
      </c>
      <c r="BF161" s="110">
        <f>IF(U161="znížená",N161,0)</f>
        <v>0</v>
      </c>
      <c r="BG161" s="110">
        <f>IF(U161="zákl. prenesená",N161,0)</f>
        <v>0</v>
      </c>
      <c r="BH161" s="110">
        <f>IF(U161="zníž. prenesená",N161,0)</f>
        <v>0</v>
      </c>
      <c r="BI161" s="110">
        <f>IF(U161="nulová",N161,0)</f>
        <v>0</v>
      </c>
      <c r="BJ161" s="14" t="s">
        <v>86</v>
      </c>
      <c r="BK161" s="170">
        <f>ROUND(L161*K161,3)</f>
        <v>0</v>
      </c>
      <c r="BL161" s="14" t="s">
        <v>195</v>
      </c>
      <c r="BM161" s="14" t="s">
        <v>325</v>
      </c>
    </row>
    <row r="162" spans="2:65" s="1" customFormat="1" ht="31.5" customHeight="1">
      <c r="B162" s="133"/>
      <c r="C162" s="162" t="s">
        <v>326</v>
      </c>
      <c r="D162" s="162" t="s">
        <v>150</v>
      </c>
      <c r="E162" s="163" t="s">
        <v>327</v>
      </c>
      <c r="F162" s="242" t="s">
        <v>328</v>
      </c>
      <c r="G162" s="243"/>
      <c r="H162" s="243"/>
      <c r="I162" s="243"/>
      <c r="J162" s="164" t="s">
        <v>158</v>
      </c>
      <c r="K162" s="165">
        <v>6.762</v>
      </c>
      <c r="L162" s="244">
        <v>0</v>
      </c>
      <c r="M162" s="243"/>
      <c r="N162" s="245">
        <f>ROUND(L162*K162,3)</f>
        <v>0</v>
      </c>
      <c r="O162" s="243"/>
      <c r="P162" s="243"/>
      <c r="Q162" s="243"/>
      <c r="R162" s="135"/>
      <c r="T162" s="167" t="s">
        <v>3</v>
      </c>
      <c r="U162" s="40" t="s">
        <v>42</v>
      </c>
      <c r="V162" s="32"/>
      <c r="W162" s="168">
        <f>V162*K162</f>
        <v>0</v>
      </c>
      <c r="X162" s="168">
        <v>0.00017</v>
      </c>
      <c r="Y162" s="168">
        <f>X162*K162</f>
        <v>0.0011495400000000001</v>
      </c>
      <c r="Z162" s="168">
        <v>0</v>
      </c>
      <c r="AA162" s="169">
        <f>Z162*K162</f>
        <v>0</v>
      </c>
      <c r="AR162" s="14" t="s">
        <v>195</v>
      </c>
      <c r="AT162" s="14" t="s">
        <v>150</v>
      </c>
      <c r="AU162" s="14" t="s">
        <v>86</v>
      </c>
      <c r="AY162" s="14" t="s">
        <v>149</v>
      </c>
      <c r="BE162" s="110">
        <f>IF(U162="základná",N162,0)</f>
        <v>0</v>
      </c>
      <c r="BF162" s="110">
        <f>IF(U162="znížená",N162,0)</f>
        <v>0</v>
      </c>
      <c r="BG162" s="110">
        <f>IF(U162="zákl. prenesená",N162,0)</f>
        <v>0</v>
      </c>
      <c r="BH162" s="110">
        <f>IF(U162="zníž. prenesená",N162,0)</f>
        <v>0</v>
      </c>
      <c r="BI162" s="110">
        <f>IF(U162="nulová",N162,0)</f>
        <v>0</v>
      </c>
      <c r="BJ162" s="14" t="s">
        <v>86</v>
      </c>
      <c r="BK162" s="170">
        <f>ROUND(L162*K162,3)</f>
        <v>0</v>
      </c>
      <c r="BL162" s="14" t="s">
        <v>195</v>
      </c>
      <c r="BM162" s="14" t="s">
        <v>329</v>
      </c>
    </row>
    <row r="163" spans="2:65" s="1" customFormat="1" ht="31.5" customHeight="1">
      <c r="B163" s="133"/>
      <c r="C163" s="162" t="s">
        <v>330</v>
      </c>
      <c r="D163" s="162" t="s">
        <v>150</v>
      </c>
      <c r="E163" s="163" t="s">
        <v>331</v>
      </c>
      <c r="F163" s="242" t="s">
        <v>332</v>
      </c>
      <c r="G163" s="243"/>
      <c r="H163" s="243"/>
      <c r="I163" s="243"/>
      <c r="J163" s="164" t="s">
        <v>158</v>
      </c>
      <c r="K163" s="165">
        <v>1.34</v>
      </c>
      <c r="L163" s="244">
        <v>0</v>
      </c>
      <c r="M163" s="243"/>
      <c r="N163" s="245">
        <f>ROUND(L163*K163,3)</f>
        <v>0</v>
      </c>
      <c r="O163" s="243"/>
      <c r="P163" s="243"/>
      <c r="Q163" s="243"/>
      <c r="R163" s="135"/>
      <c r="T163" s="167" t="s">
        <v>3</v>
      </c>
      <c r="U163" s="40" t="s">
        <v>42</v>
      </c>
      <c r="V163" s="32"/>
      <c r="W163" s="168">
        <f>V163*K163</f>
        <v>0</v>
      </c>
      <c r="X163" s="168">
        <v>0.00021</v>
      </c>
      <c r="Y163" s="168">
        <f>X163*K163</f>
        <v>0.0002814</v>
      </c>
      <c r="Z163" s="168">
        <v>0</v>
      </c>
      <c r="AA163" s="169">
        <f>Z163*K163</f>
        <v>0</v>
      </c>
      <c r="AR163" s="14" t="s">
        <v>195</v>
      </c>
      <c r="AT163" s="14" t="s">
        <v>150</v>
      </c>
      <c r="AU163" s="14" t="s">
        <v>86</v>
      </c>
      <c r="AY163" s="14" t="s">
        <v>149</v>
      </c>
      <c r="BE163" s="110">
        <f>IF(U163="základná",N163,0)</f>
        <v>0</v>
      </c>
      <c r="BF163" s="110">
        <f>IF(U163="znížená",N163,0)</f>
        <v>0</v>
      </c>
      <c r="BG163" s="110">
        <f>IF(U163="zákl. prenesená",N163,0)</f>
        <v>0</v>
      </c>
      <c r="BH163" s="110">
        <f>IF(U163="zníž. prenesená",N163,0)</f>
        <v>0</v>
      </c>
      <c r="BI163" s="110">
        <f>IF(U163="nulová",N163,0)</f>
        <v>0</v>
      </c>
      <c r="BJ163" s="14" t="s">
        <v>86</v>
      </c>
      <c r="BK163" s="170">
        <f>ROUND(L163*K163,3)</f>
        <v>0</v>
      </c>
      <c r="BL163" s="14" t="s">
        <v>195</v>
      </c>
      <c r="BM163" s="14" t="s">
        <v>333</v>
      </c>
    </row>
    <row r="164" spans="2:65" s="1" customFormat="1" ht="31.5" customHeight="1">
      <c r="B164" s="133"/>
      <c r="C164" s="162" t="s">
        <v>334</v>
      </c>
      <c r="D164" s="162" t="s">
        <v>150</v>
      </c>
      <c r="E164" s="163" t="s">
        <v>335</v>
      </c>
      <c r="F164" s="242" t="s">
        <v>336</v>
      </c>
      <c r="G164" s="243"/>
      <c r="H164" s="243"/>
      <c r="I164" s="243"/>
      <c r="J164" s="164" t="s">
        <v>158</v>
      </c>
      <c r="K164" s="165">
        <v>1.34</v>
      </c>
      <c r="L164" s="244">
        <v>0</v>
      </c>
      <c r="M164" s="243"/>
      <c r="N164" s="245">
        <f>ROUND(L164*K164,3)</f>
        <v>0</v>
      </c>
      <c r="O164" s="243"/>
      <c r="P164" s="243"/>
      <c r="Q164" s="243"/>
      <c r="R164" s="135"/>
      <c r="T164" s="167" t="s">
        <v>3</v>
      </c>
      <c r="U164" s="40" t="s">
        <v>42</v>
      </c>
      <c r="V164" s="32"/>
      <c r="W164" s="168">
        <f>V164*K164</f>
        <v>0</v>
      </c>
      <c r="X164" s="168">
        <v>8E-05</v>
      </c>
      <c r="Y164" s="168">
        <f>X164*K164</f>
        <v>0.00010720000000000002</v>
      </c>
      <c r="Z164" s="168">
        <v>0</v>
      </c>
      <c r="AA164" s="169">
        <f>Z164*K164</f>
        <v>0</v>
      </c>
      <c r="AR164" s="14" t="s">
        <v>195</v>
      </c>
      <c r="AT164" s="14" t="s">
        <v>150</v>
      </c>
      <c r="AU164" s="14" t="s">
        <v>86</v>
      </c>
      <c r="AY164" s="14" t="s">
        <v>149</v>
      </c>
      <c r="BE164" s="110">
        <f>IF(U164="základná",N164,0)</f>
        <v>0</v>
      </c>
      <c r="BF164" s="110">
        <f>IF(U164="znížená",N164,0)</f>
        <v>0</v>
      </c>
      <c r="BG164" s="110">
        <f>IF(U164="zákl. prenesená",N164,0)</f>
        <v>0</v>
      </c>
      <c r="BH164" s="110">
        <f>IF(U164="zníž. prenesená",N164,0)</f>
        <v>0</v>
      </c>
      <c r="BI164" s="110">
        <f>IF(U164="nulová",N164,0)</f>
        <v>0</v>
      </c>
      <c r="BJ164" s="14" t="s">
        <v>86</v>
      </c>
      <c r="BK164" s="170">
        <f>ROUND(L164*K164,3)</f>
        <v>0</v>
      </c>
      <c r="BL164" s="14" t="s">
        <v>195</v>
      </c>
      <c r="BM164" s="14" t="s">
        <v>337</v>
      </c>
    </row>
    <row r="165" spans="2:65" s="1" customFormat="1" ht="44.25" customHeight="1">
      <c r="B165" s="133"/>
      <c r="C165" s="162" t="s">
        <v>338</v>
      </c>
      <c r="D165" s="162" t="s">
        <v>150</v>
      </c>
      <c r="E165" s="163" t="s">
        <v>339</v>
      </c>
      <c r="F165" s="242" t="s">
        <v>340</v>
      </c>
      <c r="G165" s="243"/>
      <c r="H165" s="243"/>
      <c r="I165" s="243"/>
      <c r="J165" s="164" t="s">
        <v>158</v>
      </c>
      <c r="K165" s="165">
        <v>10.638</v>
      </c>
      <c r="L165" s="244">
        <v>0</v>
      </c>
      <c r="M165" s="243"/>
      <c r="N165" s="245">
        <f>ROUND(L165*K165,3)</f>
        <v>0</v>
      </c>
      <c r="O165" s="243"/>
      <c r="P165" s="243"/>
      <c r="Q165" s="243"/>
      <c r="R165" s="135"/>
      <c r="T165" s="167" t="s">
        <v>3</v>
      </c>
      <c r="U165" s="40" t="s">
        <v>42</v>
      </c>
      <c r="V165" s="32"/>
      <c r="W165" s="168">
        <f>V165*K165</f>
        <v>0</v>
      </c>
      <c r="X165" s="168">
        <v>0.00032</v>
      </c>
      <c r="Y165" s="168">
        <f>X165*K165</f>
        <v>0.0034041600000000003</v>
      </c>
      <c r="Z165" s="168">
        <v>0</v>
      </c>
      <c r="AA165" s="169">
        <f>Z165*K165</f>
        <v>0</v>
      </c>
      <c r="AR165" s="14" t="s">
        <v>195</v>
      </c>
      <c r="AT165" s="14" t="s">
        <v>150</v>
      </c>
      <c r="AU165" s="14" t="s">
        <v>86</v>
      </c>
      <c r="AY165" s="14" t="s">
        <v>149</v>
      </c>
      <c r="BE165" s="110">
        <f>IF(U165="základná",N165,0)</f>
        <v>0</v>
      </c>
      <c r="BF165" s="110">
        <f>IF(U165="znížená",N165,0)</f>
        <v>0</v>
      </c>
      <c r="BG165" s="110">
        <f>IF(U165="zákl. prenesená",N165,0)</f>
        <v>0</v>
      </c>
      <c r="BH165" s="110">
        <f>IF(U165="zníž. prenesená",N165,0)</f>
        <v>0</v>
      </c>
      <c r="BI165" s="110">
        <f>IF(U165="nulová",N165,0)</f>
        <v>0</v>
      </c>
      <c r="BJ165" s="14" t="s">
        <v>86</v>
      </c>
      <c r="BK165" s="170">
        <f>ROUND(L165*K165,3)</f>
        <v>0</v>
      </c>
      <c r="BL165" s="14" t="s">
        <v>195</v>
      </c>
      <c r="BM165" s="14" t="s">
        <v>341</v>
      </c>
    </row>
    <row r="166" spans="2:63" s="1" customFormat="1" ht="49.5" customHeight="1">
      <c r="B166" s="31"/>
      <c r="C166" s="32"/>
      <c r="D166" s="153" t="s">
        <v>236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259">
        <f aca="true" t="shared" si="15" ref="N166:N171">BK166</f>
        <v>0</v>
      </c>
      <c r="O166" s="260"/>
      <c r="P166" s="260"/>
      <c r="Q166" s="260"/>
      <c r="R166" s="33"/>
      <c r="T166" s="70"/>
      <c r="U166" s="32"/>
      <c r="V166" s="32"/>
      <c r="W166" s="32"/>
      <c r="X166" s="32"/>
      <c r="Y166" s="32"/>
      <c r="Z166" s="32"/>
      <c r="AA166" s="71"/>
      <c r="AT166" s="14" t="s">
        <v>74</v>
      </c>
      <c r="AU166" s="14" t="s">
        <v>75</v>
      </c>
      <c r="AY166" s="14" t="s">
        <v>237</v>
      </c>
      <c r="BK166" s="170">
        <f>SUM(BK167:BK171)</f>
        <v>0</v>
      </c>
    </row>
    <row r="167" spans="2:63" s="1" customFormat="1" ht="21.75" customHeight="1">
      <c r="B167" s="31"/>
      <c r="C167" s="171" t="s">
        <v>3</v>
      </c>
      <c r="D167" s="171" t="s">
        <v>150</v>
      </c>
      <c r="E167" s="172" t="s">
        <v>3</v>
      </c>
      <c r="F167" s="246" t="s">
        <v>3</v>
      </c>
      <c r="G167" s="247"/>
      <c r="H167" s="247"/>
      <c r="I167" s="247"/>
      <c r="J167" s="173" t="s">
        <v>3</v>
      </c>
      <c r="K167" s="166"/>
      <c r="L167" s="244"/>
      <c r="M167" s="248"/>
      <c r="N167" s="249">
        <f t="shared" si="15"/>
        <v>0</v>
      </c>
      <c r="O167" s="248"/>
      <c r="P167" s="248"/>
      <c r="Q167" s="248"/>
      <c r="R167" s="33"/>
      <c r="T167" s="167" t="s">
        <v>3</v>
      </c>
      <c r="U167" s="174" t="s">
        <v>42</v>
      </c>
      <c r="V167" s="32"/>
      <c r="W167" s="32"/>
      <c r="X167" s="32"/>
      <c r="Y167" s="32"/>
      <c r="Z167" s="32"/>
      <c r="AA167" s="71"/>
      <c r="AT167" s="14" t="s">
        <v>237</v>
      </c>
      <c r="AU167" s="14" t="s">
        <v>82</v>
      </c>
      <c r="AY167" s="14" t="s">
        <v>237</v>
      </c>
      <c r="BE167" s="110">
        <f>IF(U167="základná",N167,0)</f>
        <v>0</v>
      </c>
      <c r="BF167" s="110">
        <f>IF(U167="znížená",N167,0)</f>
        <v>0</v>
      </c>
      <c r="BG167" s="110">
        <f>IF(U167="zákl. prenesená",N167,0)</f>
        <v>0</v>
      </c>
      <c r="BH167" s="110">
        <f>IF(U167="zníž. prenesená",N167,0)</f>
        <v>0</v>
      </c>
      <c r="BI167" s="110">
        <f>IF(U167="nulová",N167,0)</f>
        <v>0</v>
      </c>
      <c r="BJ167" s="14" t="s">
        <v>86</v>
      </c>
      <c r="BK167" s="170">
        <f>L167*K167</f>
        <v>0</v>
      </c>
    </row>
    <row r="168" spans="2:63" s="1" customFormat="1" ht="21.75" customHeight="1">
      <c r="B168" s="31"/>
      <c r="C168" s="171" t="s">
        <v>3</v>
      </c>
      <c r="D168" s="171" t="s">
        <v>150</v>
      </c>
      <c r="E168" s="172" t="s">
        <v>3</v>
      </c>
      <c r="F168" s="246" t="s">
        <v>3</v>
      </c>
      <c r="G168" s="247"/>
      <c r="H168" s="247"/>
      <c r="I168" s="247"/>
      <c r="J168" s="173" t="s">
        <v>3</v>
      </c>
      <c r="K168" s="166"/>
      <c r="L168" s="244"/>
      <c r="M168" s="248"/>
      <c r="N168" s="249">
        <f t="shared" si="15"/>
        <v>0</v>
      </c>
      <c r="O168" s="248"/>
      <c r="P168" s="248"/>
      <c r="Q168" s="248"/>
      <c r="R168" s="33"/>
      <c r="T168" s="167" t="s">
        <v>3</v>
      </c>
      <c r="U168" s="174" t="s">
        <v>42</v>
      </c>
      <c r="V168" s="32"/>
      <c r="W168" s="32"/>
      <c r="X168" s="32"/>
      <c r="Y168" s="32"/>
      <c r="Z168" s="32"/>
      <c r="AA168" s="71"/>
      <c r="AT168" s="14" t="s">
        <v>237</v>
      </c>
      <c r="AU168" s="14" t="s">
        <v>82</v>
      </c>
      <c r="AY168" s="14" t="s">
        <v>237</v>
      </c>
      <c r="BE168" s="110">
        <f>IF(U168="základná",N168,0)</f>
        <v>0</v>
      </c>
      <c r="BF168" s="110">
        <f>IF(U168="znížená",N168,0)</f>
        <v>0</v>
      </c>
      <c r="BG168" s="110">
        <f>IF(U168="zákl. prenesená",N168,0)</f>
        <v>0</v>
      </c>
      <c r="BH168" s="110">
        <f>IF(U168="zníž. prenesená",N168,0)</f>
        <v>0</v>
      </c>
      <c r="BI168" s="110">
        <f>IF(U168="nulová",N168,0)</f>
        <v>0</v>
      </c>
      <c r="BJ168" s="14" t="s">
        <v>86</v>
      </c>
      <c r="BK168" s="170">
        <f>L168*K168</f>
        <v>0</v>
      </c>
    </row>
    <row r="169" spans="2:63" s="1" customFormat="1" ht="21.75" customHeight="1">
      <c r="B169" s="31"/>
      <c r="C169" s="171" t="s">
        <v>3</v>
      </c>
      <c r="D169" s="171" t="s">
        <v>150</v>
      </c>
      <c r="E169" s="172" t="s">
        <v>3</v>
      </c>
      <c r="F169" s="246" t="s">
        <v>3</v>
      </c>
      <c r="G169" s="247"/>
      <c r="H169" s="247"/>
      <c r="I169" s="247"/>
      <c r="J169" s="173" t="s">
        <v>3</v>
      </c>
      <c r="K169" s="166"/>
      <c r="L169" s="244"/>
      <c r="M169" s="248"/>
      <c r="N169" s="249">
        <f t="shared" si="15"/>
        <v>0</v>
      </c>
      <c r="O169" s="248"/>
      <c r="P169" s="248"/>
      <c r="Q169" s="248"/>
      <c r="R169" s="33"/>
      <c r="T169" s="167" t="s">
        <v>3</v>
      </c>
      <c r="U169" s="174" t="s">
        <v>42</v>
      </c>
      <c r="V169" s="32"/>
      <c r="W169" s="32"/>
      <c r="X169" s="32"/>
      <c r="Y169" s="32"/>
      <c r="Z169" s="32"/>
      <c r="AA169" s="71"/>
      <c r="AT169" s="14" t="s">
        <v>237</v>
      </c>
      <c r="AU169" s="14" t="s">
        <v>82</v>
      </c>
      <c r="AY169" s="14" t="s">
        <v>237</v>
      </c>
      <c r="BE169" s="110">
        <f>IF(U169="základná",N169,0)</f>
        <v>0</v>
      </c>
      <c r="BF169" s="110">
        <f>IF(U169="znížená",N169,0)</f>
        <v>0</v>
      </c>
      <c r="BG169" s="110">
        <f>IF(U169="zákl. prenesená",N169,0)</f>
        <v>0</v>
      </c>
      <c r="BH169" s="110">
        <f>IF(U169="zníž. prenesená",N169,0)</f>
        <v>0</v>
      </c>
      <c r="BI169" s="110">
        <f>IF(U169="nulová",N169,0)</f>
        <v>0</v>
      </c>
      <c r="BJ169" s="14" t="s">
        <v>86</v>
      </c>
      <c r="BK169" s="170">
        <f>L169*K169</f>
        <v>0</v>
      </c>
    </row>
    <row r="170" spans="2:63" s="1" customFormat="1" ht="21.75" customHeight="1">
      <c r="B170" s="31"/>
      <c r="C170" s="171" t="s">
        <v>3</v>
      </c>
      <c r="D170" s="171" t="s">
        <v>150</v>
      </c>
      <c r="E170" s="172" t="s">
        <v>3</v>
      </c>
      <c r="F170" s="246" t="s">
        <v>3</v>
      </c>
      <c r="G170" s="247"/>
      <c r="H170" s="247"/>
      <c r="I170" s="247"/>
      <c r="J170" s="173" t="s">
        <v>3</v>
      </c>
      <c r="K170" s="166"/>
      <c r="L170" s="244"/>
      <c r="M170" s="248"/>
      <c r="N170" s="249">
        <f t="shared" si="15"/>
        <v>0</v>
      </c>
      <c r="O170" s="248"/>
      <c r="P170" s="248"/>
      <c r="Q170" s="248"/>
      <c r="R170" s="33"/>
      <c r="T170" s="167" t="s">
        <v>3</v>
      </c>
      <c r="U170" s="174" t="s">
        <v>42</v>
      </c>
      <c r="V170" s="32"/>
      <c r="W170" s="32"/>
      <c r="X170" s="32"/>
      <c r="Y170" s="32"/>
      <c r="Z170" s="32"/>
      <c r="AA170" s="71"/>
      <c r="AT170" s="14" t="s">
        <v>237</v>
      </c>
      <c r="AU170" s="14" t="s">
        <v>82</v>
      </c>
      <c r="AY170" s="14" t="s">
        <v>237</v>
      </c>
      <c r="BE170" s="110">
        <f>IF(U170="základná",N170,0)</f>
        <v>0</v>
      </c>
      <c r="BF170" s="110">
        <f>IF(U170="znížená",N170,0)</f>
        <v>0</v>
      </c>
      <c r="BG170" s="110">
        <f>IF(U170="zákl. prenesená",N170,0)</f>
        <v>0</v>
      </c>
      <c r="BH170" s="110">
        <f>IF(U170="zníž. prenesená",N170,0)</f>
        <v>0</v>
      </c>
      <c r="BI170" s="110">
        <f>IF(U170="nulová",N170,0)</f>
        <v>0</v>
      </c>
      <c r="BJ170" s="14" t="s">
        <v>86</v>
      </c>
      <c r="BK170" s="170">
        <f>L170*K170</f>
        <v>0</v>
      </c>
    </row>
    <row r="171" spans="2:63" s="1" customFormat="1" ht="21.75" customHeight="1">
      <c r="B171" s="31"/>
      <c r="C171" s="171" t="s">
        <v>3</v>
      </c>
      <c r="D171" s="171" t="s">
        <v>150</v>
      </c>
      <c r="E171" s="172" t="s">
        <v>3</v>
      </c>
      <c r="F171" s="246" t="s">
        <v>3</v>
      </c>
      <c r="G171" s="247"/>
      <c r="H171" s="247"/>
      <c r="I171" s="247"/>
      <c r="J171" s="173" t="s">
        <v>3</v>
      </c>
      <c r="K171" s="166"/>
      <c r="L171" s="244"/>
      <c r="M171" s="248"/>
      <c r="N171" s="249">
        <f t="shared" si="15"/>
        <v>0</v>
      </c>
      <c r="O171" s="248"/>
      <c r="P171" s="248"/>
      <c r="Q171" s="248"/>
      <c r="R171" s="33"/>
      <c r="T171" s="167" t="s">
        <v>3</v>
      </c>
      <c r="U171" s="174" t="s">
        <v>42</v>
      </c>
      <c r="V171" s="52"/>
      <c r="W171" s="52"/>
      <c r="X171" s="52"/>
      <c r="Y171" s="52"/>
      <c r="Z171" s="52"/>
      <c r="AA171" s="54"/>
      <c r="AT171" s="14" t="s">
        <v>237</v>
      </c>
      <c r="AU171" s="14" t="s">
        <v>82</v>
      </c>
      <c r="AY171" s="14" t="s">
        <v>237</v>
      </c>
      <c r="BE171" s="110">
        <f>IF(U171="základná",N171,0)</f>
        <v>0</v>
      </c>
      <c r="BF171" s="110">
        <f>IF(U171="znížená",N171,0)</f>
        <v>0</v>
      </c>
      <c r="BG171" s="110">
        <f>IF(U171="zákl. prenesená",N171,0)</f>
        <v>0</v>
      </c>
      <c r="BH171" s="110">
        <f>IF(U171="zníž. prenesená",N171,0)</f>
        <v>0</v>
      </c>
      <c r="BI171" s="110">
        <f>IF(U171="nulová",N171,0)</f>
        <v>0</v>
      </c>
      <c r="BJ171" s="14" t="s">
        <v>86</v>
      </c>
      <c r="BK171" s="170">
        <f>L171*K171</f>
        <v>0</v>
      </c>
    </row>
    <row r="172" spans="2:18" s="1" customFormat="1" ht="6.75" customHeight="1"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7"/>
    </row>
  </sheetData>
  <sheetProtection/>
  <mergeCells count="188">
    <mergeCell ref="N148:Q148"/>
    <mergeCell ref="N154:Q154"/>
    <mergeCell ref="N160:Q160"/>
    <mergeCell ref="N166:Q166"/>
    <mergeCell ref="H1:K1"/>
    <mergeCell ref="S2:AC2"/>
    <mergeCell ref="N127:Q127"/>
    <mergeCell ref="N128:Q128"/>
    <mergeCell ref="N129:Q129"/>
    <mergeCell ref="N131:Q131"/>
    <mergeCell ref="N141:Q141"/>
    <mergeCell ref="N143:Q14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5:I165"/>
    <mergeCell ref="L165:M165"/>
    <mergeCell ref="N165:Q165"/>
    <mergeCell ref="F167:I167"/>
    <mergeCell ref="L167:M167"/>
    <mergeCell ref="N167:Q167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3:I153"/>
    <mergeCell ref="L153:M153"/>
    <mergeCell ref="N153:Q153"/>
    <mergeCell ref="F155:I155"/>
    <mergeCell ref="L155:M155"/>
    <mergeCell ref="N155:Q155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5:I145"/>
    <mergeCell ref="L145:M145"/>
    <mergeCell ref="N145:Q145"/>
    <mergeCell ref="N144:Q144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0:I130"/>
    <mergeCell ref="L130:M130"/>
    <mergeCell ref="N130:Q130"/>
    <mergeCell ref="F132:I132"/>
    <mergeCell ref="L132:M132"/>
    <mergeCell ref="N132:Q132"/>
    <mergeCell ref="M121:P121"/>
    <mergeCell ref="M123:Q123"/>
    <mergeCell ref="M124:Q124"/>
    <mergeCell ref="F126:I126"/>
    <mergeCell ref="L126:M126"/>
    <mergeCell ref="N126:Q126"/>
    <mergeCell ref="N107:Q107"/>
    <mergeCell ref="L109:Q109"/>
    <mergeCell ref="C115:Q115"/>
    <mergeCell ref="F117:P117"/>
    <mergeCell ref="F118:P118"/>
    <mergeCell ref="F119:P119"/>
    <mergeCell ref="D104:H104"/>
    <mergeCell ref="N104:Q104"/>
    <mergeCell ref="D105:H105"/>
    <mergeCell ref="N105:Q105"/>
    <mergeCell ref="D106:H106"/>
    <mergeCell ref="N106:Q106"/>
    <mergeCell ref="N99:Q99"/>
    <mergeCell ref="N101:Q101"/>
    <mergeCell ref="D102:H102"/>
    <mergeCell ref="N102:Q102"/>
    <mergeCell ref="D103:H103"/>
    <mergeCell ref="N103:Q103"/>
    <mergeCell ref="N93:Q93"/>
    <mergeCell ref="N94:Q94"/>
    <mergeCell ref="N95:Q95"/>
    <mergeCell ref="N96:Q96"/>
    <mergeCell ref="N97:Q97"/>
    <mergeCell ref="N98:Q98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M31:P31"/>
    <mergeCell ref="H33:J33"/>
    <mergeCell ref="M33:P33"/>
    <mergeCell ref="H34:J34"/>
    <mergeCell ref="M34:P34"/>
    <mergeCell ref="H35:J35"/>
    <mergeCell ref="M35:P35"/>
    <mergeCell ref="O19:P19"/>
    <mergeCell ref="O21:P21"/>
    <mergeCell ref="O22:P22"/>
    <mergeCell ref="E25:L25"/>
    <mergeCell ref="M28:P28"/>
    <mergeCell ref="M29:P29"/>
    <mergeCell ref="O12:P12"/>
    <mergeCell ref="O13:P13"/>
    <mergeCell ref="O15:P15"/>
    <mergeCell ref="E16:L16"/>
    <mergeCell ref="O16:P16"/>
    <mergeCell ref="O18:P18"/>
    <mergeCell ref="C2:Q2"/>
    <mergeCell ref="C4:Q4"/>
    <mergeCell ref="F6:P6"/>
    <mergeCell ref="F7:P7"/>
    <mergeCell ref="F8:P8"/>
    <mergeCell ref="O10:P10"/>
  </mergeCells>
  <dataValidations count="2">
    <dataValidation type="list" allowBlank="1" showInputMessage="1" showErrorMessage="1" error="Povolené sú hodnoty K a M." sqref="D167:D172">
      <formula1>"K,M"</formula1>
    </dataValidation>
    <dataValidation type="list" allowBlank="1" showInputMessage="1" showErrorMessage="1" error="Povolené sú hodnoty základná, znížená, nulová." sqref="U167:U172">
      <formula1>"základná,znížená,nulová"</formula1>
    </dataValidation>
  </dataValidation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26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8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74"/>
      <c r="B1" s="271"/>
      <c r="C1" s="271"/>
      <c r="D1" s="272" t="s">
        <v>1</v>
      </c>
      <c r="E1" s="271"/>
      <c r="F1" s="273" t="s">
        <v>775</v>
      </c>
      <c r="G1" s="273"/>
      <c r="H1" s="275" t="s">
        <v>776</v>
      </c>
      <c r="I1" s="275"/>
      <c r="J1" s="275"/>
      <c r="K1" s="275"/>
      <c r="L1" s="273" t="s">
        <v>777</v>
      </c>
      <c r="M1" s="271"/>
      <c r="N1" s="271"/>
      <c r="O1" s="272" t="s">
        <v>106</v>
      </c>
      <c r="P1" s="271"/>
      <c r="Q1" s="271"/>
      <c r="R1" s="271"/>
      <c r="S1" s="273" t="s">
        <v>778</v>
      </c>
      <c r="T1" s="273"/>
      <c r="U1" s="274"/>
      <c r="V1" s="27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75" customHeight="1">
      <c r="C2" s="179" t="s">
        <v>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23" t="s">
        <v>6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4" t="s">
        <v>93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75</v>
      </c>
    </row>
    <row r="4" spans="2:46" ht="36.75" customHeight="1">
      <c r="B4" s="18"/>
      <c r="C4" s="181" t="s">
        <v>107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6" t="s">
        <v>15</v>
      </c>
      <c r="E6" s="19"/>
      <c r="F6" s="224" t="str">
        <f>'Rekapitulácia stavby'!K6</f>
        <v>Stavebno-technické úpravy učební fyziky, chémie a biológie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9"/>
      <c r="R6" s="20"/>
    </row>
    <row r="7" spans="2:18" s="1" customFormat="1" ht="32.25" customHeight="1">
      <c r="B7" s="31"/>
      <c r="C7" s="32"/>
      <c r="D7" s="25" t="s">
        <v>108</v>
      </c>
      <c r="E7" s="32"/>
      <c r="F7" s="187" t="s">
        <v>342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32"/>
      <c r="R7" s="33"/>
    </row>
    <row r="8" spans="2:18" s="1" customFormat="1" ht="14.25" customHeight="1">
      <c r="B8" s="31"/>
      <c r="C8" s="32"/>
      <c r="D8" s="26" t="s">
        <v>17</v>
      </c>
      <c r="E8" s="32"/>
      <c r="F8" s="24" t="s">
        <v>3</v>
      </c>
      <c r="G8" s="32"/>
      <c r="H8" s="32"/>
      <c r="I8" s="32"/>
      <c r="J8" s="32"/>
      <c r="K8" s="32"/>
      <c r="L8" s="32"/>
      <c r="M8" s="26" t="s">
        <v>18</v>
      </c>
      <c r="N8" s="32"/>
      <c r="O8" s="24" t="s">
        <v>3</v>
      </c>
      <c r="P8" s="32"/>
      <c r="Q8" s="32"/>
      <c r="R8" s="33"/>
    </row>
    <row r="9" spans="2:18" s="1" customFormat="1" ht="14.25" customHeight="1">
      <c r="B9" s="31"/>
      <c r="C9" s="32"/>
      <c r="D9" s="26" t="s">
        <v>19</v>
      </c>
      <c r="E9" s="32"/>
      <c r="F9" s="24" t="s">
        <v>20</v>
      </c>
      <c r="G9" s="32"/>
      <c r="H9" s="32"/>
      <c r="I9" s="32"/>
      <c r="J9" s="32"/>
      <c r="K9" s="32"/>
      <c r="L9" s="32"/>
      <c r="M9" s="26" t="s">
        <v>21</v>
      </c>
      <c r="N9" s="32"/>
      <c r="O9" s="225" t="str">
        <f>'Rekapitulácia stavby'!AN8</f>
        <v>25. 4. 2017</v>
      </c>
      <c r="P9" s="200"/>
      <c r="Q9" s="32"/>
      <c r="R9" s="33"/>
    </row>
    <row r="10" spans="2:18" s="1" customFormat="1" ht="10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25" customHeight="1">
      <c r="B11" s="31"/>
      <c r="C11" s="32"/>
      <c r="D11" s="26" t="s">
        <v>23</v>
      </c>
      <c r="E11" s="32"/>
      <c r="F11" s="32"/>
      <c r="G11" s="32"/>
      <c r="H11" s="32"/>
      <c r="I11" s="32"/>
      <c r="J11" s="32"/>
      <c r="K11" s="32"/>
      <c r="L11" s="32"/>
      <c r="M11" s="26" t="s">
        <v>24</v>
      </c>
      <c r="N11" s="32"/>
      <c r="O11" s="186" t="s">
        <v>3</v>
      </c>
      <c r="P11" s="200"/>
      <c r="Q11" s="32"/>
      <c r="R11" s="33"/>
    </row>
    <row r="12" spans="2:18" s="1" customFormat="1" ht="18" customHeight="1">
      <c r="B12" s="31"/>
      <c r="C12" s="32"/>
      <c r="D12" s="32"/>
      <c r="E12" s="24" t="s">
        <v>25</v>
      </c>
      <c r="F12" s="32"/>
      <c r="G12" s="32"/>
      <c r="H12" s="32"/>
      <c r="I12" s="32"/>
      <c r="J12" s="32"/>
      <c r="K12" s="32"/>
      <c r="L12" s="32"/>
      <c r="M12" s="26" t="s">
        <v>26</v>
      </c>
      <c r="N12" s="32"/>
      <c r="O12" s="186" t="s">
        <v>3</v>
      </c>
      <c r="P12" s="200"/>
      <c r="Q12" s="32"/>
      <c r="R12" s="33"/>
    </row>
    <row r="13" spans="2:18" s="1" customFormat="1" ht="6.7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25" customHeight="1">
      <c r="B14" s="31"/>
      <c r="C14" s="32"/>
      <c r="D14" s="26" t="s">
        <v>27</v>
      </c>
      <c r="E14" s="32"/>
      <c r="F14" s="32"/>
      <c r="G14" s="32"/>
      <c r="H14" s="32"/>
      <c r="I14" s="32"/>
      <c r="J14" s="32"/>
      <c r="K14" s="32"/>
      <c r="L14" s="32"/>
      <c r="M14" s="26" t="s">
        <v>24</v>
      </c>
      <c r="N14" s="32"/>
      <c r="O14" s="226" t="str">
        <f>IF('Rekapitulácia stavby'!AN13="","",'Rekapitulácia stavby'!AN13)</f>
        <v>Vyplň údaj</v>
      </c>
      <c r="P14" s="200"/>
      <c r="Q14" s="32"/>
      <c r="R14" s="33"/>
    </row>
    <row r="15" spans="2:18" s="1" customFormat="1" ht="18" customHeight="1">
      <c r="B15" s="31"/>
      <c r="C15" s="32"/>
      <c r="D15" s="32"/>
      <c r="E15" s="226" t="str">
        <f>IF('Rekapitulácia stavby'!E14="","",'Rekapitulácia stavby'!E14)</f>
        <v>Vyplň údaj</v>
      </c>
      <c r="F15" s="200"/>
      <c r="G15" s="200"/>
      <c r="H15" s="200"/>
      <c r="I15" s="200"/>
      <c r="J15" s="200"/>
      <c r="K15" s="200"/>
      <c r="L15" s="200"/>
      <c r="M15" s="26" t="s">
        <v>26</v>
      </c>
      <c r="N15" s="32"/>
      <c r="O15" s="226" t="str">
        <f>IF('Rekapitulácia stavby'!AN14="","",'Rekapitulácia stavby'!AN14)</f>
        <v>Vyplň údaj</v>
      </c>
      <c r="P15" s="200"/>
      <c r="Q15" s="32"/>
      <c r="R15" s="33"/>
    </row>
    <row r="16" spans="2:18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25" customHeight="1">
      <c r="B17" s="31"/>
      <c r="C17" s="32"/>
      <c r="D17" s="26" t="s">
        <v>29</v>
      </c>
      <c r="E17" s="32"/>
      <c r="F17" s="32"/>
      <c r="G17" s="32"/>
      <c r="H17" s="32"/>
      <c r="I17" s="32"/>
      <c r="J17" s="32"/>
      <c r="K17" s="32"/>
      <c r="L17" s="32"/>
      <c r="M17" s="26" t="s">
        <v>24</v>
      </c>
      <c r="N17" s="32"/>
      <c r="O17" s="186" t="s">
        <v>3</v>
      </c>
      <c r="P17" s="200"/>
      <c r="Q17" s="32"/>
      <c r="R17" s="33"/>
    </row>
    <row r="18" spans="2:18" s="1" customFormat="1" ht="18" customHeight="1">
      <c r="B18" s="31"/>
      <c r="C18" s="32"/>
      <c r="D18" s="32"/>
      <c r="E18" s="24" t="s">
        <v>30</v>
      </c>
      <c r="F18" s="32"/>
      <c r="G18" s="32"/>
      <c r="H18" s="32"/>
      <c r="I18" s="32"/>
      <c r="J18" s="32"/>
      <c r="K18" s="32"/>
      <c r="L18" s="32"/>
      <c r="M18" s="26" t="s">
        <v>26</v>
      </c>
      <c r="N18" s="32"/>
      <c r="O18" s="186" t="s">
        <v>3</v>
      </c>
      <c r="P18" s="200"/>
      <c r="Q18" s="32"/>
      <c r="R18" s="33"/>
    </row>
    <row r="19" spans="2:18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25" customHeight="1">
      <c r="B20" s="31"/>
      <c r="C20" s="32"/>
      <c r="D20" s="26" t="s">
        <v>33</v>
      </c>
      <c r="E20" s="32"/>
      <c r="F20" s="32"/>
      <c r="G20" s="32"/>
      <c r="H20" s="32"/>
      <c r="I20" s="32"/>
      <c r="J20" s="32"/>
      <c r="K20" s="32"/>
      <c r="L20" s="32"/>
      <c r="M20" s="26" t="s">
        <v>24</v>
      </c>
      <c r="N20" s="32"/>
      <c r="O20" s="186" t="s">
        <v>3</v>
      </c>
      <c r="P20" s="200"/>
      <c r="Q20" s="32"/>
      <c r="R20" s="33"/>
    </row>
    <row r="21" spans="2:18" s="1" customFormat="1" ht="18" customHeight="1">
      <c r="B21" s="31"/>
      <c r="C21" s="32"/>
      <c r="D21" s="32"/>
      <c r="E21" s="24" t="s">
        <v>34</v>
      </c>
      <c r="F21" s="32"/>
      <c r="G21" s="32"/>
      <c r="H21" s="32"/>
      <c r="I21" s="32"/>
      <c r="J21" s="32"/>
      <c r="K21" s="32"/>
      <c r="L21" s="32"/>
      <c r="M21" s="26" t="s">
        <v>26</v>
      </c>
      <c r="N21" s="32"/>
      <c r="O21" s="186" t="s">
        <v>3</v>
      </c>
      <c r="P21" s="200"/>
      <c r="Q21" s="32"/>
      <c r="R21" s="33"/>
    </row>
    <row r="22" spans="2:18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25" customHeight="1">
      <c r="B23" s="31"/>
      <c r="C23" s="32"/>
      <c r="D23" s="26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89" t="s">
        <v>3</v>
      </c>
      <c r="F24" s="200"/>
      <c r="G24" s="200"/>
      <c r="H24" s="200"/>
      <c r="I24" s="200"/>
      <c r="J24" s="200"/>
      <c r="K24" s="200"/>
      <c r="L24" s="200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25" customHeight="1">
      <c r="B27" s="31"/>
      <c r="C27" s="32"/>
      <c r="D27" s="118" t="s">
        <v>112</v>
      </c>
      <c r="E27" s="32"/>
      <c r="F27" s="32"/>
      <c r="G27" s="32"/>
      <c r="H27" s="32"/>
      <c r="I27" s="32"/>
      <c r="J27" s="32"/>
      <c r="K27" s="32"/>
      <c r="L27" s="32"/>
      <c r="M27" s="190">
        <f>N88</f>
        <v>0</v>
      </c>
      <c r="N27" s="200"/>
      <c r="O27" s="200"/>
      <c r="P27" s="200"/>
      <c r="Q27" s="32"/>
      <c r="R27" s="33"/>
    </row>
    <row r="28" spans="2:18" s="1" customFormat="1" ht="14.25" customHeight="1">
      <c r="B28" s="31"/>
      <c r="C28" s="32"/>
      <c r="D28" s="30" t="s">
        <v>100</v>
      </c>
      <c r="E28" s="32"/>
      <c r="F28" s="32"/>
      <c r="G28" s="32"/>
      <c r="H28" s="32"/>
      <c r="I28" s="32"/>
      <c r="J28" s="32"/>
      <c r="K28" s="32"/>
      <c r="L28" s="32"/>
      <c r="M28" s="190">
        <f>N115</f>
        <v>0</v>
      </c>
      <c r="N28" s="200"/>
      <c r="O28" s="200"/>
      <c r="P28" s="200"/>
      <c r="Q28" s="32"/>
      <c r="R28" s="33"/>
    </row>
    <row r="29" spans="2:18" s="1" customFormat="1" ht="6.7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4.75" customHeight="1">
      <c r="B30" s="31"/>
      <c r="C30" s="32"/>
      <c r="D30" s="119" t="s">
        <v>38</v>
      </c>
      <c r="E30" s="32"/>
      <c r="F30" s="32"/>
      <c r="G30" s="32"/>
      <c r="H30" s="32"/>
      <c r="I30" s="32"/>
      <c r="J30" s="32"/>
      <c r="K30" s="32"/>
      <c r="L30" s="32"/>
      <c r="M30" s="227">
        <f>ROUND(M27+M28,2)</f>
        <v>0</v>
      </c>
      <c r="N30" s="200"/>
      <c r="O30" s="200"/>
      <c r="P30" s="200"/>
      <c r="Q30" s="32"/>
      <c r="R30" s="33"/>
    </row>
    <row r="31" spans="2:18" s="1" customFormat="1" ht="6.7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25" customHeight="1">
      <c r="B32" s="31"/>
      <c r="C32" s="32"/>
      <c r="D32" s="38" t="s">
        <v>39</v>
      </c>
      <c r="E32" s="38" t="s">
        <v>40</v>
      </c>
      <c r="F32" s="39">
        <v>0.2</v>
      </c>
      <c r="G32" s="120" t="s">
        <v>41</v>
      </c>
      <c r="H32" s="228">
        <f>ROUND((((SUM(BE115:BE122)+SUM(BE140:BE276))+SUM(BE278:BE282))),2)</f>
        <v>0</v>
      </c>
      <c r="I32" s="200"/>
      <c r="J32" s="200"/>
      <c r="K32" s="32"/>
      <c r="L32" s="32"/>
      <c r="M32" s="228">
        <f>ROUND(((ROUND((SUM(BE115:BE122)+SUM(BE140:BE276)),2)*F32)+SUM(BE278:BE282)*F32),2)</f>
        <v>0</v>
      </c>
      <c r="N32" s="200"/>
      <c r="O32" s="200"/>
      <c r="P32" s="200"/>
      <c r="Q32" s="32"/>
      <c r="R32" s="33"/>
    </row>
    <row r="33" spans="2:18" s="1" customFormat="1" ht="14.25" customHeight="1">
      <c r="B33" s="31"/>
      <c r="C33" s="32"/>
      <c r="D33" s="32"/>
      <c r="E33" s="38" t="s">
        <v>42</v>
      </c>
      <c r="F33" s="39">
        <v>0.2</v>
      </c>
      <c r="G33" s="120" t="s">
        <v>41</v>
      </c>
      <c r="H33" s="228">
        <f>ROUND((((SUM(BF115:BF122)+SUM(BF140:BF276))+SUM(BF278:BF282))),2)</f>
        <v>0</v>
      </c>
      <c r="I33" s="200"/>
      <c r="J33" s="200"/>
      <c r="K33" s="32"/>
      <c r="L33" s="32"/>
      <c r="M33" s="228">
        <f>ROUND(((ROUND((SUM(BF115:BF122)+SUM(BF140:BF276)),2)*F33)+SUM(BF278:BF282)*F33),2)</f>
        <v>0</v>
      </c>
      <c r="N33" s="200"/>
      <c r="O33" s="200"/>
      <c r="P33" s="200"/>
      <c r="Q33" s="32"/>
      <c r="R33" s="33"/>
    </row>
    <row r="34" spans="2:18" s="1" customFormat="1" ht="14.25" customHeight="1" hidden="1">
      <c r="B34" s="31"/>
      <c r="C34" s="32"/>
      <c r="D34" s="32"/>
      <c r="E34" s="38" t="s">
        <v>43</v>
      </c>
      <c r="F34" s="39">
        <v>0.2</v>
      </c>
      <c r="G34" s="120" t="s">
        <v>41</v>
      </c>
      <c r="H34" s="228">
        <f>ROUND((((SUM(BG115:BG122)+SUM(BG140:BG276))+SUM(BG278:BG282))),2)</f>
        <v>0</v>
      </c>
      <c r="I34" s="200"/>
      <c r="J34" s="200"/>
      <c r="K34" s="32"/>
      <c r="L34" s="32"/>
      <c r="M34" s="228">
        <v>0</v>
      </c>
      <c r="N34" s="200"/>
      <c r="O34" s="200"/>
      <c r="P34" s="200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44</v>
      </c>
      <c r="F35" s="39">
        <v>0.2</v>
      </c>
      <c r="G35" s="120" t="s">
        <v>41</v>
      </c>
      <c r="H35" s="228">
        <f>ROUND((((SUM(BH115:BH122)+SUM(BH140:BH276))+SUM(BH278:BH282))),2)</f>
        <v>0</v>
      </c>
      <c r="I35" s="200"/>
      <c r="J35" s="200"/>
      <c r="K35" s="32"/>
      <c r="L35" s="32"/>
      <c r="M35" s="228">
        <v>0</v>
      </c>
      <c r="N35" s="200"/>
      <c r="O35" s="200"/>
      <c r="P35" s="200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45</v>
      </c>
      <c r="F36" s="39">
        <v>0</v>
      </c>
      <c r="G36" s="120" t="s">
        <v>41</v>
      </c>
      <c r="H36" s="228">
        <f>ROUND((((SUM(BI115:BI122)+SUM(BI140:BI276))+SUM(BI278:BI282))),2)</f>
        <v>0</v>
      </c>
      <c r="I36" s="200"/>
      <c r="J36" s="200"/>
      <c r="K36" s="32"/>
      <c r="L36" s="32"/>
      <c r="M36" s="228">
        <v>0</v>
      </c>
      <c r="N36" s="200"/>
      <c r="O36" s="200"/>
      <c r="P36" s="200"/>
      <c r="Q36" s="32"/>
      <c r="R36" s="33"/>
    </row>
    <row r="37" spans="2:18" s="1" customFormat="1" ht="6.7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4.75" customHeight="1">
      <c r="B38" s="31"/>
      <c r="C38" s="117"/>
      <c r="D38" s="121" t="s">
        <v>46</v>
      </c>
      <c r="E38" s="72"/>
      <c r="F38" s="72"/>
      <c r="G38" s="122" t="s">
        <v>47</v>
      </c>
      <c r="H38" s="123" t="s">
        <v>48</v>
      </c>
      <c r="I38" s="72"/>
      <c r="J38" s="72"/>
      <c r="K38" s="72"/>
      <c r="L38" s="229">
        <f>SUM(M30:M36)</f>
        <v>0</v>
      </c>
      <c r="M38" s="208"/>
      <c r="N38" s="208"/>
      <c r="O38" s="208"/>
      <c r="P38" s="210"/>
      <c r="Q38" s="117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81" t="s">
        <v>113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15</v>
      </c>
      <c r="D78" s="32"/>
      <c r="E78" s="32"/>
      <c r="F78" s="224" t="str">
        <f>F6</f>
        <v>Stavebno-technické úpravy učební fyziky, chémie a biológie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32"/>
      <c r="R78" s="33"/>
    </row>
    <row r="79" spans="2:18" s="1" customFormat="1" ht="36.75" customHeight="1">
      <c r="B79" s="31"/>
      <c r="C79" s="65" t="s">
        <v>108</v>
      </c>
      <c r="D79" s="32"/>
      <c r="E79" s="32"/>
      <c r="F79" s="201" t="str">
        <f>F7</f>
        <v>007 - 02 - Zdravotechnika </v>
      </c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32"/>
      <c r="R79" s="33"/>
    </row>
    <row r="80" spans="2:18" s="1" customFormat="1" ht="6.7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6" t="s">
        <v>19</v>
      </c>
      <c r="D81" s="32"/>
      <c r="E81" s="32"/>
      <c r="F81" s="24" t="str">
        <f>F9</f>
        <v>Jilemnického 2, Žiar nad Hronom</v>
      </c>
      <c r="G81" s="32"/>
      <c r="H81" s="32"/>
      <c r="I81" s="32"/>
      <c r="J81" s="32"/>
      <c r="K81" s="26" t="s">
        <v>21</v>
      </c>
      <c r="L81" s="32"/>
      <c r="M81" s="230" t="str">
        <f>IF(O9="","",O9)</f>
        <v>25. 4. 2017</v>
      </c>
      <c r="N81" s="200"/>
      <c r="O81" s="200"/>
      <c r="P81" s="200"/>
      <c r="Q81" s="32"/>
      <c r="R81" s="33"/>
    </row>
    <row r="82" spans="2:18" s="1" customFormat="1" ht="6.7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6" t="s">
        <v>23</v>
      </c>
      <c r="D83" s="32"/>
      <c r="E83" s="32"/>
      <c r="F83" s="24" t="str">
        <f>E12</f>
        <v>Mesto Žiar nad Hronom</v>
      </c>
      <c r="G83" s="32"/>
      <c r="H83" s="32"/>
      <c r="I83" s="32"/>
      <c r="J83" s="32"/>
      <c r="K83" s="26" t="s">
        <v>29</v>
      </c>
      <c r="L83" s="32"/>
      <c r="M83" s="186" t="str">
        <f>E18</f>
        <v>Ing. Katarína Fronková</v>
      </c>
      <c r="N83" s="200"/>
      <c r="O83" s="200"/>
      <c r="P83" s="200"/>
      <c r="Q83" s="200"/>
      <c r="R83" s="33"/>
    </row>
    <row r="84" spans="2:18" s="1" customFormat="1" ht="14.25" customHeight="1">
      <c r="B84" s="31"/>
      <c r="C84" s="26" t="s">
        <v>27</v>
      </c>
      <c r="D84" s="32"/>
      <c r="E84" s="32"/>
      <c r="F84" s="24" t="str">
        <f>IF(E15="","",E15)</f>
        <v>Vyplň údaj</v>
      </c>
      <c r="G84" s="32"/>
      <c r="H84" s="32"/>
      <c r="I84" s="32"/>
      <c r="J84" s="32"/>
      <c r="K84" s="26" t="s">
        <v>33</v>
      </c>
      <c r="L84" s="32"/>
      <c r="M84" s="186" t="str">
        <f>E21</f>
        <v>Bc.Bianca Mihalková Hess</v>
      </c>
      <c r="N84" s="200"/>
      <c r="O84" s="200"/>
      <c r="P84" s="200"/>
      <c r="Q84" s="200"/>
      <c r="R84" s="33"/>
    </row>
    <row r="85" spans="2:18" s="1" customFormat="1" ht="9.7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31" t="s">
        <v>114</v>
      </c>
      <c r="D86" s="232"/>
      <c r="E86" s="232"/>
      <c r="F86" s="232"/>
      <c r="G86" s="232"/>
      <c r="H86" s="117"/>
      <c r="I86" s="117"/>
      <c r="J86" s="117"/>
      <c r="K86" s="117"/>
      <c r="L86" s="117"/>
      <c r="M86" s="117"/>
      <c r="N86" s="231" t="s">
        <v>115</v>
      </c>
      <c r="O86" s="200"/>
      <c r="P86" s="200"/>
      <c r="Q86" s="200"/>
      <c r="R86" s="33"/>
    </row>
    <row r="87" spans="2:18" s="1" customFormat="1" ht="9.7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24" t="s">
        <v>116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21">
        <f>N140</f>
        <v>0</v>
      </c>
      <c r="O88" s="200"/>
      <c r="P88" s="200"/>
      <c r="Q88" s="200"/>
      <c r="R88" s="33"/>
      <c r="AU88" s="14" t="s">
        <v>117</v>
      </c>
    </row>
    <row r="89" spans="2:18" s="7" customFormat="1" ht="24.75" customHeight="1">
      <c r="B89" s="125"/>
      <c r="C89" s="126"/>
      <c r="D89" s="127" t="s">
        <v>343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3">
        <f>N141</f>
        <v>0</v>
      </c>
      <c r="O89" s="234"/>
      <c r="P89" s="234"/>
      <c r="Q89" s="234"/>
      <c r="R89" s="128"/>
    </row>
    <row r="90" spans="2:18" s="8" customFormat="1" ht="19.5" customHeight="1">
      <c r="B90" s="129"/>
      <c r="C90" s="95"/>
      <c r="D90" s="106" t="s">
        <v>344</v>
      </c>
      <c r="E90" s="95"/>
      <c r="F90" s="95"/>
      <c r="G90" s="95"/>
      <c r="H90" s="95"/>
      <c r="I90" s="95"/>
      <c r="J90" s="95"/>
      <c r="K90" s="95"/>
      <c r="L90" s="95"/>
      <c r="M90" s="95"/>
      <c r="N90" s="215">
        <f>N142</f>
        <v>0</v>
      </c>
      <c r="O90" s="216"/>
      <c r="P90" s="216"/>
      <c r="Q90" s="216"/>
      <c r="R90" s="130"/>
    </row>
    <row r="91" spans="2:18" s="8" customFormat="1" ht="14.25" customHeight="1">
      <c r="B91" s="129"/>
      <c r="C91" s="95"/>
      <c r="D91" s="106" t="s">
        <v>345</v>
      </c>
      <c r="E91" s="95"/>
      <c r="F91" s="95"/>
      <c r="G91" s="95"/>
      <c r="H91" s="95"/>
      <c r="I91" s="95"/>
      <c r="J91" s="95"/>
      <c r="K91" s="95"/>
      <c r="L91" s="95"/>
      <c r="M91" s="95"/>
      <c r="N91" s="215">
        <f>N143</f>
        <v>0</v>
      </c>
      <c r="O91" s="216"/>
      <c r="P91" s="216"/>
      <c r="Q91" s="216"/>
      <c r="R91" s="130"/>
    </row>
    <row r="92" spans="2:18" s="8" customFormat="1" ht="19.5" customHeight="1">
      <c r="B92" s="129"/>
      <c r="C92" s="95"/>
      <c r="D92" s="106" t="s">
        <v>346</v>
      </c>
      <c r="E92" s="95"/>
      <c r="F92" s="95"/>
      <c r="G92" s="95"/>
      <c r="H92" s="95"/>
      <c r="I92" s="95"/>
      <c r="J92" s="95"/>
      <c r="K92" s="95"/>
      <c r="L92" s="95"/>
      <c r="M92" s="95"/>
      <c r="N92" s="215">
        <f>N147</f>
        <v>0</v>
      </c>
      <c r="O92" s="216"/>
      <c r="P92" s="216"/>
      <c r="Q92" s="216"/>
      <c r="R92" s="130"/>
    </row>
    <row r="93" spans="2:18" s="8" customFormat="1" ht="14.25" customHeight="1">
      <c r="B93" s="129"/>
      <c r="C93" s="95"/>
      <c r="D93" s="106" t="s">
        <v>347</v>
      </c>
      <c r="E93" s="95"/>
      <c r="F93" s="95"/>
      <c r="G93" s="95"/>
      <c r="H93" s="95"/>
      <c r="I93" s="95"/>
      <c r="J93" s="95"/>
      <c r="K93" s="95"/>
      <c r="L93" s="95"/>
      <c r="M93" s="95"/>
      <c r="N93" s="215">
        <f>N148</f>
        <v>0</v>
      </c>
      <c r="O93" s="216"/>
      <c r="P93" s="216"/>
      <c r="Q93" s="216"/>
      <c r="R93" s="130"/>
    </row>
    <row r="94" spans="2:18" s="8" customFormat="1" ht="14.25" customHeight="1">
      <c r="B94" s="129"/>
      <c r="C94" s="95"/>
      <c r="D94" s="106" t="s">
        <v>348</v>
      </c>
      <c r="E94" s="95"/>
      <c r="F94" s="95"/>
      <c r="G94" s="95"/>
      <c r="H94" s="95"/>
      <c r="I94" s="95"/>
      <c r="J94" s="95"/>
      <c r="K94" s="95"/>
      <c r="L94" s="95"/>
      <c r="M94" s="95"/>
      <c r="N94" s="215">
        <f>N156</f>
        <v>0</v>
      </c>
      <c r="O94" s="216"/>
      <c r="P94" s="216"/>
      <c r="Q94" s="216"/>
      <c r="R94" s="130"/>
    </row>
    <row r="95" spans="2:18" s="7" customFormat="1" ht="24.75" customHeight="1">
      <c r="B95" s="125"/>
      <c r="C95" s="126"/>
      <c r="D95" s="127" t="s">
        <v>349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33">
        <f>N172</f>
        <v>0</v>
      </c>
      <c r="O95" s="234"/>
      <c r="P95" s="234"/>
      <c r="Q95" s="234"/>
      <c r="R95" s="128"/>
    </row>
    <row r="96" spans="2:18" s="8" customFormat="1" ht="19.5" customHeight="1">
      <c r="B96" s="129"/>
      <c r="C96" s="95"/>
      <c r="D96" s="106" t="s">
        <v>344</v>
      </c>
      <c r="E96" s="95"/>
      <c r="F96" s="95"/>
      <c r="G96" s="95"/>
      <c r="H96" s="95"/>
      <c r="I96" s="95"/>
      <c r="J96" s="95"/>
      <c r="K96" s="95"/>
      <c r="L96" s="95"/>
      <c r="M96" s="95"/>
      <c r="N96" s="215">
        <f>N173</f>
        <v>0</v>
      </c>
      <c r="O96" s="216"/>
      <c r="P96" s="216"/>
      <c r="Q96" s="216"/>
      <c r="R96" s="130"/>
    </row>
    <row r="97" spans="2:18" s="8" customFormat="1" ht="14.25" customHeight="1">
      <c r="B97" s="129"/>
      <c r="C97" s="95"/>
      <c r="D97" s="106" t="s">
        <v>350</v>
      </c>
      <c r="E97" s="95"/>
      <c r="F97" s="95"/>
      <c r="G97" s="95"/>
      <c r="H97" s="95"/>
      <c r="I97" s="95"/>
      <c r="J97" s="95"/>
      <c r="K97" s="95"/>
      <c r="L97" s="95"/>
      <c r="M97" s="95"/>
      <c r="N97" s="215">
        <f>N174</f>
        <v>0</v>
      </c>
      <c r="O97" s="216"/>
      <c r="P97" s="216"/>
      <c r="Q97" s="216"/>
      <c r="R97" s="130"/>
    </row>
    <row r="98" spans="2:18" s="8" customFormat="1" ht="14.25" customHeight="1">
      <c r="B98" s="129"/>
      <c r="C98" s="95"/>
      <c r="D98" s="106" t="s">
        <v>345</v>
      </c>
      <c r="E98" s="95"/>
      <c r="F98" s="95"/>
      <c r="G98" s="95"/>
      <c r="H98" s="95"/>
      <c r="I98" s="95"/>
      <c r="J98" s="95"/>
      <c r="K98" s="95"/>
      <c r="L98" s="95"/>
      <c r="M98" s="95"/>
      <c r="N98" s="215">
        <f>N176</f>
        <v>0</v>
      </c>
      <c r="O98" s="216"/>
      <c r="P98" s="216"/>
      <c r="Q98" s="216"/>
      <c r="R98" s="130"/>
    </row>
    <row r="99" spans="2:18" s="8" customFormat="1" ht="19.5" customHeight="1">
      <c r="B99" s="129"/>
      <c r="C99" s="95"/>
      <c r="D99" s="106" t="s">
        <v>346</v>
      </c>
      <c r="E99" s="95"/>
      <c r="F99" s="95"/>
      <c r="G99" s="95"/>
      <c r="H99" s="95"/>
      <c r="I99" s="95"/>
      <c r="J99" s="95"/>
      <c r="K99" s="95"/>
      <c r="L99" s="95"/>
      <c r="M99" s="95"/>
      <c r="N99" s="215">
        <f>N181</f>
        <v>0</v>
      </c>
      <c r="O99" s="216"/>
      <c r="P99" s="216"/>
      <c r="Q99" s="216"/>
      <c r="R99" s="130"/>
    </row>
    <row r="100" spans="2:18" s="8" customFormat="1" ht="14.25" customHeight="1">
      <c r="B100" s="129"/>
      <c r="C100" s="95"/>
      <c r="D100" s="106" t="s">
        <v>351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15">
        <f>N182</f>
        <v>0</v>
      </c>
      <c r="O100" s="216"/>
      <c r="P100" s="216"/>
      <c r="Q100" s="216"/>
      <c r="R100" s="130"/>
    </row>
    <row r="101" spans="2:18" s="8" customFormat="1" ht="14.25" customHeight="1">
      <c r="B101" s="129"/>
      <c r="C101" s="95"/>
      <c r="D101" s="106" t="s">
        <v>352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15">
        <f>N186</f>
        <v>0</v>
      </c>
      <c r="O101" s="216"/>
      <c r="P101" s="216"/>
      <c r="Q101" s="216"/>
      <c r="R101" s="130"/>
    </row>
    <row r="102" spans="2:18" s="8" customFormat="1" ht="14.25" customHeight="1">
      <c r="B102" s="129"/>
      <c r="C102" s="95"/>
      <c r="D102" s="106" t="s">
        <v>347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15">
        <f>N191</f>
        <v>0</v>
      </c>
      <c r="O102" s="216"/>
      <c r="P102" s="216"/>
      <c r="Q102" s="216"/>
      <c r="R102" s="130"/>
    </row>
    <row r="103" spans="2:18" s="8" customFormat="1" ht="19.5" customHeight="1">
      <c r="B103" s="129"/>
      <c r="C103" s="95"/>
      <c r="D103" s="106" t="s">
        <v>353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215">
        <f>N204</f>
        <v>0</v>
      </c>
      <c r="O103" s="216"/>
      <c r="P103" s="216"/>
      <c r="Q103" s="216"/>
      <c r="R103" s="130"/>
    </row>
    <row r="104" spans="2:18" s="7" customFormat="1" ht="24.75" customHeight="1">
      <c r="B104" s="125"/>
      <c r="C104" s="126"/>
      <c r="D104" s="127" t="s">
        <v>354</v>
      </c>
      <c r="E104" s="126"/>
      <c r="F104" s="126"/>
      <c r="G104" s="126"/>
      <c r="H104" s="126"/>
      <c r="I104" s="126"/>
      <c r="J104" s="126"/>
      <c r="K104" s="126"/>
      <c r="L104" s="126"/>
      <c r="M104" s="126"/>
      <c r="N104" s="233">
        <f>N225</f>
        <v>0</v>
      </c>
      <c r="O104" s="234"/>
      <c r="P104" s="234"/>
      <c r="Q104" s="234"/>
      <c r="R104" s="128"/>
    </row>
    <row r="105" spans="2:18" s="8" customFormat="1" ht="19.5" customHeight="1">
      <c r="B105" s="129"/>
      <c r="C105" s="95"/>
      <c r="D105" s="106" t="s">
        <v>344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215">
        <f>N226</f>
        <v>0</v>
      </c>
      <c r="O105" s="216"/>
      <c r="P105" s="216"/>
      <c r="Q105" s="216"/>
      <c r="R105" s="130"/>
    </row>
    <row r="106" spans="2:18" s="8" customFormat="1" ht="19.5" customHeight="1">
      <c r="B106" s="129"/>
      <c r="C106" s="95"/>
      <c r="D106" s="106" t="s">
        <v>240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215">
        <f>N227</f>
        <v>0</v>
      </c>
      <c r="O106" s="216"/>
      <c r="P106" s="216"/>
      <c r="Q106" s="216"/>
      <c r="R106" s="130"/>
    </row>
    <row r="107" spans="2:18" s="8" customFormat="1" ht="19.5" customHeight="1">
      <c r="B107" s="129"/>
      <c r="C107" s="95"/>
      <c r="D107" s="106" t="s">
        <v>119</v>
      </c>
      <c r="E107" s="95"/>
      <c r="F107" s="95"/>
      <c r="G107" s="95"/>
      <c r="H107" s="95"/>
      <c r="I107" s="95"/>
      <c r="J107" s="95"/>
      <c r="K107" s="95"/>
      <c r="L107" s="95"/>
      <c r="M107" s="95"/>
      <c r="N107" s="215">
        <f>N229</f>
        <v>0</v>
      </c>
      <c r="O107" s="216"/>
      <c r="P107" s="216"/>
      <c r="Q107" s="216"/>
      <c r="R107" s="130"/>
    </row>
    <row r="108" spans="2:18" s="8" customFormat="1" ht="19.5" customHeight="1">
      <c r="B108" s="129"/>
      <c r="C108" s="95"/>
      <c r="D108" s="106" t="s">
        <v>346</v>
      </c>
      <c r="E108" s="95"/>
      <c r="F108" s="95"/>
      <c r="G108" s="95"/>
      <c r="H108" s="95"/>
      <c r="I108" s="95"/>
      <c r="J108" s="95"/>
      <c r="K108" s="95"/>
      <c r="L108" s="95"/>
      <c r="M108" s="95"/>
      <c r="N108" s="215">
        <f>N234</f>
        <v>0</v>
      </c>
      <c r="O108" s="216"/>
      <c r="P108" s="216"/>
      <c r="Q108" s="216"/>
      <c r="R108" s="130"/>
    </row>
    <row r="109" spans="2:18" s="8" customFormat="1" ht="19.5" customHeight="1">
      <c r="B109" s="129"/>
      <c r="C109" s="95"/>
      <c r="D109" s="106" t="s">
        <v>355</v>
      </c>
      <c r="E109" s="95"/>
      <c r="F109" s="95"/>
      <c r="G109" s="95"/>
      <c r="H109" s="95"/>
      <c r="I109" s="95"/>
      <c r="J109" s="95"/>
      <c r="K109" s="95"/>
      <c r="L109" s="95"/>
      <c r="M109" s="95"/>
      <c r="N109" s="215">
        <f>N235</f>
        <v>0</v>
      </c>
      <c r="O109" s="216"/>
      <c r="P109" s="216"/>
      <c r="Q109" s="216"/>
      <c r="R109" s="130"/>
    </row>
    <row r="110" spans="2:18" s="8" customFormat="1" ht="19.5" customHeight="1">
      <c r="B110" s="129"/>
      <c r="C110" s="95"/>
      <c r="D110" s="106" t="s">
        <v>356</v>
      </c>
      <c r="E110" s="95"/>
      <c r="F110" s="95"/>
      <c r="G110" s="95"/>
      <c r="H110" s="95"/>
      <c r="I110" s="95"/>
      <c r="J110" s="95"/>
      <c r="K110" s="95"/>
      <c r="L110" s="95"/>
      <c r="M110" s="95"/>
      <c r="N110" s="215">
        <f>N239</f>
        <v>0</v>
      </c>
      <c r="O110" s="216"/>
      <c r="P110" s="216"/>
      <c r="Q110" s="216"/>
      <c r="R110" s="130"/>
    </row>
    <row r="111" spans="2:18" s="8" customFormat="1" ht="19.5" customHeight="1">
      <c r="B111" s="129"/>
      <c r="C111" s="95"/>
      <c r="D111" s="106" t="s">
        <v>357</v>
      </c>
      <c r="E111" s="95"/>
      <c r="F111" s="95"/>
      <c r="G111" s="95"/>
      <c r="H111" s="95"/>
      <c r="I111" s="95"/>
      <c r="J111" s="95"/>
      <c r="K111" s="95"/>
      <c r="L111" s="95"/>
      <c r="M111" s="95"/>
      <c r="N111" s="215">
        <f>N244</f>
        <v>0</v>
      </c>
      <c r="O111" s="216"/>
      <c r="P111" s="216"/>
      <c r="Q111" s="216"/>
      <c r="R111" s="130"/>
    </row>
    <row r="112" spans="2:18" s="8" customFormat="1" ht="19.5" customHeight="1">
      <c r="B112" s="129"/>
      <c r="C112" s="95"/>
      <c r="D112" s="106" t="s">
        <v>353</v>
      </c>
      <c r="E112" s="95"/>
      <c r="F112" s="95"/>
      <c r="G112" s="95"/>
      <c r="H112" s="95"/>
      <c r="I112" s="95"/>
      <c r="J112" s="95"/>
      <c r="K112" s="95"/>
      <c r="L112" s="95"/>
      <c r="M112" s="95"/>
      <c r="N112" s="215">
        <f>N256</f>
        <v>0</v>
      </c>
      <c r="O112" s="216"/>
      <c r="P112" s="216"/>
      <c r="Q112" s="216"/>
      <c r="R112" s="130"/>
    </row>
    <row r="113" spans="2:18" s="7" customFormat="1" ht="21.75" customHeight="1">
      <c r="B113" s="125"/>
      <c r="C113" s="126"/>
      <c r="D113" s="127" t="s">
        <v>125</v>
      </c>
      <c r="E113" s="126"/>
      <c r="F113" s="126"/>
      <c r="G113" s="126"/>
      <c r="H113" s="126"/>
      <c r="I113" s="126"/>
      <c r="J113" s="126"/>
      <c r="K113" s="126"/>
      <c r="L113" s="126"/>
      <c r="M113" s="126"/>
      <c r="N113" s="235">
        <f>N277</f>
        <v>0</v>
      </c>
      <c r="O113" s="234"/>
      <c r="P113" s="234"/>
      <c r="Q113" s="234"/>
      <c r="R113" s="128"/>
    </row>
    <row r="114" spans="2:18" s="1" customFormat="1" ht="21.75" customHeight="1"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3"/>
    </row>
    <row r="115" spans="2:21" s="1" customFormat="1" ht="29.25" customHeight="1">
      <c r="B115" s="31"/>
      <c r="C115" s="124" t="s">
        <v>126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36">
        <f>ROUND(N116+N117+N118+N119+N120+N121,2)</f>
        <v>0</v>
      </c>
      <c r="O115" s="200"/>
      <c r="P115" s="200"/>
      <c r="Q115" s="200"/>
      <c r="R115" s="33"/>
      <c r="T115" s="131"/>
      <c r="U115" s="132" t="s">
        <v>39</v>
      </c>
    </row>
    <row r="116" spans="2:65" s="1" customFormat="1" ht="18" customHeight="1">
      <c r="B116" s="133"/>
      <c r="C116" s="134"/>
      <c r="D116" s="219" t="s">
        <v>127</v>
      </c>
      <c r="E116" s="237"/>
      <c r="F116" s="237"/>
      <c r="G116" s="237"/>
      <c r="H116" s="237"/>
      <c r="I116" s="134"/>
      <c r="J116" s="134"/>
      <c r="K116" s="134"/>
      <c r="L116" s="134"/>
      <c r="M116" s="134"/>
      <c r="N116" s="218">
        <f>ROUND(N88*T116,2)</f>
        <v>0</v>
      </c>
      <c r="O116" s="237"/>
      <c r="P116" s="237"/>
      <c r="Q116" s="237"/>
      <c r="R116" s="135"/>
      <c r="S116" s="134"/>
      <c r="T116" s="136"/>
      <c r="U116" s="137" t="s">
        <v>42</v>
      </c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9" t="s">
        <v>128</v>
      </c>
      <c r="AZ116" s="138"/>
      <c r="BA116" s="138"/>
      <c r="BB116" s="138"/>
      <c r="BC116" s="138"/>
      <c r="BD116" s="138"/>
      <c r="BE116" s="140">
        <f aca="true" t="shared" si="0" ref="BE116:BE121">IF(U116="základná",N116,0)</f>
        <v>0</v>
      </c>
      <c r="BF116" s="140">
        <f aca="true" t="shared" si="1" ref="BF116:BF121">IF(U116="znížená",N116,0)</f>
        <v>0</v>
      </c>
      <c r="BG116" s="140">
        <f aca="true" t="shared" si="2" ref="BG116:BG121">IF(U116="zákl. prenesená",N116,0)</f>
        <v>0</v>
      </c>
      <c r="BH116" s="140">
        <f aca="true" t="shared" si="3" ref="BH116:BH121">IF(U116="zníž. prenesená",N116,0)</f>
        <v>0</v>
      </c>
      <c r="BI116" s="140">
        <f aca="true" t="shared" si="4" ref="BI116:BI121">IF(U116="nulová",N116,0)</f>
        <v>0</v>
      </c>
      <c r="BJ116" s="139" t="s">
        <v>86</v>
      </c>
      <c r="BK116" s="138"/>
      <c r="BL116" s="138"/>
      <c r="BM116" s="138"/>
    </row>
    <row r="117" spans="2:65" s="1" customFormat="1" ht="18" customHeight="1">
      <c r="B117" s="133"/>
      <c r="C117" s="134"/>
      <c r="D117" s="219" t="s">
        <v>129</v>
      </c>
      <c r="E117" s="237"/>
      <c r="F117" s="237"/>
      <c r="G117" s="237"/>
      <c r="H117" s="237"/>
      <c r="I117" s="134"/>
      <c r="J117" s="134"/>
      <c r="K117" s="134"/>
      <c r="L117" s="134"/>
      <c r="M117" s="134"/>
      <c r="N117" s="218">
        <f>ROUND(N88*T117,2)</f>
        <v>0</v>
      </c>
      <c r="O117" s="237"/>
      <c r="P117" s="237"/>
      <c r="Q117" s="237"/>
      <c r="R117" s="135"/>
      <c r="S117" s="134"/>
      <c r="T117" s="136"/>
      <c r="U117" s="137" t="s">
        <v>42</v>
      </c>
      <c r="V117" s="138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138"/>
      <c r="AO117" s="138"/>
      <c r="AP117" s="138"/>
      <c r="AQ117" s="138"/>
      <c r="AR117" s="138"/>
      <c r="AS117" s="138"/>
      <c r="AT117" s="138"/>
      <c r="AU117" s="138"/>
      <c r="AV117" s="138"/>
      <c r="AW117" s="138"/>
      <c r="AX117" s="138"/>
      <c r="AY117" s="139" t="s">
        <v>128</v>
      </c>
      <c r="AZ117" s="138"/>
      <c r="BA117" s="138"/>
      <c r="BB117" s="138"/>
      <c r="BC117" s="138"/>
      <c r="BD117" s="138"/>
      <c r="BE117" s="140">
        <f t="shared" si="0"/>
        <v>0</v>
      </c>
      <c r="BF117" s="140">
        <f t="shared" si="1"/>
        <v>0</v>
      </c>
      <c r="BG117" s="140">
        <f t="shared" si="2"/>
        <v>0</v>
      </c>
      <c r="BH117" s="140">
        <f t="shared" si="3"/>
        <v>0</v>
      </c>
      <c r="BI117" s="140">
        <f t="shared" si="4"/>
        <v>0</v>
      </c>
      <c r="BJ117" s="139" t="s">
        <v>86</v>
      </c>
      <c r="BK117" s="138"/>
      <c r="BL117" s="138"/>
      <c r="BM117" s="138"/>
    </row>
    <row r="118" spans="2:65" s="1" customFormat="1" ht="18" customHeight="1">
      <c r="B118" s="133"/>
      <c r="C118" s="134"/>
      <c r="D118" s="219" t="s">
        <v>130</v>
      </c>
      <c r="E118" s="237"/>
      <c r="F118" s="237"/>
      <c r="G118" s="237"/>
      <c r="H118" s="237"/>
      <c r="I118" s="134"/>
      <c r="J118" s="134"/>
      <c r="K118" s="134"/>
      <c r="L118" s="134"/>
      <c r="M118" s="134"/>
      <c r="N118" s="218">
        <f>ROUND(N88*T118,2)</f>
        <v>0</v>
      </c>
      <c r="O118" s="237"/>
      <c r="P118" s="237"/>
      <c r="Q118" s="237"/>
      <c r="R118" s="135"/>
      <c r="S118" s="134"/>
      <c r="T118" s="136"/>
      <c r="U118" s="137" t="s">
        <v>42</v>
      </c>
      <c r="V118" s="138"/>
      <c r="W118" s="138"/>
      <c r="X118" s="138"/>
      <c r="Y118" s="138"/>
      <c r="Z118" s="138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38"/>
      <c r="AN118" s="138"/>
      <c r="AO118" s="138"/>
      <c r="AP118" s="138"/>
      <c r="AQ118" s="138"/>
      <c r="AR118" s="138"/>
      <c r="AS118" s="138"/>
      <c r="AT118" s="138"/>
      <c r="AU118" s="138"/>
      <c r="AV118" s="138"/>
      <c r="AW118" s="138"/>
      <c r="AX118" s="138"/>
      <c r="AY118" s="139" t="s">
        <v>128</v>
      </c>
      <c r="AZ118" s="138"/>
      <c r="BA118" s="138"/>
      <c r="BB118" s="138"/>
      <c r="BC118" s="138"/>
      <c r="BD118" s="138"/>
      <c r="BE118" s="140">
        <f t="shared" si="0"/>
        <v>0</v>
      </c>
      <c r="BF118" s="140">
        <f t="shared" si="1"/>
        <v>0</v>
      </c>
      <c r="BG118" s="140">
        <f t="shared" si="2"/>
        <v>0</v>
      </c>
      <c r="BH118" s="140">
        <f t="shared" si="3"/>
        <v>0</v>
      </c>
      <c r="BI118" s="140">
        <f t="shared" si="4"/>
        <v>0</v>
      </c>
      <c r="BJ118" s="139" t="s">
        <v>86</v>
      </c>
      <c r="BK118" s="138"/>
      <c r="BL118" s="138"/>
      <c r="BM118" s="138"/>
    </row>
    <row r="119" spans="2:65" s="1" customFormat="1" ht="18" customHeight="1">
      <c r="B119" s="133"/>
      <c r="C119" s="134"/>
      <c r="D119" s="219" t="s">
        <v>131</v>
      </c>
      <c r="E119" s="237"/>
      <c r="F119" s="237"/>
      <c r="G119" s="237"/>
      <c r="H119" s="237"/>
      <c r="I119" s="134"/>
      <c r="J119" s="134"/>
      <c r="K119" s="134"/>
      <c r="L119" s="134"/>
      <c r="M119" s="134"/>
      <c r="N119" s="218">
        <f>ROUND(N88*T119,2)</f>
        <v>0</v>
      </c>
      <c r="O119" s="237"/>
      <c r="P119" s="237"/>
      <c r="Q119" s="237"/>
      <c r="R119" s="135"/>
      <c r="S119" s="134"/>
      <c r="T119" s="136"/>
      <c r="U119" s="137" t="s">
        <v>42</v>
      </c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9" t="s">
        <v>128</v>
      </c>
      <c r="AZ119" s="138"/>
      <c r="BA119" s="138"/>
      <c r="BB119" s="138"/>
      <c r="BC119" s="138"/>
      <c r="BD119" s="138"/>
      <c r="BE119" s="140">
        <f t="shared" si="0"/>
        <v>0</v>
      </c>
      <c r="BF119" s="140">
        <f t="shared" si="1"/>
        <v>0</v>
      </c>
      <c r="BG119" s="140">
        <f t="shared" si="2"/>
        <v>0</v>
      </c>
      <c r="BH119" s="140">
        <f t="shared" si="3"/>
        <v>0</v>
      </c>
      <c r="BI119" s="140">
        <f t="shared" si="4"/>
        <v>0</v>
      </c>
      <c r="BJ119" s="139" t="s">
        <v>86</v>
      </c>
      <c r="BK119" s="138"/>
      <c r="BL119" s="138"/>
      <c r="BM119" s="138"/>
    </row>
    <row r="120" spans="2:65" s="1" customFormat="1" ht="18" customHeight="1">
      <c r="B120" s="133"/>
      <c r="C120" s="134"/>
      <c r="D120" s="219" t="s">
        <v>132</v>
      </c>
      <c r="E120" s="237"/>
      <c r="F120" s="237"/>
      <c r="G120" s="237"/>
      <c r="H120" s="237"/>
      <c r="I120" s="134"/>
      <c r="J120" s="134"/>
      <c r="K120" s="134"/>
      <c r="L120" s="134"/>
      <c r="M120" s="134"/>
      <c r="N120" s="218">
        <f>ROUND(N88*T120,2)</f>
        <v>0</v>
      </c>
      <c r="O120" s="237"/>
      <c r="P120" s="237"/>
      <c r="Q120" s="237"/>
      <c r="R120" s="135"/>
      <c r="S120" s="134"/>
      <c r="T120" s="136"/>
      <c r="U120" s="137" t="s">
        <v>42</v>
      </c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9" t="s">
        <v>128</v>
      </c>
      <c r="AZ120" s="138"/>
      <c r="BA120" s="138"/>
      <c r="BB120" s="138"/>
      <c r="BC120" s="138"/>
      <c r="BD120" s="138"/>
      <c r="BE120" s="140">
        <f t="shared" si="0"/>
        <v>0</v>
      </c>
      <c r="BF120" s="140">
        <f t="shared" si="1"/>
        <v>0</v>
      </c>
      <c r="BG120" s="140">
        <f t="shared" si="2"/>
        <v>0</v>
      </c>
      <c r="BH120" s="140">
        <f t="shared" si="3"/>
        <v>0</v>
      </c>
      <c r="BI120" s="140">
        <f t="shared" si="4"/>
        <v>0</v>
      </c>
      <c r="BJ120" s="139" t="s">
        <v>86</v>
      </c>
      <c r="BK120" s="138"/>
      <c r="BL120" s="138"/>
      <c r="BM120" s="138"/>
    </row>
    <row r="121" spans="2:65" s="1" customFormat="1" ht="18" customHeight="1">
      <c r="B121" s="133"/>
      <c r="C121" s="134"/>
      <c r="D121" s="141" t="s">
        <v>133</v>
      </c>
      <c r="E121" s="134"/>
      <c r="F121" s="134"/>
      <c r="G121" s="134"/>
      <c r="H121" s="134"/>
      <c r="I121" s="134"/>
      <c r="J121" s="134"/>
      <c r="K121" s="134"/>
      <c r="L121" s="134"/>
      <c r="M121" s="134"/>
      <c r="N121" s="218">
        <f>ROUND(N88*T121,2)</f>
        <v>0</v>
      </c>
      <c r="O121" s="237"/>
      <c r="P121" s="237"/>
      <c r="Q121" s="237"/>
      <c r="R121" s="135"/>
      <c r="S121" s="134"/>
      <c r="T121" s="142"/>
      <c r="U121" s="143" t="s">
        <v>42</v>
      </c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9" t="s">
        <v>134</v>
      </c>
      <c r="AZ121" s="138"/>
      <c r="BA121" s="138"/>
      <c r="BB121" s="138"/>
      <c r="BC121" s="138"/>
      <c r="BD121" s="138"/>
      <c r="BE121" s="140">
        <f t="shared" si="0"/>
        <v>0</v>
      </c>
      <c r="BF121" s="140">
        <f t="shared" si="1"/>
        <v>0</v>
      </c>
      <c r="BG121" s="140">
        <f t="shared" si="2"/>
        <v>0</v>
      </c>
      <c r="BH121" s="140">
        <f t="shared" si="3"/>
        <v>0</v>
      </c>
      <c r="BI121" s="140">
        <f t="shared" si="4"/>
        <v>0</v>
      </c>
      <c r="BJ121" s="139" t="s">
        <v>86</v>
      </c>
      <c r="BK121" s="138"/>
      <c r="BL121" s="138"/>
      <c r="BM121" s="138"/>
    </row>
    <row r="122" spans="2:18" s="1" customFormat="1" ht="13.5"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3"/>
    </row>
    <row r="123" spans="2:18" s="1" customFormat="1" ht="29.25" customHeight="1">
      <c r="B123" s="31"/>
      <c r="C123" s="116" t="s">
        <v>105</v>
      </c>
      <c r="D123" s="117"/>
      <c r="E123" s="117"/>
      <c r="F123" s="117"/>
      <c r="G123" s="117"/>
      <c r="H123" s="117"/>
      <c r="I123" s="117"/>
      <c r="J123" s="117"/>
      <c r="K123" s="117"/>
      <c r="L123" s="222">
        <f>ROUND(SUM(N88+N115),2)</f>
        <v>0</v>
      </c>
      <c r="M123" s="232"/>
      <c r="N123" s="232"/>
      <c r="O123" s="232"/>
      <c r="P123" s="232"/>
      <c r="Q123" s="232"/>
      <c r="R123" s="33"/>
    </row>
    <row r="124" spans="2:18" s="1" customFormat="1" ht="6.75" customHeight="1"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7"/>
    </row>
    <row r="128" spans="2:18" s="1" customFormat="1" ht="6.75" customHeight="1">
      <c r="B128" s="58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60"/>
    </row>
    <row r="129" spans="2:18" s="1" customFormat="1" ht="36.75" customHeight="1">
      <c r="B129" s="31"/>
      <c r="C129" s="181" t="s">
        <v>135</v>
      </c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33"/>
    </row>
    <row r="130" spans="2:18" s="1" customFormat="1" ht="6.75" customHeight="1">
      <c r="B130" s="31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3"/>
    </row>
    <row r="131" spans="2:18" s="1" customFormat="1" ht="30" customHeight="1">
      <c r="B131" s="31"/>
      <c r="C131" s="26" t="s">
        <v>15</v>
      </c>
      <c r="D131" s="32"/>
      <c r="E131" s="32"/>
      <c r="F131" s="224" t="str">
        <f>F6</f>
        <v>Stavebno-technické úpravy učební fyziky, chémie a biológie</v>
      </c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32"/>
      <c r="R131" s="33"/>
    </row>
    <row r="132" spans="2:18" s="1" customFormat="1" ht="36.75" customHeight="1">
      <c r="B132" s="31"/>
      <c r="C132" s="65" t="s">
        <v>108</v>
      </c>
      <c r="D132" s="32"/>
      <c r="E132" s="32"/>
      <c r="F132" s="201" t="str">
        <f>F7</f>
        <v>007 - 02 - Zdravotechnika </v>
      </c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32"/>
      <c r="R132" s="33"/>
    </row>
    <row r="133" spans="2:18" s="1" customFormat="1" ht="6.75" customHeight="1">
      <c r="B133" s="31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3"/>
    </row>
    <row r="134" spans="2:18" s="1" customFormat="1" ht="18" customHeight="1">
      <c r="B134" s="31"/>
      <c r="C134" s="26" t="s">
        <v>19</v>
      </c>
      <c r="D134" s="32"/>
      <c r="E134" s="32"/>
      <c r="F134" s="24" t="str">
        <f>F9</f>
        <v>Jilemnického 2, Žiar nad Hronom</v>
      </c>
      <c r="G134" s="32"/>
      <c r="H134" s="32"/>
      <c r="I134" s="32"/>
      <c r="J134" s="32"/>
      <c r="K134" s="26" t="s">
        <v>21</v>
      </c>
      <c r="L134" s="32"/>
      <c r="M134" s="230" t="str">
        <f>IF(O9="","",O9)</f>
        <v>25. 4. 2017</v>
      </c>
      <c r="N134" s="200"/>
      <c r="O134" s="200"/>
      <c r="P134" s="200"/>
      <c r="Q134" s="32"/>
      <c r="R134" s="33"/>
    </row>
    <row r="135" spans="2:18" s="1" customFormat="1" ht="6.75" customHeight="1">
      <c r="B135" s="31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3"/>
    </row>
    <row r="136" spans="2:18" s="1" customFormat="1" ht="15">
      <c r="B136" s="31"/>
      <c r="C136" s="26" t="s">
        <v>23</v>
      </c>
      <c r="D136" s="32"/>
      <c r="E136" s="32"/>
      <c r="F136" s="24" t="str">
        <f>E12</f>
        <v>Mesto Žiar nad Hronom</v>
      </c>
      <c r="G136" s="32"/>
      <c r="H136" s="32"/>
      <c r="I136" s="32"/>
      <c r="J136" s="32"/>
      <c r="K136" s="26" t="s">
        <v>29</v>
      </c>
      <c r="L136" s="32"/>
      <c r="M136" s="186" t="str">
        <f>E18</f>
        <v>Ing. Katarína Fronková</v>
      </c>
      <c r="N136" s="200"/>
      <c r="O136" s="200"/>
      <c r="P136" s="200"/>
      <c r="Q136" s="200"/>
      <c r="R136" s="33"/>
    </row>
    <row r="137" spans="2:18" s="1" customFormat="1" ht="14.25" customHeight="1">
      <c r="B137" s="31"/>
      <c r="C137" s="26" t="s">
        <v>27</v>
      </c>
      <c r="D137" s="32"/>
      <c r="E137" s="32"/>
      <c r="F137" s="24" t="str">
        <f>IF(E15="","",E15)</f>
        <v>Vyplň údaj</v>
      </c>
      <c r="G137" s="32"/>
      <c r="H137" s="32"/>
      <c r="I137" s="32"/>
      <c r="J137" s="32"/>
      <c r="K137" s="26" t="s">
        <v>33</v>
      </c>
      <c r="L137" s="32"/>
      <c r="M137" s="186" t="str">
        <f>E21</f>
        <v>Bc.Bianca Mihalková Hess</v>
      </c>
      <c r="N137" s="200"/>
      <c r="O137" s="200"/>
      <c r="P137" s="200"/>
      <c r="Q137" s="200"/>
      <c r="R137" s="33"/>
    </row>
    <row r="138" spans="2:18" s="1" customFormat="1" ht="9.75" customHeight="1">
      <c r="B138" s="31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3"/>
    </row>
    <row r="139" spans="2:27" s="9" customFormat="1" ht="29.25" customHeight="1">
      <c r="B139" s="144"/>
      <c r="C139" s="145" t="s">
        <v>136</v>
      </c>
      <c r="D139" s="146" t="s">
        <v>137</v>
      </c>
      <c r="E139" s="146" t="s">
        <v>57</v>
      </c>
      <c r="F139" s="238" t="s">
        <v>138</v>
      </c>
      <c r="G139" s="239"/>
      <c r="H139" s="239"/>
      <c r="I139" s="239"/>
      <c r="J139" s="146" t="s">
        <v>139</v>
      </c>
      <c r="K139" s="146" t="s">
        <v>140</v>
      </c>
      <c r="L139" s="240" t="s">
        <v>141</v>
      </c>
      <c r="M139" s="239"/>
      <c r="N139" s="238" t="s">
        <v>115</v>
      </c>
      <c r="O139" s="239"/>
      <c r="P139" s="239"/>
      <c r="Q139" s="241"/>
      <c r="R139" s="147"/>
      <c r="T139" s="73" t="s">
        <v>142</v>
      </c>
      <c r="U139" s="74" t="s">
        <v>39</v>
      </c>
      <c r="V139" s="74" t="s">
        <v>143</v>
      </c>
      <c r="W139" s="74" t="s">
        <v>144</v>
      </c>
      <c r="X139" s="74" t="s">
        <v>145</v>
      </c>
      <c r="Y139" s="74" t="s">
        <v>146</v>
      </c>
      <c r="Z139" s="74" t="s">
        <v>147</v>
      </c>
      <c r="AA139" s="75" t="s">
        <v>148</v>
      </c>
    </row>
    <row r="140" spans="2:63" s="1" customFormat="1" ht="29.25" customHeight="1">
      <c r="B140" s="31"/>
      <c r="C140" s="77" t="s">
        <v>112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250">
        <f>BK140</f>
        <v>0</v>
      </c>
      <c r="O140" s="251"/>
      <c r="P140" s="251"/>
      <c r="Q140" s="251"/>
      <c r="R140" s="33"/>
      <c r="T140" s="76"/>
      <c r="U140" s="47"/>
      <c r="V140" s="47"/>
      <c r="W140" s="148">
        <f>W141+W172+W225+W277</f>
        <v>0</v>
      </c>
      <c r="X140" s="47"/>
      <c r="Y140" s="148">
        <f>Y141+Y172+Y225+Y277</f>
        <v>0.8619000000000001</v>
      </c>
      <c r="Z140" s="47"/>
      <c r="AA140" s="149">
        <f>AA141+AA172+AA225+AA277</f>
        <v>0.21219</v>
      </c>
      <c r="AT140" s="14" t="s">
        <v>74</v>
      </c>
      <c r="AU140" s="14" t="s">
        <v>117</v>
      </c>
      <c r="BK140" s="150">
        <f>BK141+BK172+BK225+BK277</f>
        <v>0</v>
      </c>
    </row>
    <row r="141" spans="2:63" s="10" customFormat="1" ht="36.75" customHeight="1">
      <c r="B141" s="151"/>
      <c r="C141" s="152"/>
      <c r="D141" s="153" t="s">
        <v>343</v>
      </c>
      <c r="E141" s="153"/>
      <c r="F141" s="153"/>
      <c r="G141" s="153"/>
      <c r="H141" s="153"/>
      <c r="I141" s="153"/>
      <c r="J141" s="153"/>
      <c r="K141" s="153"/>
      <c r="L141" s="153"/>
      <c r="M141" s="153"/>
      <c r="N141" s="235">
        <f>BK141</f>
        <v>0</v>
      </c>
      <c r="O141" s="252"/>
      <c r="P141" s="252"/>
      <c r="Q141" s="252"/>
      <c r="R141" s="154"/>
      <c r="T141" s="155"/>
      <c r="U141" s="152"/>
      <c r="V141" s="152"/>
      <c r="W141" s="156">
        <f>W142+W147</f>
        <v>0</v>
      </c>
      <c r="X141" s="152"/>
      <c r="Y141" s="156">
        <f>Y142+Y147</f>
        <v>0.031405</v>
      </c>
      <c r="Z141" s="152"/>
      <c r="AA141" s="157">
        <f>AA142+AA147</f>
        <v>0.04673</v>
      </c>
      <c r="AR141" s="158" t="s">
        <v>86</v>
      </c>
      <c r="AT141" s="159" t="s">
        <v>74</v>
      </c>
      <c r="AU141" s="159" t="s">
        <v>75</v>
      </c>
      <c r="AY141" s="158" t="s">
        <v>149</v>
      </c>
      <c r="BK141" s="160">
        <f>BK142+BK147</f>
        <v>0</v>
      </c>
    </row>
    <row r="142" spans="2:63" s="10" customFormat="1" ht="19.5" customHeight="1">
      <c r="B142" s="151"/>
      <c r="C142" s="152"/>
      <c r="D142" s="161" t="s">
        <v>344</v>
      </c>
      <c r="E142" s="161"/>
      <c r="F142" s="161"/>
      <c r="G142" s="161"/>
      <c r="H142" s="161"/>
      <c r="I142" s="161"/>
      <c r="J142" s="161"/>
      <c r="K142" s="161"/>
      <c r="L142" s="161"/>
      <c r="M142" s="161"/>
      <c r="N142" s="265">
        <f>BK142</f>
        <v>0</v>
      </c>
      <c r="O142" s="266"/>
      <c r="P142" s="266"/>
      <c r="Q142" s="266"/>
      <c r="R142" s="154"/>
      <c r="T142" s="155"/>
      <c r="U142" s="152"/>
      <c r="V142" s="152"/>
      <c r="W142" s="156">
        <f>W143</f>
        <v>0</v>
      </c>
      <c r="X142" s="152"/>
      <c r="Y142" s="156">
        <f>Y143</f>
        <v>0</v>
      </c>
      <c r="Z142" s="152"/>
      <c r="AA142" s="157">
        <f>AA143</f>
        <v>0</v>
      </c>
      <c r="AR142" s="158" t="s">
        <v>82</v>
      </c>
      <c r="AT142" s="159" t="s">
        <v>74</v>
      </c>
      <c r="AU142" s="159" t="s">
        <v>82</v>
      </c>
      <c r="AY142" s="158" t="s">
        <v>149</v>
      </c>
      <c r="BK142" s="160">
        <f>BK143</f>
        <v>0</v>
      </c>
    </row>
    <row r="143" spans="2:63" s="10" customFormat="1" ht="14.25" customHeight="1">
      <c r="B143" s="151"/>
      <c r="C143" s="152"/>
      <c r="D143" s="161" t="s">
        <v>345</v>
      </c>
      <c r="E143" s="161"/>
      <c r="F143" s="161"/>
      <c r="G143" s="161"/>
      <c r="H143" s="161"/>
      <c r="I143" s="161"/>
      <c r="J143" s="161"/>
      <c r="K143" s="161"/>
      <c r="L143" s="161"/>
      <c r="M143" s="161"/>
      <c r="N143" s="253">
        <f>BK143</f>
        <v>0</v>
      </c>
      <c r="O143" s="254"/>
      <c r="P143" s="254"/>
      <c r="Q143" s="254"/>
      <c r="R143" s="154"/>
      <c r="T143" s="155"/>
      <c r="U143" s="152"/>
      <c r="V143" s="152"/>
      <c r="W143" s="156">
        <f>SUM(W144:W146)</f>
        <v>0</v>
      </c>
      <c r="X143" s="152"/>
      <c r="Y143" s="156">
        <f>SUM(Y144:Y146)</f>
        <v>0</v>
      </c>
      <c r="Z143" s="152"/>
      <c r="AA143" s="157">
        <f>SUM(AA144:AA146)</f>
        <v>0</v>
      </c>
      <c r="AR143" s="158" t="s">
        <v>82</v>
      </c>
      <c r="AT143" s="159" t="s">
        <v>74</v>
      </c>
      <c r="AU143" s="159" t="s">
        <v>86</v>
      </c>
      <c r="AY143" s="158" t="s">
        <v>149</v>
      </c>
      <c r="BK143" s="160">
        <f>SUM(BK144:BK146)</f>
        <v>0</v>
      </c>
    </row>
    <row r="144" spans="2:65" s="1" customFormat="1" ht="31.5" customHeight="1">
      <c r="B144" s="133"/>
      <c r="C144" s="162" t="s">
        <v>82</v>
      </c>
      <c r="D144" s="162" t="s">
        <v>150</v>
      </c>
      <c r="E144" s="163" t="s">
        <v>172</v>
      </c>
      <c r="F144" s="242" t="s">
        <v>173</v>
      </c>
      <c r="G144" s="243"/>
      <c r="H144" s="243"/>
      <c r="I144" s="243"/>
      <c r="J144" s="164" t="s">
        <v>174</v>
      </c>
      <c r="K144" s="165">
        <v>0.212</v>
      </c>
      <c r="L144" s="244">
        <v>0</v>
      </c>
      <c r="M144" s="243"/>
      <c r="N144" s="245">
        <f>ROUND(L144*K144,3)</f>
        <v>0</v>
      </c>
      <c r="O144" s="243"/>
      <c r="P144" s="243"/>
      <c r="Q144" s="243"/>
      <c r="R144" s="135"/>
      <c r="T144" s="167" t="s">
        <v>3</v>
      </c>
      <c r="U144" s="40" t="s">
        <v>42</v>
      </c>
      <c r="V144" s="32"/>
      <c r="W144" s="168">
        <f>V144*K144</f>
        <v>0</v>
      </c>
      <c r="X144" s="168">
        <v>0</v>
      </c>
      <c r="Y144" s="168">
        <f>X144*K144</f>
        <v>0</v>
      </c>
      <c r="Z144" s="168">
        <v>0</v>
      </c>
      <c r="AA144" s="169">
        <f>Z144*K144</f>
        <v>0</v>
      </c>
      <c r="AR144" s="14" t="s">
        <v>154</v>
      </c>
      <c r="AT144" s="14" t="s">
        <v>150</v>
      </c>
      <c r="AU144" s="14" t="s">
        <v>160</v>
      </c>
      <c r="AY144" s="14" t="s">
        <v>149</v>
      </c>
      <c r="BE144" s="110">
        <f>IF(U144="základná",N144,0)</f>
        <v>0</v>
      </c>
      <c r="BF144" s="110">
        <f>IF(U144="znížená",N144,0)</f>
        <v>0</v>
      </c>
      <c r="BG144" s="110">
        <f>IF(U144="zákl. prenesená",N144,0)</f>
        <v>0</v>
      </c>
      <c r="BH144" s="110">
        <f>IF(U144="zníž. prenesená",N144,0)</f>
        <v>0</v>
      </c>
      <c r="BI144" s="110">
        <f>IF(U144="nulová",N144,0)</f>
        <v>0</v>
      </c>
      <c r="BJ144" s="14" t="s">
        <v>86</v>
      </c>
      <c r="BK144" s="170">
        <f>ROUND(L144*K144,3)</f>
        <v>0</v>
      </c>
      <c r="BL144" s="14" t="s">
        <v>154</v>
      </c>
      <c r="BM144" s="14" t="s">
        <v>358</v>
      </c>
    </row>
    <row r="145" spans="2:65" s="1" customFormat="1" ht="31.5" customHeight="1">
      <c r="B145" s="133"/>
      <c r="C145" s="162" t="s">
        <v>86</v>
      </c>
      <c r="D145" s="162" t="s">
        <v>150</v>
      </c>
      <c r="E145" s="163" t="s">
        <v>177</v>
      </c>
      <c r="F145" s="242" t="s">
        <v>359</v>
      </c>
      <c r="G145" s="243"/>
      <c r="H145" s="243"/>
      <c r="I145" s="243"/>
      <c r="J145" s="164" t="s">
        <v>174</v>
      </c>
      <c r="K145" s="165">
        <v>2.12</v>
      </c>
      <c r="L145" s="244">
        <v>0</v>
      </c>
      <c r="M145" s="243"/>
      <c r="N145" s="245">
        <f>ROUND(L145*K145,3)</f>
        <v>0</v>
      </c>
      <c r="O145" s="243"/>
      <c r="P145" s="243"/>
      <c r="Q145" s="243"/>
      <c r="R145" s="135"/>
      <c r="T145" s="167" t="s">
        <v>3</v>
      </c>
      <c r="U145" s="40" t="s">
        <v>42</v>
      </c>
      <c r="V145" s="32"/>
      <c r="W145" s="168">
        <f>V145*K145</f>
        <v>0</v>
      </c>
      <c r="X145" s="168">
        <v>0</v>
      </c>
      <c r="Y145" s="168">
        <f>X145*K145</f>
        <v>0</v>
      </c>
      <c r="Z145" s="168">
        <v>0</v>
      </c>
      <c r="AA145" s="169">
        <f>Z145*K145</f>
        <v>0</v>
      </c>
      <c r="AR145" s="14" t="s">
        <v>154</v>
      </c>
      <c r="AT145" s="14" t="s">
        <v>150</v>
      </c>
      <c r="AU145" s="14" t="s">
        <v>160</v>
      </c>
      <c r="AY145" s="14" t="s">
        <v>149</v>
      </c>
      <c r="BE145" s="110">
        <f>IF(U145="základná",N145,0)</f>
        <v>0</v>
      </c>
      <c r="BF145" s="110">
        <f>IF(U145="znížená",N145,0)</f>
        <v>0</v>
      </c>
      <c r="BG145" s="110">
        <f>IF(U145="zákl. prenesená",N145,0)</f>
        <v>0</v>
      </c>
      <c r="BH145" s="110">
        <f>IF(U145="zníž. prenesená",N145,0)</f>
        <v>0</v>
      </c>
      <c r="BI145" s="110">
        <f>IF(U145="nulová",N145,0)</f>
        <v>0</v>
      </c>
      <c r="BJ145" s="14" t="s">
        <v>86</v>
      </c>
      <c r="BK145" s="170">
        <f>ROUND(L145*K145,3)</f>
        <v>0</v>
      </c>
      <c r="BL145" s="14" t="s">
        <v>154</v>
      </c>
      <c r="BM145" s="14" t="s">
        <v>360</v>
      </c>
    </row>
    <row r="146" spans="2:65" s="1" customFormat="1" ht="31.5" customHeight="1">
      <c r="B146" s="133"/>
      <c r="C146" s="162" t="s">
        <v>160</v>
      </c>
      <c r="D146" s="162" t="s">
        <v>150</v>
      </c>
      <c r="E146" s="163" t="s">
        <v>181</v>
      </c>
      <c r="F146" s="242" t="s">
        <v>182</v>
      </c>
      <c r="G146" s="243"/>
      <c r="H146" s="243"/>
      <c r="I146" s="243"/>
      <c r="J146" s="164" t="s">
        <v>174</v>
      </c>
      <c r="K146" s="165">
        <v>0.212</v>
      </c>
      <c r="L146" s="244">
        <v>0</v>
      </c>
      <c r="M146" s="243"/>
      <c r="N146" s="245">
        <f>ROUND(L146*K146,3)</f>
        <v>0</v>
      </c>
      <c r="O146" s="243"/>
      <c r="P146" s="243"/>
      <c r="Q146" s="243"/>
      <c r="R146" s="135"/>
      <c r="T146" s="167" t="s">
        <v>3</v>
      </c>
      <c r="U146" s="40" t="s">
        <v>42</v>
      </c>
      <c r="V146" s="32"/>
      <c r="W146" s="168">
        <f>V146*K146</f>
        <v>0</v>
      </c>
      <c r="X146" s="168">
        <v>0</v>
      </c>
      <c r="Y146" s="168">
        <f>X146*K146</f>
        <v>0</v>
      </c>
      <c r="Z146" s="168">
        <v>0</v>
      </c>
      <c r="AA146" s="169">
        <f>Z146*K146</f>
        <v>0</v>
      </c>
      <c r="AR146" s="14" t="s">
        <v>154</v>
      </c>
      <c r="AT146" s="14" t="s">
        <v>150</v>
      </c>
      <c r="AU146" s="14" t="s">
        <v>160</v>
      </c>
      <c r="AY146" s="14" t="s">
        <v>149</v>
      </c>
      <c r="BE146" s="110">
        <f>IF(U146="základná",N146,0)</f>
        <v>0</v>
      </c>
      <c r="BF146" s="110">
        <f>IF(U146="znížená",N146,0)</f>
        <v>0</v>
      </c>
      <c r="BG146" s="110">
        <f>IF(U146="zákl. prenesená",N146,0)</f>
        <v>0</v>
      </c>
      <c r="BH146" s="110">
        <f>IF(U146="zníž. prenesená",N146,0)</f>
        <v>0</v>
      </c>
      <c r="BI146" s="110">
        <f>IF(U146="nulová",N146,0)</f>
        <v>0</v>
      </c>
      <c r="BJ146" s="14" t="s">
        <v>86</v>
      </c>
      <c r="BK146" s="170">
        <f>ROUND(L146*K146,3)</f>
        <v>0</v>
      </c>
      <c r="BL146" s="14" t="s">
        <v>154</v>
      </c>
      <c r="BM146" s="14" t="s">
        <v>361</v>
      </c>
    </row>
    <row r="147" spans="2:63" s="10" customFormat="1" ht="29.25" customHeight="1">
      <c r="B147" s="151"/>
      <c r="C147" s="152"/>
      <c r="D147" s="161" t="s">
        <v>346</v>
      </c>
      <c r="E147" s="161"/>
      <c r="F147" s="161"/>
      <c r="G147" s="161"/>
      <c r="H147" s="161"/>
      <c r="I147" s="161"/>
      <c r="J147" s="161"/>
      <c r="K147" s="161"/>
      <c r="L147" s="161"/>
      <c r="M147" s="161"/>
      <c r="N147" s="267">
        <f>BK147</f>
        <v>0</v>
      </c>
      <c r="O147" s="268"/>
      <c r="P147" s="268"/>
      <c r="Q147" s="268"/>
      <c r="R147" s="154"/>
      <c r="T147" s="155"/>
      <c r="U147" s="152"/>
      <c r="V147" s="152"/>
      <c r="W147" s="156">
        <f>W148+W156</f>
        <v>0</v>
      </c>
      <c r="X147" s="152"/>
      <c r="Y147" s="156">
        <f>Y148+Y156</f>
        <v>0.031405</v>
      </c>
      <c r="Z147" s="152"/>
      <c r="AA147" s="157">
        <f>AA148+AA156</f>
        <v>0.04673</v>
      </c>
      <c r="AR147" s="158" t="s">
        <v>86</v>
      </c>
      <c r="AT147" s="159" t="s">
        <v>74</v>
      </c>
      <c r="AU147" s="159" t="s">
        <v>82</v>
      </c>
      <c r="AY147" s="158" t="s">
        <v>149</v>
      </c>
      <c r="BK147" s="160">
        <f>BK148+BK156</f>
        <v>0</v>
      </c>
    </row>
    <row r="148" spans="2:63" s="10" customFormat="1" ht="14.25" customHeight="1">
      <c r="B148" s="151"/>
      <c r="C148" s="152"/>
      <c r="D148" s="161" t="s">
        <v>347</v>
      </c>
      <c r="E148" s="161"/>
      <c r="F148" s="161"/>
      <c r="G148" s="161"/>
      <c r="H148" s="161"/>
      <c r="I148" s="161"/>
      <c r="J148" s="161"/>
      <c r="K148" s="161"/>
      <c r="L148" s="161"/>
      <c r="M148" s="161"/>
      <c r="N148" s="253">
        <f>BK148</f>
        <v>0</v>
      </c>
      <c r="O148" s="254"/>
      <c r="P148" s="254"/>
      <c r="Q148" s="254"/>
      <c r="R148" s="154"/>
      <c r="T148" s="155"/>
      <c r="U148" s="152"/>
      <c r="V148" s="152"/>
      <c r="W148" s="156">
        <f>SUM(W149:W155)</f>
        <v>0</v>
      </c>
      <c r="X148" s="152"/>
      <c r="Y148" s="156">
        <f>SUM(Y149:Y155)</f>
        <v>0.001235</v>
      </c>
      <c r="Z148" s="152"/>
      <c r="AA148" s="157">
        <f>SUM(AA149:AA155)</f>
        <v>0.02418</v>
      </c>
      <c r="AR148" s="158" t="s">
        <v>86</v>
      </c>
      <c r="AT148" s="159" t="s">
        <v>74</v>
      </c>
      <c r="AU148" s="159" t="s">
        <v>86</v>
      </c>
      <c r="AY148" s="158" t="s">
        <v>149</v>
      </c>
      <c r="BK148" s="160">
        <f>SUM(BK149:BK155)</f>
        <v>0</v>
      </c>
    </row>
    <row r="149" spans="2:65" s="1" customFormat="1" ht="31.5" customHeight="1">
      <c r="B149" s="133"/>
      <c r="C149" s="162" t="s">
        <v>154</v>
      </c>
      <c r="D149" s="162" t="s">
        <v>150</v>
      </c>
      <c r="E149" s="163" t="s">
        <v>362</v>
      </c>
      <c r="F149" s="242" t="s">
        <v>363</v>
      </c>
      <c r="G149" s="243"/>
      <c r="H149" s="243"/>
      <c r="I149" s="243"/>
      <c r="J149" s="164" t="s">
        <v>287</v>
      </c>
      <c r="K149" s="165">
        <v>40</v>
      </c>
      <c r="L149" s="244">
        <v>0</v>
      </c>
      <c r="M149" s="243"/>
      <c r="N149" s="245">
        <f aca="true" t="shared" si="5" ref="N149:N155">ROUND(L149*K149,3)</f>
        <v>0</v>
      </c>
      <c r="O149" s="243"/>
      <c r="P149" s="243"/>
      <c r="Q149" s="243"/>
      <c r="R149" s="135"/>
      <c r="T149" s="167" t="s">
        <v>3</v>
      </c>
      <c r="U149" s="40" t="s">
        <v>42</v>
      </c>
      <c r="V149" s="32"/>
      <c r="W149" s="168">
        <f aca="true" t="shared" si="6" ref="W149:W155">V149*K149</f>
        <v>0</v>
      </c>
      <c r="X149" s="168">
        <v>0</v>
      </c>
      <c r="Y149" s="168">
        <f aca="true" t="shared" si="7" ref="Y149:Y155">X149*K149</f>
        <v>0</v>
      </c>
      <c r="Z149" s="168">
        <v>0.00058</v>
      </c>
      <c r="AA149" s="169">
        <f aca="true" t="shared" si="8" ref="AA149:AA155">Z149*K149</f>
        <v>0.0232</v>
      </c>
      <c r="AR149" s="14" t="s">
        <v>195</v>
      </c>
      <c r="AT149" s="14" t="s">
        <v>150</v>
      </c>
      <c r="AU149" s="14" t="s">
        <v>160</v>
      </c>
      <c r="AY149" s="14" t="s">
        <v>149</v>
      </c>
      <c r="BE149" s="110">
        <f aca="true" t="shared" si="9" ref="BE149:BE155">IF(U149="základná",N149,0)</f>
        <v>0</v>
      </c>
      <c r="BF149" s="110">
        <f aca="true" t="shared" si="10" ref="BF149:BF155">IF(U149="znížená",N149,0)</f>
        <v>0</v>
      </c>
      <c r="BG149" s="110">
        <f aca="true" t="shared" si="11" ref="BG149:BG155">IF(U149="zákl. prenesená",N149,0)</f>
        <v>0</v>
      </c>
      <c r="BH149" s="110">
        <f aca="true" t="shared" si="12" ref="BH149:BH155">IF(U149="zníž. prenesená",N149,0)</f>
        <v>0</v>
      </c>
      <c r="BI149" s="110">
        <f aca="true" t="shared" si="13" ref="BI149:BI155">IF(U149="nulová",N149,0)</f>
        <v>0</v>
      </c>
      <c r="BJ149" s="14" t="s">
        <v>86</v>
      </c>
      <c r="BK149" s="170">
        <f aca="true" t="shared" si="14" ref="BK149:BK155">ROUND(L149*K149,3)</f>
        <v>0</v>
      </c>
      <c r="BL149" s="14" t="s">
        <v>195</v>
      </c>
      <c r="BM149" s="14" t="s">
        <v>364</v>
      </c>
    </row>
    <row r="150" spans="2:65" s="1" customFormat="1" ht="31.5" customHeight="1">
      <c r="B150" s="133"/>
      <c r="C150" s="162" t="s">
        <v>167</v>
      </c>
      <c r="D150" s="162" t="s">
        <v>150</v>
      </c>
      <c r="E150" s="163" t="s">
        <v>365</v>
      </c>
      <c r="F150" s="242" t="s">
        <v>366</v>
      </c>
      <c r="G150" s="243"/>
      <c r="H150" s="243"/>
      <c r="I150" s="243"/>
      <c r="J150" s="164" t="s">
        <v>287</v>
      </c>
      <c r="K150" s="165">
        <v>0.5</v>
      </c>
      <c r="L150" s="244">
        <v>0</v>
      </c>
      <c r="M150" s="243"/>
      <c r="N150" s="245">
        <f t="shared" si="5"/>
        <v>0</v>
      </c>
      <c r="O150" s="243"/>
      <c r="P150" s="243"/>
      <c r="Q150" s="243"/>
      <c r="R150" s="135"/>
      <c r="T150" s="167" t="s">
        <v>3</v>
      </c>
      <c r="U150" s="40" t="s">
        <v>42</v>
      </c>
      <c r="V150" s="32"/>
      <c r="W150" s="168">
        <f t="shared" si="6"/>
        <v>0</v>
      </c>
      <c r="X150" s="168">
        <v>0</v>
      </c>
      <c r="Y150" s="168">
        <f t="shared" si="7"/>
        <v>0</v>
      </c>
      <c r="Z150" s="168">
        <v>0.00196</v>
      </c>
      <c r="AA150" s="169">
        <f t="shared" si="8"/>
        <v>0.00098</v>
      </c>
      <c r="AR150" s="14" t="s">
        <v>195</v>
      </c>
      <c r="AT150" s="14" t="s">
        <v>150</v>
      </c>
      <c r="AU150" s="14" t="s">
        <v>160</v>
      </c>
      <c r="AY150" s="14" t="s">
        <v>149</v>
      </c>
      <c r="BE150" s="110">
        <f t="shared" si="9"/>
        <v>0</v>
      </c>
      <c r="BF150" s="110">
        <f t="shared" si="10"/>
        <v>0</v>
      </c>
      <c r="BG150" s="110">
        <f t="shared" si="11"/>
        <v>0</v>
      </c>
      <c r="BH150" s="110">
        <f t="shared" si="12"/>
        <v>0</v>
      </c>
      <c r="BI150" s="110">
        <f t="shared" si="13"/>
        <v>0</v>
      </c>
      <c r="BJ150" s="14" t="s">
        <v>86</v>
      </c>
      <c r="BK150" s="170">
        <f t="shared" si="14"/>
        <v>0</v>
      </c>
      <c r="BL150" s="14" t="s">
        <v>195</v>
      </c>
      <c r="BM150" s="14" t="s">
        <v>367</v>
      </c>
    </row>
    <row r="151" spans="2:65" s="1" customFormat="1" ht="31.5" customHeight="1">
      <c r="B151" s="133"/>
      <c r="C151" s="162" t="s">
        <v>171</v>
      </c>
      <c r="D151" s="162" t="s">
        <v>150</v>
      </c>
      <c r="E151" s="163" t="s">
        <v>368</v>
      </c>
      <c r="F151" s="242" t="s">
        <v>369</v>
      </c>
      <c r="G151" s="243"/>
      <c r="H151" s="243"/>
      <c r="I151" s="243"/>
      <c r="J151" s="164" t="s">
        <v>287</v>
      </c>
      <c r="K151" s="165">
        <v>0.5</v>
      </c>
      <c r="L151" s="244">
        <v>0</v>
      </c>
      <c r="M151" s="243"/>
      <c r="N151" s="245">
        <f t="shared" si="5"/>
        <v>0</v>
      </c>
      <c r="O151" s="243"/>
      <c r="P151" s="243"/>
      <c r="Q151" s="243"/>
      <c r="R151" s="135"/>
      <c r="T151" s="167" t="s">
        <v>3</v>
      </c>
      <c r="U151" s="40" t="s">
        <v>42</v>
      </c>
      <c r="V151" s="32"/>
      <c r="W151" s="168">
        <f t="shared" si="6"/>
        <v>0</v>
      </c>
      <c r="X151" s="168">
        <v>0.00197</v>
      </c>
      <c r="Y151" s="168">
        <f t="shared" si="7"/>
        <v>0.000985</v>
      </c>
      <c r="Z151" s="168">
        <v>0</v>
      </c>
      <c r="AA151" s="169">
        <f t="shared" si="8"/>
        <v>0</v>
      </c>
      <c r="AR151" s="14" t="s">
        <v>195</v>
      </c>
      <c r="AT151" s="14" t="s">
        <v>150</v>
      </c>
      <c r="AU151" s="14" t="s">
        <v>160</v>
      </c>
      <c r="AY151" s="14" t="s">
        <v>149</v>
      </c>
      <c r="BE151" s="110">
        <f t="shared" si="9"/>
        <v>0</v>
      </c>
      <c r="BF151" s="110">
        <f t="shared" si="10"/>
        <v>0</v>
      </c>
      <c r="BG151" s="110">
        <f t="shared" si="11"/>
        <v>0</v>
      </c>
      <c r="BH151" s="110">
        <f t="shared" si="12"/>
        <v>0</v>
      </c>
      <c r="BI151" s="110">
        <f t="shared" si="13"/>
        <v>0</v>
      </c>
      <c r="BJ151" s="14" t="s">
        <v>86</v>
      </c>
      <c r="BK151" s="170">
        <f t="shared" si="14"/>
        <v>0</v>
      </c>
      <c r="BL151" s="14" t="s">
        <v>195</v>
      </c>
      <c r="BM151" s="14" t="s">
        <v>370</v>
      </c>
    </row>
    <row r="152" spans="2:65" s="1" customFormat="1" ht="31.5" customHeight="1">
      <c r="B152" s="133"/>
      <c r="C152" s="162" t="s">
        <v>176</v>
      </c>
      <c r="D152" s="162" t="s">
        <v>150</v>
      </c>
      <c r="E152" s="163" t="s">
        <v>371</v>
      </c>
      <c r="F152" s="242" t="s">
        <v>372</v>
      </c>
      <c r="G152" s="243"/>
      <c r="H152" s="243"/>
      <c r="I152" s="243"/>
      <c r="J152" s="164" t="s">
        <v>153</v>
      </c>
      <c r="K152" s="165">
        <v>1</v>
      </c>
      <c r="L152" s="244">
        <v>0</v>
      </c>
      <c r="M152" s="243"/>
      <c r="N152" s="245">
        <f t="shared" si="5"/>
        <v>0</v>
      </c>
      <c r="O152" s="243"/>
      <c r="P152" s="243"/>
      <c r="Q152" s="243"/>
      <c r="R152" s="135"/>
      <c r="T152" s="167" t="s">
        <v>3</v>
      </c>
      <c r="U152" s="40" t="s">
        <v>42</v>
      </c>
      <c r="V152" s="32"/>
      <c r="W152" s="168">
        <f t="shared" si="6"/>
        <v>0</v>
      </c>
      <c r="X152" s="168">
        <v>1E-05</v>
      </c>
      <c r="Y152" s="168">
        <f t="shared" si="7"/>
        <v>1E-05</v>
      </c>
      <c r="Z152" s="168">
        <v>0</v>
      </c>
      <c r="AA152" s="169">
        <f t="shared" si="8"/>
        <v>0</v>
      </c>
      <c r="AR152" s="14" t="s">
        <v>195</v>
      </c>
      <c r="AT152" s="14" t="s">
        <v>150</v>
      </c>
      <c r="AU152" s="14" t="s">
        <v>160</v>
      </c>
      <c r="AY152" s="14" t="s">
        <v>149</v>
      </c>
      <c r="BE152" s="110">
        <f t="shared" si="9"/>
        <v>0</v>
      </c>
      <c r="BF152" s="110">
        <f t="shared" si="10"/>
        <v>0</v>
      </c>
      <c r="BG152" s="110">
        <f t="shared" si="11"/>
        <v>0</v>
      </c>
      <c r="BH152" s="110">
        <f t="shared" si="12"/>
        <v>0</v>
      </c>
      <c r="BI152" s="110">
        <f t="shared" si="13"/>
        <v>0</v>
      </c>
      <c r="BJ152" s="14" t="s">
        <v>86</v>
      </c>
      <c r="BK152" s="170">
        <f t="shared" si="14"/>
        <v>0</v>
      </c>
      <c r="BL152" s="14" t="s">
        <v>195</v>
      </c>
      <c r="BM152" s="14" t="s">
        <v>373</v>
      </c>
    </row>
    <row r="153" spans="2:65" s="1" customFormat="1" ht="31.5" customHeight="1">
      <c r="B153" s="133"/>
      <c r="C153" s="175" t="s">
        <v>180</v>
      </c>
      <c r="D153" s="175" t="s">
        <v>292</v>
      </c>
      <c r="E153" s="176" t="s">
        <v>374</v>
      </c>
      <c r="F153" s="261" t="s">
        <v>375</v>
      </c>
      <c r="G153" s="262"/>
      <c r="H153" s="262"/>
      <c r="I153" s="262"/>
      <c r="J153" s="177" t="s">
        <v>153</v>
      </c>
      <c r="K153" s="178">
        <v>1</v>
      </c>
      <c r="L153" s="263">
        <v>0</v>
      </c>
      <c r="M153" s="262"/>
      <c r="N153" s="264">
        <f t="shared" si="5"/>
        <v>0</v>
      </c>
      <c r="O153" s="243"/>
      <c r="P153" s="243"/>
      <c r="Q153" s="243"/>
      <c r="R153" s="135"/>
      <c r="T153" s="167" t="s">
        <v>3</v>
      </c>
      <c r="U153" s="40" t="s">
        <v>42</v>
      </c>
      <c r="V153" s="32"/>
      <c r="W153" s="168">
        <f t="shared" si="6"/>
        <v>0</v>
      </c>
      <c r="X153" s="168">
        <v>0.00023</v>
      </c>
      <c r="Y153" s="168">
        <f t="shared" si="7"/>
        <v>0.00023</v>
      </c>
      <c r="Z153" s="168">
        <v>0</v>
      </c>
      <c r="AA153" s="169">
        <f t="shared" si="8"/>
        <v>0</v>
      </c>
      <c r="AR153" s="14" t="s">
        <v>295</v>
      </c>
      <c r="AT153" s="14" t="s">
        <v>292</v>
      </c>
      <c r="AU153" s="14" t="s">
        <v>160</v>
      </c>
      <c r="AY153" s="14" t="s">
        <v>149</v>
      </c>
      <c r="BE153" s="110">
        <f t="shared" si="9"/>
        <v>0</v>
      </c>
      <c r="BF153" s="110">
        <f t="shared" si="10"/>
        <v>0</v>
      </c>
      <c r="BG153" s="110">
        <f t="shared" si="11"/>
        <v>0</v>
      </c>
      <c r="BH153" s="110">
        <f t="shared" si="12"/>
        <v>0</v>
      </c>
      <c r="BI153" s="110">
        <f t="shared" si="13"/>
        <v>0</v>
      </c>
      <c r="BJ153" s="14" t="s">
        <v>86</v>
      </c>
      <c r="BK153" s="170">
        <f t="shared" si="14"/>
        <v>0</v>
      </c>
      <c r="BL153" s="14" t="s">
        <v>195</v>
      </c>
      <c r="BM153" s="14" t="s">
        <v>376</v>
      </c>
    </row>
    <row r="154" spans="2:65" s="1" customFormat="1" ht="31.5" customHeight="1">
      <c r="B154" s="133"/>
      <c r="C154" s="162" t="s">
        <v>184</v>
      </c>
      <c r="D154" s="162" t="s">
        <v>150</v>
      </c>
      <c r="E154" s="163" t="s">
        <v>377</v>
      </c>
      <c r="F154" s="242" t="s">
        <v>378</v>
      </c>
      <c r="G154" s="243"/>
      <c r="H154" s="243"/>
      <c r="I154" s="243"/>
      <c r="J154" s="164" t="s">
        <v>153</v>
      </c>
      <c r="K154" s="165">
        <v>1</v>
      </c>
      <c r="L154" s="244">
        <v>0</v>
      </c>
      <c r="M154" s="243"/>
      <c r="N154" s="245">
        <f t="shared" si="5"/>
        <v>0</v>
      </c>
      <c r="O154" s="243"/>
      <c r="P154" s="243"/>
      <c r="Q154" s="243"/>
      <c r="R154" s="135"/>
      <c r="T154" s="167" t="s">
        <v>3</v>
      </c>
      <c r="U154" s="40" t="s">
        <v>42</v>
      </c>
      <c r="V154" s="32"/>
      <c r="W154" s="168">
        <f t="shared" si="6"/>
        <v>0</v>
      </c>
      <c r="X154" s="168">
        <v>1E-05</v>
      </c>
      <c r="Y154" s="168">
        <f t="shared" si="7"/>
        <v>1E-05</v>
      </c>
      <c r="Z154" s="168">
        <v>0</v>
      </c>
      <c r="AA154" s="169">
        <f t="shared" si="8"/>
        <v>0</v>
      </c>
      <c r="AR154" s="14" t="s">
        <v>195</v>
      </c>
      <c r="AT154" s="14" t="s">
        <v>150</v>
      </c>
      <c r="AU154" s="14" t="s">
        <v>160</v>
      </c>
      <c r="AY154" s="14" t="s">
        <v>149</v>
      </c>
      <c r="BE154" s="110">
        <f t="shared" si="9"/>
        <v>0</v>
      </c>
      <c r="BF154" s="110">
        <f t="shared" si="10"/>
        <v>0</v>
      </c>
      <c r="BG154" s="110">
        <f t="shared" si="11"/>
        <v>0</v>
      </c>
      <c r="BH154" s="110">
        <f t="shared" si="12"/>
        <v>0</v>
      </c>
      <c r="BI154" s="110">
        <f t="shared" si="13"/>
        <v>0</v>
      </c>
      <c r="BJ154" s="14" t="s">
        <v>86</v>
      </c>
      <c r="BK154" s="170">
        <f t="shared" si="14"/>
        <v>0</v>
      </c>
      <c r="BL154" s="14" t="s">
        <v>195</v>
      </c>
      <c r="BM154" s="14" t="s">
        <v>379</v>
      </c>
    </row>
    <row r="155" spans="2:65" s="1" customFormat="1" ht="31.5" customHeight="1">
      <c r="B155" s="133"/>
      <c r="C155" s="162" t="s">
        <v>188</v>
      </c>
      <c r="D155" s="162" t="s">
        <v>150</v>
      </c>
      <c r="E155" s="163" t="s">
        <v>380</v>
      </c>
      <c r="F155" s="242" t="s">
        <v>381</v>
      </c>
      <c r="G155" s="243"/>
      <c r="H155" s="243"/>
      <c r="I155" s="243"/>
      <c r="J155" s="164" t="s">
        <v>302</v>
      </c>
      <c r="K155" s="166">
        <v>0</v>
      </c>
      <c r="L155" s="244">
        <v>0</v>
      </c>
      <c r="M155" s="243"/>
      <c r="N155" s="245">
        <f t="shared" si="5"/>
        <v>0</v>
      </c>
      <c r="O155" s="243"/>
      <c r="P155" s="243"/>
      <c r="Q155" s="243"/>
      <c r="R155" s="135"/>
      <c r="T155" s="167" t="s">
        <v>3</v>
      </c>
      <c r="U155" s="40" t="s">
        <v>42</v>
      </c>
      <c r="V155" s="32"/>
      <c r="W155" s="168">
        <f t="shared" si="6"/>
        <v>0</v>
      </c>
      <c r="X155" s="168">
        <v>0</v>
      </c>
      <c r="Y155" s="168">
        <f t="shared" si="7"/>
        <v>0</v>
      </c>
      <c r="Z155" s="168">
        <v>0</v>
      </c>
      <c r="AA155" s="169">
        <f t="shared" si="8"/>
        <v>0</v>
      </c>
      <c r="AR155" s="14" t="s">
        <v>195</v>
      </c>
      <c r="AT155" s="14" t="s">
        <v>150</v>
      </c>
      <c r="AU155" s="14" t="s">
        <v>160</v>
      </c>
      <c r="AY155" s="14" t="s">
        <v>149</v>
      </c>
      <c r="BE155" s="110">
        <f t="shared" si="9"/>
        <v>0</v>
      </c>
      <c r="BF155" s="110">
        <f t="shared" si="10"/>
        <v>0</v>
      </c>
      <c r="BG155" s="110">
        <f t="shared" si="11"/>
        <v>0</v>
      </c>
      <c r="BH155" s="110">
        <f t="shared" si="12"/>
        <v>0</v>
      </c>
      <c r="BI155" s="110">
        <f t="shared" si="13"/>
        <v>0</v>
      </c>
      <c r="BJ155" s="14" t="s">
        <v>86</v>
      </c>
      <c r="BK155" s="170">
        <f t="shared" si="14"/>
        <v>0</v>
      </c>
      <c r="BL155" s="14" t="s">
        <v>195</v>
      </c>
      <c r="BM155" s="14" t="s">
        <v>382</v>
      </c>
    </row>
    <row r="156" spans="2:63" s="10" customFormat="1" ht="21.75" customHeight="1">
      <c r="B156" s="151"/>
      <c r="C156" s="152"/>
      <c r="D156" s="161" t="s">
        <v>348</v>
      </c>
      <c r="E156" s="161"/>
      <c r="F156" s="161"/>
      <c r="G156" s="161"/>
      <c r="H156" s="161"/>
      <c r="I156" s="161"/>
      <c r="J156" s="161"/>
      <c r="K156" s="161"/>
      <c r="L156" s="161"/>
      <c r="M156" s="161"/>
      <c r="N156" s="257">
        <f>BK156</f>
        <v>0</v>
      </c>
      <c r="O156" s="258"/>
      <c r="P156" s="258"/>
      <c r="Q156" s="258"/>
      <c r="R156" s="154"/>
      <c r="T156" s="155"/>
      <c r="U156" s="152"/>
      <c r="V156" s="152"/>
      <c r="W156" s="156">
        <f>SUM(W157:W171)</f>
        <v>0</v>
      </c>
      <c r="X156" s="152"/>
      <c r="Y156" s="156">
        <f>SUM(Y157:Y171)</f>
        <v>0.03017</v>
      </c>
      <c r="Z156" s="152"/>
      <c r="AA156" s="157">
        <f>SUM(AA157:AA171)</f>
        <v>0.02255</v>
      </c>
      <c r="AR156" s="158" t="s">
        <v>86</v>
      </c>
      <c r="AT156" s="159" t="s">
        <v>74</v>
      </c>
      <c r="AU156" s="159" t="s">
        <v>86</v>
      </c>
      <c r="AY156" s="158" t="s">
        <v>149</v>
      </c>
      <c r="BK156" s="160">
        <f>SUM(BK157:BK171)</f>
        <v>0</v>
      </c>
    </row>
    <row r="157" spans="2:65" s="1" customFormat="1" ht="31.5" customHeight="1">
      <c r="B157" s="133"/>
      <c r="C157" s="162" t="s">
        <v>192</v>
      </c>
      <c r="D157" s="162" t="s">
        <v>150</v>
      </c>
      <c r="E157" s="163" t="s">
        <v>383</v>
      </c>
      <c r="F157" s="242" t="s">
        <v>384</v>
      </c>
      <c r="G157" s="243"/>
      <c r="H157" s="243"/>
      <c r="I157" s="243"/>
      <c r="J157" s="164" t="s">
        <v>385</v>
      </c>
      <c r="K157" s="165">
        <v>1</v>
      </c>
      <c r="L157" s="244">
        <v>0</v>
      </c>
      <c r="M157" s="243"/>
      <c r="N157" s="245">
        <f aca="true" t="shared" si="15" ref="N157:N171">ROUND(L157*K157,3)</f>
        <v>0</v>
      </c>
      <c r="O157" s="243"/>
      <c r="P157" s="243"/>
      <c r="Q157" s="243"/>
      <c r="R157" s="135"/>
      <c r="T157" s="167" t="s">
        <v>3</v>
      </c>
      <c r="U157" s="40" t="s">
        <v>42</v>
      </c>
      <c r="V157" s="32"/>
      <c r="W157" s="168">
        <f aca="true" t="shared" si="16" ref="W157:W171">V157*K157</f>
        <v>0</v>
      </c>
      <c r="X157" s="168">
        <v>0</v>
      </c>
      <c r="Y157" s="168">
        <f aca="true" t="shared" si="17" ref="Y157:Y171">X157*K157</f>
        <v>0</v>
      </c>
      <c r="Z157" s="168">
        <v>0.01946</v>
      </c>
      <c r="AA157" s="169">
        <f aca="true" t="shared" si="18" ref="AA157:AA171">Z157*K157</f>
        <v>0.01946</v>
      </c>
      <c r="AR157" s="14" t="s">
        <v>195</v>
      </c>
      <c r="AT157" s="14" t="s">
        <v>150</v>
      </c>
      <c r="AU157" s="14" t="s">
        <v>160</v>
      </c>
      <c r="AY157" s="14" t="s">
        <v>149</v>
      </c>
      <c r="BE157" s="110">
        <f aca="true" t="shared" si="19" ref="BE157:BE171">IF(U157="základná",N157,0)</f>
        <v>0</v>
      </c>
      <c r="BF157" s="110">
        <f aca="true" t="shared" si="20" ref="BF157:BF171">IF(U157="znížená",N157,0)</f>
        <v>0</v>
      </c>
      <c r="BG157" s="110">
        <f aca="true" t="shared" si="21" ref="BG157:BG171">IF(U157="zákl. prenesená",N157,0)</f>
        <v>0</v>
      </c>
      <c r="BH157" s="110">
        <f aca="true" t="shared" si="22" ref="BH157:BH171">IF(U157="zníž. prenesená",N157,0)</f>
        <v>0</v>
      </c>
      <c r="BI157" s="110">
        <f aca="true" t="shared" si="23" ref="BI157:BI171">IF(U157="nulová",N157,0)</f>
        <v>0</v>
      </c>
      <c r="BJ157" s="14" t="s">
        <v>86</v>
      </c>
      <c r="BK157" s="170">
        <f aca="true" t="shared" si="24" ref="BK157:BK171">ROUND(L157*K157,3)</f>
        <v>0</v>
      </c>
      <c r="BL157" s="14" t="s">
        <v>195</v>
      </c>
      <c r="BM157" s="14" t="s">
        <v>386</v>
      </c>
    </row>
    <row r="158" spans="2:65" s="1" customFormat="1" ht="22.5" customHeight="1">
      <c r="B158" s="133"/>
      <c r="C158" s="162" t="s">
        <v>197</v>
      </c>
      <c r="D158" s="162" t="s">
        <v>150</v>
      </c>
      <c r="E158" s="163" t="s">
        <v>387</v>
      </c>
      <c r="F158" s="242" t="s">
        <v>388</v>
      </c>
      <c r="G158" s="243"/>
      <c r="H158" s="243"/>
      <c r="I158" s="243"/>
      <c r="J158" s="164" t="s">
        <v>385</v>
      </c>
      <c r="K158" s="165">
        <v>1</v>
      </c>
      <c r="L158" s="244">
        <v>0</v>
      </c>
      <c r="M158" s="243"/>
      <c r="N158" s="245">
        <f t="shared" si="15"/>
        <v>0</v>
      </c>
      <c r="O158" s="243"/>
      <c r="P158" s="243"/>
      <c r="Q158" s="243"/>
      <c r="R158" s="135"/>
      <c r="T158" s="167" t="s">
        <v>3</v>
      </c>
      <c r="U158" s="40" t="s">
        <v>42</v>
      </c>
      <c r="V158" s="32"/>
      <c r="W158" s="168">
        <f t="shared" si="16"/>
        <v>0</v>
      </c>
      <c r="X158" s="168">
        <v>0.00223</v>
      </c>
      <c r="Y158" s="168">
        <f t="shared" si="17"/>
        <v>0.00223</v>
      </c>
      <c r="Z158" s="168">
        <v>0</v>
      </c>
      <c r="AA158" s="169">
        <f t="shared" si="18"/>
        <v>0</v>
      </c>
      <c r="AR158" s="14" t="s">
        <v>195</v>
      </c>
      <c r="AT158" s="14" t="s">
        <v>150</v>
      </c>
      <c r="AU158" s="14" t="s">
        <v>160</v>
      </c>
      <c r="AY158" s="14" t="s">
        <v>149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4" t="s">
        <v>86</v>
      </c>
      <c r="BK158" s="170">
        <f t="shared" si="24"/>
        <v>0</v>
      </c>
      <c r="BL158" s="14" t="s">
        <v>195</v>
      </c>
      <c r="BM158" s="14" t="s">
        <v>389</v>
      </c>
    </row>
    <row r="159" spans="2:65" s="1" customFormat="1" ht="22.5" customHeight="1">
      <c r="B159" s="133"/>
      <c r="C159" s="175" t="s">
        <v>201</v>
      </c>
      <c r="D159" s="175" t="s">
        <v>292</v>
      </c>
      <c r="E159" s="176" t="s">
        <v>390</v>
      </c>
      <c r="F159" s="261" t="s">
        <v>391</v>
      </c>
      <c r="G159" s="262"/>
      <c r="H159" s="262"/>
      <c r="I159" s="262"/>
      <c r="J159" s="177" t="s">
        <v>153</v>
      </c>
      <c r="K159" s="178">
        <v>1</v>
      </c>
      <c r="L159" s="263">
        <v>0</v>
      </c>
      <c r="M159" s="262"/>
      <c r="N159" s="264">
        <f t="shared" si="15"/>
        <v>0</v>
      </c>
      <c r="O159" s="243"/>
      <c r="P159" s="243"/>
      <c r="Q159" s="243"/>
      <c r="R159" s="135"/>
      <c r="T159" s="167" t="s">
        <v>3</v>
      </c>
      <c r="U159" s="40" t="s">
        <v>42</v>
      </c>
      <c r="V159" s="32"/>
      <c r="W159" s="168">
        <f t="shared" si="16"/>
        <v>0</v>
      </c>
      <c r="X159" s="168">
        <v>0.0145</v>
      </c>
      <c r="Y159" s="168">
        <f t="shared" si="17"/>
        <v>0.0145</v>
      </c>
      <c r="Z159" s="168">
        <v>0</v>
      </c>
      <c r="AA159" s="169">
        <f t="shared" si="18"/>
        <v>0</v>
      </c>
      <c r="AR159" s="14" t="s">
        <v>295</v>
      </c>
      <c r="AT159" s="14" t="s">
        <v>292</v>
      </c>
      <c r="AU159" s="14" t="s">
        <v>160</v>
      </c>
      <c r="AY159" s="14" t="s">
        <v>149</v>
      </c>
      <c r="BE159" s="110">
        <f t="shared" si="19"/>
        <v>0</v>
      </c>
      <c r="BF159" s="110">
        <f t="shared" si="20"/>
        <v>0</v>
      </c>
      <c r="BG159" s="110">
        <f t="shared" si="21"/>
        <v>0</v>
      </c>
      <c r="BH159" s="110">
        <f t="shared" si="22"/>
        <v>0</v>
      </c>
      <c r="BI159" s="110">
        <f t="shared" si="23"/>
        <v>0</v>
      </c>
      <c r="BJ159" s="14" t="s">
        <v>86</v>
      </c>
      <c r="BK159" s="170">
        <f t="shared" si="24"/>
        <v>0</v>
      </c>
      <c r="BL159" s="14" t="s">
        <v>195</v>
      </c>
      <c r="BM159" s="14" t="s">
        <v>392</v>
      </c>
    </row>
    <row r="160" spans="2:65" s="1" customFormat="1" ht="22.5" customHeight="1">
      <c r="B160" s="133"/>
      <c r="C160" s="162" t="s">
        <v>205</v>
      </c>
      <c r="D160" s="162" t="s">
        <v>150</v>
      </c>
      <c r="E160" s="163" t="s">
        <v>393</v>
      </c>
      <c r="F160" s="242" t="s">
        <v>394</v>
      </c>
      <c r="G160" s="243"/>
      <c r="H160" s="243"/>
      <c r="I160" s="243"/>
      <c r="J160" s="164" t="s">
        <v>385</v>
      </c>
      <c r="K160" s="165">
        <v>1</v>
      </c>
      <c r="L160" s="244">
        <v>0</v>
      </c>
      <c r="M160" s="243"/>
      <c r="N160" s="245">
        <f t="shared" si="15"/>
        <v>0</v>
      </c>
      <c r="O160" s="243"/>
      <c r="P160" s="243"/>
      <c r="Q160" s="243"/>
      <c r="R160" s="135"/>
      <c r="T160" s="167" t="s">
        <v>3</v>
      </c>
      <c r="U160" s="40" t="s">
        <v>42</v>
      </c>
      <c r="V160" s="32"/>
      <c r="W160" s="168">
        <f t="shared" si="16"/>
        <v>0</v>
      </c>
      <c r="X160" s="168">
        <v>0.002</v>
      </c>
      <c r="Y160" s="168">
        <f t="shared" si="17"/>
        <v>0.002</v>
      </c>
      <c r="Z160" s="168">
        <v>0</v>
      </c>
      <c r="AA160" s="169">
        <f t="shared" si="18"/>
        <v>0</v>
      </c>
      <c r="AR160" s="14" t="s">
        <v>195</v>
      </c>
      <c r="AT160" s="14" t="s">
        <v>150</v>
      </c>
      <c r="AU160" s="14" t="s">
        <v>160</v>
      </c>
      <c r="AY160" s="14" t="s">
        <v>149</v>
      </c>
      <c r="BE160" s="110">
        <f t="shared" si="19"/>
        <v>0</v>
      </c>
      <c r="BF160" s="110">
        <f t="shared" si="20"/>
        <v>0</v>
      </c>
      <c r="BG160" s="110">
        <f t="shared" si="21"/>
        <v>0</v>
      </c>
      <c r="BH160" s="110">
        <f t="shared" si="22"/>
        <v>0</v>
      </c>
      <c r="BI160" s="110">
        <f t="shared" si="23"/>
        <v>0</v>
      </c>
      <c r="BJ160" s="14" t="s">
        <v>86</v>
      </c>
      <c r="BK160" s="170">
        <f t="shared" si="24"/>
        <v>0</v>
      </c>
      <c r="BL160" s="14" t="s">
        <v>195</v>
      </c>
      <c r="BM160" s="14" t="s">
        <v>395</v>
      </c>
    </row>
    <row r="161" spans="2:65" s="1" customFormat="1" ht="22.5" customHeight="1">
      <c r="B161" s="133"/>
      <c r="C161" s="175" t="s">
        <v>209</v>
      </c>
      <c r="D161" s="175" t="s">
        <v>292</v>
      </c>
      <c r="E161" s="176" t="s">
        <v>396</v>
      </c>
      <c r="F161" s="261" t="s">
        <v>397</v>
      </c>
      <c r="G161" s="262"/>
      <c r="H161" s="262"/>
      <c r="I161" s="262"/>
      <c r="J161" s="177" t="s">
        <v>153</v>
      </c>
      <c r="K161" s="178">
        <v>1</v>
      </c>
      <c r="L161" s="263">
        <v>0</v>
      </c>
      <c r="M161" s="262"/>
      <c r="N161" s="264">
        <f t="shared" si="15"/>
        <v>0</v>
      </c>
      <c r="O161" s="243"/>
      <c r="P161" s="243"/>
      <c r="Q161" s="243"/>
      <c r="R161" s="135"/>
      <c r="T161" s="167" t="s">
        <v>3</v>
      </c>
      <c r="U161" s="40" t="s">
        <v>42</v>
      </c>
      <c r="V161" s="32"/>
      <c r="W161" s="168">
        <f t="shared" si="16"/>
        <v>0</v>
      </c>
      <c r="X161" s="168">
        <v>0.0092</v>
      </c>
      <c r="Y161" s="168">
        <f t="shared" si="17"/>
        <v>0.0092</v>
      </c>
      <c r="Z161" s="168">
        <v>0</v>
      </c>
      <c r="AA161" s="169">
        <f t="shared" si="18"/>
        <v>0</v>
      </c>
      <c r="AR161" s="14" t="s">
        <v>295</v>
      </c>
      <c r="AT161" s="14" t="s">
        <v>292</v>
      </c>
      <c r="AU161" s="14" t="s">
        <v>160</v>
      </c>
      <c r="AY161" s="14" t="s">
        <v>149</v>
      </c>
      <c r="BE161" s="110">
        <f t="shared" si="19"/>
        <v>0</v>
      </c>
      <c r="BF161" s="110">
        <f t="shared" si="20"/>
        <v>0</v>
      </c>
      <c r="BG161" s="110">
        <f t="shared" si="21"/>
        <v>0</v>
      </c>
      <c r="BH161" s="110">
        <f t="shared" si="22"/>
        <v>0</v>
      </c>
      <c r="BI161" s="110">
        <f t="shared" si="23"/>
        <v>0</v>
      </c>
      <c r="BJ161" s="14" t="s">
        <v>86</v>
      </c>
      <c r="BK161" s="170">
        <f t="shared" si="24"/>
        <v>0</v>
      </c>
      <c r="BL161" s="14" t="s">
        <v>195</v>
      </c>
      <c r="BM161" s="14" t="s">
        <v>398</v>
      </c>
    </row>
    <row r="162" spans="2:65" s="1" customFormat="1" ht="22.5" customHeight="1">
      <c r="B162" s="133"/>
      <c r="C162" s="162" t="s">
        <v>195</v>
      </c>
      <c r="D162" s="162" t="s">
        <v>150</v>
      </c>
      <c r="E162" s="163" t="s">
        <v>399</v>
      </c>
      <c r="F162" s="242" t="s">
        <v>400</v>
      </c>
      <c r="G162" s="243"/>
      <c r="H162" s="243"/>
      <c r="I162" s="243"/>
      <c r="J162" s="164" t="s">
        <v>153</v>
      </c>
      <c r="K162" s="165">
        <v>1</v>
      </c>
      <c r="L162" s="244">
        <v>0</v>
      </c>
      <c r="M162" s="243"/>
      <c r="N162" s="245">
        <f t="shared" si="15"/>
        <v>0</v>
      </c>
      <c r="O162" s="243"/>
      <c r="P162" s="243"/>
      <c r="Q162" s="243"/>
      <c r="R162" s="135"/>
      <c r="T162" s="167" t="s">
        <v>3</v>
      </c>
      <c r="U162" s="40" t="s">
        <v>42</v>
      </c>
      <c r="V162" s="32"/>
      <c r="W162" s="168">
        <f t="shared" si="16"/>
        <v>0</v>
      </c>
      <c r="X162" s="168">
        <v>0.0001</v>
      </c>
      <c r="Y162" s="168">
        <f t="shared" si="17"/>
        <v>0.0001</v>
      </c>
      <c r="Z162" s="168">
        <v>0</v>
      </c>
      <c r="AA162" s="169">
        <f t="shared" si="18"/>
        <v>0</v>
      </c>
      <c r="AR162" s="14" t="s">
        <v>195</v>
      </c>
      <c r="AT162" s="14" t="s">
        <v>150</v>
      </c>
      <c r="AU162" s="14" t="s">
        <v>160</v>
      </c>
      <c r="AY162" s="14" t="s">
        <v>149</v>
      </c>
      <c r="BE162" s="110">
        <f t="shared" si="19"/>
        <v>0</v>
      </c>
      <c r="BF162" s="110">
        <f t="shared" si="20"/>
        <v>0</v>
      </c>
      <c r="BG162" s="110">
        <f t="shared" si="21"/>
        <v>0</v>
      </c>
      <c r="BH162" s="110">
        <f t="shared" si="22"/>
        <v>0</v>
      </c>
      <c r="BI162" s="110">
        <f t="shared" si="23"/>
        <v>0</v>
      </c>
      <c r="BJ162" s="14" t="s">
        <v>86</v>
      </c>
      <c r="BK162" s="170">
        <f t="shared" si="24"/>
        <v>0</v>
      </c>
      <c r="BL162" s="14" t="s">
        <v>195</v>
      </c>
      <c r="BM162" s="14" t="s">
        <v>401</v>
      </c>
    </row>
    <row r="163" spans="2:65" s="1" customFormat="1" ht="31.5" customHeight="1">
      <c r="B163" s="133"/>
      <c r="C163" s="175" t="s">
        <v>216</v>
      </c>
      <c r="D163" s="175" t="s">
        <v>292</v>
      </c>
      <c r="E163" s="176" t="s">
        <v>402</v>
      </c>
      <c r="F163" s="261" t="s">
        <v>403</v>
      </c>
      <c r="G163" s="262"/>
      <c r="H163" s="262"/>
      <c r="I163" s="262"/>
      <c r="J163" s="177" t="s">
        <v>153</v>
      </c>
      <c r="K163" s="178">
        <v>1</v>
      </c>
      <c r="L163" s="263">
        <v>0</v>
      </c>
      <c r="M163" s="262"/>
      <c r="N163" s="264">
        <f t="shared" si="15"/>
        <v>0</v>
      </c>
      <c r="O163" s="243"/>
      <c r="P163" s="243"/>
      <c r="Q163" s="243"/>
      <c r="R163" s="135"/>
      <c r="T163" s="167" t="s">
        <v>3</v>
      </c>
      <c r="U163" s="40" t="s">
        <v>42</v>
      </c>
      <c r="V163" s="32"/>
      <c r="W163" s="168">
        <f t="shared" si="16"/>
        <v>0</v>
      </c>
      <c r="X163" s="168">
        <v>0.0005</v>
      </c>
      <c r="Y163" s="168">
        <f t="shared" si="17"/>
        <v>0.0005</v>
      </c>
      <c r="Z163" s="168">
        <v>0</v>
      </c>
      <c r="AA163" s="169">
        <f t="shared" si="18"/>
        <v>0</v>
      </c>
      <c r="AR163" s="14" t="s">
        <v>295</v>
      </c>
      <c r="AT163" s="14" t="s">
        <v>292</v>
      </c>
      <c r="AU163" s="14" t="s">
        <v>160</v>
      </c>
      <c r="AY163" s="14" t="s">
        <v>149</v>
      </c>
      <c r="BE163" s="110">
        <f t="shared" si="19"/>
        <v>0</v>
      </c>
      <c r="BF163" s="110">
        <f t="shared" si="20"/>
        <v>0</v>
      </c>
      <c r="BG163" s="110">
        <f t="shared" si="21"/>
        <v>0</v>
      </c>
      <c r="BH163" s="110">
        <f t="shared" si="22"/>
        <v>0</v>
      </c>
      <c r="BI163" s="110">
        <f t="shared" si="23"/>
        <v>0</v>
      </c>
      <c r="BJ163" s="14" t="s">
        <v>86</v>
      </c>
      <c r="BK163" s="170">
        <f t="shared" si="24"/>
        <v>0</v>
      </c>
      <c r="BL163" s="14" t="s">
        <v>195</v>
      </c>
      <c r="BM163" s="14" t="s">
        <v>404</v>
      </c>
    </row>
    <row r="164" spans="2:65" s="1" customFormat="1" ht="22.5" customHeight="1">
      <c r="B164" s="133"/>
      <c r="C164" s="162" t="s">
        <v>220</v>
      </c>
      <c r="D164" s="162" t="s">
        <v>150</v>
      </c>
      <c r="E164" s="163" t="s">
        <v>405</v>
      </c>
      <c r="F164" s="242" t="s">
        <v>406</v>
      </c>
      <c r="G164" s="243"/>
      <c r="H164" s="243"/>
      <c r="I164" s="243"/>
      <c r="J164" s="164" t="s">
        <v>153</v>
      </c>
      <c r="K164" s="165">
        <v>1</v>
      </c>
      <c r="L164" s="244">
        <v>0</v>
      </c>
      <c r="M164" s="243"/>
      <c r="N164" s="245">
        <f t="shared" si="15"/>
        <v>0</v>
      </c>
      <c r="O164" s="243"/>
      <c r="P164" s="243"/>
      <c r="Q164" s="243"/>
      <c r="R164" s="135"/>
      <c r="T164" s="167" t="s">
        <v>3</v>
      </c>
      <c r="U164" s="40" t="s">
        <v>42</v>
      </c>
      <c r="V164" s="32"/>
      <c r="W164" s="168">
        <f t="shared" si="16"/>
        <v>0</v>
      </c>
      <c r="X164" s="168">
        <v>0.0001</v>
      </c>
      <c r="Y164" s="168">
        <f t="shared" si="17"/>
        <v>0.0001</v>
      </c>
      <c r="Z164" s="168">
        <v>0</v>
      </c>
      <c r="AA164" s="169">
        <f t="shared" si="18"/>
        <v>0</v>
      </c>
      <c r="AR164" s="14" t="s">
        <v>195</v>
      </c>
      <c r="AT164" s="14" t="s">
        <v>150</v>
      </c>
      <c r="AU164" s="14" t="s">
        <v>160</v>
      </c>
      <c r="AY164" s="14" t="s">
        <v>149</v>
      </c>
      <c r="BE164" s="110">
        <f t="shared" si="19"/>
        <v>0</v>
      </c>
      <c r="BF164" s="110">
        <f t="shared" si="20"/>
        <v>0</v>
      </c>
      <c r="BG164" s="110">
        <f t="shared" si="21"/>
        <v>0</v>
      </c>
      <c r="BH164" s="110">
        <f t="shared" si="22"/>
        <v>0</v>
      </c>
      <c r="BI164" s="110">
        <f t="shared" si="23"/>
        <v>0</v>
      </c>
      <c r="BJ164" s="14" t="s">
        <v>86</v>
      </c>
      <c r="BK164" s="170">
        <f t="shared" si="24"/>
        <v>0</v>
      </c>
      <c r="BL164" s="14" t="s">
        <v>195</v>
      </c>
      <c r="BM164" s="14" t="s">
        <v>407</v>
      </c>
    </row>
    <row r="165" spans="2:65" s="1" customFormat="1" ht="31.5" customHeight="1">
      <c r="B165" s="133"/>
      <c r="C165" s="162" t="s">
        <v>225</v>
      </c>
      <c r="D165" s="162" t="s">
        <v>150</v>
      </c>
      <c r="E165" s="163" t="s">
        <v>408</v>
      </c>
      <c r="F165" s="242" t="s">
        <v>409</v>
      </c>
      <c r="G165" s="243"/>
      <c r="H165" s="243"/>
      <c r="I165" s="243"/>
      <c r="J165" s="164" t="s">
        <v>153</v>
      </c>
      <c r="K165" s="165">
        <v>1</v>
      </c>
      <c r="L165" s="244">
        <v>0</v>
      </c>
      <c r="M165" s="243"/>
      <c r="N165" s="245">
        <f t="shared" si="15"/>
        <v>0</v>
      </c>
      <c r="O165" s="243"/>
      <c r="P165" s="243"/>
      <c r="Q165" s="243"/>
      <c r="R165" s="135"/>
      <c r="T165" s="167" t="s">
        <v>3</v>
      </c>
      <c r="U165" s="40" t="s">
        <v>42</v>
      </c>
      <c r="V165" s="32"/>
      <c r="W165" s="168">
        <f t="shared" si="16"/>
        <v>0</v>
      </c>
      <c r="X165" s="168">
        <v>0</v>
      </c>
      <c r="Y165" s="168">
        <f t="shared" si="17"/>
        <v>0</v>
      </c>
      <c r="Z165" s="168">
        <v>0.00049</v>
      </c>
      <c r="AA165" s="169">
        <f t="shared" si="18"/>
        <v>0.00049</v>
      </c>
      <c r="AR165" s="14" t="s">
        <v>195</v>
      </c>
      <c r="AT165" s="14" t="s">
        <v>150</v>
      </c>
      <c r="AU165" s="14" t="s">
        <v>160</v>
      </c>
      <c r="AY165" s="14" t="s">
        <v>149</v>
      </c>
      <c r="BE165" s="110">
        <f t="shared" si="19"/>
        <v>0</v>
      </c>
      <c r="BF165" s="110">
        <f t="shared" si="20"/>
        <v>0</v>
      </c>
      <c r="BG165" s="110">
        <f t="shared" si="21"/>
        <v>0</v>
      </c>
      <c r="BH165" s="110">
        <f t="shared" si="22"/>
        <v>0</v>
      </c>
      <c r="BI165" s="110">
        <f t="shared" si="23"/>
        <v>0</v>
      </c>
      <c r="BJ165" s="14" t="s">
        <v>86</v>
      </c>
      <c r="BK165" s="170">
        <f t="shared" si="24"/>
        <v>0</v>
      </c>
      <c r="BL165" s="14" t="s">
        <v>195</v>
      </c>
      <c r="BM165" s="14" t="s">
        <v>410</v>
      </c>
    </row>
    <row r="166" spans="2:65" s="1" customFormat="1" ht="31.5" customHeight="1">
      <c r="B166" s="133"/>
      <c r="C166" s="162" t="s">
        <v>8</v>
      </c>
      <c r="D166" s="162" t="s">
        <v>150</v>
      </c>
      <c r="E166" s="163" t="s">
        <v>411</v>
      </c>
      <c r="F166" s="242" t="s">
        <v>412</v>
      </c>
      <c r="G166" s="243"/>
      <c r="H166" s="243"/>
      <c r="I166" s="243"/>
      <c r="J166" s="164" t="s">
        <v>385</v>
      </c>
      <c r="K166" s="165">
        <v>1</v>
      </c>
      <c r="L166" s="244">
        <v>0</v>
      </c>
      <c r="M166" s="243"/>
      <c r="N166" s="245">
        <f t="shared" si="15"/>
        <v>0</v>
      </c>
      <c r="O166" s="243"/>
      <c r="P166" s="243"/>
      <c r="Q166" s="243"/>
      <c r="R166" s="135"/>
      <c r="T166" s="167" t="s">
        <v>3</v>
      </c>
      <c r="U166" s="40" t="s">
        <v>42</v>
      </c>
      <c r="V166" s="32"/>
      <c r="W166" s="168">
        <f t="shared" si="16"/>
        <v>0</v>
      </c>
      <c r="X166" s="168">
        <v>0.00028</v>
      </c>
      <c r="Y166" s="168">
        <f t="shared" si="17"/>
        <v>0.00028</v>
      </c>
      <c r="Z166" s="168">
        <v>0</v>
      </c>
      <c r="AA166" s="169">
        <f t="shared" si="18"/>
        <v>0</v>
      </c>
      <c r="AR166" s="14" t="s">
        <v>195</v>
      </c>
      <c r="AT166" s="14" t="s">
        <v>150</v>
      </c>
      <c r="AU166" s="14" t="s">
        <v>160</v>
      </c>
      <c r="AY166" s="14" t="s">
        <v>149</v>
      </c>
      <c r="BE166" s="110">
        <f t="shared" si="19"/>
        <v>0</v>
      </c>
      <c r="BF166" s="110">
        <f t="shared" si="20"/>
        <v>0</v>
      </c>
      <c r="BG166" s="110">
        <f t="shared" si="21"/>
        <v>0</v>
      </c>
      <c r="BH166" s="110">
        <f t="shared" si="22"/>
        <v>0</v>
      </c>
      <c r="BI166" s="110">
        <f t="shared" si="23"/>
        <v>0</v>
      </c>
      <c r="BJ166" s="14" t="s">
        <v>86</v>
      </c>
      <c r="BK166" s="170">
        <f t="shared" si="24"/>
        <v>0</v>
      </c>
      <c r="BL166" s="14" t="s">
        <v>195</v>
      </c>
      <c r="BM166" s="14" t="s">
        <v>413</v>
      </c>
    </row>
    <row r="167" spans="2:65" s="1" customFormat="1" ht="22.5" customHeight="1">
      <c r="B167" s="133"/>
      <c r="C167" s="175" t="s">
        <v>232</v>
      </c>
      <c r="D167" s="175" t="s">
        <v>292</v>
      </c>
      <c r="E167" s="176" t="s">
        <v>414</v>
      </c>
      <c r="F167" s="261" t="s">
        <v>415</v>
      </c>
      <c r="G167" s="262"/>
      <c r="H167" s="262"/>
      <c r="I167" s="262"/>
      <c r="J167" s="177" t="s">
        <v>153</v>
      </c>
      <c r="K167" s="178">
        <v>1</v>
      </c>
      <c r="L167" s="263">
        <v>0</v>
      </c>
      <c r="M167" s="262"/>
      <c r="N167" s="264">
        <f t="shared" si="15"/>
        <v>0</v>
      </c>
      <c r="O167" s="243"/>
      <c r="P167" s="243"/>
      <c r="Q167" s="243"/>
      <c r="R167" s="135"/>
      <c r="T167" s="167" t="s">
        <v>3</v>
      </c>
      <c r="U167" s="40" t="s">
        <v>42</v>
      </c>
      <c r="V167" s="32"/>
      <c r="W167" s="168">
        <f t="shared" si="16"/>
        <v>0</v>
      </c>
      <c r="X167" s="168">
        <v>0.00027</v>
      </c>
      <c r="Y167" s="168">
        <f t="shared" si="17"/>
        <v>0.00027</v>
      </c>
      <c r="Z167" s="168">
        <v>0</v>
      </c>
      <c r="AA167" s="169">
        <f t="shared" si="18"/>
        <v>0</v>
      </c>
      <c r="AR167" s="14" t="s">
        <v>295</v>
      </c>
      <c r="AT167" s="14" t="s">
        <v>292</v>
      </c>
      <c r="AU167" s="14" t="s">
        <v>160</v>
      </c>
      <c r="AY167" s="14" t="s">
        <v>149</v>
      </c>
      <c r="BE167" s="110">
        <f t="shared" si="19"/>
        <v>0</v>
      </c>
      <c r="BF167" s="110">
        <f t="shared" si="20"/>
        <v>0</v>
      </c>
      <c r="BG167" s="110">
        <f t="shared" si="21"/>
        <v>0</v>
      </c>
      <c r="BH167" s="110">
        <f t="shared" si="22"/>
        <v>0</v>
      </c>
      <c r="BI167" s="110">
        <f t="shared" si="23"/>
        <v>0</v>
      </c>
      <c r="BJ167" s="14" t="s">
        <v>86</v>
      </c>
      <c r="BK167" s="170">
        <f t="shared" si="24"/>
        <v>0</v>
      </c>
      <c r="BL167" s="14" t="s">
        <v>195</v>
      </c>
      <c r="BM167" s="14" t="s">
        <v>416</v>
      </c>
    </row>
    <row r="168" spans="2:65" s="1" customFormat="1" ht="31.5" customHeight="1">
      <c r="B168" s="133"/>
      <c r="C168" s="162" t="s">
        <v>310</v>
      </c>
      <c r="D168" s="162" t="s">
        <v>150</v>
      </c>
      <c r="E168" s="163" t="s">
        <v>417</v>
      </c>
      <c r="F168" s="242" t="s">
        <v>418</v>
      </c>
      <c r="G168" s="243"/>
      <c r="H168" s="243"/>
      <c r="I168" s="243"/>
      <c r="J168" s="164" t="s">
        <v>385</v>
      </c>
      <c r="K168" s="165">
        <v>1</v>
      </c>
      <c r="L168" s="244">
        <v>0</v>
      </c>
      <c r="M168" s="243"/>
      <c r="N168" s="245">
        <f t="shared" si="15"/>
        <v>0</v>
      </c>
      <c r="O168" s="243"/>
      <c r="P168" s="243"/>
      <c r="Q168" s="243"/>
      <c r="R168" s="135"/>
      <c r="T168" s="167" t="s">
        <v>3</v>
      </c>
      <c r="U168" s="40" t="s">
        <v>42</v>
      </c>
      <c r="V168" s="32"/>
      <c r="W168" s="168">
        <f t="shared" si="16"/>
        <v>0</v>
      </c>
      <c r="X168" s="168">
        <v>0</v>
      </c>
      <c r="Y168" s="168">
        <f t="shared" si="17"/>
        <v>0</v>
      </c>
      <c r="Z168" s="168">
        <v>0.0026</v>
      </c>
      <c r="AA168" s="169">
        <f t="shared" si="18"/>
        <v>0.0026</v>
      </c>
      <c r="AR168" s="14" t="s">
        <v>195</v>
      </c>
      <c r="AT168" s="14" t="s">
        <v>150</v>
      </c>
      <c r="AU168" s="14" t="s">
        <v>160</v>
      </c>
      <c r="AY168" s="14" t="s">
        <v>149</v>
      </c>
      <c r="BE168" s="110">
        <f t="shared" si="19"/>
        <v>0</v>
      </c>
      <c r="BF168" s="110">
        <f t="shared" si="20"/>
        <v>0</v>
      </c>
      <c r="BG168" s="110">
        <f t="shared" si="21"/>
        <v>0</v>
      </c>
      <c r="BH168" s="110">
        <f t="shared" si="22"/>
        <v>0</v>
      </c>
      <c r="BI168" s="110">
        <f t="shared" si="23"/>
        <v>0</v>
      </c>
      <c r="BJ168" s="14" t="s">
        <v>86</v>
      </c>
      <c r="BK168" s="170">
        <f t="shared" si="24"/>
        <v>0</v>
      </c>
      <c r="BL168" s="14" t="s">
        <v>195</v>
      </c>
      <c r="BM168" s="14" t="s">
        <v>419</v>
      </c>
    </row>
    <row r="169" spans="2:65" s="1" customFormat="1" ht="31.5" customHeight="1">
      <c r="B169" s="133"/>
      <c r="C169" s="162" t="s">
        <v>314</v>
      </c>
      <c r="D169" s="162" t="s">
        <v>150</v>
      </c>
      <c r="E169" s="163" t="s">
        <v>420</v>
      </c>
      <c r="F169" s="242" t="s">
        <v>421</v>
      </c>
      <c r="G169" s="243"/>
      <c r="H169" s="243"/>
      <c r="I169" s="243"/>
      <c r="J169" s="164" t="s">
        <v>153</v>
      </c>
      <c r="K169" s="165">
        <v>1</v>
      </c>
      <c r="L169" s="244">
        <v>0</v>
      </c>
      <c r="M169" s="243"/>
      <c r="N169" s="245">
        <f t="shared" si="15"/>
        <v>0</v>
      </c>
      <c r="O169" s="243"/>
      <c r="P169" s="243"/>
      <c r="Q169" s="243"/>
      <c r="R169" s="135"/>
      <c r="T169" s="167" t="s">
        <v>3</v>
      </c>
      <c r="U169" s="40" t="s">
        <v>42</v>
      </c>
      <c r="V169" s="32"/>
      <c r="W169" s="168">
        <f t="shared" si="16"/>
        <v>0</v>
      </c>
      <c r="X169" s="168">
        <v>0.0001</v>
      </c>
      <c r="Y169" s="168">
        <f t="shared" si="17"/>
        <v>0.0001</v>
      </c>
      <c r="Z169" s="168">
        <v>0</v>
      </c>
      <c r="AA169" s="169">
        <f t="shared" si="18"/>
        <v>0</v>
      </c>
      <c r="AR169" s="14" t="s">
        <v>195</v>
      </c>
      <c r="AT169" s="14" t="s">
        <v>150</v>
      </c>
      <c r="AU169" s="14" t="s">
        <v>160</v>
      </c>
      <c r="AY169" s="14" t="s">
        <v>149</v>
      </c>
      <c r="BE169" s="110">
        <f t="shared" si="19"/>
        <v>0</v>
      </c>
      <c r="BF169" s="110">
        <f t="shared" si="20"/>
        <v>0</v>
      </c>
      <c r="BG169" s="110">
        <f t="shared" si="21"/>
        <v>0</v>
      </c>
      <c r="BH169" s="110">
        <f t="shared" si="22"/>
        <v>0</v>
      </c>
      <c r="BI169" s="110">
        <f t="shared" si="23"/>
        <v>0</v>
      </c>
      <c r="BJ169" s="14" t="s">
        <v>86</v>
      </c>
      <c r="BK169" s="170">
        <f t="shared" si="24"/>
        <v>0</v>
      </c>
      <c r="BL169" s="14" t="s">
        <v>195</v>
      </c>
      <c r="BM169" s="14" t="s">
        <v>422</v>
      </c>
    </row>
    <row r="170" spans="2:65" s="1" customFormat="1" ht="22.5" customHeight="1">
      <c r="B170" s="133"/>
      <c r="C170" s="175" t="s">
        <v>318</v>
      </c>
      <c r="D170" s="175" t="s">
        <v>292</v>
      </c>
      <c r="E170" s="176" t="s">
        <v>423</v>
      </c>
      <c r="F170" s="261" t="s">
        <v>424</v>
      </c>
      <c r="G170" s="262"/>
      <c r="H170" s="262"/>
      <c r="I170" s="262"/>
      <c r="J170" s="177" t="s">
        <v>153</v>
      </c>
      <c r="K170" s="178">
        <v>1</v>
      </c>
      <c r="L170" s="263">
        <v>0</v>
      </c>
      <c r="M170" s="262"/>
      <c r="N170" s="264">
        <f t="shared" si="15"/>
        <v>0</v>
      </c>
      <c r="O170" s="243"/>
      <c r="P170" s="243"/>
      <c r="Q170" s="243"/>
      <c r="R170" s="135"/>
      <c r="T170" s="167" t="s">
        <v>3</v>
      </c>
      <c r="U170" s="40" t="s">
        <v>42</v>
      </c>
      <c r="V170" s="32"/>
      <c r="W170" s="168">
        <f t="shared" si="16"/>
        <v>0</v>
      </c>
      <c r="X170" s="168">
        <v>0.00089</v>
      </c>
      <c r="Y170" s="168">
        <f t="shared" si="17"/>
        <v>0.00089</v>
      </c>
      <c r="Z170" s="168">
        <v>0</v>
      </c>
      <c r="AA170" s="169">
        <f t="shared" si="18"/>
        <v>0</v>
      </c>
      <c r="AR170" s="14" t="s">
        <v>295</v>
      </c>
      <c r="AT170" s="14" t="s">
        <v>292</v>
      </c>
      <c r="AU170" s="14" t="s">
        <v>160</v>
      </c>
      <c r="AY170" s="14" t="s">
        <v>149</v>
      </c>
      <c r="BE170" s="110">
        <f t="shared" si="19"/>
        <v>0</v>
      </c>
      <c r="BF170" s="110">
        <f t="shared" si="20"/>
        <v>0</v>
      </c>
      <c r="BG170" s="110">
        <f t="shared" si="21"/>
        <v>0</v>
      </c>
      <c r="BH170" s="110">
        <f t="shared" si="22"/>
        <v>0</v>
      </c>
      <c r="BI170" s="110">
        <f t="shared" si="23"/>
        <v>0</v>
      </c>
      <c r="BJ170" s="14" t="s">
        <v>86</v>
      </c>
      <c r="BK170" s="170">
        <f t="shared" si="24"/>
        <v>0</v>
      </c>
      <c r="BL170" s="14" t="s">
        <v>195</v>
      </c>
      <c r="BM170" s="14" t="s">
        <v>425</v>
      </c>
    </row>
    <row r="171" spans="2:65" s="1" customFormat="1" ht="31.5" customHeight="1">
      <c r="B171" s="133"/>
      <c r="C171" s="162" t="s">
        <v>322</v>
      </c>
      <c r="D171" s="162" t="s">
        <v>150</v>
      </c>
      <c r="E171" s="163" t="s">
        <v>426</v>
      </c>
      <c r="F171" s="242" t="s">
        <v>427</v>
      </c>
      <c r="G171" s="243"/>
      <c r="H171" s="243"/>
      <c r="I171" s="243"/>
      <c r="J171" s="164" t="s">
        <v>302</v>
      </c>
      <c r="K171" s="166">
        <v>0</v>
      </c>
      <c r="L171" s="244">
        <v>0</v>
      </c>
      <c r="M171" s="243"/>
      <c r="N171" s="245">
        <f t="shared" si="15"/>
        <v>0</v>
      </c>
      <c r="O171" s="243"/>
      <c r="P171" s="243"/>
      <c r="Q171" s="243"/>
      <c r="R171" s="135"/>
      <c r="T171" s="167" t="s">
        <v>3</v>
      </c>
      <c r="U171" s="40" t="s">
        <v>42</v>
      </c>
      <c r="V171" s="32"/>
      <c r="W171" s="168">
        <f t="shared" si="16"/>
        <v>0</v>
      </c>
      <c r="X171" s="168">
        <v>0</v>
      </c>
      <c r="Y171" s="168">
        <f t="shared" si="17"/>
        <v>0</v>
      </c>
      <c r="Z171" s="168">
        <v>0</v>
      </c>
      <c r="AA171" s="169">
        <f t="shared" si="18"/>
        <v>0</v>
      </c>
      <c r="AR171" s="14" t="s">
        <v>195</v>
      </c>
      <c r="AT171" s="14" t="s">
        <v>150</v>
      </c>
      <c r="AU171" s="14" t="s">
        <v>160</v>
      </c>
      <c r="AY171" s="14" t="s">
        <v>149</v>
      </c>
      <c r="BE171" s="110">
        <f t="shared" si="19"/>
        <v>0</v>
      </c>
      <c r="BF171" s="110">
        <f t="shared" si="20"/>
        <v>0</v>
      </c>
      <c r="BG171" s="110">
        <f t="shared" si="21"/>
        <v>0</v>
      </c>
      <c r="BH171" s="110">
        <f t="shared" si="22"/>
        <v>0</v>
      </c>
      <c r="BI171" s="110">
        <f t="shared" si="23"/>
        <v>0</v>
      </c>
      <c r="BJ171" s="14" t="s">
        <v>86</v>
      </c>
      <c r="BK171" s="170">
        <f t="shared" si="24"/>
        <v>0</v>
      </c>
      <c r="BL171" s="14" t="s">
        <v>195</v>
      </c>
      <c r="BM171" s="14" t="s">
        <v>428</v>
      </c>
    </row>
    <row r="172" spans="2:63" s="10" customFormat="1" ht="36.75" customHeight="1">
      <c r="B172" s="151"/>
      <c r="C172" s="152"/>
      <c r="D172" s="153" t="s">
        <v>349</v>
      </c>
      <c r="E172" s="153"/>
      <c r="F172" s="153"/>
      <c r="G172" s="153"/>
      <c r="H172" s="153"/>
      <c r="I172" s="153"/>
      <c r="J172" s="153"/>
      <c r="K172" s="153"/>
      <c r="L172" s="153"/>
      <c r="M172" s="153"/>
      <c r="N172" s="255">
        <f>BK172</f>
        <v>0</v>
      </c>
      <c r="O172" s="256"/>
      <c r="P172" s="256"/>
      <c r="Q172" s="256"/>
      <c r="R172" s="154"/>
      <c r="T172" s="155"/>
      <c r="U172" s="152"/>
      <c r="V172" s="152"/>
      <c r="W172" s="156">
        <f>W173+W181+W204</f>
        <v>0</v>
      </c>
      <c r="X172" s="152"/>
      <c r="Y172" s="156">
        <f>Y173+Y181+Y204</f>
        <v>0.25324875</v>
      </c>
      <c r="Z172" s="152"/>
      <c r="AA172" s="157">
        <f>AA173+AA181+AA204</f>
        <v>0.033530000000000004</v>
      </c>
      <c r="AR172" s="158" t="s">
        <v>86</v>
      </c>
      <c r="AT172" s="159" t="s">
        <v>74</v>
      </c>
      <c r="AU172" s="159" t="s">
        <v>75</v>
      </c>
      <c r="AY172" s="158" t="s">
        <v>149</v>
      </c>
      <c r="BK172" s="160">
        <f>BK173+BK181+BK204</f>
        <v>0</v>
      </c>
    </row>
    <row r="173" spans="2:63" s="10" customFormat="1" ht="19.5" customHeight="1">
      <c r="B173" s="151"/>
      <c r="C173" s="152"/>
      <c r="D173" s="161" t="s">
        <v>344</v>
      </c>
      <c r="E173" s="161"/>
      <c r="F173" s="161"/>
      <c r="G173" s="161"/>
      <c r="H173" s="161"/>
      <c r="I173" s="161"/>
      <c r="J173" s="161"/>
      <c r="K173" s="161"/>
      <c r="L173" s="161"/>
      <c r="M173" s="161"/>
      <c r="N173" s="265">
        <f>BK173</f>
        <v>0</v>
      </c>
      <c r="O173" s="266"/>
      <c r="P173" s="266"/>
      <c r="Q173" s="266"/>
      <c r="R173" s="154"/>
      <c r="T173" s="155"/>
      <c r="U173" s="152"/>
      <c r="V173" s="152"/>
      <c r="W173" s="156">
        <f>W174+W176</f>
        <v>0</v>
      </c>
      <c r="X173" s="152"/>
      <c r="Y173" s="156">
        <f>Y174+Y176</f>
        <v>0.15714375</v>
      </c>
      <c r="Z173" s="152"/>
      <c r="AA173" s="157">
        <f>AA174+AA176</f>
        <v>0.01</v>
      </c>
      <c r="AR173" s="158" t="s">
        <v>82</v>
      </c>
      <c r="AT173" s="159" t="s">
        <v>74</v>
      </c>
      <c r="AU173" s="159" t="s">
        <v>82</v>
      </c>
      <c r="AY173" s="158" t="s">
        <v>149</v>
      </c>
      <c r="BK173" s="160">
        <f>BK174+BK176</f>
        <v>0</v>
      </c>
    </row>
    <row r="174" spans="2:63" s="10" customFormat="1" ht="14.25" customHeight="1">
      <c r="B174" s="151"/>
      <c r="C174" s="152"/>
      <c r="D174" s="161" t="s">
        <v>350</v>
      </c>
      <c r="E174" s="161"/>
      <c r="F174" s="161"/>
      <c r="G174" s="161"/>
      <c r="H174" s="161"/>
      <c r="I174" s="161"/>
      <c r="J174" s="161"/>
      <c r="K174" s="161"/>
      <c r="L174" s="161"/>
      <c r="M174" s="161"/>
      <c r="N174" s="253">
        <f>BK174</f>
        <v>0</v>
      </c>
      <c r="O174" s="254"/>
      <c r="P174" s="254"/>
      <c r="Q174" s="254"/>
      <c r="R174" s="154"/>
      <c r="T174" s="155"/>
      <c r="U174" s="152"/>
      <c r="V174" s="152"/>
      <c r="W174" s="156">
        <f>W175</f>
        <v>0</v>
      </c>
      <c r="X174" s="152"/>
      <c r="Y174" s="156">
        <f>Y175</f>
        <v>0.15714375</v>
      </c>
      <c r="Z174" s="152"/>
      <c r="AA174" s="157">
        <f>AA175</f>
        <v>0</v>
      </c>
      <c r="AR174" s="158" t="s">
        <v>82</v>
      </c>
      <c r="AT174" s="159" t="s">
        <v>74</v>
      </c>
      <c r="AU174" s="159" t="s">
        <v>86</v>
      </c>
      <c r="AY174" s="158" t="s">
        <v>149</v>
      </c>
      <c r="BK174" s="160">
        <f>BK175</f>
        <v>0</v>
      </c>
    </row>
    <row r="175" spans="2:65" s="1" customFormat="1" ht="44.25" customHeight="1">
      <c r="B175" s="133"/>
      <c r="C175" s="162" t="s">
        <v>326</v>
      </c>
      <c r="D175" s="162" t="s">
        <v>150</v>
      </c>
      <c r="E175" s="163" t="s">
        <v>429</v>
      </c>
      <c r="F175" s="242" t="s">
        <v>430</v>
      </c>
      <c r="G175" s="243"/>
      <c r="H175" s="243"/>
      <c r="I175" s="243"/>
      <c r="J175" s="164" t="s">
        <v>431</v>
      </c>
      <c r="K175" s="165">
        <v>0.075</v>
      </c>
      <c r="L175" s="244">
        <v>0</v>
      </c>
      <c r="M175" s="243"/>
      <c r="N175" s="245">
        <f>ROUND(L175*K175,3)</f>
        <v>0</v>
      </c>
      <c r="O175" s="243"/>
      <c r="P175" s="243"/>
      <c r="Q175" s="243"/>
      <c r="R175" s="135"/>
      <c r="T175" s="167" t="s">
        <v>3</v>
      </c>
      <c r="U175" s="40" t="s">
        <v>42</v>
      </c>
      <c r="V175" s="32"/>
      <c r="W175" s="168">
        <f>V175*K175</f>
        <v>0</v>
      </c>
      <c r="X175" s="168">
        <v>2.09525</v>
      </c>
      <c r="Y175" s="168">
        <f>X175*K175</f>
        <v>0.15714375</v>
      </c>
      <c r="Z175" s="168">
        <v>0</v>
      </c>
      <c r="AA175" s="169">
        <f>Z175*K175</f>
        <v>0</v>
      </c>
      <c r="AR175" s="14" t="s">
        <v>154</v>
      </c>
      <c r="AT175" s="14" t="s">
        <v>150</v>
      </c>
      <c r="AU175" s="14" t="s">
        <v>160</v>
      </c>
      <c r="AY175" s="14" t="s">
        <v>149</v>
      </c>
      <c r="BE175" s="110">
        <f>IF(U175="základná",N175,0)</f>
        <v>0</v>
      </c>
      <c r="BF175" s="110">
        <f>IF(U175="znížená",N175,0)</f>
        <v>0</v>
      </c>
      <c r="BG175" s="110">
        <f>IF(U175="zákl. prenesená",N175,0)</f>
        <v>0</v>
      </c>
      <c r="BH175" s="110">
        <f>IF(U175="zníž. prenesená",N175,0)</f>
        <v>0</v>
      </c>
      <c r="BI175" s="110">
        <f>IF(U175="nulová",N175,0)</f>
        <v>0</v>
      </c>
      <c r="BJ175" s="14" t="s">
        <v>86</v>
      </c>
      <c r="BK175" s="170">
        <f>ROUND(L175*K175,3)</f>
        <v>0</v>
      </c>
      <c r="BL175" s="14" t="s">
        <v>154</v>
      </c>
      <c r="BM175" s="14" t="s">
        <v>432</v>
      </c>
    </row>
    <row r="176" spans="2:63" s="10" customFormat="1" ht="21.75" customHeight="1">
      <c r="B176" s="151"/>
      <c r="C176" s="152"/>
      <c r="D176" s="161" t="s">
        <v>345</v>
      </c>
      <c r="E176" s="161"/>
      <c r="F176" s="161"/>
      <c r="G176" s="161"/>
      <c r="H176" s="161"/>
      <c r="I176" s="161"/>
      <c r="J176" s="161"/>
      <c r="K176" s="161"/>
      <c r="L176" s="161"/>
      <c r="M176" s="161"/>
      <c r="N176" s="257">
        <f>BK176</f>
        <v>0</v>
      </c>
      <c r="O176" s="258"/>
      <c r="P176" s="258"/>
      <c r="Q176" s="258"/>
      <c r="R176" s="154"/>
      <c r="T176" s="155"/>
      <c r="U176" s="152"/>
      <c r="V176" s="152"/>
      <c r="W176" s="156">
        <f>SUM(W177:W180)</f>
        <v>0</v>
      </c>
      <c r="X176" s="152"/>
      <c r="Y176" s="156">
        <f>SUM(Y177:Y180)</f>
        <v>0</v>
      </c>
      <c r="Z176" s="152"/>
      <c r="AA176" s="157">
        <f>SUM(AA177:AA180)</f>
        <v>0.01</v>
      </c>
      <c r="AR176" s="158" t="s">
        <v>82</v>
      </c>
      <c r="AT176" s="159" t="s">
        <v>74</v>
      </c>
      <c r="AU176" s="159" t="s">
        <v>86</v>
      </c>
      <c r="AY176" s="158" t="s">
        <v>149</v>
      </c>
      <c r="BK176" s="160">
        <f>SUM(BK177:BK180)</f>
        <v>0</v>
      </c>
    </row>
    <row r="177" spans="2:65" s="1" customFormat="1" ht="22.5" customHeight="1">
      <c r="B177" s="133"/>
      <c r="C177" s="162" t="s">
        <v>330</v>
      </c>
      <c r="D177" s="162" t="s">
        <v>150</v>
      </c>
      <c r="E177" s="163" t="s">
        <v>433</v>
      </c>
      <c r="F177" s="242" t="s">
        <v>434</v>
      </c>
      <c r="G177" s="243"/>
      <c r="H177" s="243"/>
      <c r="I177" s="243"/>
      <c r="J177" s="164" t="s">
        <v>287</v>
      </c>
      <c r="K177" s="165">
        <v>5</v>
      </c>
      <c r="L177" s="244">
        <v>0</v>
      </c>
      <c r="M177" s="243"/>
      <c r="N177" s="245">
        <f>ROUND(L177*K177,3)</f>
        <v>0</v>
      </c>
      <c r="O177" s="243"/>
      <c r="P177" s="243"/>
      <c r="Q177" s="243"/>
      <c r="R177" s="135"/>
      <c r="T177" s="167" t="s">
        <v>3</v>
      </c>
      <c r="U177" s="40" t="s">
        <v>42</v>
      </c>
      <c r="V177" s="32"/>
      <c r="W177" s="168">
        <f>V177*K177</f>
        <v>0</v>
      </c>
      <c r="X177" s="168">
        <v>0</v>
      </c>
      <c r="Y177" s="168">
        <f>X177*K177</f>
        <v>0</v>
      </c>
      <c r="Z177" s="168">
        <v>0.002</v>
      </c>
      <c r="AA177" s="169">
        <f>Z177*K177</f>
        <v>0.01</v>
      </c>
      <c r="AR177" s="14" t="s">
        <v>154</v>
      </c>
      <c r="AT177" s="14" t="s">
        <v>150</v>
      </c>
      <c r="AU177" s="14" t="s">
        <v>160</v>
      </c>
      <c r="AY177" s="14" t="s">
        <v>149</v>
      </c>
      <c r="BE177" s="110">
        <f>IF(U177="základná",N177,0)</f>
        <v>0</v>
      </c>
      <c r="BF177" s="110">
        <f>IF(U177="znížená",N177,0)</f>
        <v>0</v>
      </c>
      <c r="BG177" s="110">
        <f>IF(U177="zákl. prenesená",N177,0)</f>
        <v>0</v>
      </c>
      <c r="BH177" s="110">
        <f>IF(U177="zníž. prenesená",N177,0)</f>
        <v>0</v>
      </c>
      <c r="BI177" s="110">
        <f>IF(U177="nulová",N177,0)</f>
        <v>0</v>
      </c>
      <c r="BJ177" s="14" t="s">
        <v>86</v>
      </c>
      <c r="BK177" s="170">
        <f>ROUND(L177*K177,3)</f>
        <v>0</v>
      </c>
      <c r="BL177" s="14" t="s">
        <v>154</v>
      </c>
      <c r="BM177" s="14" t="s">
        <v>435</v>
      </c>
    </row>
    <row r="178" spans="2:65" s="1" customFormat="1" ht="31.5" customHeight="1">
      <c r="B178" s="133"/>
      <c r="C178" s="162" t="s">
        <v>334</v>
      </c>
      <c r="D178" s="162" t="s">
        <v>150</v>
      </c>
      <c r="E178" s="163" t="s">
        <v>172</v>
      </c>
      <c r="F178" s="242" t="s">
        <v>173</v>
      </c>
      <c r="G178" s="243"/>
      <c r="H178" s="243"/>
      <c r="I178" s="243"/>
      <c r="J178" s="164" t="s">
        <v>174</v>
      </c>
      <c r="K178" s="165">
        <v>0.212</v>
      </c>
      <c r="L178" s="244">
        <v>0</v>
      </c>
      <c r="M178" s="243"/>
      <c r="N178" s="245">
        <f>ROUND(L178*K178,3)</f>
        <v>0</v>
      </c>
      <c r="O178" s="243"/>
      <c r="P178" s="243"/>
      <c r="Q178" s="243"/>
      <c r="R178" s="135"/>
      <c r="T178" s="167" t="s">
        <v>3</v>
      </c>
      <c r="U178" s="40" t="s">
        <v>42</v>
      </c>
      <c r="V178" s="32"/>
      <c r="W178" s="168">
        <f>V178*K178</f>
        <v>0</v>
      </c>
      <c r="X178" s="168">
        <v>0</v>
      </c>
      <c r="Y178" s="168">
        <f>X178*K178</f>
        <v>0</v>
      </c>
      <c r="Z178" s="168">
        <v>0</v>
      </c>
      <c r="AA178" s="169">
        <f>Z178*K178</f>
        <v>0</v>
      </c>
      <c r="AR178" s="14" t="s">
        <v>195</v>
      </c>
      <c r="AT178" s="14" t="s">
        <v>150</v>
      </c>
      <c r="AU178" s="14" t="s">
        <v>160</v>
      </c>
      <c r="AY178" s="14" t="s">
        <v>149</v>
      </c>
      <c r="BE178" s="110">
        <f>IF(U178="základná",N178,0)</f>
        <v>0</v>
      </c>
      <c r="BF178" s="110">
        <f>IF(U178="znížená",N178,0)</f>
        <v>0</v>
      </c>
      <c r="BG178" s="110">
        <f>IF(U178="zákl. prenesená",N178,0)</f>
        <v>0</v>
      </c>
      <c r="BH178" s="110">
        <f>IF(U178="zníž. prenesená",N178,0)</f>
        <v>0</v>
      </c>
      <c r="BI178" s="110">
        <f>IF(U178="nulová",N178,0)</f>
        <v>0</v>
      </c>
      <c r="BJ178" s="14" t="s">
        <v>86</v>
      </c>
      <c r="BK178" s="170">
        <f>ROUND(L178*K178,3)</f>
        <v>0</v>
      </c>
      <c r="BL178" s="14" t="s">
        <v>195</v>
      </c>
      <c r="BM178" s="14" t="s">
        <v>436</v>
      </c>
    </row>
    <row r="179" spans="2:65" s="1" customFormat="1" ht="31.5" customHeight="1">
      <c r="B179" s="133"/>
      <c r="C179" s="162" t="s">
        <v>338</v>
      </c>
      <c r="D179" s="162" t="s">
        <v>150</v>
      </c>
      <c r="E179" s="163" t="s">
        <v>177</v>
      </c>
      <c r="F179" s="242" t="s">
        <v>359</v>
      </c>
      <c r="G179" s="243"/>
      <c r="H179" s="243"/>
      <c r="I179" s="243"/>
      <c r="J179" s="164" t="s">
        <v>174</v>
      </c>
      <c r="K179" s="165">
        <v>2.12</v>
      </c>
      <c r="L179" s="244">
        <v>0</v>
      </c>
      <c r="M179" s="243"/>
      <c r="N179" s="245">
        <f>ROUND(L179*K179,3)</f>
        <v>0</v>
      </c>
      <c r="O179" s="243"/>
      <c r="P179" s="243"/>
      <c r="Q179" s="243"/>
      <c r="R179" s="135"/>
      <c r="T179" s="167" t="s">
        <v>3</v>
      </c>
      <c r="U179" s="40" t="s">
        <v>42</v>
      </c>
      <c r="V179" s="32"/>
      <c r="W179" s="168">
        <f>V179*K179</f>
        <v>0</v>
      </c>
      <c r="X179" s="168">
        <v>0</v>
      </c>
      <c r="Y179" s="168">
        <f>X179*K179</f>
        <v>0</v>
      </c>
      <c r="Z179" s="168">
        <v>0</v>
      </c>
      <c r="AA179" s="169">
        <f>Z179*K179</f>
        <v>0</v>
      </c>
      <c r="AR179" s="14" t="s">
        <v>195</v>
      </c>
      <c r="AT179" s="14" t="s">
        <v>150</v>
      </c>
      <c r="AU179" s="14" t="s">
        <v>160</v>
      </c>
      <c r="AY179" s="14" t="s">
        <v>149</v>
      </c>
      <c r="BE179" s="110">
        <f>IF(U179="základná",N179,0)</f>
        <v>0</v>
      </c>
      <c r="BF179" s="110">
        <f>IF(U179="znížená",N179,0)</f>
        <v>0</v>
      </c>
      <c r="BG179" s="110">
        <f>IF(U179="zákl. prenesená",N179,0)</f>
        <v>0</v>
      </c>
      <c r="BH179" s="110">
        <f>IF(U179="zníž. prenesená",N179,0)</f>
        <v>0</v>
      </c>
      <c r="BI179" s="110">
        <f>IF(U179="nulová",N179,0)</f>
        <v>0</v>
      </c>
      <c r="BJ179" s="14" t="s">
        <v>86</v>
      </c>
      <c r="BK179" s="170">
        <f>ROUND(L179*K179,3)</f>
        <v>0</v>
      </c>
      <c r="BL179" s="14" t="s">
        <v>195</v>
      </c>
      <c r="BM179" s="14" t="s">
        <v>437</v>
      </c>
    </row>
    <row r="180" spans="2:65" s="1" customFormat="1" ht="31.5" customHeight="1">
      <c r="B180" s="133"/>
      <c r="C180" s="162" t="s">
        <v>438</v>
      </c>
      <c r="D180" s="162" t="s">
        <v>150</v>
      </c>
      <c r="E180" s="163" t="s">
        <v>181</v>
      </c>
      <c r="F180" s="242" t="s">
        <v>182</v>
      </c>
      <c r="G180" s="243"/>
      <c r="H180" s="243"/>
      <c r="I180" s="243"/>
      <c r="J180" s="164" t="s">
        <v>174</v>
      </c>
      <c r="K180" s="165">
        <v>0.212</v>
      </c>
      <c r="L180" s="244">
        <v>0</v>
      </c>
      <c r="M180" s="243"/>
      <c r="N180" s="245">
        <f>ROUND(L180*K180,3)</f>
        <v>0</v>
      </c>
      <c r="O180" s="243"/>
      <c r="P180" s="243"/>
      <c r="Q180" s="243"/>
      <c r="R180" s="135"/>
      <c r="T180" s="167" t="s">
        <v>3</v>
      </c>
      <c r="U180" s="40" t="s">
        <v>42</v>
      </c>
      <c r="V180" s="32"/>
      <c r="W180" s="168">
        <f>V180*K180</f>
        <v>0</v>
      </c>
      <c r="X180" s="168">
        <v>0</v>
      </c>
      <c r="Y180" s="168">
        <f>X180*K180</f>
        <v>0</v>
      </c>
      <c r="Z180" s="168">
        <v>0</v>
      </c>
      <c r="AA180" s="169">
        <f>Z180*K180</f>
        <v>0</v>
      </c>
      <c r="AR180" s="14" t="s">
        <v>195</v>
      </c>
      <c r="AT180" s="14" t="s">
        <v>150</v>
      </c>
      <c r="AU180" s="14" t="s">
        <v>160</v>
      </c>
      <c r="AY180" s="14" t="s">
        <v>149</v>
      </c>
      <c r="BE180" s="110">
        <f>IF(U180="základná",N180,0)</f>
        <v>0</v>
      </c>
      <c r="BF180" s="110">
        <f>IF(U180="znížená",N180,0)</f>
        <v>0</v>
      </c>
      <c r="BG180" s="110">
        <f>IF(U180="zákl. prenesená",N180,0)</f>
        <v>0</v>
      </c>
      <c r="BH180" s="110">
        <f>IF(U180="zníž. prenesená",N180,0)</f>
        <v>0</v>
      </c>
      <c r="BI180" s="110">
        <f>IF(U180="nulová",N180,0)</f>
        <v>0</v>
      </c>
      <c r="BJ180" s="14" t="s">
        <v>86</v>
      </c>
      <c r="BK180" s="170">
        <f>ROUND(L180*K180,3)</f>
        <v>0</v>
      </c>
      <c r="BL180" s="14" t="s">
        <v>195</v>
      </c>
      <c r="BM180" s="14" t="s">
        <v>439</v>
      </c>
    </row>
    <row r="181" spans="2:63" s="10" customFormat="1" ht="29.25" customHeight="1">
      <c r="B181" s="151"/>
      <c r="C181" s="152"/>
      <c r="D181" s="161" t="s">
        <v>346</v>
      </c>
      <c r="E181" s="161"/>
      <c r="F181" s="161"/>
      <c r="G181" s="161"/>
      <c r="H181" s="161"/>
      <c r="I181" s="161"/>
      <c r="J181" s="161"/>
      <c r="K181" s="161"/>
      <c r="L181" s="161"/>
      <c r="M181" s="161"/>
      <c r="N181" s="267">
        <f>BK181</f>
        <v>0</v>
      </c>
      <c r="O181" s="268"/>
      <c r="P181" s="268"/>
      <c r="Q181" s="268"/>
      <c r="R181" s="154"/>
      <c r="T181" s="155"/>
      <c r="U181" s="152"/>
      <c r="V181" s="152"/>
      <c r="W181" s="156">
        <f>W182+W186+W191</f>
        <v>0</v>
      </c>
      <c r="X181" s="152"/>
      <c r="Y181" s="156">
        <f>Y182+Y186+Y191</f>
        <v>0.030535000000000003</v>
      </c>
      <c r="Z181" s="152"/>
      <c r="AA181" s="157">
        <f>AA182+AA186+AA191</f>
        <v>0.00098</v>
      </c>
      <c r="AR181" s="158" t="s">
        <v>86</v>
      </c>
      <c r="AT181" s="159" t="s">
        <v>74</v>
      </c>
      <c r="AU181" s="159" t="s">
        <v>82</v>
      </c>
      <c r="AY181" s="158" t="s">
        <v>149</v>
      </c>
      <c r="BK181" s="160">
        <f>BK182+BK186+BK191</f>
        <v>0</v>
      </c>
    </row>
    <row r="182" spans="2:63" s="10" customFormat="1" ht="14.25" customHeight="1">
      <c r="B182" s="151"/>
      <c r="C182" s="152"/>
      <c r="D182" s="161" t="s">
        <v>351</v>
      </c>
      <c r="E182" s="161"/>
      <c r="F182" s="161"/>
      <c r="G182" s="161"/>
      <c r="H182" s="161"/>
      <c r="I182" s="161"/>
      <c r="J182" s="161"/>
      <c r="K182" s="161"/>
      <c r="L182" s="161"/>
      <c r="M182" s="161"/>
      <c r="N182" s="253">
        <f>BK182</f>
        <v>0</v>
      </c>
      <c r="O182" s="254"/>
      <c r="P182" s="254"/>
      <c r="Q182" s="254"/>
      <c r="R182" s="154"/>
      <c r="T182" s="155"/>
      <c r="U182" s="152"/>
      <c r="V182" s="152"/>
      <c r="W182" s="156">
        <f>SUM(W183:W185)</f>
        <v>0</v>
      </c>
      <c r="X182" s="152"/>
      <c r="Y182" s="156">
        <f>SUM(Y183:Y185)</f>
        <v>0.001215</v>
      </c>
      <c r="Z182" s="152"/>
      <c r="AA182" s="157">
        <f>SUM(AA183:AA185)</f>
        <v>0</v>
      </c>
      <c r="AR182" s="158" t="s">
        <v>86</v>
      </c>
      <c r="AT182" s="159" t="s">
        <v>74</v>
      </c>
      <c r="AU182" s="159" t="s">
        <v>86</v>
      </c>
      <c r="AY182" s="158" t="s">
        <v>149</v>
      </c>
      <c r="BK182" s="160">
        <f>SUM(BK183:BK185)</f>
        <v>0</v>
      </c>
    </row>
    <row r="183" spans="2:65" s="1" customFormat="1" ht="31.5" customHeight="1">
      <c r="B183" s="133"/>
      <c r="C183" s="162" t="s">
        <v>440</v>
      </c>
      <c r="D183" s="162" t="s">
        <v>150</v>
      </c>
      <c r="E183" s="163" t="s">
        <v>441</v>
      </c>
      <c r="F183" s="242" t="s">
        <v>442</v>
      </c>
      <c r="G183" s="243"/>
      <c r="H183" s="243"/>
      <c r="I183" s="243"/>
      <c r="J183" s="164" t="s">
        <v>287</v>
      </c>
      <c r="K183" s="165">
        <v>15</v>
      </c>
      <c r="L183" s="244">
        <v>0</v>
      </c>
      <c r="M183" s="243"/>
      <c r="N183" s="245">
        <f>ROUND(L183*K183,3)</f>
        <v>0</v>
      </c>
      <c r="O183" s="243"/>
      <c r="P183" s="243"/>
      <c r="Q183" s="243"/>
      <c r="R183" s="135"/>
      <c r="T183" s="167" t="s">
        <v>3</v>
      </c>
      <c r="U183" s="40" t="s">
        <v>42</v>
      </c>
      <c r="V183" s="32"/>
      <c r="W183" s="168">
        <f>V183*K183</f>
        <v>0</v>
      </c>
      <c r="X183" s="168">
        <v>3E-05</v>
      </c>
      <c r="Y183" s="168">
        <f>X183*K183</f>
        <v>0.00045</v>
      </c>
      <c r="Z183" s="168">
        <v>0</v>
      </c>
      <c r="AA183" s="169">
        <f>Z183*K183</f>
        <v>0</v>
      </c>
      <c r="AR183" s="14" t="s">
        <v>195</v>
      </c>
      <c r="AT183" s="14" t="s">
        <v>150</v>
      </c>
      <c r="AU183" s="14" t="s">
        <v>160</v>
      </c>
      <c r="AY183" s="14" t="s">
        <v>149</v>
      </c>
      <c r="BE183" s="110">
        <f>IF(U183="základná",N183,0)</f>
        <v>0</v>
      </c>
      <c r="BF183" s="110">
        <f>IF(U183="znížená",N183,0)</f>
        <v>0</v>
      </c>
      <c r="BG183" s="110">
        <f>IF(U183="zákl. prenesená",N183,0)</f>
        <v>0</v>
      </c>
      <c r="BH183" s="110">
        <f>IF(U183="zníž. prenesená",N183,0)</f>
        <v>0</v>
      </c>
      <c r="BI183" s="110">
        <f>IF(U183="nulová",N183,0)</f>
        <v>0</v>
      </c>
      <c r="BJ183" s="14" t="s">
        <v>86</v>
      </c>
      <c r="BK183" s="170">
        <f>ROUND(L183*K183,3)</f>
        <v>0</v>
      </c>
      <c r="BL183" s="14" t="s">
        <v>195</v>
      </c>
      <c r="BM183" s="14" t="s">
        <v>443</v>
      </c>
    </row>
    <row r="184" spans="2:65" s="1" customFormat="1" ht="22.5" customHeight="1">
      <c r="B184" s="133"/>
      <c r="C184" s="175" t="s">
        <v>295</v>
      </c>
      <c r="D184" s="175" t="s">
        <v>292</v>
      </c>
      <c r="E184" s="176" t="s">
        <v>444</v>
      </c>
      <c r="F184" s="261" t="s">
        <v>445</v>
      </c>
      <c r="G184" s="262"/>
      <c r="H184" s="262"/>
      <c r="I184" s="262"/>
      <c r="J184" s="177" t="s">
        <v>287</v>
      </c>
      <c r="K184" s="178">
        <v>15.3</v>
      </c>
      <c r="L184" s="263">
        <v>0</v>
      </c>
      <c r="M184" s="262"/>
      <c r="N184" s="264">
        <f>ROUND(L184*K184,3)</f>
        <v>0</v>
      </c>
      <c r="O184" s="243"/>
      <c r="P184" s="243"/>
      <c r="Q184" s="243"/>
      <c r="R184" s="135"/>
      <c r="T184" s="167" t="s">
        <v>3</v>
      </c>
      <c r="U184" s="40" t="s">
        <v>42</v>
      </c>
      <c r="V184" s="32"/>
      <c r="W184" s="168">
        <f>V184*K184</f>
        <v>0</v>
      </c>
      <c r="X184" s="168">
        <v>5E-05</v>
      </c>
      <c r="Y184" s="168">
        <f>X184*K184</f>
        <v>0.0007650000000000001</v>
      </c>
      <c r="Z184" s="168">
        <v>0</v>
      </c>
      <c r="AA184" s="169">
        <f>Z184*K184</f>
        <v>0</v>
      </c>
      <c r="AR184" s="14" t="s">
        <v>295</v>
      </c>
      <c r="AT184" s="14" t="s">
        <v>292</v>
      </c>
      <c r="AU184" s="14" t="s">
        <v>160</v>
      </c>
      <c r="AY184" s="14" t="s">
        <v>149</v>
      </c>
      <c r="BE184" s="110">
        <f>IF(U184="základná",N184,0)</f>
        <v>0</v>
      </c>
      <c r="BF184" s="110">
        <f>IF(U184="znížená",N184,0)</f>
        <v>0</v>
      </c>
      <c r="BG184" s="110">
        <f>IF(U184="zákl. prenesená",N184,0)</f>
        <v>0</v>
      </c>
      <c r="BH184" s="110">
        <f>IF(U184="zníž. prenesená",N184,0)</f>
        <v>0</v>
      </c>
      <c r="BI184" s="110">
        <f>IF(U184="nulová",N184,0)</f>
        <v>0</v>
      </c>
      <c r="BJ184" s="14" t="s">
        <v>86</v>
      </c>
      <c r="BK184" s="170">
        <f>ROUND(L184*K184,3)</f>
        <v>0</v>
      </c>
      <c r="BL184" s="14" t="s">
        <v>195</v>
      </c>
      <c r="BM184" s="14" t="s">
        <v>446</v>
      </c>
    </row>
    <row r="185" spans="2:65" s="1" customFormat="1" ht="31.5" customHeight="1">
      <c r="B185" s="133"/>
      <c r="C185" s="162" t="s">
        <v>447</v>
      </c>
      <c r="D185" s="162" t="s">
        <v>150</v>
      </c>
      <c r="E185" s="163" t="s">
        <v>448</v>
      </c>
      <c r="F185" s="242" t="s">
        <v>449</v>
      </c>
      <c r="G185" s="243"/>
      <c r="H185" s="243"/>
      <c r="I185" s="243"/>
      <c r="J185" s="164" t="s">
        <v>302</v>
      </c>
      <c r="K185" s="166">
        <v>0</v>
      </c>
      <c r="L185" s="244">
        <v>0</v>
      </c>
      <c r="M185" s="243"/>
      <c r="N185" s="245">
        <f>ROUND(L185*K185,3)</f>
        <v>0</v>
      </c>
      <c r="O185" s="243"/>
      <c r="P185" s="243"/>
      <c r="Q185" s="243"/>
      <c r="R185" s="135"/>
      <c r="T185" s="167" t="s">
        <v>3</v>
      </c>
      <c r="U185" s="40" t="s">
        <v>42</v>
      </c>
      <c r="V185" s="32"/>
      <c r="W185" s="168">
        <f>V185*K185</f>
        <v>0</v>
      </c>
      <c r="X185" s="168">
        <v>0</v>
      </c>
      <c r="Y185" s="168">
        <f>X185*K185</f>
        <v>0</v>
      </c>
      <c r="Z185" s="168">
        <v>0</v>
      </c>
      <c r="AA185" s="169">
        <f>Z185*K185</f>
        <v>0</v>
      </c>
      <c r="AR185" s="14" t="s">
        <v>195</v>
      </c>
      <c r="AT185" s="14" t="s">
        <v>150</v>
      </c>
      <c r="AU185" s="14" t="s">
        <v>160</v>
      </c>
      <c r="AY185" s="14" t="s">
        <v>149</v>
      </c>
      <c r="BE185" s="110">
        <f>IF(U185="základná",N185,0)</f>
        <v>0</v>
      </c>
      <c r="BF185" s="110">
        <f>IF(U185="znížená",N185,0)</f>
        <v>0</v>
      </c>
      <c r="BG185" s="110">
        <f>IF(U185="zákl. prenesená",N185,0)</f>
        <v>0</v>
      </c>
      <c r="BH185" s="110">
        <f>IF(U185="zníž. prenesená",N185,0)</f>
        <v>0</v>
      </c>
      <c r="BI185" s="110">
        <f>IF(U185="nulová",N185,0)</f>
        <v>0</v>
      </c>
      <c r="BJ185" s="14" t="s">
        <v>86</v>
      </c>
      <c r="BK185" s="170">
        <f>ROUND(L185*K185,3)</f>
        <v>0</v>
      </c>
      <c r="BL185" s="14" t="s">
        <v>195</v>
      </c>
      <c r="BM185" s="14" t="s">
        <v>450</v>
      </c>
    </row>
    <row r="186" spans="2:63" s="10" customFormat="1" ht="21.75" customHeight="1">
      <c r="B186" s="151"/>
      <c r="C186" s="152"/>
      <c r="D186" s="161" t="s">
        <v>352</v>
      </c>
      <c r="E186" s="161"/>
      <c r="F186" s="161"/>
      <c r="G186" s="161"/>
      <c r="H186" s="161"/>
      <c r="I186" s="161"/>
      <c r="J186" s="161"/>
      <c r="K186" s="161"/>
      <c r="L186" s="161"/>
      <c r="M186" s="161"/>
      <c r="N186" s="257">
        <f>BK186</f>
        <v>0</v>
      </c>
      <c r="O186" s="258"/>
      <c r="P186" s="258"/>
      <c r="Q186" s="258"/>
      <c r="R186" s="154"/>
      <c r="T186" s="155"/>
      <c r="U186" s="152"/>
      <c r="V186" s="152"/>
      <c r="W186" s="156">
        <f>SUM(W187:W190)</f>
        <v>0</v>
      </c>
      <c r="X186" s="152"/>
      <c r="Y186" s="156">
        <f>SUM(Y187:Y190)</f>
        <v>0.016965</v>
      </c>
      <c r="Z186" s="152"/>
      <c r="AA186" s="157">
        <f>SUM(AA187:AA190)</f>
        <v>0</v>
      </c>
      <c r="AR186" s="158" t="s">
        <v>86</v>
      </c>
      <c r="AT186" s="159" t="s">
        <v>74</v>
      </c>
      <c r="AU186" s="159" t="s">
        <v>86</v>
      </c>
      <c r="AY186" s="158" t="s">
        <v>149</v>
      </c>
      <c r="BK186" s="160">
        <f>SUM(BK187:BK190)</f>
        <v>0</v>
      </c>
    </row>
    <row r="187" spans="2:65" s="1" customFormat="1" ht="31.5" customHeight="1">
      <c r="B187" s="133"/>
      <c r="C187" s="162" t="s">
        <v>451</v>
      </c>
      <c r="D187" s="162" t="s">
        <v>150</v>
      </c>
      <c r="E187" s="163" t="s">
        <v>452</v>
      </c>
      <c r="F187" s="242" t="s">
        <v>453</v>
      </c>
      <c r="G187" s="243"/>
      <c r="H187" s="243"/>
      <c r="I187" s="243"/>
      <c r="J187" s="164" t="s">
        <v>287</v>
      </c>
      <c r="K187" s="165">
        <v>14.5</v>
      </c>
      <c r="L187" s="244">
        <v>0</v>
      </c>
      <c r="M187" s="243"/>
      <c r="N187" s="245">
        <f>ROUND(L187*K187,3)</f>
        <v>0</v>
      </c>
      <c r="O187" s="243"/>
      <c r="P187" s="243"/>
      <c r="Q187" s="243"/>
      <c r="R187" s="135"/>
      <c r="T187" s="167" t="s">
        <v>3</v>
      </c>
      <c r="U187" s="40" t="s">
        <v>42</v>
      </c>
      <c r="V187" s="32"/>
      <c r="W187" s="168">
        <f>V187*K187</f>
        <v>0</v>
      </c>
      <c r="X187" s="168">
        <v>0.00117</v>
      </c>
      <c r="Y187" s="168">
        <f>X187*K187</f>
        <v>0.016965</v>
      </c>
      <c r="Z187" s="168">
        <v>0</v>
      </c>
      <c r="AA187" s="169">
        <f>Z187*K187</f>
        <v>0</v>
      </c>
      <c r="AR187" s="14" t="s">
        <v>195</v>
      </c>
      <c r="AT187" s="14" t="s">
        <v>150</v>
      </c>
      <c r="AU187" s="14" t="s">
        <v>160</v>
      </c>
      <c r="AY187" s="14" t="s">
        <v>149</v>
      </c>
      <c r="BE187" s="110">
        <f>IF(U187="základná",N187,0)</f>
        <v>0</v>
      </c>
      <c r="BF187" s="110">
        <f>IF(U187="znížená",N187,0)</f>
        <v>0</v>
      </c>
      <c r="BG187" s="110">
        <f>IF(U187="zákl. prenesená",N187,0)</f>
        <v>0</v>
      </c>
      <c r="BH187" s="110">
        <f>IF(U187="zníž. prenesená",N187,0)</f>
        <v>0</v>
      </c>
      <c r="BI187" s="110">
        <f>IF(U187="nulová",N187,0)</f>
        <v>0</v>
      </c>
      <c r="BJ187" s="14" t="s">
        <v>86</v>
      </c>
      <c r="BK187" s="170">
        <f>ROUND(L187*K187,3)</f>
        <v>0</v>
      </c>
      <c r="BL187" s="14" t="s">
        <v>195</v>
      </c>
      <c r="BM187" s="14" t="s">
        <v>454</v>
      </c>
    </row>
    <row r="188" spans="2:65" s="1" customFormat="1" ht="31.5" customHeight="1">
      <c r="B188" s="133"/>
      <c r="C188" s="162" t="s">
        <v>455</v>
      </c>
      <c r="D188" s="162" t="s">
        <v>150</v>
      </c>
      <c r="E188" s="163" t="s">
        <v>456</v>
      </c>
      <c r="F188" s="242" t="s">
        <v>457</v>
      </c>
      <c r="G188" s="243"/>
      <c r="H188" s="243"/>
      <c r="I188" s="243"/>
      <c r="J188" s="164" t="s">
        <v>153</v>
      </c>
      <c r="K188" s="165">
        <v>1</v>
      </c>
      <c r="L188" s="244">
        <v>0</v>
      </c>
      <c r="M188" s="243"/>
      <c r="N188" s="245">
        <f>ROUND(L188*K188,3)</f>
        <v>0</v>
      </c>
      <c r="O188" s="243"/>
      <c r="P188" s="243"/>
      <c r="Q188" s="243"/>
      <c r="R188" s="135"/>
      <c r="T188" s="167" t="s">
        <v>3</v>
      </c>
      <c r="U188" s="40" t="s">
        <v>42</v>
      </c>
      <c r="V188" s="32"/>
      <c r="W188" s="168">
        <f>V188*K188</f>
        <v>0</v>
      </c>
      <c r="X188" s="168">
        <v>0</v>
      </c>
      <c r="Y188" s="168">
        <f>X188*K188</f>
        <v>0</v>
      </c>
      <c r="Z188" s="168">
        <v>0</v>
      </c>
      <c r="AA188" s="169">
        <f>Z188*K188</f>
        <v>0</v>
      </c>
      <c r="AR188" s="14" t="s">
        <v>195</v>
      </c>
      <c r="AT188" s="14" t="s">
        <v>150</v>
      </c>
      <c r="AU188" s="14" t="s">
        <v>160</v>
      </c>
      <c r="AY188" s="14" t="s">
        <v>149</v>
      </c>
      <c r="BE188" s="110">
        <f>IF(U188="základná",N188,0)</f>
        <v>0</v>
      </c>
      <c r="BF188" s="110">
        <f>IF(U188="znížená",N188,0)</f>
        <v>0</v>
      </c>
      <c r="BG188" s="110">
        <f>IF(U188="zákl. prenesená",N188,0)</f>
        <v>0</v>
      </c>
      <c r="BH188" s="110">
        <f>IF(U188="zníž. prenesená",N188,0)</f>
        <v>0</v>
      </c>
      <c r="BI188" s="110">
        <f>IF(U188="nulová",N188,0)</f>
        <v>0</v>
      </c>
      <c r="BJ188" s="14" t="s">
        <v>86</v>
      </c>
      <c r="BK188" s="170">
        <f>ROUND(L188*K188,3)</f>
        <v>0</v>
      </c>
      <c r="BL188" s="14" t="s">
        <v>195</v>
      </c>
      <c r="BM188" s="14" t="s">
        <v>458</v>
      </c>
    </row>
    <row r="189" spans="2:65" s="1" customFormat="1" ht="31.5" customHeight="1">
      <c r="B189" s="133"/>
      <c r="C189" s="162" t="s">
        <v>459</v>
      </c>
      <c r="D189" s="162" t="s">
        <v>150</v>
      </c>
      <c r="E189" s="163" t="s">
        <v>460</v>
      </c>
      <c r="F189" s="242" t="s">
        <v>461</v>
      </c>
      <c r="G189" s="243"/>
      <c r="H189" s="243"/>
      <c r="I189" s="243"/>
      <c r="J189" s="164" t="s">
        <v>287</v>
      </c>
      <c r="K189" s="165">
        <v>14.5</v>
      </c>
      <c r="L189" s="244">
        <v>0</v>
      </c>
      <c r="M189" s="243"/>
      <c r="N189" s="245">
        <f>ROUND(L189*K189,3)</f>
        <v>0</v>
      </c>
      <c r="O189" s="243"/>
      <c r="P189" s="243"/>
      <c r="Q189" s="243"/>
      <c r="R189" s="135"/>
      <c r="T189" s="167" t="s">
        <v>3</v>
      </c>
      <c r="U189" s="40" t="s">
        <v>42</v>
      </c>
      <c r="V189" s="32"/>
      <c r="W189" s="168">
        <f>V189*K189</f>
        <v>0</v>
      </c>
      <c r="X189" s="168">
        <v>0</v>
      </c>
      <c r="Y189" s="168">
        <f>X189*K189</f>
        <v>0</v>
      </c>
      <c r="Z189" s="168">
        <v>0</v>
      </c>
      <c r="AA189" s="169">
        <f>Z189*K189</f>
        <v>0</v>
      </c>
      <c r="AR189" s="14" t="s">
        <v>195</v>
      </c>
      <c r="AT189" s="14" t="s">
        <v>150</v>
      </c>
      <c r="AU189" s="14" t="s">
        <v>160</v>
      </c>
      <c r="AY189" s="14" t="s">
        <v>149</v>
      </c>
      <c r="BE189" s="110">
        <f>IF(U189="základná",N189,0)</f>
        <v>0</v>
      </c>
      <c r="BF189" s="110">
        <f>IF(U189="znížená",N189,0)</f>
        <v>0</v>
      </c>
      <c r="BG189" s="110">
        <f>IF(U189="zákl. prenesená",N189,0)</f>
        <v>0</v>
      </c>
      <c r="BH189" s="110">
        <f>IF(U189="zníž. prenesená",N189,0)</f>
        <v>0</v>
      </c>
      <c r="BI189" s="110">
        <f>IF(U189="nulová",N189,0)</f>
        <v>0</v>
      </c>
      <c r="BJ189" s="14" t="s">
        <v>86</v>
      </c>
      <c r="BK189" s="170">
        <f>ROUND(L189*K189,3)</f>
        <v>0</v>
      </c>
      <c r="BL189" s="14" t="s">
        <v>195</v>
      </c>
      <c r="BM189" s="14" t="s">
        <v>462</v>
      </c>
    </row>
    <row r="190" spans="2:65" s="1" customFormat="1" ht="31.5" customHeight="1">
      <c r="B190" s="133"/>
      <c r="C190" s="162" t="s">
        <v>463</v>
      </c>
      <c r="D190" s="162" t="s">
        <v>150</v>
      </c>
      <c r="E190" s="163" t="s">
        <v>464</v>
      </c>
      <c r="F190" s="242" t="s">
        <v>465</v>
      </c>
      <c r="G190" s="243"/>
      <c r="H190" s="243"/>
      <c r="I190" s="243"/>
      <c r="J190" s="164" t="s">
        <v>302</v>
      </c>
      <c r="K190" s="166">
        <v>0</v>
      </c>
      <c r="L190" s="244">
        <v>0</v>
      </c>
      <c r="M190" s="243"/>
      <c r="N190" s="245">
        <f>ROUND(L190*K190,3)</f>
        <v>0</v>
      </c>
      <c r="O190" s="243"/>
      <c r="P190" s="243"/>
      <c r="Q190" s="243"/>
      <c r="R190" s="135"/>
      <c r="T190" s="167" t="s">
        <v>3</v>
      </c>
      <c r="U190" s="40" t="s">
        <v>42</v>
      </c>
      <c r="V190" s="32"/>
      <c r="W190" s="168">
        <f>V190*K190</f>
        <v>0</v>
      </c>
      <c r="X190" s="168">
        <v>0</v>
      </c>
      <c r="Y190" s="168">
        <f>X190*K190</f>
        <v>0</v>
      </c>
      <c r="Z190" s="168">
        <v>0</v>
      </c>
      <c r="AA190" s="169">
        <f>Z190*K190</f>
        <v>0</v>
      </c>
      <c r="AR190" s="14" t="s">
        <v>195</v>
      </c>
      <c r="AT190" s="14" t="s">
        <v>150</v>
      </c>
      <c r="AU190" s="14" t="s">
        <v>160</v>
      </c>
      <c r="AY190" s="14" t="s">
        <v>149</v>
      </c>
      <c r="BE190" s="110">
        <f>IF(U190="základná",N190,0)</f>
        <v>0</v>
      </c>
      <c r="BF190" s="110">
        <f>IF(U190="znížená",N190,0)</f>
        <v>0</v>
      </c>
      <c r="BG190" s="110">
        <f>IF(U190="zákl. prenesená",N190,0)</f>
        <v>0</v>
      </c>
      <c r="BH190" s="110">
        <f>IF(U190="zníž. prenesená",N190,0)</f>
        <v>0</v>
      </c>
      <c r="BI190" s="110">
        <f>IF(U190="nulová",N190,0)</f>
        <v>0</v>
      </c>
      <c r="BJ190" s="14" t="s">
        <v>86</v>
      </c>
      <c r="BK190" s="170">
        <f>ROUND(L190*K190,3)</f>
        <v>0</v>
      </c>
      <c r="BL190" s="14" t="s">
        <v>195</v>
      </c>
      <c r="BM190" s="14" t="s">
        <v>466</v>
      </c>
    </row>
    <row r="191" spans="2:63" s="10" customFormat="1" ht="21.75" customHeight="1">
      <c r="B191" s="151"/>
      <c r="C191" s="152"/>
      <c r="D191" s="161" t="s">
        <v>347</v>
      </c>
      <c r="E191" s="161"/>
      <c r="F191" s="161"/>
      <c r="G191" s="161"/>
      <c r="H191" s="161"/>
      <c r="I191" s="161"/>
      <c r="J191" s="161"/>
      <c r="K191" s="161"/>
      <c r="L191" s="161"/>
      <c r="M191" s="161"/>
      <c r="N191" s="257">
        <f>BK191</f>
        <v>0</v>
      </c>
      <c r="O191" s="258"/>
      <c r="P191" s="258"/>
      <c r="Q191" s="258"/>
      <c r="R191" s="154"/>
      <c r="T191" s="155"/>
      <c r="U191" s="152"/>
      <c r="V191" s="152"/>
      <c r="W191" s="156">
        <f>SUM(W192:W203)</f>
        <v>0</v>
      </c>
      <c r="X191" s="152"/>
      <c r="Y191" s="156">
        <f>SUM(Y192:Y203)</f>
        <v>0.012355000000000001</v>
      </c>
      <c r="Z191" s="152"/>
      <c r="AA191" s="157">
        <f>SUM(AA192:AA203)</f>
        <v>0.00098</v>
      </c>
      <c r="AR191" s="158" t="s">
        <v>86</v>
      </c>
      <c r="AT191" s="159" t="s">
        <v>74</v>
      </c>
      <c r="AU191" s="159" t="s">
        <v>86</v>
      </c>
      <c r="AY191" s="158" t="s">
        <v>149</v>
      </c>
      <c r="BK191" s="160">
        <f>SUM(BK192:BK203)</f>
        <v>0</v>
      </c>
    </row>
    <row r="192" spans="2:65" s="1" customFormat="1" ht="31.5" customHeight="1">
      <c r="B192" s="133"/>
      <c r="C192" s="162" t="s">
        <v>467</v>
      </c>
      <c r="D192" s="162" t="s">
        <v>150</v>
      </c>
      <c r="E192" s="163" t="s">
        <v>365</v>
      </c>
      <c r="F192" s="242" t="s">
        <v>366</v>
      </c>
      <c r="G192" s="243"/>
      <c r="H192" s="243"/>
      <c r="I192" s="243"/>
      <c r="J192" s="164" t="s">
        <v>287</v>
      </c>
      <c r="K192" s="165">
        <v>0.5</v>
      </c>
      <c r="L192" s="244">
        <v>0</v>
      </c>
      <c r="M192" s="243"/>
      <c r="N192" s="245">
        <f aca="true" t="shared" si="25" ref="N192:N203">ROUND(L192*K192,3)</f>
        <v>0</v>
      </c>
      <c r="O192" s="243"/>
      <c r="P192" s="243"/>
      <c r="Q192" s="243"/>
      <c r="R192" s="135"/>
      <c r="T192" s="167" t="s">
        <v>3</v>
      </c>
      <c r="U192" s="40" t="s">
        <v>42</v>
      </c>
      <c r="V192" s="32"/>
      <c r="W192" s="168">
        <f aca="true" t="shared" si="26" ref="W192:W203">V192*K192</f>
        <v>0</v>
      </c>
      <c r="X192" s="168">
        <v>0</v>
      </c>
      <c r="Y192" s="168">
        <f aca="true" t="shared" si="27" ref="Y192:Y203">X192*K192</f>
        <v>0</v>
      </c>
      <c r="Z192" s="168">
        <v>0.00196</v>
      </c>
      <c r="AA192" s="169">
        <f aca="true" t="shared" si="28" ref="AA192:AA203">Z192*K192</f>
        <v>0.00098</v>
      </c>
      <c r="AR192" s="14" t="s">
        <v>195</v>
      </c>
      <c r="AT192" s="14" t="s">
        <v>150</v>
      </c>
      <c r="AU192" s="14" t="s">
        <v>160</v>
      </c>
      <c r="AY192" s="14" t="s">
        <v>149</v>
      </c>
      <c r="BE192" s="110">
        <f aca="true" t="shared" si="29" ref="BE192:BE203">IF(U192="základná",N192,0)</f>
        <v>0</v>
      </c>
      <c r="BF192" s="110">
        <f aca="true" t="shared" si="30" ref="BF192:BF203">IF(U192="znížená",N192,0)</f>
        <v>0</v>
      </c>
      <c r="BG192" s="110">
        <f aca="true" t="shared" si="31" ref="BG192:BG203">IF(U192="zákl. prenesená",N192,0)</f>
        <v>0</v>
      </c>
      <c r="BH192" s="110">
        <f aca="true" t="shared" si="32" ref="BH192:BH203">IF(U192="zníž. prenesená",N192,0)</f>
        <v>0</v>
      </c>
      <c r="BI192" s="110">
        <f aca="true" t="shared" si="33" ref="BI192:BI203">IF(U192="nulová",N192,0)</f>
        <v>0</v>
      </c>
      <c r="BJ192" s="14" t="s">
        <v>86</v>
      </c>
      <c r="BK192" s="170">
        <f aca="true" t="shared" si="34" ref="BK192:BK203">ROUND(L192*K192,3)</f>
        <v>0</v>
      </c>
      <c r="BL192" s="14" t="s">
        <v>195</v>
      </c>
      <c r="BM192" s="14" t="s">
        <v>468</v>
      </c>
    </row>
    <row r="193" spans="2:65" s="1" customFormat="1" ht="31.5" customHeight="1">
      <c r="B193" s="133"/>
      <c r="C193" s="162" t="s">
        <v>469</v>
      </c>
      <c r="D193" s="162" t="s">
        <v>150</v>
      </c>
      <c r="E193" s="163" t="s">
        <v>368</v>
      </c>
      <c r="F193" s="242" t="s">
        <v>369</v>
      </c>
      <c r="G193" s="243"/>
      <c r="H193" s="243"/>
      <c r="I193" s="243"/>
      <c r="J193" s="164" t="s">
        <v>287</v>
      </c>
      <c r="K193" s="165">
        <v>0.5</v>
      </c>
      <c r="L193" s="244">
        <v>0</v>
      </c>
      <c r="M193" s="243"/>
      <c r="N193" s="245">
        <f t="shared" si="25"/>
        <v>0</v>
      </c>
      <c r="O193" s="243"/>
      <c r="P193" s="243"/>
      <c r="Q193" s="243"/>
      <c r="R193" s="135"/>
      <c r="T193" s="167" t="s">
        <v>3</v>
      </c>
      <c r="U193" s="40" t="s">
        <v>42</v>
      </c>
      <c r="V193" s="32"/>
      <c r="W193" s="168">
        <f t="shared" si="26"/>
        <v>0</v>
      </c>
      <c r="X193" s="168">
        <v>0.00197</v>
      </c>
      <c r="Y193" s="168">
        <f t="shared" si="27"/>
        <v>0.000985</v>
      </c>
      <c r="Z193" s="168">
        <v>0</v>
      </c>
      <c r="AA193" s="169">
        <f t="shared" si="28"/>
        <v>0</v>
      </c>
      <c r="AR193" s="14" t="s">
        <v>195</v>
      </c>
      <c r="AT193" s="14" t="s">
        <v>150</v>
      </c>
      <c r="AU193" s="14" t="s">
        <v>160</v>
      </c>
      <c r="AY193" s="14" t="s">
        <v>149</v>
      </c>
      <c r="BE193" s="110">
        <f t="shared" si="29"/>
        <v>0</v>
      </c>
      <c r="BF193" s="110">
        <f t="shared" si="30"/>
        <v>0</v>
      </c>
      <c r="BG193" s="110">
        <f t="shared" si="31"/>
        <v>0</v>
      </c>
      <c r="BH193" s="110">
        <f t="shared" si="32"/>
        <v>0</v>
      </c>
      <c r="BI193" s="110">
        <f t="shared" si="33"/>
        <v>0</v>
      </c>
      <c r="BJ193" s="14" t="s">
        <v>86</v>
      </c>
      <c r="BK193" s="170">
        <f t="shared" si="34"/>
        <v>0</v>
      </c>
      <c r="BL193" s="14" t="s">
        <v>195</v>
      </c>
      <c r="BM193" s="14" t="s">
        <v>470</v>
      </c>
    </row>
    <row r="194" spans="2:65" s="1" customFormat="1" ht="31.5" customHeight="1">
      <c r="B194" s="133"/>
      <c r="C194" s="162" t="s">
        <v>471</v>
      </c>
      <c r="D194" s="162" t="s">
        <v>150</v>
      </c>
      <c r="E194" s="163" t="s">
        <v>472</v>
      </c>
      <c r="F194" s="242" t="s">
        <v>473</v>
      </c>
      <c r="G194" s="243"/>
      <c r="H194" s="243"/>
      <c r="I194" s="243"/>
      <c r="J194" s="164" t="s">
        <v>287</v>
      </c>
      <c r="K194" s="165">
        <v>6.5</v>
      </c>
      <c r="L194" s="244">
        <v>0</v>
      </c>
      <c r="M194" s="243"/>
      <c r="N194" s="245">
        <f t="shared" si="25"/>
        <v>0</v>
      </c>
      <c r="O194" s="243"/>
      <c r="P194" s="243"/>
      <c r="Q194" s="243"/>
      <c r="R194" s="135"/>
      <c r="T194" s="167" t="s">
        <v>3</v>
      </c>
      <c r="U194" s="40" t="s">
        <v>42</v>
      </c>
      <c r="V194" s="32"/>
      <c r="W194" s="168">
        <f t="shared" si="26"/>
        <v>0</v>
      </c>
      <c r="X194" s="168">
        <v>0.00028</v>
      </c>
      <c r="Y194" s="168">
        <f t="shared" si="27"/>
        <v>0.0018199999999999998</v>
      </c>
      <c r="Z194" s="168">
        <v>0</v>
      </c>
      <c r="AA194" s="169">
        <f t="shared" si="28"/>
        <v>0</v>
      </c>
      <c r="AR194" s="14" t="s">
        <v>195</v>
      </c>
      <c r="AT194" s="14" t="s">
        <v>150</v>
      </c>
      <c r="AU194" s="14" t="s">
        <v>160</v>
      </c>
      <c r="AY194" s="14" t="s">
        <v>149</v>
      </c>
      <c r="BE194" s="110">
        <f t="shared" si="29"/>
        <v>0</v>
      </c>
      <c r="BF194" s="110">
        <f t="shared" si="30"/>
        <v>0</v>
      </c>
      <c r="BG194" s="110">
        <f t="shared" si="31"/>
        <v>0</v>
      </c>
      <c r="BH194" s="110">
        <f t="shared" si="32"/>
        <v>0</v>
      </c>
      <c r="BI194" s="110">
        <f t="shared" si="33"/>
        <v>0</v>
      </c>
      <c r="BJ194" s="14" t="s">
        <v>86</v>
      </c>
      <c r="BK194" s="170">
        <f t="shared" si="34"/>
        <v>0</v>
      </c>
      <c r="BL194" s="14" t="s">
        <v>195</v>
      </c>
      <c r="BM194" s="14" t="s">
        <v>474</v>
      </c>
    </row>
    <row r="195" spans="2:65" s="1" customFormat="1" ht="31.5" customHeight="1">
      <c r="B195" s="133"/>
      <c r="C195" s="162" t="s">
        <v>475</v>
      </c>
      <c r="D195" s="162" t="s">
        <v>150</v>
      </c>
      <c r="E195" s="163" t="s">
        <v>476</v>
      </c>
      <c r="F195" s="242" t="s">
        <v>477</v>
      </c>
      <c r="G195" s="243"/>
      <c r="H195" s="243"/>
      <c r="I195" s="243"/>
      <c r="J195" s="164" t="s">
        <v>287</v>
      </c>
      <c r="K195" s="165">
        <v>10</v>
      </c>
      <c r="L195" s="244">
        <v>0</v>
      </c>
      <c r="M195" s="243"/>
      <c r="N195" s="245">
        <f t="shared" si="25"/>
        <v>0</v>
      </c>
      <c r="O195" s="243"/>
      <c r="P195" s="243"/>
      <c r="Q195" s="243"/>
      <c r="R195" s="135"/>
      <c r="T195" s="167" t="s">
        <v>3</v>
      </c>
      <c r="U195" s="40" t="s">
        <v>42</v>
      </c>
      <c r="V195" s="32"/>
      <c r="W195" s="168">
        <f t="shared" si="26"/>
        <v>0</v>
      </c>
      <c r="X195" s="168">
        <v>0.00036</v>
      </c>
      <c r="Y195" s="168">
        <f t="shared" si="27"/>
        <v>0.0036000000000000003</v>
      </c>
      <c r="Z195" s="168">
        <v>0</v>
      </c>
      <c r="AA195" s="169">
        <f t="shared" si="28"/>
        <v>0</v>
      </c>
      <c r="AR195" s="14" t="s">
        <v>195</v>
      </c>
      <c r="AT195" s="14" t="s">
        <v>150</v>
      </c>
      <c r="AU195" s="14" t="s">
        <v>160</v>
      </c>
      <c r="AY195" s="14" t="s">
        <v>149</v>
      </c>
      <c r="BE195" s="110">
        <f t="shared" si="29"/>
        <v>0</v>
      </c>
      <c r="BF195" s="110">
        <f t="shared" si="30"/>
        <v>0</v>
      </c>
      <c r="BG195" s="110">
        <f t="shared" si="31"/>
        <v>0</v>
      </c>
      <c r="BH195" s="110">
        <f t="shared" si="32"/>
        <v>0</v>
      </c>
      <c r="BI195" s="110">
        <f t="shared" si="33"/>
        <v>0</v>
      </c>
      <c r="BJ195" s="14" t="s">
        <v>86</v>
      </c>
      <c r="BK195" s="170">
        <f t="shared" si="34"/>
        <v>0</v>
      </c>
      <c r="BL195" s="14" t="s">
        <v>195</v>
      </c>
      <c r="BM195" s="14" t="s">
        <v>478</v>
      </c>
    </row>
    <row r="196" spans="2:65" s="1" customFormat="1" ht="22.5" customHeight="1">
      <c r="B196" s="133"/>
      <c r="C196" s="162" t="s">
        <v>479</v>
      </c>
      <c r="D196" s="162" t="s">
        <v>150</v>
      </c>
      <c r="E196" s="163" t="s">
        <v>480</v>
      </c>
      <c r="F196" s="242" t="s">
        <v>481</v>
      </c>
      <c r="G196" s="243"/>
      <c r="H196" s="243"/>
      <c r="I196" s="243"/>
      <c r="J196" s="164" t="s">
        <v>153</v>
      </c>
      <c r="K196" s="165">
        <v>1</v>
      </c>
      <c r="L196" s="244">
        <v>0</v>
      </c>
      <c r="M196" s="243"/>
      <c r="N196" s="245">
        <f t="shared" si="25"/>
        <v>0</v>
      </c>
      <c r="O196" s="243"/>
      <c r="P196" s="243"/>
      <c r="Q196" s="243"/>
      <c r="R196" s="135"/>
      <c r="T196" s="167" t="s">
        <v>3</v>
      </c>
      <c r="U196" s="40" t="s">
        <v>42</v>
      </c>
      <c r="V196" s="32"/>
      <c r="W196" s="168">
        <f t="shared" si="26"/>
        <v>0</v>
      </c>
      <c r="X196" s="168">
        <v>0</v>
      </c>
      <c r="Y196" s="168">
        <f t="shared" si="27"/>
        <v>0</v>
      </c>
      <c r="Z196" s="168">
        <v>0</v>
      </c>
      <c r="AA196" s="169">
        <f t="shared" si="28"/>
        <v>0</v>
      </c>
      <c r="AR196" s="14" t="s">
        <v>195</v>
      </c>
      <c r="AT196" s="14" t="s">
        <v>150</v>
      </c>
      <c r="AU196" s="14" t="s">
        <v>160</v>
      </c>
      <c r="AY196" s="14" t="s">
        <v>149</v>
      </c>
      <c r="BE196" s="110">
        <f t="shared" si="29"/>
        <v>0</v>
      </c>
      <c r="BF196" s="110">
        <f t="shared" si="30"/>
        <v>0</v>
      </c>
      <c r="BG196" s="110">
        <f t="shared" si="31"/>
        <v>0</v>
      </c>
      <c r="BH196" s="110">
        <f t="shared" si="32"/>
        <v>0</v>
      </c>
      <c r="BI196" s="110">
        <f t="shared" si="33"/>
        <v>0</v>
      </c>
      <c r="BJ196" s="14" t="s">
        <v>86</v>
      </c>
      <c r="BK196" s="170">
        <f t="shared" si="34"/>
        <v>0</v>
      </c>
      <c r="BL196" s="14" t="s">
        <v>195</v>
      </c>
      <c r="BM196" s="14" t="s">
        <v>482</v>
      </c>
    </row>
    <row r="197" spans="2:65" s="1" customFormat="1" ht="22.5" customHeight="1">
      <c r="B197" s="133"/>
      <c r="C197" s="162" t="s">
        <v>483</v>
      </c>
      <c r="D197" s="162" t="s">
        <v>150</v>
      </c>
      <c r="E197" s="163" t="s">
        <v>484</v>
      </c>
      <c r="F197" s="242" t="s">
        <v>485</v>
      </c>
      <c r="G197" s="243"/>
      <c r="H197" s="243"/>
      <c r="I197" s="243"/>
      <c r="J197" s="164" t="s">
        <v>153</v>
      </c>
      <c r="K197" s="165">
        <v>23</v>
      </c>
      <c r="L197" s="244">
        <v>0</v>
      </c>
      <c r="M197" s="243"/>
      <c r="N197" s="245">
        <f t="shared" si="25"/>
        <v>0</v>
      </c>
      <c r="O197" s="243"/>
      <c r="P197" s="243"/>
      <c r="Q197" s="243"/>
      <c r="R197" s="135"/>
      <c r="T197" s="167" t="s">
        <v>3</v>
      </c>
      <c r="U197" s="40" t="s">
        <v>42</v>
      </c>
      <c r="V197" s="32"/>
      <c r="W197" s="168">
        <f t="shared" si="26"/>
        <v>0</v>
      </c>
      <c r="X197" s="168">
        <v>2E-05</v>
      </c>
      <c r="Y197" s="168">
        <f t="shared" si="27"/>
        <v>0.00046</v>
      </c>
      <c r="Z197" s="168">
        <v>0</v>
      </c>
      <c r="AA197" s="169">
        <f t="shared" si="28"/>
        <v>0</v>
      </c>
      <c r="AR197" s="14" t="s">
        <v>195</v>
      </c>
      <c r="AT197" s="14" t="s">
        <v>150</v>
      </c>
      <c r="AU197" s="14" t="s">
        <v>160</v>
      </c>
      <c r="AY197" s="14" t="s">
        <v>149</v>
      </c>
      <c r="BE197" s="110">
        <f t="shared" si="29"/>
        <v>0</v>
      </c>
      <c r="BF197" s="110">
        <f t="shared" si="30"/>
        <v>0</v>
      </c>
      <c r="BG197" s="110">
        <f t="shared" si="31"/>
        <v>0</v>
      </c>
      <c r="BH197" s="110">
        <f t="shared" si="32"/>
        <v>0</v>
      </c>
      <c r="BI197" s="110">
        <f t="shared" si="33"/>
        <v>0</v>
      </c>
      <c r="BJ197" s="14" t="s">
        <v>86</v>
      </c>
      <c r="BK197" s="170">
        <f t="shared" si="34"/>
        <v>0</v>
      </c>
      <c r="BL197" s="14" t="s">
        <v>195</v>
      </c>
      <c r="BM197" s="14" t="s">
        <v>486</v>
      </c>
    </row>
    <row r="198" spans="2:65" s="1" customFormat="1" ht="31.5" customHeight="1">
      <c r="B198" s="133"/>
      <c r="C198" s="162" t="s">
        <v>487</v>
      </c>
      <c r="D198" s="162" t="s">
        <v>150</v>
      </c>
      <c r="E198" s="163" t="s">
        <v>488</v>
      </c>
      <c r="F198" s="242" t="s">
        <v>489</v>
      </c>
      <c r="G198" s="243"/>
      <c r="H198" s="243"/>
      <c r="I198" s="243"/>
      <c r="J198" s="164" t="s">
        <v>287</v>
      </c>
      <c r="K198" s="165">
        <v>20</v>
      </c>
      <c r="L198" s="244">
        <v>0</v>
      </c>
      <c r="M198" s="243"/>
      <c r="N198" s="245">
        <f t="shared" si="25"/>
        <v>0</v>
      </c>
      <c r="O198" s="243"/>
      <c r="P198" s="243"/>
      <c r="Q198" s="243"/>
      <c r="R198" s="135"/>
      <c r="T198" s="167" t="s">
        <v>3</v>
      </c>
      <c r="U198" s="40" t="s">
        <v>42</v>
      </c>
      <c r="V198" s="32"/>
      <c r="W198" s="168">
        <f t="shared" si="26"/>
        <v>0</v>
      </c>
      <c r="X198" s="168">
        <v>0.00018</v>
      </c>
      <c r="Y198" s="168">
        <f t="shared" si="27"/>
        <v>0.0036000000000000003</v>
      </c>
      <c r="Z198" s="168">
        <v>0</v>
      </c>
      <c r="AA198" s="169">
        <f t="shared" si="28"/>
        <v>0</v>
      </c>
      <c r="AR198" s="14" t="s">
        <v>195</v>
      </c>
      <c r="AT198" s="14" t="s">
        <v>150</v>
      </c>
      <c r="AU198" s="14" t="s">
        <v>160</v>
      </c>
      <c r="AY198" s="14" t="s">
        <v>149</v>
      </c>
      <c r="BE198" s="110">
        <f t="shared" si="29"/>
        <v>0</v>
      </c>
      <c r="BF198" s="110">
        <f t="shared" si="30"/>
        <v>0</v>
      </c>
      <c r="BG198" s="110">
        <f t="shared" si="31"/>
        <v>0</v>
      </c>
      <c r="BH198" s="110">
        <f t="shared" si="32"/>
        <v>0</v>
      </c>
      <c r="BI198" s="110">
        <f t="shared" si="33"/>
        <v>0</v>
      </c>
      <c r="BJ198" s="14" t="s">
        <v>86</v>
      </c>
      <c r="BK198" s="170">
        <f t="shared" si="34"/>
        <v>0</v>
      </c>
      <c r="BL198" s="14" t="s">
        <v>195</v>
      </c>
      <c r="BM198" s="14" t="s">
        <v>490</v>
      </c>
    </row>
    <row r="199" spans="2:65" s="1" customFormat="1" ht="31.5" customHeight="1">
      <c r="B199" s="133"/>
      <c r="C199" s="162" t="s">
        <v>491</v>
      </c>
      <c r="D199" s="162" t="s">
        <v>150</v>
      </c>
      <c r="E199" s="163" t="s">
        <v>492</v>
      </c>
      <c r="F199" s="242" t="s">
        <v>493</v>
      </c>
      <c r="G199" s="243"/>
      <c r="H199" s="243"/>
      <c r="I199" s="243"/>
      <c r="J199" s="164" t="s">
        <v>287</v>
      </c>
      <c r="K199" s="165">
        <v>20</v>
      </c>
      <c r="L199" s="244">
        <v>0</v>
      </c>
      <c r="M199" s="243"/>
      <c r="N199" s="245">
        <f t="shared" si="25"/>
        <v>0</v>
      </c>
      <c r="O199" s="243"/>
      <c r="P199" s="243"/>
      <c r="Q199" s="243"/>
      <c r="R199" s="135"/>
      <c r="T199" s="167" t="s">
        <v>3</v>
      </c>
      <c r="U199" s="40" t="s">
        <v>42</v>
      </c>
      <c r="V199" s="32"/>
      <c r="W199" s="168">
        <f t="shared" si="26"/>
        <v>0</v>
      </c>
      <c r="X199" s="168">
        <v>1E-05</v>
      </c>
      <c r="Y199" s="168">
        <f t="shared" si="27"/>
        <v>0.0002</v>
      </c>
      <c r="Z199" s="168">
        <v>0</v>
      </c>
      <c r="AA199" s="169">
        <f t="shared" si="28"/>
        <v>0</v>
      </c>
      <c r="AR199" s="14" t="s">
        <v>195</v>
      </c>
      <c r="AT199" s="14" t="s">
        <v>150</v>
      </c>
      <c r="AU199" s="14" t="s">
        <v>160</v>
      </c>
      <c r="AY199" s="14" t="s">
        <v>149</v>
      </c>
      <c r="BE199" s="110">
        <f t="shared" si="29"/>
        <v>0</v>
      </c>
      <c r="BF199" s="110">
        <f t="shared" si="30"/>
        <v>0</v>
      </c>
      <c r="BG199" s="110">
        <f t="shared" si="31"/>
        <v>0</v>
      </c>
      <c r="BH199" s="110">
        <f t="shared" si="32"/>
        <v>0</v>
      </c>
      <c r="BI199" s="110">
        <f t="shared" si="33"/>
        <v>0</v>
      </c>
      <c r="BJ199" s="14" t="s">
        <v>86</v>
      </c>
      <c r="BK199" s="170">
        <f t="shared" si="34"/>
        <v>0</v>
      </c>
      <c r="BL199" s="14" t="s">
        <v>195</v>
      </c>
      <c r="BM199" s="14" t="s">
        <v>494</v>
      </c>
    </row>
    <row r="200" spans="2:65" s="1" customFormat="1" ht="31.5" customHeight="1">
      <c r="B200" s="133"/>
      <c r="C200" s="162" t="s">
        <v>495</v>
      </c>
      <c r="D200" s="162" t="s">
        <v>150</v>
      </c>
      <c r="E200" s="163" t="s">
        <v>371</v>
      </c>
      <c r="F200" s="242" t="s">
        <v>372</v>
      </c>
      <c r="G200" s="243"/>
      <c r="H200" s="243"/>
      <c r="I200" s="243"/>
      <c r="J200" s="164" t="s">
        <v>153</v>
      </c>
      <c r="K200" s="165">
        <v>7</v>
      </c>
      <c r="L200" s="244">
        <v>0</v>
      </c>
      <c r="M200" s="243"/>
      <c r="N200" s="245">
        <f t="shared" si="25"/>
        <v>0</v>
      </c>
      <c r="O200" s="243"/>
      <c r="P200" s="243"/>
      <c r="Q200" s="243"/>
      <c r="R200" s="135"/>
      <c r="T200" s="167" t="s">
        <v>3</v>
      </c>
      <c r="U200" s="40" t="s">
        <v>42</v>
      </c>
      <c r="V200" s="32"/>
      <c r="W200" s="168">
        <f t="shared" si="26"/>
        <v>0</v>
      </c>
      <c r="X200" s="168">
        <v>1E-05</v>
      </c>
      <c r="Y200" s="168">
        <f t="shared" si="27"/>
        <v>7.000000000000001E-05</v>
      </c>
      <c r="Z200" s="168">
        <v>0</v>
      </c>
      <c r="AA200" s="169">
        <f t="shared" si="28"/>
        <v>0</v>
      </c>
      <c r="AR200" s="14" t="s">
        <v>195</v>
      </c>
      <c r="AT200" s="14" t="s">
        <v>150</v>
      </c>
      <c r="AU200" s="14" t="s">
        <v>160</v>
      </c>
      <c r="AY200" s="14" t="s">
        <v>149</v>
      </c>
      <c r="BE200" s="110">
        <f t="shared" si="29"/>
        <v>0</v>
      </c>
      <c r="BF200" s="110">
        <f t="shared" si="30"/>
        <v>0</v>
      </c>
      <c r="BG200" s="110">
        <f t="shared" si="31"/>
        <v>0</v>
      </c>
      <c r="BH200" s="110">
        <f t="shared" si="32"/>
        <v>0</v>
      </c>
      <c r="BI200" s="110">
        <f t="shared" si="33"/>
        <v>0</v>
      </c>
      <c r="BJ200" s="14" t="s">
        <v>86</v>
      </c>
      <c r="BK200" s="170">
        <f t="shared" si="34"/>
        <v>0</v>
      </c>
      <c r="BL200" s="14" t="s">
        <v>195</v>
      </c>
      <c r="BM200" s="14" t="s">
        <v>496</v>
      </c>
    </row>
    <row r="201" spans="2:65" s="1" customFormat="1" ht="31.5" customHeight="1">
      <c r="B201" s="133"/>
      <c r="C201" s="175" t="s">
        <v>497</v>
      </c>
      <c r="D201" s="175" t="s">
        <v>292</v>
      </c>
      <c r="E201" s="176" t="s">
        <v>374</v>
      </c>
      <c r="F201" s="261" t="s">
        <v>375</v>
      </c>
      <c r="G201" s="262"/>
      <c r="H201" s="262"/>
      <c r="I201" s="262"/>
      <c r="J201" s="177" t="s">
        <v>153</v>
      </c>
      <c r="K201" s="178">
        <v>7</v>
      </c>
      <c r="L201" s="263">
        <v>0</v>
      </c>
      <c r="M201" s="262"/>
      <c r="N201" s="264">
        <f t="shared" si="25"/>
        <v>0</v>
      </c>
      <c r="O201" s="243"/>
      <c r="P201" s="243"/>
      <c r="Q201" s="243"/>
      <c r="R201" s="135"/>
      <c r="T201" s="167" t="s">
        <v>3</v>
      </c>
      <c r="U201" s="40" t="s">
        <v>42</v>
      </c>
      <c r="V201" s="32"/>
      <c r="W201" s="168">
        <f t="shared" si="26"/>
        <v>0</v>
      </c>
      <c r="X201" s="168">
        <v>0.00023</v>
      </c>
      <c r="Y201" s="168">
        <f t="shared" si="27"/>
        <v>0.00161</v>
      </c>
      <c r="Z201" s="168">
        <v>0</v>
      </c>
      <c r="AA201" s="169">
        <f t="shared" si="28"/>
        <v>0</v>
      </c>
      <c r="AR201" s="14" t="s">
        <v>295</v>
      </c>
      <c r="AT201" s="14" t="s">
        <v>292</v>
      </c>
      <c r="AU201" s="14" t="s">
        <v>160</v>
      </c>
      <c r="AY201" s="14" t="s">
        <v>149</v>
      </c>
      <c r="BE201" s="110">
        <f t="shared" si="29"/>
        <v>0</v>
      </c>
      <c r="BF201" s="110">
        <f t="shared" si="30"/>
        <v>0</v>
      </c>
      <c r="BG201" s="110">
        <f t="shared" si="31"/>
        <v>0</v>
      </c>
      <c r="BH201" s="110">
        <f t="shared" si="32"/>
        <v>0</v>
      </c>
      <c r="BI201" s="110">
        <f t="shared" si="33"/>
        <v>0</v>
      </c>
      <c r="BJ201" s="14" t="s">
        <v>86</v>
      </c>
      <c r="BK201" s="170">
        <f t="shared" si="34"/>
        <v>0</v>
      </c>
      <c r="BL201" s="14" t="s">
        <v>195</v>
      </c>
      <c r="BM201" s="14" t="s">
        <v>498</v>
      </c>
    </row>
    <row r="202" spans="2:65" s="1" customFormat="1" ht="31.5" customHeight="1">
      <c r="B202" s="133"/>
      <c r="C202" s="162" t="s">
        <v>499</v>
      </c>
      <c r="D202" s="162" t="s">
        <v>150</v>
      </c>
      <c r="E202" s="163" t="s">
        <v>377</v>
      </c>
      <c r="F202" s="242" t="s">
        <v>378</v>
      </c>
      <c r="G202" s="243"/>
      <c r="H202" s="243"/>
      <c r="I202" s="243"/>
      <c r="J202" s="164" t="s">
        <v>153</v>
      </c>
      <c r="K202" s="165">
        <v>1</v>
      </c>
      <c r="L202" s="244">
        <v>0</v>
      </c>
      <c r="M202" s="243"/>
      <c r="N202" s="245">
        <f t="shared" si="25"/>
        <v>0</v>
      </c>
      <c r="O202" s="243"/>
      <c r="P202" s="243"/>
      <c r="Q202" s="243"/>
      <c r="R202" s="135"/>
      <c r="T202" s="167" t="s">
        <v>3</v>
      </c>
      <c r="U202" s="40" t="s">
        <v>42</v>
      </c>
      <c r="V202" s="32"/>
      <c r="W202" s="168">
        <f t="shared" si="26"/>
        <v>0</v>
      </c>
      <c r="X202" s="168">
        <v>1E-05</v>
      </c>
      <c r="Y202" s="168">
        <f t="shared" si="27"/>
        <v>1E-05</v>
      </c>
      <c r="Z202" s="168">
        <v>0</v>
      </c>
      <c r="AA202" s="169">
        <f t="shared" si="28"/>
        <v>0</v>
      </c>
      <c r="AR202" s="14" t="s">
        <v>195</v>
      </c>
      <c r="AT202" s="14" t="s">
        <v>150</v>
      </c>
      <c r="AU202" s="14" t="s">
        <v>160</v>
      </c>
      <c r="AY202" s="14" t="s">
        <v>149</v>
      </c>
      <c r="BE202" s="110">
        <f t="shared" si="29"/>
        <v>0</v>
      </c>
      <c r="BF202" s="110">
        <f t="shared" si="30"/>
        <v>0</v>
      </c>
      <c r="BG202" s="110">
        <f t="shared" si="31"/>
        <v>0</v>
      </c>
      <c r="BH202" s="110">
        <f t="shared" si="32"/>
        <v>0</v>
      </c>
      <c r="BI202" s="110">
        <f t="shared" si="33"/>
        <v>0</v>
      </c>
      <c r="BJ202" s="14" t="s">
        <v>86</v>
      </c>
      <c r="BK202" s="170">
        <f t="shared" si="34"/>
        <v>0</v>
      </c>
      <c r="BL202" s="14" t="s">
        <v>195</v>
      </c>
      <c r="BM202" s="14" t="s">
        <v>500</v>
      </c>
    </row>
    <row r="203" spans="2:65" s="1" customFormat="1" ht="31.5" customHeight="1">
      <c r="B203" s="133"/>
      <c r="C203" s="162" t="s">
        <v>501</v>
      </c>
      <c r="D203" s="162" t="s">
        <v>150</v>
      </c>
      <c r="E203" s="163" t="s">
        <v>380</v>
      </c>
      <c r="F203" s="242" t="s">
        <v>381</v>
      </c>
      <c r="G203" s="243"/>
      <c r="H203" s="243"/>
      <c r="I203" s="243"/>
      <c r="J203" s="164" t="s">
        <v>302</v>
      </c>
      <c r="K203" s="166">
        <v>0</v>
      </c>
      <c r="L203" s="244">
        <v>0</v>
      </c>
      <c r="M203" s="243"/>
      <c r="N203" s="245">
        <f t="shared" si="25"/>
        <v>0</v>
      </c>
      <c r="O203" s="243"/>
      <c r="P203" s="243"/>
      <c r="Q203" s="243"/>
      <c r="R203" s="135"/>
      <c r="T203" s="167" t="s">
        <v>3</v>
      </c>
      <c r="U203" s="40" t="s">
        <v>42</v>
      </c>
      <c r="V203" s="32"/>
      <c r="W203" s="168">
        <f t="shared" si="26"/>
        <v>0</v>
      </c>
      <c r="X203" s="168">
        <v>0</v>
      </c>
      <c r="Y203" s="168">
        <f t="shared" si="27"/>
        <v>0</v>
      </c>
      <c r="Z203" s="168">
        <v>0</v>
      </c>
      <c r="AA203" s="169">
        <f t="shared" si="28"/>
        <v>0</v>
      </c>
      <c r="AR203" s="14" t="s">
        <v>195</v>
      </c>
      <c r="AT203" s="14" t="s">
        <v>150</v>
      </c>
      <c r="AU203" s="14" t="s">
        <v>160</v>
      </c>
      <c r="AY203" s="14" t="s">
        <v>149</v>
      </c>
      <c r="BE203" s="110">
        <f t="shared" si="29"/>
        <v>0</v>
      </c>
      <c r="BF203" s="110">
        <f t="shared" si="30"/>
        <v>0</v>
      </c>
      <c r="BG203" s="110">
        <f t="shared" si="31"/>
        <v>0</v>
      </c>
      <c r="BH203" s="110">
        <f t="shared" si="32"/>
        <v>0</v>
      </c>
      <c r="BI203" s="110">
        <f t="shared" si="33"/>
        <v>0</v>
      </c>
      <c r="BJ203" s="14" t="s">
        <v>86</v>
      </c>
      <c r="BK203" s="170">
        <f t="shared" si="34"/>
        <v>0</v>
      </c>
      <c r="BL203" s="14" t="s">
        <v>195</v>
      </c>
      <c r="BM203" s="14" t="s">
        <v>502</v>
      </c>
    </row>
    <row r="204" spans="2:63" s="10" customFormat="1" ht="29.25" customHeight="1">
      <c r="B204" s="151"/>
      <c r="C204" s="152"/>
      <c r="D204" s="161" t="s">
        <v>353</v>
      </c>
      <c r="E204" s="161"/>
      <c r="F204" s="161"/>
      <c r="G204" s="161"/>
      <c r="H204" s="161"/>
      <c r="I204" s="161"/>
      <c r="J204" s="161"/>
      <c r="K204" s="161"/>
      <c r="L204" s="161"/>
      <c r="M204" s="161"/>
      <c r="N204" s="257">
        <f>BK204</f>
        <v>0</v>
      </c>
      <c r="O204" s="258"/>
      <c r="P204" s="258"/>
      <c r="Q204" s="258"/>
      <c r="R204" s="154"/>
      <c r="T204" s="155"/>
      <c r="U204" s="152"/>
      <c r="V204" s="152"/>
      <c r="W204" s="156">
        <f>SUM(W205:W224)</f>
        <v>0</v>
      </c>
      <c r="X204" s="152"/>
      <c r="Y204" s="156">
        <f>SUM(Y205:Y224)</f>
        <v>0.06557000000000002</v>
      </c>
      <c r="Z204" s="152"/>
      <c r="AA204" s="157">
        <f>SUM(AA205:AA224)</f>
        <v>0.02255</v>
      </c>
      <c r="AR204" s="158" t="s">
        <v>86</v>
      </c>
      <c r="AT204" s="159" t="s">
        <v>74</v>
      </c>
      <c r="AU204" s="159" t="s">
        <v>82</v>
      </c>
      <c r="AY204" s="158" t="s">
        <v>149</v>
      </c>
      <c r="BK204" s="160">
        <f>SUM(BK205:BK224)</f>
        <v>0</v>
      </c>
    </row>
    <row r="205" spans="2:65" s="1" customFormat="1" ht="31.5" customHeight="1">
      <c r="B205" s="133"/>
      <c r="C205" s="162" t="s">
        <v>503</v>
      </c>
      <c r="D205" s="162" t="s">
        <v>150</v>
      </c>
      <c r="E205" s="163" t="s">
        <v>383</v>
      </c>
      <c r="F205" s="242" t="s">
        <v>384</v>
      </c>
      <c r="G205" s="243"/>
      <c r="H205" s="243"/>
      <c r="I205" s="243"/>
      <c r="J205" s="164" t="s">
        <v>385</v>
      </c>
      <c r="K205" s="165">
        <v>1</v>
      </c>
      <c r="L205" s="244">
        <v>0</v>
      </c>
      <c r="M205" s="243"/>
      <c r="N205" s="245">
        <f aca="true" t="shared" si="35" ref="N205:N224">ROUND(L205*K205,3)</f>
        <v>0</v>
      </c>
      <c r="O205" s="243"/>
      <c r="P205" s="243"/>
      <c r="Q205" s="243"/>
      <c r="R205" s="135"/>
      <c r="T205" s="167" t="s">
        <v>3</v>
      </c>
      <c r="U205" s="40" t="s">
        <v>42</v>
      </c>
      <c r="V205" s="32"/>
      <c r="W205" s="168">
        <f aca="true" t="shared" si="36" ref="W205:W224">V205*K205</f>
        <v>0</v>
      </c>
      <c r="X205" s="168">
        <v>0</v>
      </c>
      <c r="Y205" s="168">
        <f aca="true" t="shared" si="37" ref="Y205:Y224">X205*K205</f>
        <v>0</v>
      </c>
      <c r="Z205" s="168">
        <v>0.01946</v>
      </c>
      <c r="AA205" s="169">
        <f aca="true" t="shared" si="38" ref="AA205:AA224">Z205*K205</f>
        <v>0.01946</v>
      </c>
      <c r="AR205" s="14" t="s">
        <v>195</v>
      </c>
      <c r="AT205" s="14" t="s">
        <v>150</v>
      </c>
      <c r="AU205" s="14" t="s">
        <v>86</v>
      </c>
      <c r="AY205" s="14" t="s">
        <v>149</v>
      </c>
      <c r="BE205" s="110">
        <f aca="true" t="shared" si="39" ref="BE205:BE224">IF(U205="základná",N205,0)</f>
        <v>0</v>
      </c>
      <c r="BF205" s="110">
        <f aca="true" t="shared" si="40" ref="BF205:BF224">IF(U205="znížená",N205,0)</f>
        <v>0</v>
      </c>
      <c r="BG205" s="110">
        <f aca="true" t="shared" si="41" ref="BG205:BG224">IF(U205="zákl. prenesená",N205,0)</f>
        <v>0</v>
      </c>
      <c r="BH205" s="110">
        <f aca="true" t="shared" si="42" ref="BH205:BH224">IF(U205="zníž. prenesená",N205,0)</f>
        <v>0</v>
      </c>
      <c r="BI205" s="110">
        <f aca="true" t="shared" si="43" ref="BI205:BI224">IF(U205="nulová",N205,0)</f>
        <v>0</v>
      </c>
      <c r="BJ205" s="14" t="s">
        <v>86</v>
      </c>
      <c r="BK205" s="170">
        <f aca="true" t="shared" si="44" ref="BK205:BK224">ROUND(L205*K205,3)</f>
        <v>0</v>
      </c>
      <c r="BL205" s="14" t="s">
        <v>195</v>
      </c>
      <c r="BM205" s="14" t="s">
        <v>504</v>
      </c>
    </row>
    <row r="206" spans="2:65" s="1" customFormat="1" ht="22.5" customHeight="1">
      <c r="B206" s="133"/>
      <c r="C206" s="162" t="s">
        <v>505</v>
      </c>
      <c r="D206" s="162" t="s">
        <v>150</v>
      </c>
      <c r="E206" s="163" t="s">
        <v>387</v>
      </c>
      <c r="F206" s="242" t="s">
        <v>388</v>
      </c>
      <c r="G206" s="243"/>
      <c r="H206" s="243"/>
      <c r="I206" s="243"/>
      <c r="J206" s="164" t="s">
        <v>385</v>
      </c>
      <c r="K206" s="165">
        <v>1</v>
      </c>
      <c r="L206" s="244">
        <v>0</v>
      </c>
      <c r="M206" s="243"/>
      <c r="N206" s="245">
        <f t="shared" si="35"/>
        <v>0</v>
      </c>
      <c r="O206" s="243"/>
      <c r="P206" s="243"/>
      <c r="Q206" s="243"/>
      <c r="R206" s="135"/>
      <c r="T206" s="167" t="s">
        <v>3</v>
      </c>
      <c r="U206" s="40" t="s">
        <v>42</v>
      </c>
      <c r="V206" s="32"/>
      <c r="W206" s="168">
        <f t="shared" si="36"/>
        <v>0</v>
      </c>
      <c r="X206" s="168">
        <v>0.00223</v>
      </c>
      <c r="Y206" s="168">
        <f t="shared" si="37"/>
        <v>0.00223</v>
      </c>
      <c r="Z206" s="168">
        <v>0</v>
      </c>
      <c r="AA206" s="169">
        <f t="shared" si="38"/>
        <v>0</v>
      </c>
      <c r="AR206" s="14" t="s">
        <v>195</v>
      </c>
      <c r="AT206" s="14" t="s">
        <v>150</v>
      </c>
      <c r="AU206" s="14" t="s">
        <v>86</v>
      </c>
      <c r="AY206" s="14" t="s">
        <v>149</v>
      </c>
      <c r="BE206" s="110">
        <f t="shared" si="39"/>
        <v>0</v>
      </c>
      <c r="BF206" s="110">
        <f t="shared" si="40"/>
        <v>0</v>
      </c>
      <c r="BG206" s="110">
        <f t="shared" si="41"/>
        <v>0</v>
      </c>
      <c r="BH206" s="110">
        <f t="shared" si="42"/>
        <v>0</v>
      </c>
      <c r="BI206" s="110">
        <f t="shared" si="43"/>
        <v>0</v>
      </c>
      <c r="BJ206" s="14" t="s">
        <v>86</v>
      </c>
      <c r="BK206" s="170">
        <f t="shared" si="44"/>
        <v>0</v>
      </c>
      <c r="BL206" s="14" t="s">
        <v>195</v>
      </c>
      <c r="BM206" s="14" t="s">
        <v>506</v>
      </c>
    </row>
    <row r="207" spans="2:65" s="1" customFormat="1" ht="22.5" customHeight="1">
      <c r="B207" s="133"/>
      <c r="C207" s="175" t="s">
        <v>507</v>
      </c>
      <c r="D207" s="175" t="s">
        <v>292</v>
      </c>
      <c r="E207" s="176" t="s">
        <v>390</v>
      </c>
      <c r="F207" s="261" t="s">
        <v>391</v>
      </c>
      <c r="G207" s="262"/>
      <c r="H207" s="262"/>
      <c r="I207" s="262"/>
      <c r="J207" s="177" t="s">
        <v>153</v>
      </c>
      <c r="K207" s="178">
        <v>1</v>
      </c>
      <c r="L207" s="263">
        <v>0</v>
      </c>
      <c r="M207" s="262"/>
      <c r="N207" s="264">
        <f t="shared" si="35"/>
        <v>0</v>
      </c>
      <c r="O207" s="243"/>
      <c r="P207" s="243"/>
      <c r="Q207" s="243"/>
      <c r="R207" s="135"/>
      <c r="T207" s="167" t="s">
        <v>3</v>
      </c>
      <c r="U207" s="40" t="s">
        <v>42</v>
      </c>
      <c r="V207" s="32"/>
      <c r="W207" s="168">
        <f t="shared" si="36"/>
        <v>0</v>
      </c>
      <c r="X207" s="168">
        <v>0.0145</v>
      </c>
      <c r="Y207" s="168">
        <f t="shared" si="37"/>
        <v>0.0145</v>
      </c>
      <c r="Z207" s="168">
        <v>0</v>
      </c>
      <c r="AA207" s="169">
        <f t="shared" si="38"/>
        <v>0</v>
      </c>
      <c r="AR207" s="14" t="s">
        <v>295</v>
      </c>
      <c r="AT207" s="14" t="s">
        <v>292</v>
      </c>
      <c r="AU207" s="14" t="s">
        <v>86</v>
      </c>
      <c r="AY207" s="14" t="s">
        <v>149</v>
      </c>
      <c r="BE207" s="110">
        <f t="shared" si="39"/>
        <v>0</v>
      </c>
      <c r="BF207" s="110">
        <f t="shared" si="40"/>
        <v>0</v>
      </c>
      <c r="BG207" s="110">
        <f t="shared" si="41"/>
        <v>0</v>
      </c>
      <c r="BH207" s="110">
        <f t="shared" si="42"/>
        <v>0</v>
      </c>
      <c r="BI207" s="110">
        <f t="shared" si="43"/>
        <v>0</v>
      </c>
      <c r="BJ207" s="14" t="s">
        <v>86</v>
      </c>
      <c r="BK207" s="170">
        <f t="shared" si="44"/>
        <v>0</v>
      </c>
      <c r="BL207" s="14" t="s">
        <v>195</v>
      </c>
      <c r="BM207" s="14" t="s">
        <v>508</v>
      </c>
    </row>
    <row r="208" spans="2:65" s="1" customFormat="1" ht="22.5" customHeight="1">
      <c r="B208" s="133"/>
      <c r="C208" s="162" t="s">
        <v>509</v>
      </c>
      <c r="D208" s="162" t="s">
        <v>150</v>
      </c>
      <c r="E208" s="163" t="s">
        <v>393</v>
      </c>
      <c r="F208" s="242" t="s">
        <v>394</v>
      </c>
      <c r="G208" s="243"/>
      <c r="H208" s="243"/>
      <c r="I208" s="243"/>
      <c r="J208" s="164" t="s">
        <v>385</v>
      </c>
      <c r="K208" s="165">
        <v>1</v>
      </c>
      <c r="L208" s="244">
        <v>0</v>
      </c>
      <c r="M208" s="243"/>
      <c r="N208" s="245">
        <f t="shared" si="35"/>
        <v>0</v>
      </c>
      <c r="O208" s="243"/>
      <c r="P208" s="243"/>
      <c r="Q208" s="243"/>
      <c r="R208" s="135"/>
      <c r="T208" s="167" t="s">
        <v>3</v>
      </c>
      <c r="U208" s="40" t="s">
        <v>42</v>
      </c>
      <c r="V208" s="32"/>
      <c r="W208" s="168">
        <f t="shared" si="36"/>
        <v>0</v>
      </c>
      <c r="X208" s="168">
        <v>0.002</v>
      </c>
      <c r="Y208" s="168">
        <f t="shared" si="37"/>
        <v>0.002</v>
      </c>
      <c r="Z208" s="168">
        <v>0</v>
      </c>
      <c r="AA208" s="169">
        <f t="shared" si="38"/>
        <v>0</v>
      </c>
      <c r="AR208" s="14" t="s">
        <v>195</v>
      </c>
      <c r="AT208" s="14" t="s">
        <v>150</v>
      </c>
      <c r="AU208" s="14" t="s">
        <v>86</v>
      </c>
      <c r="AY208" s="14" t="s">
        <v>149</v>
      </c>
      <c r="BE208" s="110">
        <f t="shared" si="39"/>
        <v>0</v>
      </c>
      <c r="BF208" s="110">
        <f t="shared" si="40"/>
        <v>0</v>
      </c>
      <c r="BG208" s="110">
        <f t="shared" si="41"/>
        <v>0</v>
      </c>
      <c r="BH208" s="110">
        <f t="shared" si="42"/>
        <v>0</v>
      </c>
      <c r="BI208" s="110">
        <f t="shared" si="43"/>
        <v>0</v>
      </c>
      <c r="BJ208" s="14" t="s">
        <v>86</v>
      </c>
      <c r="BK208" s="170">
        <f t="shared" si="44"/>
        <v>0</v>
      </c>
      <c r="BL208" s="14" t="s">
        <v>195</v>
      </c>
      <c r="BM208" s="14" t="s">
        <v>510</v>
      </c>
    </row>
    <row r="209" spans="2:65" s="1" customFormat="1" ht="22.5" customHeight="1">
      <c r="B209" s="133"/>
      <c r="C209" s="175" t="s">
        <v>511</v>
      </c>
      <c r="D209" s="175" t="s">
        <v>292</v>
      </c>
      <c r="E209" s="176" t="s">
        <v>396</v>
      </c>
      <c r="F209" s="261" t="s">
        <v>397</v>
      </c>
      <c r="G209" s="262"/>
      <c r="H209" s="262"/>
      <c r="I209" s="262"/>
      <c r="J209" s="177" t="s">
        <v>153</v>
      </c>
      <c r="K209" s="178">
        <v>1</v>
      </c>
      <c r="L209" s="263">
        <v>0</v>
      </c>
      <c r="M209" s="262"/>
      <c r="N209" s="264">
        <f t="shared" si="35"/>
        <v>0</v>
      </c>
      <c r="O209" s="243"/>
      <c r="P209" s="243"/>
      <c r="Q209" s="243"/>
      <c r="R209" s="135"/>
      <c r="T209" s="167" t="s">
        <v>3</v>
      </c>
      <c r="U209" s="40" t="s">
        <v>42</v>
      </c>
      <c r="V209" s="32"/>
      <c r="W209" s="168">
        <f t="shared" si="36"/>
        <v>0</v>
      </c>
      <c r="X209" s="168">
        <v>0.0092</v>
      </c>
      <c r="Y209" s="168">
        <f t="shared" si="37"/>
        <v>0.0092</v>
      </c>
      <c r="Z209" s="168">
        <v>0</v>
      </c>
      <c r="AA209" s="169">
        <f t="shared" si="38"/>
        <v>0</v>
      </c>
      <c r="AR209" s="14" t="s">
        <v>295</v>
      </c>
      <c r="AT209" s="14" t="s">
        <v>292</v>
      </c>
      <c r="AU209" s="14" t="s">
        <v>86</v>
      </c>
      <c r="AY209" s="14" t="s">
        <v>149</v>
      </c>
      <c r="BE209" s="110">
        <f t="shared" si="39"/>
        <v>0</v>
      </c>
      <c r="BF209" s="110">
        <f t="shared" si="40"/>
        <v>0</v>
      </c>
      <c r="BG209" s="110">
        <f t="shared" si="41"/>
        <v>0</v>
      </c>
      <c r="BH209" s="110">
        <f t="shared" si="42"/>
        <v>0</v>
      </c>
      <c r="BI209" s="110">
        <f t="shared" si="43"/>
        <v>0</v>
      </c>
      <c r="BJ209" s="14" t="s">
        <v>86</v>
      </c>
      <c r="BK209" s="170">
        <f t="shared" si="44"/>
        <v>0</v>
      </c>
      <c r="BL209" s="14" t="s">
        <v>195</v>
      </c>
      <c r="BM209" s="14" t="s">
        <v>512</v>
      </c>
    </row>
    <row r="210" spans="2:65" s="1" customFormat="1" ht="22.5" customHeight="1">
      <c r="B210" s="133"/>
      <c r="C210" s="162" t="s">
        <v>513</v>
      </c>
      <c r="D210" s="162" t="s">
        <v>150</v>
      </c>
      <c r="E210" s="163" t="s">
        <v>399</v>
      </c>
      <c r="F210" s="242" t="s">
        <v>400</v>
      </c>
      <c r="G210" s="243"/>
      <c r="H210" s="243"/>
      <c r="I210" s="243"/>
      <c r="J210" s="164" t="s">
        <v>153</v>
      </c>
      <c r="K210" s="165">
        <v>7</v>
      </c>
      <c r="L210" s="244">
        <v>0</v>
      </c>
      <c r="M210" s="243"/>
      <c r="N210" s="245">
        <f t="shared" si="35"/>
        <v>0</v>
      </c>
      <c r="O210" s="243"/>
      <c r="P210" s="243"/>
      <c r="Q210" s="243"/>
      <c r="R210" s="135"/>
      <c r="T210" s="167" t="s">
        <v>3</v>
      </c>
      <c r="U210" s="40" t="s">
        <v>42</v>
      </c>
      <c r="V210" s="32"/>
      <c r="W210" s="168">
        <f t="shared" si="36"/>
        <v>0</v>
      </c>
      <c r="X210" s="168">
        <v>0.0001</v>
      </c>
      <c r="Y210" s="168">
        <f t="shared" si="37"/>
        <v>0.0007</v>
      </c>
      <c r="Z210" s="168">
        <v>0</v>
      </c>
      <c r="AA210" s="169">
        <f t="shared" si="38"/>
        <v>0</v>
      </c>
      <c r="AR210" s="14" t="s">
        <v>195</v>
      </c>
      <c r="AT210" s="14" t="s">
        <v>150</v>
      </c>
      <c r="AU210" s="14" t="s">
        <v>86</v>
      </c>
      <c r="AY210" s="14" t="s">
        <v>149</v>
      </c>
      <c r="BE210" s="110">
        <f t="shared" si="39"/>
        <v>0</v>
      </c>
      <c r="BF210" s="110">
        <f t="shared" si="40"/>
        <v>0</v>
      </c>
      <c r="BG210" s="110">
        <f t="shared" si="41"/>
        <v>0</v>
      </c>
      <c r="BH210" s="110">
        <f t="shared" si="42"/>
        <v>0</v>
      </c>
      <c r="BI210" s="110">
        <f t="shared" si="43"/>
        <v>0</v>
      </c>
      <c r="BJ210" s="14" t="s">
        <v>86</v>
      </c>
      <c r="BK210" s="170">
        <f t="shared" si="44"/>
        <v>0</v>
      </c>
      <c r="BL210" s="14" t="s">
        <v>195</v>
      </c>
      <c r="BM210" s="14" t="s">
        <v>514</v>
      </c>
    </row>
    <row r="211" spans="2:65" s="1" customFormat="1" ht="31.5" customHeight="1">
      <c r="B211" s="133"/>
      <c r="C211" s="175" t="s">
        <v>515</v>
      </c>
      <c r="D211" s="175" t="s">
        <v>292</v>
      </c>
      <c r="E211" s="176" t="s">
        <v>402</v>
      </c>
      <c r="F211" s="261" t="s">
        <v>403</v>
      </c>
      <c r="G211" s="262"/>
      <c r="H211" s="262"/>
      <c r="I211" s="262"/>
      <c r="J211" s="177" t="s">
        <v>153</v>
      </c>
      <c r="K211" s="178">
        <v>1</v>
      </c>
      <c r="L211" s="263">
        <v>0</v>
      </c>
      <c r="M211" s="262"/>
      <c r="N211" s="264">
        <f t="shared" si="35"/>
        <v>0</v>
      </c>
      <c r="O211" s="243"/>
      <c r="P211" s="243"/>
      <c r="Q211" s="243"/>
      <c r="R211" s="135"/>
      <c r="T211" s="167" t="s">
        <v>3</v>
      </c>
      <c r="U211" s="40" t="s">
        <v>42</v>
      </c>
      <c r="V211" s="32"/>
      <c r="W211" s="168">
        <f t="shared" si="36"/>
        <v>0</v>
      </c>
      <c r="X211" s="168">
        <v>0.0005</v>
      </c>
      <c r="Y211" s="168">
        <f t="shared" si="37"/>
        <v>0.0005</v>
      </c>
      <c r="Z211" s="168">
        <v>0</v>
      </c>
      <c r="AA211" s="169">
        <f t="shared" si="38"/>
        <v>0</v>
      </c>
      <c r="AR211" s="14" t="s">
        <v>295</v>
      </c>
      <c r="AT211" s="14" t="s">
        <v>292</v>
      </c>
      <c r="AU211" s="14" t="s">
        <v>86</v>
      </c>
      <c r="AY211" s="14" t="s">
        <v>149</v>
      </c>
      <c r="BE211" s="110">
        <f t="shared" si="39"/>
        <v>0</v>
      </c>
      <c r="BF211" s="110">
        <f t="shared" si="40"/>
        <v>0</v>
      </c>
      <c r="BG211" s="110">
        <f t="shared" si="41"/>
        <v>0</v>
      </c>
      <c r="BH211" s="110">
        <f t="shared" si="42"/>
        <v>0</v>
      </c>
      <c r="BI211" s="110">
        <f t="shared" si="43"/>
        <v>0</v>
      </c>
      <c r="BJ211" s="14" t="s">
        <v>86</v>
      </c>
      <c r="BK211" s="170">
        <f t="shared" si="44"/>
        <v>0</v>
      </c>
      <c r="BL211" s="14" t="s">
        <v>195</v>
      </c>
      <c r="BM211" s="14" t="s">
        <v>516</v>
      </c>
    </row>
    <row r="212" spans="2:65" s="1" customFormat="1" ht="22.5" customHeight="1">
      <c r="B212" s="133"/>
      <c r="C212" s="175" t="s">
        <v>517</v>
      </c>
      <c r="D212" s="175" t="s">
        <v>292</v>
      </c>
      <c r="E212" s="176" t="s">
        <v>518</v>
      </c>
      <c r="F212" s="261" t="s">
        <v>519</v>
      </c>
      <c r="G212" s="262"/>
      <c r="H212" s="262"/>
      <c r="I212" s="262"/>
      <c r="J212" s="177" t="s">
        <v>153</v>
      </c>
      <c r="K212" s="178">
        <v>6</v>
      </c>
      <c r="L212" s="263">
        <v>0</v>
      </c>
      <c r="M212" s="262"/>
      <c r="N212" s="264">
        <f t="shared" si="35"/>
        <v>0</v>
      </c>
      <c r="O212" s="243"/>
      <c r="P212" s="243"/>
      <c r="Q212" s="243"/>
      <c r="R212" s="135"/>
      <c r="T212" s="167" t="s">
        <v>3</v>
      </c>
      <c r="U212" s="40" t="s">
        <v>42</v>
      </c>
      <c r="V212" s="32"/>
      <c r="W212" s="168">
        <f t="shared" si="36"/>
        <v>0</v>
      </c>
      <c r="X212" s="168">
        <v>0.00192</v>
      </c>
      <c r="Y212" s="168">
        <f t="shared" si="37"/>
        <v>0.01152</v>
      </c>
      <c r="Z212" s="168">
        <v>0</v>
      </c>
      <c r="AA212" s="169">
        <f t="shared" si="38"/>
        <v>0</v>
      </c>
      <c r="AR212" s="14" t="s">
        <v>295</v>
      </c>
      <c r="AT212" s="14" t="s">
        <v>292</v>
      </c>
      <c r="AU212" s="14" t="s">
        <v>86</v>
      </c>
      <c r="AY212" s="14" t="s">
        <v>149</v>
      </c>
      <c r="BE212" s="110">
        <f t="shared" si="39"/>
        <v>0</v>
      </c>
      <c r="BF212" s="110">
        <f t="shared" si="40"/>
        <v>0</v>
      </c>
      <c r="BG212" s="110">
        <f t="shared" si="41"/>
        <v>0</v>
      </c>
      <c r="BH212" s="110">
        <f t="shared" si="42"/>
        <v>0</v>
      </c>
      <c r="BI212" s="110">
        <f t="shared" si="43"/>
        <v>0</v>
      </c>
      <c r="BJ212" s="14" t="s">
        <v>86</v>
      </c>
      <c r="BK212" s="170">
        <f t="shared" si="44"/>
        <v>0</v>
      </c>
      <c r="BL212" s="14" t="s">
        <v>195</v>
      </c>
      <c r="BM212" s="14" t="s">
        <v>520</v>
      </c>
    </row>
    <row r="213" spans="2:65" s="1" customFormat="1" ht="22.5" customHeight="1">
      <c r="B213" s="133"/>
      <c r="C213" s="162" t="s">
        <v>521</v>
      </c>
      <c r="D213" s="162" t="s">
        <v>150</v>
      </c>
      <c r="E213" s="163" t="s">
        <v>405</v>
      </c>
      <c r="F213" s="242" t="s">
        <v>406</v>
      </c>
      <c r="G213" s="243"/>
      <c r="H213" s="243"/>
      <c r="I213" s="243"/>
      <c r="J213" s="164" t="s">
        <v>153</v>
      </c>
      <c r="K213" s="165">
        <v>1</v>
      </c>
      <c r="L213" s="244">
        <v>0</v>
      </c>
      <c r="M213" s="243"/>
      <c r="N213" s="245">
        <f t="shared" si="35"/>
        <v>0</v>
      </c>
      <c r="O213" s="243"/>
      <c r="P213" s="243"/>
      <c r="Q213" s="243"/>
      <c r="R213" s="135"/>
      <c r="T213" s="167" t="s">
        <v>3</v>
      </c>
      <c r="U213" s="40" t="s">
        <v>42</v>
      </c>
      <c r="V213" s="32"/>
      <c r="W213" s="168">
        <f t="shared" si="36"/>
        <v>0</v>
      </c>
      <c r="X213" s="168">
        <v>0.0001</v>
      </c>
      <c r="Y213" s="168">
        <f t="shared" si="37"/>
        <v>0.0001</v>
      </c>
      <c r="Z213" s="168">
        <v>0</v>
      </c>
      <c r="AA213" s="169">
        <f t="shared" si="38"/>
        <v>0</v>
      </c>
      <c r="AR213" s="14" t="s">
        <v>195</v>
      </c>
      <c r="AT213" s="14" t="s">
        <v>150</v>
      </c>
      <c r="AU213" s="14" t="s">
        <v>86</v>
      </c>
      <c r="AY213" s="14" t="s">
        <v>149</v>
      </c>
      <c r="BE213" s="110">
        <f t="shared" si="39"/>
        <v>0</v>
      </c>
      <c r="BF213" s="110">
        <f t="shared" si="40"/>
        <v>0</v>
      </c>
      <c r="BG213" s="110">
        <f t="shared" si="41"/>
        <v>0</v>
      </c>
      <c r="BH213" s="110">
        <f t="shared" si="42"/>
        <v>0</v>
      </c>
      <c r="BI213" s="110">
        <f t="shared" si="43"/>
        <v>0</v>
      </c>
      <c r="BJ213" s="14" t="s">
        <v>86</v>
      </c>
      <c r="BK213" s="170">
        <f t="shared" si="44"/>
        <v>0</v>
      </c>
      <c r="BL213" s="14" t="s">
        <v>195</v>
      </c>
      <c r="BM213" s="14" t="s">
        <v>522</v>
      </c>
    </row>
    <row r="214" spans="2:65" s="1" customFormat="1" ht="31.5" customHeight="1">
      <c r="B214" s="133"/>
      <c r="C214" s="162" t="s">
        <v>523</v>
      </c>
      <c r="D214" s="162" t="s">
        <v>150</v>
      </c>
      <c r="E214" s="163" t="s">
        <v>408</v>
      </c>
      <c r="F214" s="242" t="s">
        <v>409</v>
      </c>
      <c r="G214" s="243"/>
      <c r="H214" s="243"/>
      <c r="I214" s="243"/>
      <c r="J214" s="164" t="s">
        <v>153</v>
      </c>
      <c r="K214" s="165">
        <v>1</v>
      </c>
      <c r="L214" s="244">
        <v>0</v>
      </c>
      <c r="M214" s="243"/>
      <c r="N214" s="245">
        <f t="shared" si="35"/>
        <v>0</v>
      </c>
      <c r="O214" s="243"/>
      <c r="P214" s="243"/>
      <c r="Q214" s="243"/>
      <c r="R214" s="135"/>
      <c r="T214" s="167" t="s">
        <v>3</v>
      </c>
      <c r="U214" s="40" t="s">
        <v>42</v>
      </c>
      <c r="V214" s="32"/>
      <c r="W214" s="168">
        <f t="shared" si="36"/>
        <v>0</v>
      </c>
      <c r="X214" s="168">
        <v>0</v>
      </c>
      <c r="Y214" s="168">
        <f t="shared" si="37"/>
        <v>0</v>
      </c>
      <c r="Z214" s="168">
        <v>0.00049</v>
      </c>
      <c r="AA214" s="169">
        <f t="shared" si="38"/>
        <v>0.00049</v>
      </c>
      <c r="AR214" s="14" t="s">
        <v>195</v>
      </c>
      <c r="AT214" s="14" t="s">
        <v>150</v>
      </c>
      <c r="AU214" s="14" t="s">
        <v>86</v>
      </c>
      <c r="AY214" s="14" t="s">
        <v>149</v>
      </c>
      <c r="BE214" s="110">
        <f t="shared" si="39"/>
        <v>0</v>
      </c>
      <c r="BF214" s="110">
        <f t="shared" si="40"/>
        <v>0</v>
      </c>
      <c r="BG214" s="110">
        <f t="shared" si="41"/>
        <v>0</v>
      </c>
      <c r="BH214" s="110">
        <f t="shared" si="42"/>
        <v>0</v>
      </c>
      <c r="BI214" s="110">
        <f t="shared" si="43"/>
        <v>0</v>
      </c>
      <c r="BJ214" s="14" t="s">
        <v>86</v>
      </c>
      <c r="BK214" s="170">
        <f t="shared" si="44"/>
        <v>0</v>
      </c>
      <c r="BL214" s="14" t="s">
        <v>195</v>
      </c>
      <c r="BM214" s="14" t="s">
        <v>524</v>
      </c>
    </row>
    <row r="215" spans="2:65" s="1" customFormat="1" ht="31.5" customHeight="1">
      <c r="B215" s="133"/>
      <c r="C215" s="162" t="s">
        <v>525</v>
      </c>
      <c r="D215" s="162" t="s">
        <v>150</v>
      </c>
      <c r="E215" s="163" t="s">
        <v>411</v>
      </c>
      <c r="F215" s="242" t="s">
        <v>412</v>
      </c>
      <c r="G215" s="243"/>
      <c r="H215" s="243"/>
      <c r="I215" s="243"/>
      <c r="J215" s="164" t="s">
        <v>385</v>
      </c>
      <c r="K215" s="165">
        <v>6</v>
      </c>
      <c r="L215" s="244">
        <v>0</v>
      </c>
      <c r="M215" s="243"/>
      <c r="N215" s="245">
        <f t="shared" si="35"/>
        <v>0</v>
      </c>
      <c r="O215" s="243"/>
      <c r="P215" s="243"/>
      <c r="Q215" s="243"/>
      <c r="R215" s="135"/>
      <c r="T215" s="167" t="s">
        <v>3</v>
      </c>
      <c r="U215" s="40" t="s">
        <v>42</v>
      </c>
      <c r="V215" s="32"/>
      <c r="W215" s="168">
        <f t="shared" si="36"/>
        <v>0</v>
      </c>
      <c r="X215" s="168">
        <v>0.00028</v>
      </c>
      <c r="Y215" s="168">
        <f t="shared" si="37"/>
        <v>0.0016799999999999999</v>
      </c>
      <c r="Z215" s="168">
        <v>0</v>
      </c>
      <c r="AA215" s="169">
        <f t="shared" si="38"/>
        <v>0</v>
      </c>
      <c r="AR215" s="14" t="s">
        <v>195</v>
      </c>
      <c r="AT215" s="14" t="s">
        <v>150</v>
      </c>
      <c r="AU215" s="14" t="s">
        <v>86</v>
      </c>
      <c r="AY215" s="14" t="s">
        <v>149</v>
      </c>
      <c r="BE215" s="110">
        <f t="shared" si="39"/>
        <v>0</v>
      </c>
      <c r="BF215" s="110">
        <f t="shared" si="40"/>
        <v>0</v>
      </c>
      <c r="BG215" s="110">
        <f t="shared" si="41"/>
        <v>0</v>
      </c>
      <c r="BH215" s="110">
        <f t="shared" si="42"/>
        <v>0</v>
      </c>
      <c r="BI215" s="110">
        <f t="shared" si="43"/>
        <v>0</v>
      </c>
      <c r="BJ215" s="14" t="s">
        <v>86</v>
      </c>
      <c r="BK215" s="170">
        <f t="shared" si="44"/>
        <v>0</v>
      </c>
      <c r="BL215" s="14" t="s">
        <v>195</v>
      </c>
      <c r="BM215" s="14" t="s">
        <v>526</v>
      </c>
    </row>
    <row r="216" spans="2:65" s="1" customFormat="1" ht="22.5" customHeight="1">
      <c r="B216" s="133"/>
      <c r="C216" s="175" t="s">
        <v>527</v>
      </c>
      <c r="D216" s="175" t="s">
        <v>292</v>
      </c>
      <c r="E216" s="176" t="s">
        <v>414</v>
      </c>
      <c r="F216" s="261" t="s">
        <v>415</v>
      </c>
      <c r="G216" s="262"/>
      <c r="H216" s="262"/>
      <c r="I216" s="262"/>
      <c r="J216" s="177" t="s">
        <v>153</v>
      </c>
      <c r="K216" s="178">
        <v>6</v>
      </c>
      <c r="L216" s="263">
        <v>0</v>
      </c>
      <c r="M216" s="262"/>
      <c r="N216" s="264">
        <f t="shared" si="35"/>
        <v>0</v>
      </c>
      <c r="O216" s="243"/>
      <c r="P216" s="243"/>
      <c r="Q216" s="243"/>
      <c r="R216" s="135"/>
      <c r="T216" s="167" t="s">
        <v>3</v>
      </c>
      <c r="U216" s="40" t="s">
        <v>42</v>
      </c>
      <c r="V216" s="32"/>
      <c r="W216" s="168">
        <f t="shared" si="36"/>
        <v>0</v>
      </c>
      <c r="X216" s="168">
        <v>0.00027</v>
      </c>
      <c r="Y216" s="168">
        <f t="shared" si="37"/>
        <v>0.00162</v>
      </c>
      <c r="Z216" s="168">
        <v>0</v>
      </c>
      <c r="AA216" s="169">
        <f t="shared" si="38"/>
        <v>0</v>
      </c>
      <c r="AR216" s="14" t="s">
        <v>295</v>
      </c>
      <c r="AT216" s="14" t="s">
        <v>292</v>
      </c>
      <c r="AU216" s="14" t="s">
        <v>86</v>
      </c>
      <c r="AY216" s="14" t="s">
        <v>149</v>
      </c>
      <c r="BE216" s="110">
        <f t="shared" si="39"/>
        <v>0</v>
      </c>
      <c r="BF216" s="110">
        <f t="shared" si="40"/>
        <v>0</v>
      </c>
      <c r="BG216" s="110">
        <f t="shared" si="41"/>
        <v>0</v>
      </c>
      <c r="BH216" s="110">
        <f t="shared" si="42"/>
        <v>0</v>
      </c>
      <c r="BI216" s="110">
        <f t="shared" si="43"/>
        <v>0</v>
      </c>
      <c r="BJ216" s="14" t="s">
        <v>86</v>
      </c>
      <c r="BK216" s="170">
        <f t="shared" si="44"/>
        <v>0</v>
      </c>
      <c r="BL216" s="14" t="s">
        <v>195</v>
      </c>
      <c r="BM216" s="14" t="s">
        <v>528</v>
      </c>
    </row>
    <row r="217" spans="2:65" s="1" customFormat="1" ht="31.5" customHeight="1">
      <c r="B217" s="133"/>
      <c r="C217" s="162" t="s">
        <v>529</v>
      </c>
      <c r="D217" s="162" t="s">
        <v>150</v>
      </c>
      <c r="E217" s="163" t="s">
        <v>417</v>
      </c>
      <c r="F217" s="242" t="s">
        <v>418</v>
      </c>
      <c r="G217" s="243"/>
      <c r="H217" s="243"/>
      <c r="I217" s="243"/>
      <c r="J217" s="164" t="s">
        <v>385</v>
      </c>
      <c r="K217" s="165">
        <v>1</v>
      </c>
      <c r="L217" s="244">
        <v>0</v>
      </c>
      <c r="M217" s="243"/>
      <c r="N217" s="245">
        <f t="shared" si="35"/>
        <v>0</v>
      </c>
      <c r="O217" s="243"/>
      <c r="P217" s="243"/>
      <c r="Q217" s="243"/>
      <c r="R217" s="135"/>
      <c r="T217" s="167" t="s">
        <v>3</v>
      </c>
      <c r="U217" s="40" t="s">
        <v>42</v>
      </c>
      <c r="V217" s="32"/>
      <c r="W217" s="168">
        <f t="shared" si="36"/>
        <v>0</v>
      </c>
      <c r="X217" s="168">
        <v>0</v>
      </c>
      <c r="Y217" s="168">
        <f t="shared" si="37"/>
        <v>0</v>
      </c>
      <c r="Z217" s="168">
        <v>0.0026</v>
      </c>
      <c r="AA217" s="169">
        <f t="shared" si="38"/>
        <v>0.0026</v>
      </c>
      <c r="AR217" s="14" t="s">
        <v>195</v>
      </c>
      <c r="AT217" s="14" t="s">
        <v>150</v>
      </c>
      <c r="AU217" s="14" t="s">
        <v>86</v>
      </c>
      <c r="AY217" s="14" t="s">
        <v>149</v>
      </c>
      <c r="BE217" s="110">
        <f t="shared" si="39"/>
        <v>0</v>
      </c>
      <c r="BF217" s="110">
        <f t="shared" si="40"/>
        <v>0</v>
      </c>
      <c r="BG217" s="110">
        <f t="shared" si="41"/>
        <v>0</v>
      </c>
      <c r="BH217" s="110">
        <f t="shared" si="42"/>
        <v>0</v>
      </c>
      <c r="BI217" s="110">
        <f t="shared" si="43"/>
        <v>0</v>
      </c>
      <c r="BJ217" s="14" t="s">
        <v>86</v>
      </c>
      <c r="BK217" s="170">
        <f t="shared" si="44"/>
        <v>0</v>
      </c>
      <c r="BL217" s="14" t="s">
        <v>195</v>
      </c>
      <c r="BM217" s="14" t="s">
        <v>530</v>
      </c>
    </row>
    <row r="218" spans="2:65" s="1" customFormat="1" ht="31.5" customHeight="1">
      <c r="B218" s="133"/>
      <c r="C218" s="162" t="s">
        <v>531</v>
      </c>
      <c r="D218" s="162" t="s">
        <v>150</v>
      </c>
      <c r="E218" s="163" t="s">
        <v>420</v>
      </c>
      <c r="F218" s="242" t="s">
        <v>421</v>
      </c>
      <c r="G218" s="243"/>
      <c r="H218" s="243"/>
      <c r="I218" s="243"/>
      <c r="J218" s="164" t="s">
        <v>153</v>
      </c>
      <c r="K218" s="165">
        <v>6</v>
      </c>
      <c r="L218" s="244">
        <v>0</v>
      </c>
      <c r="M218" s="243"/>
      <c r="N218" s="245">
        <f t="shared" si="35"/>
        <v>0</v>
      </c>
      <c r="O218" s="243"/>
      <c r="P218" s="243"/>
      <c r="Q218" s="243"/>
      <c r="R218" s="135"/>
      <c r="T218" s="167" t="s">
        <v>3</v>
      </c>
      <c r="U218" s="40" t="s">
        <v>42</v>
      </c>
      <c r="V218" s="32"/>
      <c r="W218" s="168">
        <f t="shared" si="36"/>
        <v>0</v>
      </c>
      <c r="X218" s="168">
        <v>0.0001</v>
      </c>
      <c r="Y218" s="168">
        <f t="shared" si="37"/>
        <v>0.0006000000000000001</v>
      </c>
      <c r="Z218" s="168">
        <v>0</v>
      </c>
      <c r="AA218" s="169">
        <f t="shared" si="38"/>
        <v>0</v>
      </c>
      <c r="AR218" s="14" t="s">
        <v>195</v>
      </c>
      <c r="AT218" s="14" t="s">
        <v>150</v>
      </c>
      <c r="AU218" s="14" t="s">
        <v>86</v>
      </c>
      <c r="AY218" s="14" t="s">
        <v>149</v>
      </c>
      <c r="BE218" s="110">
        <f t="shared" si="39"/>
        <v>0</v>
      </c>
      <c r="BF218" s="110">
        <f t="shared" si="40"/>
        <v>0</v>
      </c>
      <c r="BG218" s="110">
        <f t="shared" si="41"/>
        <v>0</v>
      </c>
      <c r="BH218" s="110">
        <f t="shared" si="42"/>
        <v>0</v>
      </c>
      <c r="BI218" s="110">
        <f t="shared" si="43"/>
        <v>0</v>
      </c>
      <c r="BJ218" s="14" t="s">
        <v>86</v>
      </c>
      <c r="BK218" s="170">
        <f t="shared" si="44"/>
        <v>0</v>
      </c>
      <c r="BL218" s="14" t="s">
        <v>195</v>
      </c>
      <c r="BM218" s="14" t="s">
        <v>532</v>
      </c>
    </row>
    <row r="219" spans="2:65" s="1" customFormat="1" ht="22.5" customHeight="1">
      <c r="B219" s="133"/>
      <c r="C219" s="175" t="s">
        <v>533</v>
      </c>
      <c r="D219" s="175" t="s">
        <v>292</v>
      </c>
      <c r="E219" s="176" t="s">
        <v>423</v>
      </c>
      <c r="F219" s="261" t="s">
        <v>424</v>
      </c>
      <c r="G219" s="262"/>
      <c r="H219" s="262"/>
      <c r="I219" s="262"/>
      <c r="J219" s="177" t="s">
        <v>153</v>
      </c>
      <c r="K219" s="178">
        <v>6</v>
      </c>
      <c r="L219" s="263">
        <v>0</v>
      </c>
      <c r="M219" s="262"/>
      <c r="N219" s="264">
        <f t="shared" si="35"/>
        <v>0</v>
      </c>
      <c r="O219" s="243"/>
      <c r="P219" s="243"/>
      <c r="Q219" s="243"/>
      <c r="R219" s="135"/>
      <c r="T219" s="167" t="s">
        <v>3</v>
      </c>
      <c r="U219" s="40" t="s">
        <v>42</v>
      </c>
      <c r="V219" s="32"/>
      <c r="W219" s="168">
        <f t="shared" si="36"/>
        <v>0</v>
      </c>
      <c r="X219" s="168">
        <v>0.00089</v>
      </c>
      <c r="Y219" s="168">
        <f t="shared" si="37"/>
        <v>0.005339999999999999</v>
      </c>
      <c r="Z219" s="168">
        <v>0</v>
      </c>
      <c r="AA219" s="169">
        <f t="shared" si="38"/>
        <v>0</v>
      </c>
      <c r="AR219" s="14" t="s">
        <v>295</v>
      </c>
      <c r="AT219" s="14" t="s">
        <v>292</v>
      </c>
      <c r="AU219" s="14" t="s">
        <v>86</v>
      </c>
      <c r="AY219" s="14" t="s">
        <v>149</v>
      </c>
      <c r="BE219" s="110">
        <f t="shared" si="39"/>
        <v>0</v>
      </c>
      <c r="BF219" s="110">
        <f t="shared" si="40"/>
        <v>0</v>
      </c>
      <c r="BG219" s="110">
        <f t="shared" si="41"/>
        <v>0</v>
      </c>
      <c r="BH219" s="110">
        <f t="shared" si="42"/>
        <v>0</v>
      </c>
      <c r="BI219" s="110">
        <f t="shared" si="43"/>
        <v>0</v>
      </c>
      <c r="BJ219" s="14" t="s">
        <v>86</v>
      </c>
      <c r="BK219" s="170">
        <f t="shared" si="44"/>
        <v>0</v>
      </c>
      <c r="BL219" s="14" t="s">
        <v>195</v>
      </c>
      <c r="BM219" s="14" t="s">
        <v>534</v>
      </c>
    </row>
    <row r="220" spans="2:65" s="1" customFormat="1" ht="22.5" customHeight="1">
      <c r="B220" s="133"/>
      <c r="C220" s="162" t="s">
        <v>535</v>
      </c>
      <c r="D220" s="162" t="s">
        <v>150</v>
      </c>
      <c r="E220" s="163" t="s">
        <v>536</v>
      </c>
      <c r="F220" s="242" t="s">
        <v>537</v>
      </c>
      <c r="G220" s="243"/>
      <c r="H220" s="243"/>
      <c r="I220" s="243"/>
      <c r="J220" s="164" t="s">
        <v>385</v>
      </c>
      <c r="K220" s="165">
        <v>2</v>
      </c>
      <c r="L220" s="244">
        <v>0</v>
      </c>
      <c r="M220" s="243"/>
      <c r="N220" s="245">
        <f t="shared" si="35"/>
        <v>0</v>
      </c>
      <c r="O220" s="243"/>
      <c r="P220" s="243"/>
      <c r="Q220" s="243"/>
      <c r="R220" s="135"/>
      <c r="T220" s="167" t="s">
        <v>3</v>
      </c>
      <c r="U220" s="40" t="s">
        <v>42</v>
      </c>
      <c r="V220" s="32"/>
      <c r="W220" s="168">
        <f t="shared" si="36"/>
        <v>0</v>
      </c>
      <c r="X220" s="168">
        <v>0.00032</v>
      </c>
      <c r="Y220" s="168">
        <f t="shared" si="37"/>
        <v>0.00064</v>
      </c>
      <c r="Z220" s="168">
        <v>0</v>
      </c>
      <c r="AA220" s="169">
        <f t="shared" si="38"/>
        <v>0</v>
      </c>
      <c r="AR220" s="14" t="s">
        <v>195</v>
      </c>
      <c r="AT220" s="14" t="s">
        <v>150</v>
      </c>
      <c r="AU220" s="14" t="s">
        <v>86</v>
      </c>
      <c r="AY220" s="14" t="s">
        <v>149</v>
      </c>
      <c r="BE220" s="110">
        <f t="shared" si="39"/>
        <v>0</v>
      </c>
      <c r="BF220" s="110">
        <f t="shared" si="40"/>
        <v>0</v>
      </c>
      <c r="BG220" s="110">
        <f t="shared" si="41"/>
        <v>0</v>
      </c>
      <c r="BH220" s="110">
        <f t="shared" si="42"/>
        <v>0</v>
      </c>
      <c r="BI220" s="110">
        <f t="shared" si="43"/>
        <v>0</v>
      </c>
      <c r="BJ220" s="14" t="s">
        <v>86</v>
      </c>
      <c r="BK220" s="170">
        <f t="shared" si="44"/>
        <v>0</v>
      </c>
      <c r="BL220" s="14" t="s">
        <v>195</v>
      </c>
      <c r="BM220" s="14" t="s">
        <v>538</v>
      </c>
    </row>
    <row r="221" spans="2:65" s="1" customFormat="1" ht="31.5" customHeight="1">
      <c r="B221" s="133"/>
      <c r="C221" s="175" t="s">
        <v>539</v>
      </c>
      <c r="D221" s="175" t="s">
        <v>292</v>
      </c>
      <c r="E221" s="176" t="s">
        <v>540</v>
      </c>
      <c r="F221" s="261" t="s">
        <v>541</v>
      </c>
      <c r="G221" s="262"/>
      <c r="H221" s="262"/>
      <c r="I221" s="262"/>
      <c r="J221" s="177" t="s">
        <v>153</v>
      </c>
      <c r="K221" s="178">
        <v>2</v>
      </c>
      <c r="L221" s="263">
        <v>0</v>
      </c>
      <c r="M221" s="262"/>
      <c r="N221" s="264">
        <f t="shared" si="35"/>
        <v>0</v>
      </c>
      <c r="O221" s="243"/>
      <c r="P221" s="243"/>
      <c r="Q221" s="243"/>
      <c r="R221" s="135"/>
      <c r="T221" s="167" t="s">
        <v>3</v>
      </c>
      <c r="U221" s="40" t="s">
        <v>42</v>
      </c>
      <c r="V221" s="32"/>
      <c r="W221" s="168">
        <f t="shared" si="36"/>
        <v>0</v>
      </c>
      <c r="X221" s="168">
        <v>0</v>
      </c>
      <c r="Y221" s="168">
        <f t="shared" si="37"/>
        <v>0</v>
      </c>
      <c r="Z221" s="168">
        <v>0</v>
      </c>
      <c r="AA221" s="169">
        <f t="shared" si="38"/>
        <v>0</v>
      </c>
      <c r="AR221" s="14" t="s">
        <v>295</v>
      </c>
      <c r="AT221" s="14" t="s">
        <v>292</v>
      </c>
      <c r="AU221" s="14" t="s">
        <v>86</v>
      </c>
      <c r="AY221" s="14" t="s">
        <v>149</v>
      </c>
      <c r="BE221" s="110">
        <f t="shared" si="39"/>
        <v>0</v>
      </c>
      <c r="BF221" s="110">
        <f t="shared" si="40"/>
        <v>0</v>
      </c>
      <c r="BG221" s="110">
        <f t="shared" si="41"/>
        <v>0</v>
      </c>
      <c r="BH221" s="110">
        <f t="shared" si="42"/>
        <v>0</v>
      </c>
      <c r="BI221" s="110">
        <f t="shared" si="43"/>
        <v>0</v>
      </c>
      <c r="BJ221" s="14" t="s">
        <v>86</v>
      </c>
      <c r="BK221" s="170">
        <f t="shared" si="44"/>
        <v>0</v>
      </c>
      <c r="BL221" s="14" t="s">
        <v>195</v>
      </c>
      <c r="BM221" s="14" t="s">
        <v>542</v>
      </c>
    </row>
    <row r="222" spans="2:65" s="1" customFormat="1" ht="44.25" customHeight="1">
      <c r="B222" s="133"/>
      <c r="C222" s="162" t="s">
        <v>543</v>
      </c>
      <c r="D222" s="162" t="s">
        <v>150</v>
      </c>
      <c r="E222" s="163" t="s">
        <v>544</v>
      </c>
      <c r="F222" s="242" t="s">
        <v>545</v>
      </c>
      <c r="G222" s="243"/>
      <c r="H222" s="243"/>
      <c r="I222" s="243"/>
      <c r="J222" s="164" t="s">
        <v>385</v>
      </c>
      <c r="K222" s="165">
        <v>6</v>
      </c>
      <c r="L222" s="244">
        <v>0</v>
      </c>
      <c r="M222" s="243"/>
      <c r="N222" s="245">
        <f t="shared" si="35"/>
        <v>0</v>
      </c>
      <c r="O222" s="243"/>
      <c r="P222" s="243"/>
      <c r="Q222" s="243"/>
      <c r="R222" s="135"/>
      <c r="T222" s="167" t="s">
        <v>3</v>
      </c>
      <c r="U222" s="40" t="s">
        <v>42</v>
      </c>
      <c r="V222" s="32"/>
      <c r="W222" s="168">
        <f t="shared" si="36"/>
        <v>0</v>
      </c>
      <c r="X222" s="168">
        <v>0.00031</v>
      </c>
      <c r="Y222" s="168">
        <f t="shared" si="37"/>
        <v>0.00186</v>
      </c>
      <c r="Z222" s="168">
        <v>0</v>
      </c>
      <c r="AA222" s="169">
        <f t="shared" si="38"/>
        <v>0</v>
      </c>
      <c r="AR222" s="14" t="s">
        <v>195</v>
      </c>
      <c r="AT222" s="14" t="s">
        <v>150</v>
      </c>
      <c r="AU222" s="14" t="s">
        <v>86</v>
      </c>
      <c r="AY222" s="14" t="s">
        <v>149</v>
      </c>
      <c r="BE222" s="110">
        <f t="shared" si="39"/>
        <v>0</v>
      </c>
      <c r="BF222" s="110">
        <f t="shared" si="40"/>
        <v>0</v>
      </c>
      <c r="BG222" s="110">
        <f t="shared" si="41"/>
        <v>0</v>
      </c>
      <c r="BH222" s="110">
        <f t="shared" si="42"/>
        <v>0</v>
      </c>
      <c r="BI222" s="110">
        <f t="shared" si="43"/>
        <v>0</v>
      </c>
      <c r="BJ222" s="14" t="s">
        <v>86</v>
      </c>
      <c r="BK222" s="170">
        <f t="shared" si="44"/>
        <v>0</v>
      </c>
      <c r="BL222" s="14" t="s">
        <v>195</v>
      </c>
      <c r="BM222" s="14" t="s">
        <v>546</v>
      </c>
    </row>
    <row r="223" spans="2:65" s="1" customFormat="1" ht="22.5" customHeight="1">
      <c r="B223" s="133"/>
      <c r="C223" s="175" t="s">
        <v>547</v>
      </c>
      <c r="D223" s="175" t="s">
        <v>292</v>
      </c>
      <c r="E223" s="176" t="s">
        <v>548</v>
      </c>
      <c r="F223" s="261" t="s">
        <v>549</v>
      </c>
      <c r="G223" s="262"/>
      <c r="H223" s="262"/>
      <c r="I223" s="262"/>
      <c r="J223" s="177" t="s">
        <v>153</v>
      </c>
      <c r="K223" s="178">
        <v>6</v>
      </c>
      <c r="L223" s="263">
        <v>0</v>
      </c>
      <c r="M223" s="262"/>
      <c r="N223" s="264">
        <f t="shared" si="35"/>
        <v>0</v>
      </c>
      <c r="O223" s="243"/>
      <c r="P223" s="243"/>
      <c r="Q223" s="243"/>
      <c r="R223" s="135"/>
      <c r="T223" s="167" t="s">
        <v>3</v>
      </c>
      <c r="U223" s="40" t="s">
        <v>42</v>
      </c>
      <c r="V223" s="32"/>
      <c r="W223" s="168">
        <f t="shared" si="36"/>
        <v>0</v>
      </c>
      <c r="X223" s="168">
        <v>0.00218</v>
      </c>
      <c r="Y223" s="168">
        <f t="shared" si="37"/>
        <v>0.013080000000000001</v>
      </c>
      <c r="Z223" s="168">
        <v>0</v>
      </c>
      <c r="AA223" s="169">
        <f t="shared" si="38"/>
        <v>0</v>
      </c>
      <c r="AR223" s="14" t="s">
        <v>295</v>
      </c>
      <c r="AT223" s="14" t="s">
        <v>292</v>
      </c>
      <c r="AU223" s="14" t="s">
        <v>86</v>
      </c>
      <c r="AY223" s="14" t="s">
        <v>149</v>
      </c>
      <c r="BE223" s="110">
        <f t="shared" si="39"/>
        <v>0</v>
      </c>
      <c r="BF223" s="110">
        <f t="shared" si="40"/>
        <v>0</v>
      </c>
      <c r="BG223" s="110">
        <f t="shared" si="41"/>
        <v>0</v>
      </c>
      <c r="BH223" s="110">
        <f t="shared" si="42"/>
        <v>0</v>
      </c>
      <c r="BI223" s="110">
        <f t="shared" si="43"/>
        <v>0</v>
      </c>
      <c r="BJ223" s="14" t="s">
        <v>86</v>
      </c>
      <c r="BK223" s="170">
        <f t="shared" si="44"/>
        <v>0</v>
      </c>
      <c r="BL223" s="14" t="s">
        <v>195</v>
      </c>
      <c r="BM223" s="14" t="s">
        <v>550</v>
      </c>
    </row>
    <row r="224" spans="2:65" s="1" customFormat="1" ht="31.5" customHeight="1">
      <c r="B224" s="133"/>
      <c r="C224" s="162" t="s">
        <v>551</v>
      </c>
      <c r="D224" s="162" t="s">
        <v>150</v>
      </c>
      <c r="E224" s="163" t="s">
        <v>426</v>
      </c>
      <c r="F224" s="242" t="s">
        <v>427</v>
      </c>
      <c r="G224" s="243"/>
      <c r="H224" s="243"/>
      <c r="I224" s="243"/>
      <c r="J224" s="164" t="s">
        <v>302</v>
      </c>
      <c r="K224" s="166">
        <v>0</v>
      </c>
      <c r="L224" s="244">
        <v>0</v>
      </c>
      <c r="M224" s="243"/>
      <c r="N224" s="245">
        <f t="shared" si="35"/>
        <v>0</v>
      </c>
      <c r="O224" s="243"/>
      <c r="P224" s="243"/>
      <c r="Q224" s="243"/>
      <c r="R224" s="135"/>
      <c r="T224" s="167" t="s">
        <v>3</v>
      </c>
      <c r="U224" s="40" t="s">
        <v>42</v>
      </c>
      <c r="V224" s="32"/>
      <c r="W224" s="168">
        <f t="shared" si="36"/>
        <v>0</v>
      </c>
      <c r="X224" s="168">
        <v>0</v>
      </c>
      <c r="Y224" s="168">
        <f t="shared" si="37"/>
        <v>0</v>
      </c>
      <c r="Z224" s="168">
        <v>0</v>
      </c>
      <c r="AA224" s="169">
        <f t="shared" si="38"/>
        <v>0</v>
      </c>
      <c r="AR224" s="14" t="s">
        <v>195</v>
      </c>
      <c r="AT224" s="14" t="s">
        <v>150</v>
      </c>
      <c r="AU224" s="14" t="s">
        <v>86</v>
      </c>
      <c r="AY224" s="14" t="s">
        <v>149</v>
      </c>
      <c r="BE224" s="110">
        <f t="shared" si="39"/>
        <v>0</v>
      </c>
      <c r="BF224" s="110">
        <f t="shared" si="40"/>
        <v>0</v>
      </c>
      <c r="BG224" s="110">
        <f t="shared" si="41"/>
        <v>0</v>
      </c>
      <c r="BH224" s="110">
        <f t="shared" si="42"/>
        <v>0</v>
      </c>
      <c r="BI224" s="110">
        <f t="shared" si="43"/>
        <v>0</v>
      </c>
      <c r="BJ224" s="14" t="s">
        <v>86</v>
      </c>
      <c r="BK224" s="170">
        <f t="shared" si="44"/>
        <v>0</v>
      </c>
      <c r="BL224" s="14" t="s">
        <v>195</v>
      </c>
      <c r="BM224" s="14" t="s">
        <v>552</v>
      </c>
    </row>
    <row r="225" spans="2:63" s="10" customFormat="1" ht="36.75" customHeight="1">
      <c r="B225" s="151"/>
      <c r="C225" s="152"/>
      <c r="D225" s="153" t="s">
        <v>354</v>
      </c>
      <c r="E225" s="153"/>
      <c r="F225" s="153"/>
      <c r="G225" s="153"/>
      <c r="H225" s="153"/>
      <c r="I225" s="153"/>
      <c r="J225" s="153"/>
      <c r="K225" s="153"/>
      <c r="L225" s="153"/>
      <c r="M225" s="153"/>
      <c r="N225" s="255">
        <f>BK225</f>
        <v>0</v>
      </c>
      <c r="O225" s="256"/>
      <c r="P225" s="256"/>
      <c r="Q225" s="256"/>
      <c r="R225" s="154"/>
      <c r="T225" s="155"/>
      <c r="U225" s="152"/>
      <c r="V225" s="152"/>
      <c r="W225" s="156">
        <f>W226+W227+W229+W234+W235+W239+W244+W256</f>
        <v>0</v>
      </c>
      <c r="X225" s="152"/>
      <c r="Y225" s="156">
        <f>Y226+Y227+Y229+Y234+Y235+Y239+Y244+Y256</f>
        <v>0.5772462500000001</v>
      </c>
      <c r="Z225" s="152"/>
      <c r="AA225" s="157">
        <f>AA226+AA227+AA229+AA234+AA235+AA239+AA244+AA256</f>
        <v>0.13193</v>
      </c>
      <c r="AR225" s="158" t="s">
        <v>86</v>
      </c>
      <c r="AT225" s="159" t="s">
        <v>74</v>
      </c>
      <c r="AU225" s="159" t="s">
        <v>75</v>
      </c>
      <c r="AY225" s="158" t="s">
        <v>149</v>
      </c>
      <c r="BK225" s="160">
        <f>BK226+BK227+BK229+BK234+BK235+BK239+BK244+BK256</f>
        <v>0</v>
      </c>
    </row>
    <row r="226" spans="2:63" s="10" customFormat="1" ht="19.5" customHeight="1">
      <c r="B226" s="151"/>
      <c r="C226" s="152"/>
      <c r="D226" s="161" t="s">
        <v>344</v>
      </c>
      <c r="E226" s="161"/>
      <c r="F226" s="161"/>
      <c r="G226" s="161"/>
      <c r="H226" s="161"/>
      <c r="I226" s="161"/>
      <c r="J226" s="161"/>
      <c r="K226" s="161"/>
      <c r="L226" s="161"/>
      <c r="M226" s="161"/>
      <c r="N226" s="265">
        <f>BK226</f>
        <v>0</v>
      </c>
      <c r="O226" s="266"/>
      <c r="P226" s="266"/>
      <c r="Q226" s="266"/>
      <c r="R226" s="154"/>
      <c r="T226" s="155"/>
      <c r="U226" s="152"/>
      <c r="V226" s="152"/>
      <c r="W226" s="156">
        <v>0</v>
      </c>
      <c r="X226" s="152"/>
      <c r="Y226" s="156">
        <v>0</v>
      </c>
      <c r="Z226" s="152"/>
      <c r="AA226" s="157">
        <v>0</v>
      </c>
      <c r="AR226" s="158" t="s">
        <v>82</v>
      </c>
      <c r="AT226" s="159" t="s">
        <v>74</v>
      </c>
      <c r="AU226" s="159" t="s">
        <v>82</v>
      </c>
      <c r="AY226" s="158" t="s">
        <v>149</v>
      </c>
      <c r="BK226" s="160">
        <v>0</v>
      </c>
    </row>
    <row r="227" spans="2:63" s="10" customFormat="1" ht="19.5" customHeight="1">
      <c r="B227" s="151"/>
      <c r="C227" s="152"/>
      <c r="D227" s="161" t="s">
        <v>240</v>
      </c>
      <c r="E227" s="161"/>
      <c r="F227" s="161"/>
      <c r="G227" s="161"/>
      <c r="H227" s="161"/>
      <c r="I227" s="161"/>
      <c r="J227" s="161"/>
      <c r="K227" s="161"/>
      <c r="L227" s="161"/>
      <c r="M227" s="161"/>
      <c r="N227" s="253">
        <f>BK227</f>
        <v>0</v>
      </c>
      <c r="O227" s="254"/>
      <c r="P227" s="254"/>
      <c r="Q227" s="254"/>
      <c r="R227" s="154"/>
      <c r="T227" s="155"/>
      <c r="U227" s="152"/>
      <c r="V227" s="152"/>
      <c r="W227" s="156">
        <f>W228</f>
        <v>0</v>
      </c>
      <c r="X227" s="152"/>
      <c r="Y227" s="156">
        <f>Y228</f>
        <v>0.47143125</v>
      </c>
      <c r="Z227" s="152"/>
      <c r="AA227" s="157">
        <f>AA228</f>
        <v>0</v>
      </c>
      <c r="AR227" s="158" t="s">
        <v>82</v>
      </c>
      <c r="AT227" s="159" t="s">
        <v>74</v>
      </c>
      <c r="AU227" s="159" t="s">
        <v>82</v>
      </c>
      <c r="AY227" s="158" t="s">
        <v>149</v>
      </c>
      <c r="BK227" s="160">
        <f>BK228</f>
        <v>0</v>
      </c>
    </row>
    <row r="228" spans="2:65" s="1" customFormat="1" ht="44.25" customHeight="1">
      <c r="B228" s="133"/>
      <c r="C228" s="162" t="s">
        <v>553</v>
      </c>
      <c r="D228" s="162" t="s">
        <v>150</v>
      </c>
      <c r="E228" s="163" t="s">
        <v>429</v>
      </c>
      <c r="F228" s="242" t="s">
        <v>430</v>
      </c>
      <c r="G228" s="243"/>
      <c r="H228" s="243"/>
      <c r="I228" s="243"/>
      <c r="J228" s="164" t="s">
        <v>431</v>
      </c>
      <c r="K228" s="165">
        <v>0.225</v>
      </c>
      <c r="L228" s="244">
        <v>0</v>
      </c>
      <c r="M228" s="243"/>
      <c r="N228" s="245">
        <f>ROUND(L228*K228,3)</f>
        <v>0</v>
      </c>
      <c r="O228" s="243"/>
      <c r="P228" s="243"/>
      <c r="Q228" s="243"/>
      <c r="R228" s="135"/>
      <c r="T228" s="167" t="s">
        <v>3</v>
      </c>
      <c r="U228" s="40" t="s">
        <v>42</v>
      </c>
      <c r="V228" s="32"/>
      <c r="W228" s="168">
        <f>V228*K228</f>
        <v>0</v>
      </c>
      <c r="X228" s="168">
        <v>2.09525</v>
      </c>
      <c r="Y228" s="168">
        <f>X228*K228</f>
        <v>0.47143125</v>
      </c>
      <c r="Z228" s="168">
        <v>0</v>
      </c>
      <c r="AA228" s="169">
        <f>Z228*K228</f>
        <v>0</v>
      </c>
      <c r="AR228" s="14" t="s">
        <v>195</v>
      </c>
      <c r="AT228" s="14" t="s">
        <v>150</v>
      </c>
      <c r="AU228" s="14" t="s">
        <v>86</v>
      </c>
      <c r="AY228" s="14" t="s">
        <v>149</v>
      </c>
      <c r="BE228" s="110">
        <f>IF(U228="základná",N228,0)</f>
        <v>0</v>
      </c>
      <c r="BF228" s="110">
        <f>IF(U228="znížená",N228,0)</f>
        <v>0</v>
      </c>
      <c r="BG228" s="110">
        <f>IF(U228="zákl. prenesená",N228,0)</f>
        <v>0</v>
      </c>
      <c r="BH228" s="110">
        <f>IF(U228="zníž. prenesená",N228,0)</f>
        <v>0</v>
      </c>
      <c r="BI228" s="110">
        <f>IF(U228="nulová",N228,0)</f>
        <v>0</v>
      </c>
      <c r="BJ228" s="14" t="s">
        <v>86</v>
      </c>
      <c r="BK228" s="170">
        <f>ROUND(L228*K228,3)</f>
        <v>0</v>
      </c>
      <c r="BL228" s="14" t="s">
        <v>195</v>
      </c>
      <c r="BM228" s="14" t="s">
        <v>554</v>
      </c>
    </row>
    <row r="229" spans="2:63" s="10" customFormat="1" ht="29.25" customHeight="1">
      <c r="B229" s="151"/>
      <c r="C229" s="152"/>
      <c r="D229" s="161" t="s">
        <v>119</v>
      </c>
      <c r="E229" s="161"/>
      <c r="F229" s="161"/>
      <c r="G229" s="161"/>
      <c r="H229" s="161"/>
      <c r="I229" s="161"/>
      <c r="J229" s="161"/>
      <c r="K229" s="161"/>
      <c r="L229" s="161"/>
      <c r="M229" s="161"/>
      <c r="N229" s="257">
        <f>BK229</f>
        <v>0</v>
      </c>
      <c r="O229" s="258"/>
      <c r="P229" s="258"/>
      <c r="Q229" s="258"/>
      <c r="R229" s="154"/>
      <c r="T229" s="155"/>
      <c r="U229" s="152"/>
      <c r="V229" s="152"/>
      <c r="W229" s="156">
        <f>SUM(W230:W233)</f>
        <v>0</v>
      </c>
      <c r="X229" s="152"/>
      <c r="Y229" s="156">
        <f>SUM(Y230:Y233)</f>
        <v>0</v>
      </c>
      <c r="Z229" s="152"/>
      <c r="AA229" s="157">
        <f>SUM(AA230:AA233)</f>
        <v>0.03</v>
      </c>
      <c r="AR229" s="158" t="s">
        <v>82</v>
      </c>
      <c r="AT229" s="159" t="s">
        <v>74</v>
      </c>
      <c r="AU229" s="159" t="s">
        <v>82</v>
      </c>
      <c r="AY229" s="158" t="s">
        <v>149</v>
      </c>
      <c r="BK229" s="160">
        <f>SUM(BK230:BK233)</f>
        <v>0</v>
      </c>
    </row>
    <row r="230" spans="2:65" s="1" customFormat="1" ht="22.5" customHeight="1">
      <c r="B230" s="133"/>
      <c r="C230" s="162" t="s">
        <v>555</v>
      </c>
      <c r="D230" s="162" t="s">
        <v>150</v>
      </c>
      <c r="E230" s="163" t="s">
        <v>433</v>
      </c>
      <c r="F230" s="242" t="s">
        <v>434</v>
      </c>
      <c r="G230" s="243"/>
      <c r="H230" s="243"/>
      <c r="I230" s="243"/>
      <c r="J230" s="164" t="s">
        <v>287</v>
      </c>
      <c r="K230" s="165">
        <v>15</v>
      </c>
      <c r="L230" s="244">
        <v>0</v>
      </c>
      <c r="M230" s="243"/>
      <c r="N230" s="245">
        <f>ROUND(L230*K230,3)</f>
        <v>0</v>
      </c>
      <c r="O230" s="243"/>
      <c r="P230" s="243"/>
      <c r="Q230" s="243"/>
      <c r="R230" s="135"/>
      <c r="T230" s="167" t="s">
        <v>3</v>
      </c>
      <c r="U230" s="40" t="s">
        <v>42</v>
      </c>
      <c r="V230" s="32"/>
      <c r="W230" s="168">
        <f>V230*K230</f>
        <v>0</v>
      </c>
      <c r="X230" s="168">
        <v>0</v>
      </c>
      <c r="Y230" s="168">
        <f>X230*K230</f>
        <v>0</v>
      </c>
      <c r="Z230" s="168">
        <v>0.002</v>
      </c>
      <c r="AA230" s="169">
        <f>Z230*K230</f>
        <v>0.03</v>
      </c>
      <c r="AR230" s="14" t="s">
        <v>195</v>
      </c>
      <c r="AT230" s="14" t="s">
        <v>150</v>
      </c>
      <c r="AU230" s="14" t="s">
        <v>86</v>
      </c>
      <c r="AY230" s="14" t="s">
        <v>149</v>
      </c>
      <c r="BE230" s="110">
        <f>IF(U230="základná",N230,0)</f>
        <v>0</v>
      </c>
      <c r="BF230" s="110">
        <f>IF(U230="znížená",N230,0)</f>
        <v>0</v>
      </c>
      <c r="BG230" s="110">
        <f>IF(U230="zákl. prenesená",N230,0)</f>
        <v>0</v>
      </c>
      <c r="BH230" s="110">
        <f>IF(U230="zníž. prenesená",N230,0)</f>
        <v>0</v>
      </c>
      <c r="BI230" s="110">
        <f>IF(U230="nulová",N230,0)</f>
        <v>0</v>
      </c>
      <c r="BJ230" s="14" t="s">
        <v>86</v>
      </c>
      <c r="BK230" s="170">
        <f>ROUND(L230*K230,3)</f>
        <v>0</v>
      </c>
      <c r="BL230" s="14" t="s">
        <v>195</v>
      </c>
      <c r="BM230" s="14" t="s">
        <v>556</v>
      </c>
    </row>
    <row r="231" spans="2:65" s="1" customFormat="1" ht="31.5" customHeight="1">
      <c r="B231" s="133"/>
      <c r="C231" s="162" t="s">
        <v>557</v>
      </c>
      <c r="D231" s="162" t="s">
        <v>150</v>
      </c>
      <c r="E231" s="163" t="s">
        <v>172</v>
      </c>
      <c r="F231" s="242" t="s">
        <v>173</v>
      </c>
      <c r="G231" s="243"/>
      <c r="H231" s="243"/>
      <c r="I231" s="243"/>
      <c r="J231" s="164" t="s">
        <v>174</v>
      </c>
      <c r="K231" s="165">
        <v>0.212</v>
      </c>
      <c r="L231" s="244">
        <v>0</v>
      </c>
      <c r="M231" s="243"/>
      <c r="N231" s="245">
        <f>ROUND(L231*K231,3)</f>
        <v>0</v>
      </c>
      <c r="O231" s="243"/>
      <c r="P231" s="243"/>
      <c r="Q231" s="243"/>
      <c r="R231" s="135"/>
      <c r="T231" s="167" t="s">
        <v>3</v>
      </c>
      <c r="U231" s="40" t="s">
        <v>42</v>
      </c>
      <c r="V231" s="32"/>
      <c r="W231" s="168">
        <f>V231*K231</f>
        <v>0</v>
      </c>
      <c r="X231" s="168">
        <v>0</v>
      </c>
      <c r="Y231" s="168">
        <f>X231*K231</f>
        <v>0</v>
      </c>
      <c r="Z231" s="168">
        <v>0</v>
      </c>
      <c r="AA231" s="169">
        <f>Z231*K231</f>
        <v>0</v>
      </c>
      <c r="AR231" s="14" t="s">
        <v>195</v>
      </c>
      <c r="AT231" s="14" t="s">
        <v>150</v>
      </c>
      <c r="AU231" s="14" t="s">
        <v>86</v>
      </c>
      <c r="AY231" s="14" t="s">
        <v>149</v>
      </c>
      <c r="BE231" s="110">
        <f>IF(U231="základná",N231,0)</f>
        <v>0</v>
      </c>
      <c r="BF231" s="110">
        <f>IF(U231="znížená",N231,0)</f>
        <v>0</v>
      </c>
      <c r="BG231" s="110">
        <f>IF(U231="zákl. prenesená",N231,0)</f>
        <v>0</v>
      </c>
      <c r="BH231" s="110">
        <f>IF(U231="zníž. prenesená",N231,0)</f>
        <v>0</v>
      </c>
      <c r="BI231" s="110">
        <f>IF(U231="nulová",N231,0)</f>
        <v>0</v>
      </c>
      <c r="BJ231" s="14" t="s">
        <v>86</v>
      </c>
      <c r="BK231" s="170">
        <f>ROUND(L231*K231,3)</f>
        <v>0</v>
      </c>
      <c r="BL231" s="14" t="s">
        <v>195</v>
      </c>
      <c r="BM231" s="14" t="s">
        <v>558</v>
      </c>
    </row>
    <row r="232" spans="2:65" s="1" customFormat="1" ht="31.5" customHeight="1">
      <c r="B232" s="133"/>
      <c r="C232" s="162" t="s">
        <v>559</v>
      </c>
      <c r="D232" s="162" t="s">
        <v>150</v>
      </c>
      <c r="E232" s="163" t="s">
        <v>177</v>
      </c>
      <c r="F232" s="242" t="s">
        <v>359</v>
      </c>
      <c r="G232" s="243"/>
      <c r="H232" s="243"/>
      <c r="I232" s="243"/>
      <c r="J232" s="164" t="s">
        <v>174</v>
      </c>
      <c r="K232" s="165">
        <v>2.12</v>
      </c>
      <c r="L232" s="244">
        <v>0</v>
      </c>
      <c r="M232" s="243"/>
      <c r="N232" s="245">
        <f>ROUND(L232*K232,3)</f>
        <v>0</v>
      </c>
      <c r="O232" s="243"/>
      <c r="P232" s="243"/>
      <c r="Q232" s="243"/>
      <c r="R232" s="135"/>
      <c r="T232" s="167" t="s">
        <v>3</v>
      </c>
      <c r="U232" s="40" t="s">
        <v>42</v>
      </c>
      <c r="V232" s="32"/>
      <c r="W232" s="168">
        <f>V232*K232</f>
        <v>0</v>
      </c>
      <c r="X232" s="168">
        <v>0</v>
      </c>
      <c r="Y232" s="168">
        <f>X232*K232</f>
        <v>0</v>
      </c>
      <c r="Z232" s="168">
        <v>0</v>
      </c>
      <c r="AA232" s="169">
        <f>Z232*K232</f>
        <v>0</v>
      </c>
      <c r="AR232" s="14" t="s">
        <v>195</v>
      </c>
      <c r="AT232" s="14" t="s">
        <v>150</v>
      </c>
      <c r="AU232" s="14" t="s">
        <v>86</v>
      </c>
      <c r="AY232" s="14" t="s">
        <v>149</v>
      </c>
      <c r="BE232" s="110">
        <f>IF(U232="základná",N232,0)</f>
        <v>0</v>
      </c>
      <c r="BF232" s="110">
        <f>IF(U232="znížená",N232,0)</f>
        <v>0</v>
      </c>
      <c r="BG232" s="110">
        <f>IF(U232="zákl. prenesená",N232,0)</f>
        <v>0</v>
      </c>
      <c r="BH232" s="110">
        <f>IF(U232="zníž. prenesená",N232,0)</f>
        <v>0</v>
      </c>
      <c r="BI232" s="110">
        <f>IF(U232="nulová",N232,0)</f>
        <v>0</v>
      </c>
      <c r="BJ232" s="14" t="s">
        <v>86</v>
      </c>
      <c r="BK232" s="170">
        <f>ROUND(L232*K232,3)</f>
        <v>0</v>
      </c>
      <c r="BL232" s="14" t="s">
        <v>195</v>
      </c>
      <c r="BM232" s="14" t="s">
        <v>560</v>
      </c>
    </row>
    <row r="233" spans="2:65" s="1" customFormat="1" ht="31.5" customHeight="1">
      <c r="B233" s="133"/>
      <c r="C233" s="162" t="s">
        <v>561</v>
      </c>
      <c r="D233" s="162" t="s">
        <v>150</v>
      </c>
      <c r="E233" s="163" t="s">
        <v>181</v>
      </c>
      <c r="F233" s="242" t="s">
        <v>182</v>
      </c>
      <c r="G233" s="243"/>
      <c r="H233" s="243"/>
      <c r="I233" s="243"/>
      <c r="J233" s="164" t="s">
        <v>174</v>
      </c>
      <c r="K233" s="165">
        <v>0.212</v>
      </c>
      <c r="L233" s="244">
        <v>0</v>
      </c>
      <c r="M233" s="243"/>
      <c r="N233" s="245">
        <f>ROUND(L233*K233,3)</f>
        <v>0</v>
      </c>
      <c r="O233" s="243"/>
      <c r="P233" s="243"/>
      <c r="Q233" s="243"/>
      <c r="R233" s="135"/>
      <c r="T233" s="167" t="s">
        <v>3</v>
      </c>
      <c r="U233" s="40" t="s">
        <v>42</v>
      </c>
      <c r="V233" s="32"/>
      <c r="W233" s="168">
        <f>V233*K233</f>
        <v>0</v>
      </c>
      <c r="X233" s="168">
        <v>0</v>
      </c>
      <c r="Y233" s="168">
        <f>X233*K233</f>
        <v>0</v>
      </c>
      <c r="Z233" s="168">
        <v>0</v>
      </c>
      <c r="AA233" s="169">
        <f>Z233*K233</f>
        <v>0</v>
      </c>
      <c r="AR233" s="14" t="s">
        <v>195</v>
      </c>
      <c r="AT233" s="14" t="s">
        <v>150</v>
      </c>
      <c r="AU233" s="14" t="s">
        <v>86</v>
      </c>
      <c r="AY233" s="14" t="s">
        <v>149</v>
      </c>
      <c r="BE233" s="110">
        <f>IF(U233="základná",N233,0)</f>
        <v>0</v>
      </c>
      <c r="BF233" s="110">
        <f>IF(U233="znížená",N233,0)</f>
        <v>0</v>
      </c>
      <c r="BG233" s="110">
        <f>IF(U233="zákl. prenesená",N233,0)</f>
        <v>0</v>
      </c>
      <c r="BH233" s="110">
        <f>IF(U233="zníž. prenesená",N233,0)</f>
        <v>0</v>
      </c>
      <c r="BI233" s="110">
        <f>IF(U233="nulová",N233,0)</f>
        <v>0</v>
      </c>
      <c r="BJ233" s="14" t="s">
        <v>86</v>
      </c>
      <c r="BK233" s="170">
        <f>ROUND(L233*K233,3)</f>
        <v>0</v>
      </c>
      <c r="BL233" s="14" t="s">
        <v>195</v>
      </c>
      <c r="BM233" s="14" t="s">
        <v>562</v>
      </c>
    </row>
    <row r="234" spans="2:63" s="10" customFormat="1" ht="29.25" customHeight="1">
      <c r="B234" s="151"/>
      <c r="C234" s="152"/>
      <c r="D234" s="161" t="s">
        <v>346</v>
      </c>
      <c r="E234" s="161"/>
      <c r="F234" s="161"/>
      <c r="G234" s="161"/>
      <c r="H234" s="161"/>
      <c r="I234" s="161"/>
      <c r="J234" s="161"/>
      <c r="K234" s="161"/>
      <c r="L234" s="161"/>
      <c r="M234" s="161"/>
      <c r="N234" s="267">
        <f>BK234</f>
        <v>0</v>
      </c>
      <c r="O234" s="268"/>
      <c r="P234" s="268"/>
      <c r="Q234" s="268"/>
      <c r="R234" s="154"/>
      <c r="T234" s="155"/>
      <c r="U234" s="152"/>
      <c r="V234" s="152"/>
      <c r="W234" s="156">
        <v>0</v>
      </c>
      <c r="X234" s="152"/>
      <c r="Y234" s="156">
        <v>0</v>
      </c>
      <c r="Z234" s="152"/>
      <c r="AA234" s="157">
        <v>0</v>
      </c>
      <c r="AR234" s="158" t="s">
        <v>86</v>
      </c>
      <c r="AT234" s="159" t="s">
        <v>74</v>
      </c>
      <c r="AU234" s="159" t="s">
        <v>82</v>
      </c>
      <c r="AY234" s="158" t="s">
        <v>149</v>
      </c>
      <c r="BK234" s="160">
        <v>0</v>
      </c>
    </row>
    <row r="235" spans="2:63" s="10" customFormat="1" ht="19.5" customHeight="1">
      <c r="B235" s="151"/>
      <c r="C235" s="152"/>
      <c r="D235" s="161" t="s">
        <v>355</v>
      </c>
      <c r="E235" s="161"/>
      <c r="F235" s="161"/>
      <c r="G235" s="161"/>
      <c r="H235" s="161"/>
      <c r="I235" s="161"/>
      <c r="J235" s="161"/>
      <c r="K235" s="161"/>
      <c r="L235" s="161"/>
      <c r="M235" s="161"/>
      <c r="N235" s="253">
        <f>BK235</f>
        <v>0</v>
      </c>
      <c r="O235" s="254"/>
      <c r="P235" s="254"/>
      <c r="Q235" s="254"/>
      <c r="R235" s="154"/>
      <c r="T235" s="155"/>
      <c r="U235" s="152"/>
      <c r="V235" s="152"/>
      <c r="W235" s="156">
        <f>SUM(W236:W238)</f>
        <v>0</v>
      </c>
      <c r="X235" s="152"/>
      <c r="Y235" s="156">
        <f>SUM(Y236:Y238)</f>
        <v>0.002025</v>
      </c>
      <c r="Z235" s="152"/>
      <c r="AA235" s="157">
        <f>SUM(AA236:AA238)</f>
        <v>0</v>
      </c>
      <c r="AR235" s="158" t="s">
        <v>86</v>
      </c>
      <c r="AT235" s="159" t="s">
        <v>74</v>
      </c>
      <c r="AU235" s="159" t="s">
        <v>82</v>
      </c>
      <c r="AY235" s="158" t="s">
        <v>149</v>
      </c>
      <c r="BK235" s="160">
        <f>SUM(BK236:BK238)</f>
        <v>0</v>
      </c>
    </row>
    <row r="236" spans="2:65" s="1" customFormat="1" ht="31.5" customHeight="1">
      <c r="B236" s="133"/>
      <c r="C236" s="162" t="s">
        <v>563</v>
      </c>
      <c r="D236" s="162" t="s">
        <v>150</v>
      </c>
      <c r="E236" s="163" t="s">
        <v>441</v>
      </c>
      <c r="F236" s="242" t="s">
        <v>442</v>
      </c>
      <c r="G236" s="243"/>
      <c r="H236" s="243"/>
      <c r="I236" s="243"/>
      <c r="J236" s="164" t="s">
        <v>287</v>
      </c>
      <c r="K236" s="165">
        <v>25</v>
      </c>
      <c r="L236" s="244">
        <v>0</v>
      </c>
      <c r="M236" s="243"/>
      <c r="N236" s="245">
        <f>ROUND(L236*K236,3)</f>
        <v>0</v>
      </c>
      <c r="O236" s="243"/>
      <c r="P236" s="243"/>
      <c r="Q236" s="243"/>
      <c r="R236" s="135"/>
      <c r="T236" s="167" t="s">
        <v>3</v>
      </c>
      <c r="U236" s="40" t="s">
        <v>42</v>
      </c>
      <c r="V236" s="32"/>
      <c r="W236" s="168">
        <f>V236*K236</f>
        <v>0</v>
      </c>
      <c r="X236" s="168">
        <v>3E-05</v>
      </c>
      <c r="Y236" s="168">
        <f>X236*K236</f>
        <v>0.00075</v>
      </c>
      <c r="Z236" s="168">
        <v>0</v>
      </c>
      <c r="AA236" s="169">
        <f>Z236*K236</f>
        <v>0</v>
      </c>
      <c r="AR236" s="14" t="s">
        <v>195</v>
      </c>
      <c r="AT236" s="14" t="s">
        <v>150</v>
      </c>
      <c r="AU236" s="14" t="s">
        <v>86</v>
      </c>
      <c r="AY236" s="14" t="s">
        <v>149</v>
      </c>
      <c r="BE236" s="110">
        <f>IF(U236="základná",N236,0)</f>
        <v>0</v>
      </c>
      <c r="BF236" s="110">
        <f>IF(U236="znížená",N236,0)</f>
        <v>0</v>
      </c>
      <c r="BG236" s="110">
        <f>IF(U236="zákl. prenesená",N236,0)</f>
        <v>0</v>
      </c>
      <c r="BH236" s="110">
        <f>IF(U236="zníž. prenesená",N236,0)</f>
        <v>0</v>
      </c>
      <c r="BI236" s="110">
        <f>IF(U236="nulová",N236,0)</f>
        <v>0</v>
      </c>
      <c r="BJ236" s="14" t="s">
        <v>86</v>
      </c>
      <c r="BK236" s="170">
        <f>ROUND(L236*K236,3)</f>
        <v>0</v>
      </c>
      <c r="BL236" s="14" t="s">
        <v>195</v>
      </c>
      <c r="BM236" s="14" t="s">
        <v>564</v>
      </c>
    </row>
    <row r="237" spans="2:65" s="1" customFormat="1" ht="22.5" customHeight="1">
      <c r="B237" s="133"/>
      <c r="C237" s="175" t="s">
        <v>565</v>
      </c>
      <c r="D237" s="175" t="s">
        <v>292</v>
      </c>
      <c r="E237" s="176" t="s">
        <v>444</v>
      </c>
      <c r="F237" s="261" t="s">
        <v>445</v>
      </c>
      <c r="G237" s="262"/>
      <c r="H237" s="262"/>
      <c r="I237" s="262"/>
      <c r="J237" s="177" t="s">
        <v>287</v>
      </c>
      <c r="K237" s="178">
        <v>25.5</v>
      </c>
      <c r="L237" s="263">
        <v>0</v>
      </c>
      <c r="M237" s="262"/>
      <c r="N237" s="264">
        <f>ROUND(L237*K237,3)</f>
        <v>0</v>
      </c>
      <c r="O237" s="243"/>
      <c r="P237" s="243"/>
      <c r="Q237" s="243"/>
      <c r="R237" s="135"/>
      <c r="T237" s="167" t="s">
        <v>3</v>
      </c>
      <c r="U237" s="40" t="s">
        <v>42</v>
      </c>
      <c r="V237" s="32"/>
      <c r="W237" s="168">
        <f>V237*K237</f>
        <v>0</v>
      </c>
      <c r="X237" s="168">
        <v>5E-05</v>
      </c>
      <c r="Y237" s="168">
        <f>X237*K237</f>
        <v>0.001275</v>
      </c>
      <c r="Z237" s="168">
        <v>0</v>
      </c>
      <c r="AA237" s="169">
        <f>Z237*K237</f>
        <v>0</v>
      </c>
      <c r="AR237" s="14" t="s">
        <v>295</v>
      </c>
      <c r="AT237" s="14" t="s">
        <v>292</v>
      </c>
      <c r="AU237" s="14" t="s">
        <v>86</v>
      </c>
      <c r="AY237" s="14" t="s">
        <v>149</v>
      </c>
      <c r="BE237" s="110">
        <f>IF(U237="základná",N237,0)</f>
        <v>0</v>
      </c>
      <c r="BF237" s="110">
        <f>IF(U237="znížená",N237,0)</f>
        <v>0</v>
      </c>
      <c r="BG237" s="110">
        <f>IF(U237="zákl. prenesená",N237,0)</f>
        <v>0</v>
      </c>
      <c r="BH237" s="110">
        <f>IF(U237="zníž. prenesená",N237,0)</f>
        <v>0</v>
      </c>
      <c r="BI237" s="110">
        <f>IF(U237="nulová",N237,0)</f>
        <v>0</v>
      </c>
      <c r="BJ237" s="14" t="s">
        <v>86</v>
      </c>
      <c r="BK237" s="170">
        <f>ROUND(L237*K237,3)</f>
        <v>0</v>
      </c>
      <c r="BL237" s="14" t="s">
        <v>195</v>
      </c>
      <c r="BM237" s="14" t="s">
        <v>566</v>
      </c>
    </row>
    <row r="238" spans="2:65" s="1" customFormat="1" ht="31.5" customHeight="1">
      <c r="B238" s="133"/>
      <c r="C238" s="162" t="s">
        <v>567</v>
      </c>
      <c r="D238" s="162" t="s">
        <v>150</v>
      </c>
      <c r="E238" s="163" t="s">
        <v>448</v>
      </c>
      <c r="F238" s="242" t="s">
        <v>449</v>
      </c>
      <c r="G238" s="243"/>
      <c r="H238" s="243"/>
      <c r="I238" s="243"/>
      <c r="J238" s="164" t="s">
        <v>302</v>
      </c>
      <c r="K238" s="166">
        <v>0</v>
      </c>
      <c r="L238" s="244">
        <v>0</v>
      </c>
      <c r="M238" s="243"/>
      <c r="N238" s="245">
        <f>ROUND(L238*K238,3)</f>
        <v>0</v>
      </c>
      <c r="O238" s="243"/>
      <c r="P238" s="243"/>
      <c r="Q238" s="243"/>
      <c r="R238" s="135"/>
      <c r="T238" s="167" t="s">
        <v>3</v>
      </c>
      <c r="U238" s="40" t="s">
        <v>42</v>
      </c>
      <c r="V238" s="32"/>
      <c r="W238" s="168">
        <f>V238*K238</f>
        <v>0</v>
      </c>
      <c r="X238" s="168">
        <v>0</v>
      </c>
      <c r="Y238" s="168">
        <f>X238*K238</f>
        <v>0</v>
      </c>
      <c r="Z238" s="168">
        <v>0</v>
      </c>
      <c r="AA238" s="169">
        <f>Z238*K238</f>
        <v>0</v>
      </c>
      <c r="AR238" s="14" t="s">
        <v>195</v>
      </c>
      <c r="AT238" s="14" t="s">
        <v>150</v>
      </c>
      <c r="AU238" s="14" t="s">
        <v>86</v>
      </c>
      <c r="AY238" s="14" t="s">
        <v>149</v>
      </c>
      <c r="BE238" s="110">
        <f>IF(U238="základná",N238,0)</f>
        <v>0</v>
      </c>
      <c r="BF238" s="110">
        <f>IF(U238="znížená",N238,0)</f>
        <v>0</v>
      </c>
      <c r="BG238" s="110">
        <f>IF(U238="zákl. prenesená",N238,0)</f>
        <v>0</v>
      </c>
      <c r="BH238" s="110">
        <f>IF(U238="zníž. prenesená",N238,0)</f>
        <v>0</v>
      </c>
      <c r="BI238" s="110">
        <f>IF(U238="nulová",N238,0)</f>
        <v>0</v>
      </c>
      <c r="BJ238" s="14" t="s">
        <v>86</v>
      </c>
      <c r="BK238" s="170">
        <f>ROUND(L238*K238,3)</f>
        <v>0</v>
      </c>
      <c r="BL238" s="14" t="s">
        <v>195</v>
      </c>
      <c r="BM238" s="14" t="s">
        <v>568</v>
      </c>
    </row>
    <row r="239" spans="2:63" s="10" customFormat="1" ht="29.25" customHeight="1">
      <c r="B239" s="151"/>
      <c r="C239" s="152"/>
      <c r="D239" s="161" t="s">
        <v>356</v>
      </c>
      <c r="E239" s="161"/>
      <c r="F239" s="161"/>
      <c r="G239" s="161"/>
      <c r="H239" s="161"/>
      <c r="I239" s="161"/>
      <c r="J239" s="161"/>
      <c r="K239" s="161"/>
      <c r="L239" s="161"/>
      <c r="M239" s="161"/>
      <c r="N239" s="257">
        <f>BK239</f>
        <v>0</v>
      </c>
      <c r="O239" s="258"/>
      <c r="P239" s="258"/>
      <c r="Q239" s="258"/>
      <c r="R239" s="154"/>
      <c r="T239" s="155"/>
      <c r="U239" s="152"/>
      <c r="V239" s="152"/>
      <c r="W239" s="156">
        <f>SUM(W240:W243)</f>
        <v>0</v>
      </c>
      <c r="X239" s="152"/>
      <c r="Y239" s="156">
        <f>SUM(Y240:Y243)</f>
        <v>0.021060000000000002</v>
      </c>
      <c r="Z239" s="152"/>
      <c r="AA239" s="157">
        <f>SUM(AA240:AA243)</f>
        <v>0</v>
      </c>
      <c r="AR239" s="158" t="s">
        <v>86</v>
      </c>
      <c r="AT239" s="159" t="s">
        <v>74</v>
      </c>
      <c r="AU239" s="159" t="s">
        <v>82</v>
      </c>
      <c r="AY239" s="158" t="s">
        <v>149</v>
      </c>
      <c r="BK239" s="160">
        <f>SUM(BK240:BK243)</f>
        <v>0</v>
      </c>
    </row>
    <row r="240" spans="2:65" s="1" customFormat="1" ht="31.5" customHeight="1">
      <c r="B240" s="133"/>
      <c r="C240" s="162" t="s">
        <v>569</v>
      </c>
      <c r="D240" s="162" t="s">
        <v>150</v>
      </c>
      <c r="E240" s="163" t="s">
        <v>452</v>
      </c>
      <c r="F240" s="242" t="s">
        <v>453</v>
      </c>
      <c r="G240" s="243"/>
      <c r="H240" s="243"/>
      <c r="I240" s="243"/>
      <c r="J240" s="164" t="s">
        <v>287</v>
      </c>
      <c r="K240" s="165">
        <v>18</v>
      </c>
      <c r="L240" s="244">
        <v>0</v>
      </c>
      <c r="M240" s="243"/>
      <c r="N240" s="245">
        <f>ROUND(L240*K240,3)</f>
        <v>0</v>
      </c>
      <c r="O240" s="243"/>
      <c r="P240" s="243"/>
      <c r="Q240" s="243"/>
      <c r="R240" s="135"/>
      <c r="T240" s="167" t="s">
        <v>3</v>
      </c>
      <c r="U240" s="40" t="s">
        <v>42</v>
      </c>
      <c r="V240" s="32"/>
      <c r="W240" s="168">
        <f>V240*K240</f>
        <v>0</v>
      </c>
      <c r="X240" s="168">
        <v>0.00117</v>
      </c>
      <c r="Y240" s="168">
        <f>X240*K240</f>
        <v>0.021060000000000002</v>
      </c>
      <c r="Z240" s="168">
        <v>0</v>
      </c>
      <c r="AA240" s="169">
        <f>Z240*K240</f>
        <v>0</v>
      </c>
      <c r="AR240" s="14" t="s">
        <v>195</v>
      </c>
      <c r="AT240" s="14" t="s">
        <v>150</v>
      </c>
      <c r="AU240" s="14" t="s">
        <v>86</v>
      </c>
      <c r="AY240" s="14" t="s">
        <v>149</v>
      </c>
      <c r="BE240" s="110">
        <f>IF(U240="základná",N240,0)</f>
        <v>0</v>
      </c>
      <c r="BF240" s="110">
        <f>IF(U240="znížená",N240,0)</f>
        <v>0</v>
      </c>
      <c r="BG240" s="110">
        <f>IF(U240="zákl. prenesená",N240,0)</f>
        <v>0</v>
      </c>
      <c r="BH240" s="110">
        <f>IF(U240="zníž. prenesená",N240,0)</f>
        <v>0</v>
      </c>
      <c r="BI240" s="110">
        <f>IF(U240="nulová",N240,0)</f>
        <v>0</v>
      </c>
      <c r="BJ240" s="14" t="s">
        <v>86</v>
      </c>
      <c r="BK240" s="170">
        <f>ROUND(L240*K240,3)</f>
        <v>0</v>
      </c>
      <c r="BL240" s="14" t="s">
        <v>195</v>
      </c>
      <c r="BM240" s="14" t="s">
        <v>570</v>
      </c>
    </row>
    <row r="241" spans="2:65" s="1" customFormat="1" ht="31.5" customHeight="1">
      <c r="B241" s="133"/>
      <c r="C241" s="162" t="s">
        <v>571</v>
      </c>
      <c r="D241" s="162" t="s">
        <v>150</v>
      </c>
      <c r="E241" s="163" t="s">
        <v>456</v>
      </c>
      <c r="F241" s="242" t="s">
        <v>457</v>
      </c>
      <c r="G241" s="243"/>
      <c r="H241" s="243"/>
      <c r="I241" s="243"/>
      <c r="J241" s="164" t="s">
        <v>153</v>
      </c>
      <c r="K241" s="165">
        <v>5</v>
      </c>
      <c r="L241" s="244">
        <v>0</v>
      </c>
      <c r="M241" s="243"/>
      <c r="N241" s="245">
        <f>ROUND(L241*K241,3)</f>
        <v>0</v>
      </c>
      <c r="O241" s="243"/>
      <c r="P241" s="243"/>
      <c r="Q241" s="243"/>
      <c r="R241" s="135"/>
      <c r="T241" s="167" t="s">
        <v>3</v>
      </c>
      <c r="U241" s="40" t="s">
        <v>42</v>
      </c>
      <c r="V241" s="32"/>
      <c r="W241" s="168">
        <f>V241*K241</f>
        <v>0</v>
      </c>
      <c r="X241" s="168">
        <v>0</v>
      </c>
      <c r="Y241" s="168">
        <f>X241*K241</f>
        <v>0</v>
      </c>
      <c r="Z241" s="168">
        <v>0</v>
      </c>
      <c r="AA241" s="169">
        <f>Z241*K241</f>
        <v>0</v>
      </c>
      <c r="AR241" s="14" t="s">
        <v>195</v>
      </c>
      <c r="AT241" s="14" t="s">
        <v>150</v>
      </c>
      <c r="AU241" s="14" t="s">
        <v>86</v>
      </c>
      <c r="AY241" s="14" t="s">
        <v>149</v>
      </c>
      <c r="BE241" s="110">
        <f>IF(U241="základná",N241,0)</f>
        <v>0</v>
      </c>
      <c r="BF241" s="110">
        <f>IF(U241="znížená",N241,0)</f>
        <v>0</v>
      </c>
      <c r="BG241" s="110">
        <f>IF(U241="zákl. prenesená",N241,0)</f>
        <v>0</v>
      </c>
      <c r="BH241" s="110">
        <f>IF(U241="zníž. prenesená",N241,0)</f>
        <v>0</v>
      </c>
      <c r="BI241" s="110">
        <f>IF(U241="nulová",N241,0)</f>
        <v>0</v>
      </c>
      <c r="BJ241" s="14" t="s">
        <v>86</v>
      </c>
      <c r="BK241" s="170">
        <f>ROUND(L241*K241,3)</f>
        <v>0</v>
      </c>
      <c r="BL241" s="14" t="s">
        <v>195</v>
      </c>
      <c r="BM241" s="14" t="s">
        <v>572</v>
      </c>
    </row>
    <row r="242" spans="2:65" s="1" customFormat="1" ht="31.5" customHeight="1">
      <c r="B242" s="133"/>
      <c r="C242" s="162" t="s">
        <v>573</v>
      </c>
      <c r="D242" s="162" t="s">
        <v>150</v>
      </c>
      <c r="E242" s="163" t="s">
        <v>460</v>
      </c>
      <c r="F242" s="242" t="s">
        <v>461</v>
      </c>
      <c r="G242" s="243"/>
      <c r="H242" s="243"/>
      <c r="I242" s="243"/>
      <c r="J242" s="164" t="s">
        <v>287</v>
      </c>
      <c r="K242" s="165">
        <v>18</v>
      </c>
      <c r="L242" s="244">
        <v>0</v>
      </c>
      <c r="M242" s="243"/>
      <c r="N242" s="245">
        <f>ROUND(L242*K242,3)</f>
        <v>0</v>
      </c>
      <c r="O242" s="243"/>
      <c r="P242" s="243"/>
      <c r="Q242" s="243"/>
      <c r="R242" s="135"/>
      <c r="T242" s="167" t="s">
        <v>3</v>
      </c>
      <c r="U242" s="40" t="s">
        <v>42</v>
      </c>
      <c r="V242" s="32"/>
      <c r="W242" s="168">
        <f>V242*K242</f>
        <v>0</v>
      </c>
      <c r="X242" s="168">
        <v>0</v>
      </c>
      <c r="Y242" s="168">
        <f>X242*K242</f>
        <v>0</v>
      </c>
      <c r="Z242" s="168">
        <v>0</v>
      </c>
      <c r="AA242" s="169">
        <f>Z242*K242</f>
        <v>0</v>
      </c>
      <c r="AR242" s="14" t="s">
        <v>195</v>
      </c>
      <c r="AT242" s="14" t="s">
        <v>150</v>
      </c>
      <c r="AU242" s="14" t="s">
        <v>86</v>
      </c>
      <c r="AY242" s="14" t="s">
        <v>149</v>
      </c>
      <c r="BE242" s="110">
        <f>IF(U242="základná",N242,0)</f>
        <v>0</v>
      </c>
      <c r="BF242" s="110">
        <f>IF(U242="znížená",N242,0)</f>
        <v>0</v>
      </c>
      <c r="BG242" s="110">
        <f>IF(U242="zákl. prenesená",N242,0)</f>
        <v>0</v>
      </c>
      <c r="BH242" s="110">
        <f>IF(U242="zníž. prenesená",N242,0)</f>
        <v>0</v>
      </c>
      <c r="BI242" s="110">
        <f>IF(U242="nulová",N242,0)</f>
        <v>0</v>
      </c>
      <c r="BJ242" s="14" t="s">
        <v>86</v>
      </c>
      <c r="BK242" s="170">
        <f>ROUND(L242*K242,3)</f>
        <v>0</v>
      </c>
      <c r="BL242" s="14" t="s">
        <v>195</v>
      </c>
      <c r="BM242" s="14" t="s">
        <v>574</v>
      </c>
    </row>
    <row r="243" spans="2:65" s="1" customFormat="1" ht="31.5" customHeight="1">
      <c r="B243" s="133"/>
      <c r="C243" s="162" t="s">
        <v>575</v>
      </c>
      <c r="D243" s="162" t="s">
        <v>150</v>
      </c>
      <c r="E243" s="163" t="s">
        <v>464</v>
      </c>
      <c r="F243" s="242" t="s">
        <v>465</v>
      </c>
      <c r="G243" s="243"/>
      <c r="H243" s="243"/>
      <c r="I243" s="243"/>
      <c r="J243" s="164" t="s">
        <v>302</v>
      </c>
      <c r="K243" s="166">
        <v>0</v>
      </c>
      <c r="L243" s="244">
        <v>0</v>
      </c>
      <c r="M243" s="243"/>
      <c r="N243" s="245">
        <f>ROUND(L243*K243,3)</f>
        <v>0</v>
      </c>
      <c r="O243" s="243"/>
      <c r="P243" s="243"/>
      <c r="Q243" s="243"/>
      <c r="R243" s="135"/>
      <c r="T243" s="167" t="s">
        <v>3</v>
      </c>
      <c r="U243" s="40" t="s">
        <v>42</v>
      </c>
      <c r="V243" s="32"/>
      <c r="W243" s="168">
        <f>V243*K243</f>
        <v>0</v>
      </c>
      <c r="X243" s="168">
        <v>0</v>
      </c>
      <c r="Y243" s="168">
        <f>X243*K243</f>
        <v>0</v>
      </c>
      <c r="Z243" s="168">
        <v>0</v>
      </c>
      <c r="AA243" s="169">
        <f>Z243*K243</f>
        <v>0</v>
      </c>
      <c r="AR243" s="14" t="s">
        <v>195</v>
      </c>
      <c r="AT243" s="14" t="s">
        <v>150</v>
      </c>
      <c r="AU243" s="14" t="s">
        <v>86</v>
      </c>
      <c r="AY243" s="14" t="s">
        <v>149</v>
      </c>
      <c r="BE243" s="110">
        <f>IF(U243="základná",N243,0)</f>
        <v>0</v>
      </c>
      <c r="BF243" s="110">
        <f>IF(U243="znížená",N243,0)</f>
        <v>0</v>
      </c>
      <c r="BG243" s="110">
        <f>IF(U243="zákl. prenesená",N243,0)</f>
        <v>0</v>
      </c>
      <c r="BH243" s="110">
        <f>IF(U243="zníž. prenesená",N243,0)</f>
        <v>0</v>
      </c>
      <c r="BI243" s="110">
        <f>IF(U243="nulová",N243,0)</f>
        <v>0</v>
      </c>
      <c r="BJ243" s="14" t="s">
        <v>86</v>
      </c>
      <c r="BK243" s="170">
        <f>ROUND(L243*K243,3)</f>
        <v>0</v>
      </c>
      <c r="BL243" s="14" t="s">
        <v>195</v>
      </c>
      <c r="BM243" s="14" t="s">
        <v>576</v>
      </c>
    </row>
    <row r="244" spans="2:63" s="10" customFormat="1" ht="29.25" customHeight="1">
      <c r="B244" s="151"/>
      <c r="C244" s="152"/>
      <c r="D244" s="161" t="s">
        <v>357</v>
      </c>
      <c r="E244" s="161"/>
      <c r="F244" s="161"/>
      <c r="G244" s="161"/>
      <c r="H244" s="161"/>
      <c r="I244" s="161"/>
      <c r="J244" s="161"/>
      <c r="K244" s="161"/>
      <c r="L244" s="161"/>
      <c r="M244" s="161"/>
      <c r="N244" s="257">
        <f>BK244</f>
        <v>0</v>
      </c>
      <c r="O244" s="258"/>
      <c r="P244" s="258"/>
      <c r="Q244" s="258"/>
      <c r="R244" s="154"/>
      <c r="T244" s="155"/>
      <c r="U244" s="152"/>
      <c r="V244" s="152"/>
      <c r="W244" s="156">
        <f>SUM(W245:W255)</f>
        <v>0</v>
      </c>
      <c r="X244" s="152"/>
      <c r="Y244" s="156">
        <f>SUM(Y245:Y255)</f>
        <v>0.01498</v>
      </c>
      <c r="Z244" s="152"/>
      <c r="AA244" s="157">
        <f>SUM(AA245:AA255)</f>
        <v>0.07937999999999999</v>
      </c>
      <c r="AR244" s="158" t="s">
        <v>86</v>
      </c>
      <c r="AT244" s="159" t="s">
        <v>74</v>
      </c>
      <c r="AU244" s="159" t="s">
        <v>82</v>
      </c>
      <c r="AY244" s="158" t="s">
        <v>149</v>
      </c>
      <c r="BK244" s="160">
        <f>SUM(BK245:BK255)</f>
        <v>0</v>
      </c>
    </row>
    <row r="245" spans="2:65" s="1" customFormat="1" ht="31.5" customHeight="1">
      <c r="B245" s="133"/>
      <c r="C245" s="162" t="s">
        <v>577</v>
      </c>
      <c r="D245" s="162" t="s">
        <v>150</v>
      </c>
      <c r="E245" s="163" t="s">
        <v>365</v>
      </c>
      <c r="F245" s="242" t="s">
        <v>366</v>
      </c>
      <c r="G245" s="243"/>
      <c r="H245" s="243"/>
      <c r="I245" s="243"/>
      <c r="J245" s="164" t="s">
        <v>287</v>
      </c>
      <c r="K245" s="165">
        <v>40.5</v>
      </c>
      <c r="L245" s="244">
        <v>0</v>
      </c>
      <c r="M245" s="243"/>
      <c r="N245" s="245">
        <f aca="true" t="shared" si="45" ref="N245:N255">ROUND(L245*K245,3)</f>
        <v>0</v>
      </c>
      <c r="O245" s="243"/>
      <c r="P245" s="243"/>
      <c r="Q245" s="243"/>
      <c r="R245" s="135"/>
      <c r="T245" s="167" t="s">
        <v>3</v>
      </c>
      <c r="U245" s="40" t="s">
        <v>42</v>
      </c>
      <c r="V245" s="32"/>
      <c r="W245" s="168">
        <f aca="true" t="shared" si="46" ref="W245:W255">V245*K245</f>
        <v>0</v>
      </c>
      <c r="X245" s="168">
        <v>0</v>
      </c>
      <c r="Y245" s="168">
        <f aca="true" t="shared" si="47" ref="Y245:Y255">X245*K245</f>
        <v>0</v>
      </c>
      <c r="Z245" s="168">
        <v>0.00196</v>
      </c>
      <c r="AA245" s="169">
        <f aca="true" t="shared" si="48" ref="AA245:AA255">Z245*K245</f>
        <v>0.07937999999999999</v>
      </c>
      <c r="AR245" s="14" t="s">
        <v>195</v>
      </c>
      <c r="AT245" s="14" t="s">
        <v>150</v>
      </c>
      <c r="AU245" s="14" t="s">
        <v>86</v>
      </c>
      <c r="AY245" s="14" t="s">
        <v>149</v>
      </c>
      <c r="BE245" s="110">
        <f aca="true" t="shared" si="49" ref="BE245:BE255">IF(U245="základná",N245,0)</f>
        <v>0</v>
      </c>
      <c r="BF245" s="110">
        <f aca="true" t="shared" si="50" ref="BF245:BF255">IF(U245="znížená",N245,0)</f>
        <v>0</v>
      </c>
      <c r="BG245" s="110">
        <f aca="true" t="shared" si="51" ref="BG245:BG255">IF(U245="zákl. prenesená",N245,0)</f>
        <v>0</v>
      </c>
      <c r="BH245" s="110">
        <f aca="true" t="shared" si="52" ref="BH245:BH255">IF(U245="zníž. prenesená",N245,0)</f>
        <v>0</v>
      </c>
      <c r="BI245" s="110">
        <f aca="true" t="shared" si="53" ref="BI245:BI255">IF(U245="nulová",N245,0)</f>
        <v>0</v>
      </c>
      <c r="BJ245" s="14" t="s">
        <v>86</v>
      </c>
      <c r="BK245" s="170">
        <f aca="true" t="shared" si="54" ref="BK245:BK255">ROUND(L245*K245,3)</f>
        <v>0</v>
      </c>
      <c r="BL245" s="14" t="s">
        <v>195</v>
      </c>
      <c r="BM245" s="14" t="s">
        <v>578</v>
      </c>
    </row>
    <row r="246" spans="2:65" s="1" customFormat="1" ht="31.5" customHeight="1">
      <c r="B246" s="133"/>
      <c r="C246" s="162" t="s">
        <v>579</v>
      </c>
      <c r="D246" s="162" t="s">
        <v>150</v>
      </c>
      <c r="E246" s="163" t="s">
        <v>368</v>
      </c>
      <c r="F246" s="242" t="s">
        <v>369</v>
      </c>
      <c r="G246" s="243"/>
      <c r="H246" s="243"/>
      <c r="I246" s="243"/>
      <c r="J246" s="164" t="s">
        <v>287</v>
      </c>
      <c r="K246" s="165">
        <v>0.5</v>
      </c>
      <c r="L246" s="244">
        <v>0</v>
      </c>
      <c r="M246" s="243"/>
      <c r="N246" s="245">
        <f t="shared" si="45"/>
        <v>0</v>
      </c>
      <c r="O246" s="243"/>
      <c r="P246" s="243"/>
      <c r="Q246" s="243"/>
      <c r="R246" s="135"/>
      <c r="T246" s="167" t="s">
        <v>3</v>
      </c>
      <c r="U246" s="40" t="s">
        <v>42</v>
      </c>
      <c r="V246" s="32"/>
      <c r="W246" s="168">
        <f t="shared" si="46"/>
        <v>0</v>
      </c>
      <c r="X246" s="168">
        <v>0.00197</v>
      </c>
      <c r="Y246" s="168">
        <f t="shared" si="47"/>
        <v>0.000985</v>
      </c>
      <c r="Z246" s="168">
        <v>0</v>
      </c>
      <c r="AA246" s="169">
        <f t="shared" si="48"/>
        <v>0</v>
      </c>
      <c r="AR246" s="14" t="s">
        <v>195</v>
      </c>
      <c r="AT246" s="14" t="s">
        <v>150</v>
      </c>
      <c r="AU246" s="14" t="s">
        <v>86</v>
      </c>
      <c r="AY246" s="14" t="s">
        <v>149</v>
      </c>
      <c r="BE246" s="110">
        <f t="shared" si="49"/>
        <v>0</v>
      </c>
      <c r="BF246" s="110">
        <f t="shared" si="50"/>
        <v>0</v>
      </c>
      <c r="BG246" s="110">
        <f t="shared" si="51"/>
        <v>0</v>
      </c>
      <c r="BH246" s="110">
        <f t="shared" si="52"/>
        <v>0</v>
      </c>
      <c r="BI246" s="110">
        <f t="shared" si="53"/>
        <v>0</v>
      </c>
      <c r="BJ246" s="14" t="s">
        <v>86</v>
      </c>
      <c r="BK246" s="170">
        <f t="shared" si="54"/>
        <v>0</v>
      </c>
      <c r="BL246" s="14" t="s">
        <v>195</v>
      </c>
      <c r="BM246" s="14" t="s">
        <v>580</v>
      </c>
    </row>
    <row r="247" spans="2:65" s="1" customFormat="1" ht="31.5" customHeight="1">
      <c r="B247" s="133"/>
      <c r="C247" s="162" t="s">
        <v>581</v>
      </c>
      <c r="D247" s="162" t="s">
        <v>150</v>
      </c>
      <c r="E247" s="163" t="s">
        <v>472</v>
      </c>
      <c r="F247" s="242" t="s">
        <v>473</v>
      </c>
      <c r="G247" s="243"/>
      <c r="H247" s="243"/>
      <c r="I247" s="243"/>
      <c r="J247" s="164" t="s">
        <v>287</v>
      </c>
      <c r="K247" s="165">
        <v>25</v>
      </c>
      <c r="L247" s="244">
        <v>0</v>
      </c>
      <c r="M247" s="243"/>
      <c r="N247" s="245">
        <f t="shared" si="45"/>
        <v>0</v>
      </c>
      <c r="O247" s="243"/>
      <c r="P247" s="243"/>
      <c r="Q247" s="243"/>
      <c r="R247" s="135"/>
      <c r="T247" s="167" t="s">
        <v>3</v>
      </c>
      <c r="U247" s="40" t="s">
        <v>42</v>
      </c>
      <c r="V247" s="32"/>
      <c r="W247" s="168">
        <f t="shared" si="46"/>
        <v>0</v>
      </c>
      <c r="X247" s="168">
        <v>0.00028</v>
      </c>
      <c r="Y247" s="168">
        <f t="shared" si="47"/>
        <v>0.006999999999999999</v>
      </c>
      <c r="Z247" s="168">
        <v>0</v>
      </c>
      <c r="AA247" s="169">
        <f t="shared" si="48"/>
        <v>0</v>
      </c>
      <c r="AR247" s="14" t="s">
        <v>195</v>
      </c>
      <c r="AT247" s="14" t="s">
        <v>150</v>
      </c>
      <c r="AU247" s="14" t="s">
        <v>86</v>
      </c>
      <c r="AY247" s="14" t="s">
        <v>149</v>
      </c>
      <c r="BE247" s="110">
        <f t="shared" si="49"/>
        <v>0</v>
      </c>
      <c r="BF247" s="110">
        <f t="shared" si="50"/>
        <v>0</v>
      </c>
      <c r="BG247" s="110">
        <f t="shared" si="51"/>
        <v>0</v>
      </c>
      <c r="BH247" s="110">
        <f t="shared" si="52"/>
        <v>0</v>
      </c>
      <c r="BI247" s="110">
        <f t="shared" si="53"/>
        <v>0</v>
      </c>
      <c r="BJ247" s="14" t="s">
        <v>86</v>
      </c>
      <c r="BK247" s="170">
        <f t="shared" si="54"/>
        <v>0</v>
      </c>
      <c r="BL247" s="14" t="s">
        <v>195</v>
      </c>
      <c r="BM247" s="14" t="s">
        <v>582</v>
      </c>
    </row>
    <row r="248" spans="2:65" s="1" customFormat="1" ht="22.5" customHeight="1">
      <c r="B248" s="133"/>
      <c r="C248" s="162" t="s">
        <v>583</v>
      </c>
      <c r="D248" s="162" t="s">
        <v>150</v>
      </c>
      <c r="E248" s="163" t="s">
        <v>480</v>
      </c>
      <c r="F248" s="242" t="s">
        <v>481</v>
      </c>
      <c r="G248" s="243"/>
      <c r="H248" s="243"/>
      <c r="I248" s="243"/>
      <c r="J248" s="164" t="s">
        <v>153</v>
      </c>
      <c r="K248" s="165">
        <v>5</v>
      </c>
      <c r="L248" s="244">
        <v>0</v>
      </c>
      <c r="M248" s="243"/>
      <c r="N248" s="245">
        <f t="shared" si="45"/>
        <v>0</v>
      </c>
      <c r="O248" s="243"/>
      <c r="P248" s="243"/>
      <c r="Q248" s="243"/>
      <c r="R248" s="135"/>
      <c r="T248" s="167" t="s">
        <v>3</v>
      </c>
      <c r="U248" s="40" t="s">
        <v>42</v>
      </c>
      <c r="V248" s="32"/>
      <c r="W248" s="168">
        <f t="shared" si="46"/>
        <v>0</v>
      </c>
      <c r="X248" s="168">
        <v>0</v>
      </c>
      <c r="Y248" s="168">
        <f t="shared" si="47"/>
        <v>0</v>
      </c>
      <c r="Z248" s="168">
        <v>0</v>
      </c>
      <c r="AA248" s="169">
        <f t="shared" si="48"/>
        <v>0</v>
      </c>
      <c r="AR248" s="14" t="s">
        <v>195</v>
      </c>
      <c r="AT248" s="14" t="s">
        <v>150</v>
      </c>
      <c r="AU248" s="14" t="s">
        <v>86</v>
      </c>
      <c r="AY248" s="14" t="s">
        <v>149</v>
      </c>
      <c r="BE248" s="110">
        <f t="shared" si="49"/>
        <v>0</v>
      </c>
      <c r="BF248" s="110">
        <f t="shared" si="50"/>
        <v>0</v>
      </c>
      <c r="BG248" s="110">
        <f t="shared" si="51"/>
        <v>0</v>
      </c>
      <c r="BH248" s="110">
        <f t="shared" si="52"/>
        <v>0</v>
      </c>
      <c r="BI248" s="110">
        <f t="shared" si="53"/>
        <v>0</v>
      </c>
      <c r="BJ248" s="14" t="s">
        <v>86</v>
      </c>
      <c r="BK248" s="170">
        <f t="shared" si="54"/>
        <v>0</v>
      </c>
      <c r="BL248" s="14" t="s">
        <v>195</v>
      </c>
      <c r="BM248" s="14" t="s">
        <v>584</v>
      </c>
    </row>
    <row r="249" spans="2:65" s="1" customFormat="1" ht="22.5" customHeight="1">
      <c r="B249" s="133"/>
      <c r="C249" s="162" t="s">
        <v>585</v>
      </c>
      <c r="D249" s="162" t="s">
        <v>150</v>
      </c>
      <c r="E249" s="163" t="s">
        <v>484</v>
      </c>
      <c r="F249" s="242" t="s">
        <v>485</v>
      </c>
      <c r="G249" s="243"/>
      <c r="H249" s="243"/>
      <c r="I249" s="243"/>
      <c r="J249" s="164" t="s">
        <v>153</v>
      </c>
      <c r="K249" s="165">
        <v>23</v>
      </c>
      <c r="L249" s="244">
        <v>0</v>
      </c>
      <c r="M249" s="243"/>
      <c r="N249" s="245">
        <f t="shared" si="45"/>
        <v>0</v>
      </c>
      <c r="O249" s="243"/>
      <c r="P249" s="243"/>
      <c r="Q249" s="243"/>
      <c r="R249" s="135"/>
      <c r="T249" s="167" t="s">
        <v>3</v>
      </c>
      <c r="U249" s="40" t="s">
        <v>42</v>
      </c>
      <c r="V249" s="32"/>
      <c r="W249" s="168">
        <f t="shared" si="46"/>
        <v>0</v>
      </c>
      <c r="X249" s="168">
        <v>2E-05</v>
      </c>
      <c r="Y249" s="168">
        <f t="shared" si="47"/>
        <v>0.00046</v>
      </c>
      <c r="Z249" s="168">
        <v>0</v>
      </c>
      <c r="AA249" s="169">
        <f t="shared" si="48"/>
        <v>0</v>
      </c>
      <c r="AR249" s="14" t="s">
        <v>195</v>
      </c>
      <c r="AT249" s="14" t="s">
        <v>150</v>
      </c>
      <c r="AU249" s="14" t="s">
        <v>86</v>
      </c>
      <c r="AY249" s="14" t="s">
        <v>149</v>
      </c>
      <c r="BE249" s="110">
        <f t="shared" si="49"/>
        <v>0</v>
      </c>
      <c r="BF249" s="110">
        <f t="shared" si="50"/>
        <v>0</v>
      </c>
      <c r="BG249" s="110">
        <f t="shared" si="51"/>
        <v>0</v>
      </c>
      <c r="BH249" s="110">
        <f t="shared" si="52"/>
        <v>0</v>
      </c>
      <c r="BI249" s="110">
        <f t="shared" si="53"/>
        <v>0</v>
      </c>
      <c r="BJ249" s="14" t="s">
        <v>86</v>
      </c>
      <c r="BK249" s="170">
        <f t="shared" si="54"/>
        <v>0</v>
      </c>
      <c r="BL249" s="14" t="s">
        <v>195</v>
      </c>
      <c r="BM249" s="14" t="s">
        <v>586</v>
      </c>
    </row>
    <row r="250" spans="2:65" s="1" customFormat="1" ht="31.5" customHeight="1">
      <c r="B250" s="133"/>
      <c r="C250" s="162" t="s">
        <v>587</v>
      </c>
      <c r="D250" s="162" t="s">
        <v>150</v>
      </c>
      <c r="E250" s="163" t="s">
        <v>488</v>
      </c>
      <c r="F250" s="242" t="s">
        <v>489</v>
      </c>
      <c r="G250" s="243"/>
      <c r="H250" s="243"/>
      <c r="I250" s="243"/>
      <c r="J250" s="164" t="s">
        <v>287</v>
      </c>
      <c r="K250" s="165">
        <v>25.5</v>
      </c>
      <c r="L250" s="244">
        <v>0</v>
      </c>
      <c r="M250" s="243"/>
      <c r="N250" s="245">
        <f t="shared" si="45"/>
        <v>0</v>
      </c>
      <c r="O250" s="243"/>
      <c r="P250" s="243"/>
      <c r="Q250" s="243"/>
      <c r="R250" s="135"/>
      <c r="T250" s="167" t="s">
        <v>3</v>
      </c>
      <c r="U250" s="40" t="s">
        <v>42</v>
      </c>
      <c r="V250" s="32"/>
      <c r="W250" s="168">
        <f t="shared" si="46"/>
        <v>0</v>
      </c>
      <c r="X250" s="168">
        <v>0.00018</v>
      </c>
      <c r="Y250" s="168">
        <f t="shared" si="47"/>
        <v>0.00459</v>
      </c>
      <c r="Z250" s="168">
        <v>0</v>
      </c>
      <c r="AA250" s="169">
        <f t="shared" si="48"/>
        <v>0</v>
      </c>
      <c r="AR250" s="14" t="s">
        <v>195</v>
      </c>
      <c r="AT250" s="14" t="s">
        <v>150</v>
      </c>
      <c r="AU250" s="14" t="s">
        <v>86</v>
      </c>
      <c r="AY250" s="14" t="s">
        <v>149</v>
      </c>
      <c r="BE250" s="110">
        <f t="shared" si="49"/>
        <v>0</v>
      </c>
      <c r="BF250" s="110">
        <f t="shared" si="50"/>
        <v>0</v>
      </c>
      <c r="BG250" s="110">
        <f t="shared" si="51"/>
        <v>0</v>
      </c>
      <c r="BH250" s="110">
        <f t="shared" si="52"/>
        <v>0</v>
      </c>
      <c r="BI250" s="110">
        <f t="shared" si="53"/>
        <v>0</v>
      </c>
      <c r="BJ250" s="14" t="s">
        <v>86</v>
      </c>
      <c r="BK250" s="170">
        <f t="shared" si="54"/>
        <v>0</v>
      </c>
      <c r="BL250" s="14" t="s">
        <v>195</v>
      </c>
      <c r="BM250" s="14" t="s">
        <v>588</v>
      </c>
    </row>
    <row r="251" spans="2:65" s="1" customFormat="1" ht="31.5" customHeight="1">
      <c r="B251" s="133"/>
      <c r="C251" s="162" t="s">
        <v>589</v>
      </c>
      <c r="D251" s="162" t="s">
        <v>150</v>
      </c>
      <c r="E251" s="163" t="s">
        <v>492</v>
      </c>
      <c r="F251" s="242" t="s">
        <v>493</v>
      </c>
      <c r="G251" s="243"/>
      <c r="H251" s="243"/>
      <c r="I251" s="243"/>
      <c r="J251" s="164" t="s">
        <v>287</v>
      </c>
      <c r="K251" s="165">
        <v>25.5</v>
      </c>
      <c r="L251" s="244">
        <v>0</v>
      </c>
      <c r="M251" s="243"/>
      <c r="N251" s="245">
        <f t="shared" si="45"/>
        <v>0</v>
      </c>
      <c r="O251" s="243"/>
      <c r="P251" s="243"/>
      <c r="Q251" s="243"/>
      <c r="R251" s="135"/>
      <c r="T251" s="167" t="s">
        <v>3</v>
      </c>
      <c r="U251" s="40" t="s">
        <v>42</v>
      </c>
      <c r="V251" s="32"/>
      <c r="W251" s="168">
        <f t="shared" si="46"/>
        <v>0</v>
      </c>
      <c r="X251" s="168">
        <v>1E-05</v>
      </c>
      <c r="Y251" s="168">
        <f t="shared" si="47"/>
        <v>0.000255</v>
      </c>
      <c r="Z251" s="168">
        <v>0</v>
      </c>
      <c r="AA251" s="169">
        <f t="shared" si="48"/>
        <v>0</v>
      </c>
      <c r="AR251" s="14" t="s">
        <v>195</v>
      </c>
      <c r="AT251" s="14" t="s">
        <v>150</v>
      </c>
      <c r="AU251" s="14" t="s">
        <v>86</v>
      </c>
      <c r="AY251" s="14" t="s">
        <v>149</v>
      </c>
      <c r="BE251" s="110">
        <f t="shared" si="49"/>
        <v>0</v>
      </c>
      <c r="BF251" s="110">
        <f t="shared" si="50"/>
        <v>0</v>
      </c>
      <c r="BG251" s="110">
        <f t="shared" si="51"/>
        <v>0</v>
      </c>
      <c r="BH251" s="110">
        <f t="shared" si="52"/>
        <v>0</v>
      </c>
      <c r="BI251" s="110">
        <f t="shared" si="53"/>
        <v>0</v>
      </c>
      <c r="BJ251" s="14" t="s">
        <v>86</v>
      </c>
      <c r="BK251" s="170">
        <f t="shared" si="54"/>
        <v>0</v>
      </c>
      <c r="BL251" s="14" t="s">
        <v>195</v>
      </c>
      <c r="BM251" s="14" t="s">
        <v>590</v>
      </c>
    </row>
    <row r="252" spans="2:65" s="1" customFormat="1" ht="31.5" customHeight="1">
      <c r="B252" s="133"/>
      <c r="C252" s="162" t="s">
        <v>591</v>
      </c>
      <c r="D252" s="162" t="s">
        <v>150</v>
      </c>
      <c r="E252" s="163" t="s">
        <v>371</v>
      </c>
      <c r="F252" s="242" t="s">
        <v>372</v>
      </c>
      <c r="G252" s="243"/>
      <c r="H252" s="243"/>
      <c r="I252" s="243"/>
      <c r="J252" s="164" t="s">
        <v>153</v>
      </c>
      <c r="K252" s="165">
        <v>7</v>
      </c>
      <c r="L252" s="244">
        <v>0</v>
      </c>
      <c r="M252" s="243"/>
      <c r="N252" s="245">
        <f t="shared" si="45"/>
        <v>0</v>
      </c>
      <c r="O252" s="243"/>
      <c r="P252" s="243"/>
      <c r="Q252" s="243"/>
      <c r="R252" s="135"/>
      <c r="T252" s="167" t="s">
        <v>3</v>
      </c>
      <c r="U252" s="40" t="s">
        <v>42</v>
      </c>
      <c r="V252" s="32"/>
      <c r="W252" s="168">
        <f t="shared" si="46"/>
        <v>0</v>
      </c>
      <c r="X252" s="168">
        <v>1E-05</v>
      </c>
      <c r="Y252" s="168">
        <f t="shared" si="47"/>
        <v>7.000000000000001E-05</v>
      </c>
      <c r="Z252" s="168">
        <v>0</v>
      </c>
      <c r="AA252" s="169">
        <f t="shared" si="48"/>
        <v>0</v>
      </c>
      <c r="AR252" s="14" t="s">
        <v>195</v>
      </c>
      <c r="AT252" s="14" t="s">
        <v>150</v>
      </c>
      <c r="AU252" s="14" t="s">
        <v>86</v>
      </c>
      <c r="AY252" s="14" t="s">
        <v>149</v>
      </c>
      <c r="BE252" s="110">
        <f t="shared" si="49"/>
        <v>0</v>
      </c>
      <c r="BF252" s="110">
        <f t="shared" si="50"/>
        <v>0</v>
      </c>
      <c r="BG252" s="110">
        <f t="shared" si="51"/>
        <v>0</v>
      </c>
      <c r="BH252" s="110">
        <f t="shared" si="52"/>
        <v>0</v>
      </c>
      <c r="BI252" s="110">
        <f t="shared" si="53"/>
        <v>0</v>
      </c>
      <c r="BJ252" s="14" t="s">
        <v>86</v>
      </c>
      <c r="BK252" s="170">
        <f t="shared" si="54"/>
        <v>0</v>
      </c>
      <c r="BL252" s="14" t="s">
        <v>195</v>
      </c>
      <c r="BM252" s="14" t="s">
        <v>592</v>
      </c>
    </row>
    <row r="253" spans="2:65" s="1" customFormat="1" ht="31.5" customHeight="1">
      <c r="B253" s="133"/>
      <c r="C253" s="175" t="s">
        <v>593</v>
      </c>
      <c r="D253" s="175" t="s">
        <v>292</v>
      </c>
      <c r="E253" s="176" t="s">
        <v>374</v>
      </c>
      <c r="F253" s="261" t="s">
        <v>375</v>
      </c>
      <c r="G253" s="262"/>
      <c r="H253" s="262"/>
      <c r="I253" s="262"/>
      <c r="J253" s="177" t="s">
        <v>153</v>
      </c>
      <c r="K253" s="178">
        <v>7</v>
      </c>
      <c r="L253" s="263">
        <v>0</v>
      </c>
      <c r="M253" s="262"/>
      <c r="N253" s="264">
        <f t="shared" si="45"/>
        <v>0</v>
      </c>
      <c r="O253" s="243"/>
      <c r="P253" s="243"/>
      <c r="Q253" s="243"/>
      <c r="R253" s="135"/>
      <c r="T253" s="167" t="s">
        <v>3</v>
      </c>
      <c r="U253" s="40" t="s">
        <v>42</v>
      </c>
      <c r="V253" s="32"/>
      <c r="W253" s="168">
        <f t="shared" si="46"/>
        <v>0</v>
      </c>
      <c r="X253" s="168">
        <v>0.00023</v>
      </c>
      <c r="Y253" s="168">
        <f t="shared" si="47"/>
        <v>0.00161</v>
      </c>
      <c r="Z253" s="168">
        <v>0</v>
      </c>
      <c r="AA253" s="169">
        <f t="shared" si="48"/>
        <v>0</v>
      </c>
      <c r="AR253" s="14" t="s">
        <v>295</v>
      </c>
      <c r="AT253" s="14" t="s">
        <v>292</v>
      </c>
      <c r="AU253" s="14" t="s">
        <v>86</v>
      </c>
      <c r="AY253" s="14" t="s">
        <v>149</v>
      </c>
      <c r="BE253" s="110">
        <f t="shared" si="49"/>
        <v>0</v>
      </c>
      <c r="BF253" s="110">
        <f t="shared" si="50"/>
        <v>0</v>
      </c>
      <c r="BG253" s="110">
        <f t="shared" si="51"/>
        <v>0</v>
      </c>
      <c r="BH253" s="110">
        <f t="shared" si="52"/>
        <v>0</v>
      </c>
      <c r="BI253" s="110">
        <f t="shared" si="53"/>
        <v>0</v>
      </c>
      <c r="BJ253" s="14" t="s">
        <v>86</v>
      </c>
      <c r="BK253" s="170">
        <f t="shared" si="54"/>
        <v>0</v>
      </c>
      <c r="BL253" s="14" t="s">
        <v>195</v>
      </c>
      <c r="BM253" s="14" t="s">
        <v>594</v>
      </c>
    </row>
    <row r="254" spans="2:65" s="1" customFormat="1" ht="31.5" customHeight="1">
      <c r="B254" s="133"/>
      <c r="C254" s="162" t="s">
        <v>595</v>
      </c>
      <c r="D254" s="162" t="s">
        <v>150</v>
      </c>
      <c r="E254" s="163" t="s">
        <v>377</v>
      </c>
      <c r="F254" s="242" t="s">
        <v>378</v>
      </c>
      <c r="G254" s="243"/>
      <c r="H254" s="243"/>
      <c r="I254" s="243"/>
      <c r="J254" s="164" t="s">
        <v>153</v>
      </c>
      <c r="K254" s="165">
        <v>1</v>
      </c>
      <c r="L254" s="244">
        <v>0</v>
      </c>
      <c r="M254" s="243"/>
      <c r="N254" s="245">
        <f t="shared" si="45"/>
        <v>0</v>
      </c>
      <c r="O254" s="243"/>
      <c r="P254" s="243"/>
      <c r="Q254" s="243"/>
      <c r="R254" s="135"/>
      <c r="T254" s="167" t="s">
        <v>3</v>
      </c>
      <c r="U254" s="40" t="s">
        <v>42</v>
      </c>
      <c r="V254" s="32"/>
      <c r="W254" s="168">
        <f t="shared" si="46"/>
        <v>0</v>
      </c>
      <c r="X254" s="168">
        <v>1E-05</v>
      </c>
      <c r="Y254" s="168">
        <f t="shared" si="47"/>
        <v>1E-05</v>
      </c>
      <c r="Z254" s="168">
        <v>0</v>
      </c>
      <c r="AA254" s="169">
        <f t="shared" si="48"/>
        <v>0</v>
      </c>
      <c r="AR254" s="14" t="s">
        <v>195</v>
      </c>
      <c r="AT254" s="14" t="s">
        <v>150</v>
      </c>
      <c r="AU254" s="14" t="s">
        <v>86</v>
      </c>
      <c r="AY254" s="14" t="s">
        <v>149</v>
      </c>
      <c r="BE254" s="110">
        <f t="shared" si="49"/>
        <v>0</v>
      </c>
      <c r="BF254" s="110">
        <f t="shared" si="50"/>
        <v>0</v>
      </c>
      <c r="BG254" s="110">
        <f t="shared" si="51"/>
        <v>0</v>
      </c>
      <c r="BH254" s="110">
        <f t="shared" si="52"/>
        <v>0</v>
      </c>
      <c r="BI254" s="110">
        <f t="shared" si="53"/>
        <v>0</v>
      </c>
      <c r="BJ254" s="14" t="s">
        <v>86</v>
      </c>
      <c r="BK254" s="170">
        <f t="shared" si="54"/>
        <v>0</v>
      </c>
      <c r="BL254" s="14" t="s">
        <v>195</v>
      </c>
      <c r="BM254" s="14" t="s">
        <v>596</v>
      </c>
    </row>
    <row r="255" spans="2:65" s="1" customFormat="1" ht="31.5" customHeight="1">
      <c r="B255" s="133"/>
      <c r="C255" s="162" t="s">
        <v>597</v>
      </c>
      <c r="D255" s="162" t="s">
        <v>150</v>
      </c>
      <c r="E255" s="163" t="s">
        <v>380</v>
      </c>
      <c r="F255" s="242" t="s">
        <v>381</v>
      </c>
      <c r="G255" s="243"/>
      <c r="H255" s="243"/>
      <c r="I255" s="243"/>
      <c r="J255" s="164" t="s">
        <v>302</v>
      </c>
      <c r="K255" s="166">
        <v>0</v>
      </c>
      <c r="L255" s="244">
        <v>0</v>
      </c>
      <c r="M255" s="243"/>
      <c r="N255" s="245">
        <f t="shared" si="45"/>
        <v>0</v>
      </c>
      <c r="O255" s="243"/>
      <c r="P255" s="243"/>
      <c r="Q255" s="243"/>
      <c r="R255" s="135"/>
      <c r="T255" s="167" t="s">
        <v>3</v>
      </c>
      <c r="U255" s="40" t="s">
        <v>42</v>
      </c>
      <c r="V255" s="32"/>
      <c r="W255" s="168">
        <f t="shared" si="46"/>
        <v>0</v>
      </c>
      <c r="X255" s="168">
        <v>0</v>
      </c>
      <c r="Y255" s="168">
        <f t="shared" si="47"/>
        <v>0</v>
      </c>
      <c r="Z255" s="168">
        <v>0</v>
      </c>
      <c r="AA255" s="169">
        <f t="shared" si="48"/>
        <v>0</v>
      </c>
      <c r="AR255" s="14" t="s">
        <v>195</v>
      </c>
      <c r="AT255" s="14" t="s">
        <v>150</v>
      </c>
      <c r="AU255" s="14" t="s">
        <v>86</v>
      </c>
      <c r="AY255" s="14" t="s">
        <v>149</v>
      </c>
      <c r="BE255" s="110">
        <f t="shared" si="49"/>
        <v>0</v>
      </c>
      <c r="BF255" s="110">
        <f t="shared" si="50"/>
        <v>0</v>
      </c>
      <c r="BG255" s="110">
        <f t="shared" si="51"/>
        <v>0</v>
      </c>
      <c r="BH255" s="110">
        <f t="shared" si="52"/>
        <v>0</v>
      </c>
      <c r="BI255" s="110">
        <f t="shared" si="53"/>
        <v>0</v>
      </c>
      <c r="BJ255" s="14" t="s">
        <v>86</v>
      </c>
      <c r="BK255" s="170">
        <f t="shared" si="54"/>
        <v>0</v>
      </c>
      <c r="BL255" s="14" t="s">
        <v>195</v>
      </c>
      <c r="BM255" s="14" t="s">
        <v>598</v>
      </c>
    </row>
    <row r="256" spans="2:63" s="10" customFormat="1" ht="29.25" customHeight="1">
      <c r="B256" s="151"/>
      <c r="C256" s="152"/>
      <c r="D256" s="161" t="s">
        <v>353</v>
      </c>
      <c r="E256" s="161"/>
      <c r="F256" s="161"/>
      <c r="G256" s="161"/>
      <c r="H256" s="161"/>
      <c r="I256" s="161"/>
      <c r="J256" s="161"/>
      <c r="K256" s="161"/>
      <c r="L256" s="161"/>
      <c r="M256" s="161"/>
      <c r="N256" s="257">
        <f>BK256</f>
        <v>0</v>
      </c>
      <c r="O256" s="258"/>
      <c r="P256" s="258"/>
      <c r="Q256" s="258"/>
      <c r="R256" s="154"/>
      <c r="T256" s="155"/>
      <c r="U256" s="152"/>
      <c r="V256" s="152"/>
      <c r="W256" s="156">
        <f>SUM(W257:W276)</f>
        <v>0</v>
      </c>
      <c r="X256" s="152"/>
      <c r="Y256" s="156">
        <f>SUM(Y257:Y276)</f>
        <v>0.06775000000000002</v>
      </c>
      <c r="Z256" s="152"/>
      <c r="AA256" s="157">
        <f>SUM(AA257:AA276)</f>
        <v>0.02255</v>
      </c>
      <c r="AR256" s="158" t="s">
        <v>86</v>
      </c>
      <c r="AT256" s="159" t="s">
        <v>74</v>
      </c>
      <c r="AU256" s="159" t="s">
        <v>82</v>
      </c>
      <c r="AY256" s="158" t="s">
        <v>149</v>
      </c>
      <c r="BK256" s="160">
        <f>SUM(BK257:BK276)</f>
        <v>0</v>
      </c>
    </row>
    <row r="257" spans="2:65" s="1" customFormat="1" ht="31.5" customHeight="1">
      <c r="B257" s="133"/>
      <c r="C257" s="162" t="s">
        <v>599</v>
      </c>
      <c r="D257" s="162" t="s">
        <v>150</v>
      </c>
      <c r="E257" s="163" t="s">
        <v>383</v>
      </c>
      <c r="F257" s="242" t="s">
        <v>384</v>
      </c>
      <c r="G257" s="243"/>
      <c r="H257" s="243"/>
      <c r="I257" s="243"/>
      <c r="J257" s="164" t="s">
        <v>385</v>
      </c>
      <c r="K257" s="165">
        <v>1</v>
      </c>
      <c r="L257" s="244">
        <v>0</v>
      </c>
      <c r="M257" s="243"/>
      <c r="N257" s="245">
        <f aca="true" t="shared" si="55" ref="N257:N276">ROUND(L257*K257,3)</f>
        <v>0</v>
      </c>
      <c r="O257" s="243"/>
      <c r="P257" s="243"/>
      <c r="Q257" s="243"/>
      <c r="R257" s="135"/>
      <c r="T257" s="167" t="s">
        <v>3</v>
      </c>
      <c r="U257" s="40" t="s">
        <v>42</v>
      </c>
      <c r="V257" s="32"/>
      <c r="W257" s="168">
        <f aca="true" t="shared" si="56" ref="W257:W276">V257*K257</f>
        <v>0</v>
      </c>
      <c r="X257" s="168">
        <v>0</v>
      </c>
      <c r="Y257" s="168">
        <f aca="true" t="shared" si="57" ref="Y257:Y276">X257*K257</f>
        <v>0</v>
      </c>
      <c r="Z257" s="168">
        <v>0.01946</v>
      </c>
      <c r="AA257" s="169">
        <f aca="true" t="shared" si="58" ref="AA257:AA276">Z257*K257</f>
        <v>0.01946</v>
      </c>
      <c r="AR257" s="14" t="s">
        <v>195</v>
      </c>
      <c r="AT257" s="14" t="s">
        <v>150</v>
      </c>
      <c r="AU257" s="14" t="s">
        <v>86</v>
      </c>
      <c r="AY257" s="14" t="s">
        <v>149</v>
      </c>
      <c r="BE257" s="110">
        <f aca="true" t="shared" si="59" ref="BE257:BE276">IF(U257="základná",N257,0)</f>
        <v>0</v>
      </c>
      <c r="BF257" s="110">
        <f aca="true" t="shared" si="60" ref="BF257:BF276">IF(U257="znížená",N257,0)</f>
        <v>0</v>
      </c>
      <c r="BG257" s="110">
        <f aca="true" t="shared" si="61" ref="BG257:BG276">IF(U257="zákl. prenesená",N257,0)</f>
        <v>0</v>
      </c>
      <c r="BH257" s="110">
        <f aca="true" t="shared" si="62" ref="BH257:BH276">IF(U257="zníž. prenesená",N257,0)</f>
        <v>0</v>
      </c>
      <c r="BI257" s="110">
        <f aca="true" t="shared" si="63" ref="BI257:BI276">IF(U257="nulová",N257,0)</f>
        <v>0</v>
      </c>
      <c r="BJ257" s="14" t="s">
        <v>86</v>
      </c>
      <c r="BK257" s="170">
        <f aca="true" t="shared" si="64" ref="BK257:BK276">ROUND(L257*K257,3)</f>
        <v>0</v>
      </c>
      <c r="BL257" s="14" t="s">
        <v>195</v>
      </c>
      <c r="BM257" s="14" t="s">
        <v>600</v>
      </c>
    </row>
    <row r="258" spans="2:65" s="1" customFormat="1" ht="22.5" customHeight="1">
      <c r="B258" s="133"/>
      <c r="C258" s="162" t="s">
        <v>601</v>
      </c>
      <c r="D258" s="162" t="s">
        <v>150</v>
      </c>
      <c r="E258" s="163" t="s">
        <v>387</v>
      </c>
      <c r="F258" s="242" t="s">
        <v>388</v>
      </c>
      <c r="G258" s="243"/>
      <c r="H258" s="243"/>
      <c r="I258" s="243"/>
      <c r="J258" s="164" t="s">
        <v>385</v>
      </c>
      <c r="K258" s="165">
        <v>1</v>
      </c>
      <c r="L258" s="244">
        <v>0</v>
      </c>
      <c r="M258" s="243"/>
      <c r="N258" s="245">
        <f t="shared" si="55"/>
        <v>0</v>
      </c>
      <c r="O258" s="243"/>
      <c r="P258" s="243"/>
      <c r="Q258" s="243"/>
      <c r="R258" s="135"/>
      <c r="T258" s="167" t="s">
        <v>3</v>
      </c>
      <c r="U258" s="40" t="s">
        <v>42</v>
      </c>
      <c r="V258" s="32"/>
      <c r="W258" s="168">
        <f t="shared" si="56"/>
        <v>0</v>
      </c>
      <c r="X258" s="168">
        <v>0.00223</v>
      </c>
      <c r="Y258" s="168">
        <f t="shared" si="57"/>
        <v>0.00223</v>
      </c>
      <c r="Z258" s="168">
        <v>0</v>
      </c>
      <c r="AA258" s="169">
        <f t="shared" si="58"/>
        <v>0</v>
      </c>
      <c r="AR258" s="14" t="s">
        <v>195</v>
      </c>
      <c r="AT258" s="14" t="s">
        <v>150</v>
      </c>
      <c r="AU258" s="14" t="s">
        <v>86</v>
      </c>
      <c r="AY258" s="14" t="s">
        <v>149</v>
      </c>
      <c r="BE258" s="110">
        <f t="shared" si="59"/>
        <v>0</v>
      </c>
      <c r="BF258" s="110">
        <f t="shared" si="60"/>
        <v>0</v>
      </c>
      <c r="BG258" s="110">
        <f t="shared" si="61"/>
        <v>0</v>
      </c>
      <c r="BH258" s="110">
        <f t="shared" si="62"/>
        <v>0</v>
      </c>
      <c r="BI258" s="110">
        <f t="shared" si="63"/>
        <v>0</v>
      </c>
      <c r="BJ258" s="14" t="s">
        <v>86</v>
      </c>
      <c r="BK258" s="170">
        <f t="shared" si="64"/>
        <v>0</v>
      </c>
      <c r="BL258" s="14" t="s">
        <v>195</v>
      </c>
      <c r="BM258" s="14" t="s">
        <v>602</v>
      </c>
    </row>
    <row r="259" spans="2:65" s="1" customFormat="1" ht="22.5" customHeight="1">
      <c r="B259" s="133"/>
      <c r="C259" s="175" t="s">
        <v>603</v>
      </c>
      <c r="D259" s="175" t="s">
        <v>292</v>
      </c>
      <c r="E259" s="176" t="s">
        <v>390</v>
      </c>
      <c r="F259" s="261" t="s">
        <v>391</v>
      </c>
      <c r="G259" s="262"/>
      <c r="H259" s="262"/>
      <c r="I259" s="262"/>
      <c r="J259" s="177" t="s">
        <v>153</v>
      </c>
      <c r="K259" s="178">
        <v>1</v>
      </c>
      <c r="L259" s="263">
        <v>0</v>
      </c>
      <c r="M259" s="262"/>
      <c r="N259" s="264">
        <f t="shared" si="55"/>
        <v>0</v>
      </c>
      <c r="O259" s="243"/>
      <c r="P259" s="243"/>
      <c r="Q259" s="243"/>
      <c r="R259" s="135"/>
      <c r="T259" s="167" t="s">
        <v>3</v>
      </c>
      <c r="U259" s="40" t="s">
        <v>42</v>
      </c>
      <c r="V259" s="32"/>
      <c r="W259" s="168">
        <f t="shared" si="56"/>
        <v>0</v>
      </c>
      <c r="X259" s="168">
        <v>0.0145</v>
      </c>
      <c r="Y259" s="168">
        <f t="shared" si="57"/>
        <v>0.0145</v>
      </c>
      <c r="Z259" s="168">
        <v>0</v>
      </c>
      <c r="AA259" s="169">
        <f t="shared" si="58"/>
        <v>0</v>
      </c>
      <c r="AR259" s="14" t="s">
        <v>295</v>
      </c>
      <c r="AT259" s="14" t="s">
        <v>292</v>
      </c>
      <c r="AU259" s="14" t="s">
        <v>86</v>
      </c>
      <c r="AY259" s="14" t="s">
        <v>149</v>
      </c>
      <c r="BE259" s="110">
        <f t="shared" si="59"/>
        <v>0</v>
      </c>
      <c r="BF259" s="110">
        <f t="shared" si="60"/>
        <v>0</v>
      </c>
      <c r="BG259" s="110">
        <f t="shared" si="61"/>
        <v>0</v>
      </c>
      <c r="BH259" s="110">
        <f t="shared" si="62"/>
        <v>0</v>
      </c>
      <c r="BI259" s="110">
        <f t="shared" si="63"/>
        <v>0</v>
      </c>
      <c r="BJ259" s="14" t="s">
        <v>86</v>
      </c>
      <c r="BK259" s="170">
        <f t="shared" si="64"/>
        <v>0</v>
      </c>
      <c r="BL259" s="14" t="s">
        <v>195</v>
      </c>
      <c r="BM259" s="14" t="s">
        <v>604</v>
      </c>
    </row>
    <row r="260" spans="2:65" s="1" customFormat="1" ht="22.5" customHeight="1">
      <c r="B260" s="133"/>
      <c r="C260" s="162" t="s">
        <v>605</v>
      </c>
      <c r="D260" s="162" t="s">
        <v>150</v>
      </c>
      <c r="E260" s="163" t="s">
        <v>393</v>
      </c>
      <c r="F260" s="242" t="s">
        <v>394</v>
      </c>
      <c r="G260" s="243"/>
      <c r="H260" s="243"/>
      <c r="I260" s="243"/>
      <c r="J260" s="164" t="s">
        <v>385</v>
      </c>
      <c r="K260" s="165">
        <v>1</v>
      </c>
      <c r="L260" s="244">
        <v>0</v>
      </c>
      <c r="M260" s="243"/>
      <c r="N260" s="245">
        <f t="shared" si="55"/>
        <v>0</v>
      </c>
      <c r="O260" s="243"/>
      <c r="P260" s="243"/>
      <c r="Q260" s="243"/>
      <c r="R260" s="135"/>
      <c r="T260" s="167" t="s">
        <v>3</v>
      </c>
      <c r="U260" s="40" t="s">
        <v>42</v>
      </c>
      <c r="V260" s="32"/>
      <c r="W260" s="168">
        <f t="shared" si="56"/>
        <v>0</v>
      </c>
      <c r="X260" s="168">
        <v>0.002</v>
      </c>
      <c r="Y260" s="168">
        <f t="shared" si="57"/>
        <v>0.002</v>
      </c>
      <c r="Z260" s="168">
        <v>0</v>
      </c>
      <c r="AA260" s="169">
        <f t="shared" si="58"/>
        <v>0</v>
      </c>
      <c r="AR260" s="14" t="s">
        <v>195</v>
      </c>
      <c r="AT260" s="14" t="s">
        <v>150</v>
      </c>
      <c r="AU260" s="14" t="s">
        <v>86</v>
      </c>
      <c r="AY260" s="14" t="s">
        <v>149</v>
      </c>
      <c r="BE260" s="110">
        <f t="shared" si="59"/>
        <v>0</v>
      </c>
      <c r="BF260" s="110">
        <f t="shared" si="60"/>
        <v>0</v>
      </c>
      <c r="BG260" s="110">
        <f t="shared" si="61"/>
        <v>0</v>
      </c>
      <c r="BH260" s="110">
        <f t="shared" si="62"/>
        <v>0</v>
      </c>
      <c r="BI260" s="110">
        <f t="shared" si="63"/>
        <v>0</v>
      </c>
      <c r="BJ260" s="14" t="s">
        <v>86</v>
      </c>
      <c r="BK260" s="170">
        <f t="shared" si="64"/>
        <v>0</v>
      </c>
      <c r="BL260" s="14" t="s">
        <v>195</v>
      </c>
      <c r="BM260" s="14" t="s">
        <v>606</v>
      </c>
    </row>
    <row r="261" spans="2:65" s="1" customFormat="1" ht="22.5" customHeight="1">
      <c r="B261" s="133"/>
      <c r="C261" s="175" t="s">
        <v>607</v>
      </c>
      <c r="D261" s="175" t="s">
        <v>292</v>
      </c>
      <c r="E261" s="176" t="s">
        <v>396</v>
      </c>
      <c r="F261" s="261" t="s">
        <v>397</v>
      </c>
      <c r="G261" s="262"/>
      <c r="H261" s="262"/>
      <c r="I261" s="262"/>
      <c r="J261" s="177" t="s">
        <v>153</v>
      </c>
      <c r="K261" s="178">
        <v>1</v>
      </c>
      <c r="L261" s="263">
        <v>0</v>
      </c>
      <c r="M261" s="262"/>
      <c r="N261" s="264">
        <f t="shared" si="55"/>
        <v>0</v>
      </c>
      <c r="O261" s="243"/>
      <c r="P261" s="243"/>
      <c r="Q261" s="243"/>
      <c r="R261" s="135"/>
      <c r="T261" s="167" t="s">
        <v>3</v>
      </c>
      <c r="U261" s="40" t="s">
        <v>42</v>
      </c>
      <c r="V261" s="32"/>
      <c r="W261" s="168">
        <f t="shared" si="56"/>
        <v>0</v>
      </c>
      <c r="X261" s="168">
        <v>0.0092</v>
      </c>
      <c r="Y261" s="168">
        <f t="shared" si="57"/>
        <v>0.0092</v>
      </c>
      <c r="Z261" s="168">
        <v>0</v>
      </c>
      <c r="AA261" s="169">
        <f t="shared" si="58"/>
        <v>0</v>
      </c>
      <c r="AR261" s="14" t="s">
        <v>295</v>
      </c>
      <c r="AT261" s="14" t="s">
        <v>292</v>
      </c>
      <c r="AU261" s="14" t="s">
        <v>86</v>
      </c>
      <c r="AY261" s="14" t="s">
        <v>149</v>
      </c>
      <c r="BE261" s="110">
        <f t="shared" si="59"/>
        <v>0</v>
      </c>
      <c r="BF261" s="110">
        <f t="shared" si="60"/>
        <v>0</v>
      </c>
      <c r="BG261" s="110">
        <f t="shared" si="61"/>
        <v>0</v>
      </c>
      <c r="BH261" s="110">
        <f t="shared" si="62"/>
        <v>0</v>
      </c>
      <c r="BI261" s="110">
        <f t="shared" si="63"/>
        <v>0</v>
      </c>
      <c r="BJ261" s="14" t="s">
        <v>86</v>
      </c>
      <c r="BK261" s="170">
        <f t="shared" si="64"/>
        <v>0</v>
      </c>
      <c r="BL261" s="14" t="s">
        <v>195</v>
      </c>
      <c r="BM261" s="14" t="s">
        <v>608</v>
      </c>
    </row>
    <row r="262" spans="2:65" s="1" customFormat="1" ht="22.5" customHeight="1">
      <c r="B262" s="133"/>
      <c r="C262" s="162" t="s">
        <v>609</v>
      </c>
      <c r="D262" s="162" t="s">
        <v>150</v>
      </c>
      <c r="E262" s="163" t="s">
        <v>399</v>
      </c>
      <c r="F262" s="242" t="s">
        <v>400</v>
      </c>
      <c r="G262" s="243"/>
      <c r="H262" s="243"/>
      <c r="I262" s="243"/>
      <c r="J262" s="164" t="s">
        <v>153</v>
      </c>
      <c r="K262" s="165">
        <v>7</v>
      </c>
      <c r="L262" s="244">
        <v>0</v>
      </c>
      <c r="M262" s="243"/>
      <c r="N262" s="245">
        <f t="shared" si="55"/>
        <v>0</v>
      </c>
      <c r="O262" s="243"/>
      <c r="P262" s="243"/>
      <c r="Q262" s="243"/>
      <c r="R262" s="135"/>
      <c r="T262" s="167" t="s">
        <v>3</v>
      </c>
      <c r="U262" s="40" t="s">
        <v>42</v>
      </c>
      <c r="V262" s="32"/>
      <c r="W262" s="168">
        <f t="shared" si="56"/>
        <v>0</v>
      </c>
      <c r="X262" s="168">
        <v>0.0001</v>
      </c>
      <c r="Y262" s="168">
        <f t="shared" si="57"/>
        <v>0.0007</v>
      </c>
      <c r="Z262" s="168">
        <v>0</v>
      </c>
      <c r="AA262" s="169">
        <f t="shared" si="58"/>
        <v>0</v>
      </c>
      <c r="AR262" s="14" t="s">
        <v>195</v>
      </c>
      <c r="AT262" s="14" t="s">
        <v>150</v>
      </c>
      <c r="AU262" s="14" t="s">
        <v>86</v>
      </c>
      <c r="AY262" s="14" t="s">
        <v>149</v>
      </c>
      <c r="BE262" s="110">
        <f t="shared" si="59"/>
        <v>0</v>
      </c>
      <c r="BF262" s="110">
        <f t="shared" si="60"/>
        <v>0</v>
      </c>
      <c r="BG262" s="110">
        <f t="shared" si="61"/>
        <v>0</v>
      </c>
      <c r="BH262" s="110">
        <f t="shared" si="62"/>
        <v>0</v>
      </c>
      <c r="BI262" s="110">
        <f t="shared" si="63"/>
        <v>0</v>
      </c>
      <c r="BJ262" s="14" t="s">
        <v>86</v>
      </c>
      <c r="BK262" s="170">
        <f t="shared" si="64"/>
        <v>0</v>
      </c>
      <c r="BL262" s="14" t="s">
        <v>195</v>
      </c>
      <c r="BM262" s="14" t="s">
        <v>610</v>
      </c>
    </row>
    <row r="263" spans="2:65" s="1" customFormat="1" ht="31.5" customHeight="1">
      <c r="B263" s="133"/>
      <c r="C263" s="175" t="s">
        <v>611</v>
      </c>
      <c r="D263" s="175" t="s">
        <v>292</v>
      </c>
      <c r="E263" s="176" t="s">
        <v>402</v>
      </c>
      <c r="F263" s="261" t="s">
        <v>403</v>
      </c>
      <c r="G263" s="262"/>
      <c r="H263" s="262"/>
      <c r="I263" s="262"/>
      <c r="J263" s="177" t="s">
        <v>153</v>
      </c>
      <c r="K263" s="178">
        <v>1</v>
      </c>
      <c r="L263" s="263">
        <v>0</v>
      </c>
      <c r="M263" s="262"/>
      <c r="N263" s="264">
        <f t="shared" si="55"/>
        <v>0</v>
      </c>
      <c r="O263" s="243"/>
      <c r="P263" s="243"/>
      <c r="Q263" s="243"/>
      <c r="R263" s="135"/>
      <c r="T263" s="167" t="s">
        <v>3</v>
      </c>
      <c r="U263" s="40" t="s">
        <v>42</v>
      </c>
      <c r="V263" s="32"/>
      <c r="W263" s="168">
        <f t="shared" si="56"/>
        <v>0</v>
      </c>
      <c r="X263" s="168">
        <v>0.0005</v>
      </c>
      <c r="Y263" s="168">
        <f t="shared" si="57"/>
        <v>0.0005</v>
      </c>
      <c r="Z263" s="168">
        <v>0</v>
      </c>
      <c r="AA263" s="169">
        <f t="shared" si="58"/>
        <v>0</v>
      </c>
      <c r="AR263" s="14" t="s">
        <v>295</v>
      </c>
      <c r="AT263" s="14" t="s">
        <v>292</v>
      </c>
      <c r="AU263" s="14" t="s">
        <v>86</v>
      </c>
      <c r="AY263" s="14" t="s">
        <v>149</v>
      </c>
      <c r="BE263" s="110">
        <f t="shared" si="59"/>
        <v>0</v>
      </c>
      <c r="BF263" s="110">
        <f t="shared" si="60"/>
        <v>0</v>
      </c>
      <c r="BG263" s="110">
        <f t="shared" si="61"/>
        <v>0</v>
      </c>
      <c r="BH263" s="110">
        <f t="shared" si="62"/>
        <v>0</v>
      </c>
      <c r="BI263" s="110">
        <f t="shared" si="63"/>
        <v>0</v>
      </c>
      <c r="BJ263" s="14" t="s">
        <v>86</v>
      </c>
      <c r="BK263" s="170">
        <f t="shared" si="64"/>
        <v>0</v>
      </c>
      <c r="BL263" s="14" t="s">
        <v>195</v>
      </c>
      <c r="BM263" s="14" t="s">
        <v>612</v>
      </c>
    </row>
    <row r="264" spans="2:65" s="1" customFormat="1" ht="22.5" customHeight="1">
      <c r="B264" s="133"/>
      <c r="C264" s="175" t="s">
        <v>613</v>
      </c>
      <c r="D264" s="175" t="s">
        <v>292</v>
      </c>
      <c r="E264" s="176" t="s">
        <v>518</v>
      </c>
      <c r="F264" s="261" t="s">
        <v>519</v>
      </c>
      <c r="G264" s="262"/>
      <c r="H264" s="262"/>
      <c r="I264" s="262"/>
      <c r="J264" s="177" t="s">
        <v>153</v>
      </c>
      <c r="K264" s="178">
        <v>6</v>
      </c>
      <c r="L264" s="263">
        <v>0</v>
      </c>
      <c r="M264" s="262"/>
      <c r="N264" s="264">
        <f t="shared" si="55"/>
        <v>0</v>
      </c>
      <c r="O264" s="243"/>
      <c r="P264" s="243"/>
      <c r="Q264" s="243"/>
      <c r="R264" s="135"/>
      <c r="T264" s="167" t="s">
        <v>3</v>
      </c>
      <c r="U264" s="40" t="s">
        <v>42</v>
      </c>
      <c r="V264" s="32"/>
      <c r="W264" s="168">
        <f t="shared" si="56"/>
        <v>0</v>
      </c>
      <c r="X264" s="168">
        <v>0.00192</v>
      </c>
      <c r="Y264" s="168">
        <f t="shared" si="57"/>
        <v>0.01152</v>
      </c>
      <c r="Z264" s="168">
        <v>0</v>
      </c>
      <c r="AA264" s="169">
        <f t="shared" si="58"/>
        <v>0</v>
      </c>
      <c r="AR264" s="14" t="s">
        <v>295</v>
      </c>
      <c r="AT264" s="14" t="s">
        <v>292</v>
      </c>
      <c r="AU264" s="14" t="s">
        <v>86</v>
      </c>
      <c r="AY264" s="14" t="s">
        <v>149</v>
      </c>
      <c r="BE264" s="110">
        <f t="shared" si="59"/>
        <v>0</v>
      </c>
      <c r="BF264" s="110">
        <f t="shared" si="60"/>
        <v>0</v>
      </c>
      <c r="BG264" s="110">
        <f t="shared" si="61"/>
        <v>0</v>
      </c>
      <c r="BH264" s="110">
        <f t="shared" si="62"/>
        <v>0</v>
      </c>
      <c r="BI264" s="110">
        <f t="shared" si="63"/>
        <v>0</v>
      </c>
      <c r="BJ264" s="14" t="s">
        <v>86</v>
      </c>
      <c r="BK264" s="170">
        <f t="shared" si="64"/>
        <v>0</v>
      </c>
      <c r="BL264" s="14" t="s">
        <v>195</v>
      </c>
      <c r="BM264" s="14" t="s">
        <v>614</v>
      </c>
    </row>
    <row r="265" spans="2:65" s="1" customFormat="1" ht="22.5" customHeight="1">
      <c r="B265" s="133"/>
      <c r="C265" s="162" t="s">
        <v>615</v>
      </c>
      <c r="D265" s="162" t="s">
        <v>150</v>
      </c>
      <c r="E265" s="163" t="s">
        <v>405</v>
      </c>
      <c r="F265" s="242" t="s">
        <v>406</v>
      </c>
      <c r="G265" s="243"/>
      <c r="H265" s="243"/>
      <c r="I265" s="243"/>
      <c r="J265" s="164" t="s">
        <v>153</v>
      </c>
      <c r="K265" s="165">
        <v>1</v>
      </c>
      <c r="L265" s="244">
        <v>0</v>
      </c>
      <c r="M265" s="243"/>
      <c r="N265" s="245">
        <f t="shared" si="55"/>
        <v>0</v>
      </c>
      <c r="O265" s="243"/>
      <c r="P265" s="243"/>
      <c r="Q265" s="243"/>
      <c r="R265" s="135"/>
      <c r="T265" s="167" t="s">
        <v>3</v>
      </c>
      <c r="U265" s="40" t="s">
        <v>42</v>
      </c>
      <c r="V265" s="32"/>
      <c r="W265" s="168">
        <f t="shared" si="56"/>
        <v>0</v>
      </c>
      <c r="X265" s="168">
        <v>0.0001</v>
      </c>
      <c r="Y265" s="168">
        <f t="shared" si="57"/>
        <v>0.0001</v>
      </c>
      <c r="Z265" s="168">
        <v>0</v>
      </c>
      <c r="AA265" s="169">
        <f t="shared" si="58"/>
        <v>0</v>
      </c>
      <c r="AR265" s="14" t="s">
        <v>195</v>
      </c>
      <c r="AT265" s="14" t="s">
        <v>150</v>
      </c>
      <c r="AU265" s="14" t="s">
        <v>86</v>
      </c>
      <c r="AY265" s="14" t="s">
        <v>149</v>
      </c>
      <c r="BE265" s="110">
        <f t="shared" si="59"/>
        <v>0</v>
      </c>
      <c r="BF265" s="110">
        <f t="shared" si="60"/>
        <v>0</v>
      </c>
      <c r="BG265" s="110">
        <f t="shared" si="61"/>
        <v>0</v>
      </c>
      <c r="BH265" s="110">
        <f t="shared" si="62"/>
        <v>0</v>
      </c>
      <c r="BI265" s="110">
        <f t="shared" si="63"/>
        <v>0</v>
      </c>
      <c r="BJ265" s="14" t="s">
        <v>86</v>
      </c>
      <c r="BK265" s="170">
        <f t="shared" si="64"/>
        <v>0</v>
      </c>
      <c r="BL265" s="14" t="s">
        <v>195</v>
      </c>
      <c r="BM265" s="14" t="s">
        <v>616</v>
      </c>
    </row>
    <row r="266" spans="2:65" s="1" customFormat="1" ht="31.5" customHeight="1">
      <c r="B266" s="133"/>
      <c r="C266" s="162" t="s">
        <v>617</v>
      </c>
      <c r="D266" s="162" t="s">
        <v>150</v>
      </c>
      <c r="E266" s="163" t="s">
        <v>408</v>
      </c>
      <c r="F266" s="242" t="s">
        <v>409</v>
      </c>
      <c r="G266" s="243"/>
      <c r="H266" s="243"/>
      <c r="I266" s="243"/>
      <c r="J266" s="164" t="s">
        <v>153</v>
      </c>
      <c r="K266" s="165">
        <v>1</v>
      </c>
      <c r="L266" s="244">
        <v>0</v>
      </c>
      <c r="M266" s="243"/>
      <c r="N266" s="245">
        <f t="shared" si="55"/>
        <v>0</v>
      </c>
      <c r="O266" s="243"/>
      <c r="P266" s="243"/>
      <c r="Q266" s="243"/>
      <c r="R266" s="135"/>
      <c r="T266" s="167" t="s">
        <v>3</v>
      </c>
      <c r="U266" s="40" t="s">
        <v>42</v>
      </c>
      <c r="V266" s="32"/>
      <c r="W266" s="168">
        <f t="shared" si="56"/>
        <v>0</v>
      </c>
      <c r="X266" s="168">
        <v>0</v>
      </c>
      <c r="Y266" s="168">
        <f t="shared" si="57"/>
        <v>0</v>
      </c>
      <c r="Z266" s="168">
        <v>0.00049</v>
      </c>
      <c r="AA266" s="169">
        <f t="shared" si="58"/>
        <v>0.00049</v>
      </c>
      <c r="AR266" s="14" t="s">
        <v>195</v>
      </c>
      <c r="AT266" s="14" t="s">
        <v>150</v>
      </c>
      <c r="AU266" s="14" t="s">
        <v>86</v>
      </c>
      <c r="AY266" s="14" t="s">
        <v>149</v>
      </c>
      <c r="BE266" s="110">
        <f t="shared" si="59"/>
        <v>0</v>
      </c>
      <c r="BF266" s="110">
        <f t="shared" si="60"/>
        <v>0</v>
      </c>
      <c r="BG266" s="110">
        <f t="shared" si="61"/>
        <v>0</v>
      </c>
      <c r="BH266" s="110">
        <f t="shared" si="62"/>
        <v>0</v>
      </c>
      <c r="BI266" s="110">
        <f t="shared" si="63"/>
        <v>0</v>
      </c>
      <c r="BJ266" s="14" t="s">
        <v>86</v>
      </c>
      <c r="BK266" s="170">
        <f t="shared" si="64"/>
        <v>0</v>
      </c>
      <c r="BL266" s="14" t="s">
        <v>195</v>
      </c>
      <c r="BM266" s="14" t="s">
        <v>618</v>
      </c>
    </row>
    <row r="267" spans="2:65" s="1" customFormat="1" ht="31.5" customHeight="1">
      <c r="B267" s="133"/>
      <c r="C267" s="162" t="s">
        <v>619</v>
      </c>
      <c r="D267" s="162" t="s">
        <v>150</v>
      </c>
      <c r="E267" s="163" t="s">
        <v>411</v>
      </c>
      <c r="F267" s="242" t="s">
        <v>412</v>
      </c>
      <c r="G267" s="243"/>
      <c r="H267" s="243"/>
      <c r="I267" s="243"/>
      <c r="J267" s="164" t="s">
        <v>385</v>
      </c>
      <c r="K267" s="165">
        <v>7</v>
      </c>
      <c r="L267" s="244">
        <v>0</v>
      </c>
      <c r="M267" s="243"/>
      <c r="N267" s="245">
        <f t="shared" si="55"/>
        <v>0</v>
      </c>
      <c r="O267" s="243"/>
      <c r="P267" s="243"/>
      <c r="Q267" s="243"/>
      <c r="R267" s="135"/>
      <c r="T267" s="167" t="s">
        <v>3</v>
      </c>
      <c r="U267" s="40" t="s">
        <v>42</v>
      </c>
      <c r="V267" s="32"/>
      <c r="W267" s="168">
        <f t="shared" si="56"/>
        <v>0</v>
      </c>
      <c r="X267" s="168">
        <v>0.00028</v>
      </c>
      <c r="Y267" s="168">
        <f t="shared" si="57"/>
        <v>0.00196</v>
      </c>
      <c r="Z267" s="168">
        <v>0</v>
      </c>
      <c r="AA267" s="169">
        <f t="shared" si="58"/>
        <v>0</v>
      </c>
      <c r="AR267" s="14" t="s">
        <v>195</v>
      </c>
      <c r="AT267" s="14" t="s">
        <v>150</v>
      </c>
      <c r="AU267" s="14" t="s">
        <v>86</v>
      </c>
      <c r="AY267" s="14" t="s">
        <v>149</v>
      </c>
      <c r="BE267" s="110">
        <f t="shared" si="59"/>
        <v>0</v>
      </c>
      <c r="BF267" s="110">
        <f t="shared" si="60"/>
        <v>0</v>
      </c>
      <c r="BG267" s="110">
        <f t="shared" si="61"/>
        <v>0</v>
      </c>
      <c r="BH267" s="110">
        <f t="shared" si="62"/>
        <v>0</v>
      </c>
      <c r="BI267" s="110">
        <f t="shared" si="63"/>
        <v>0</v>
      </c>
      <c r="BJ267" s="14" t="s">
        <v>86</v>
      </c>
      <c r="BK267" s="170">
        <f t="shared" si="64"/>
        <v>0</v>
      </c>
      <c r="BL267" s="14" t="s">
        <v>195</v>
      </c>
      <c r="BM267" s="14" t="s">
        <v>620</v>
      </c>
    </row>
    <row r="268" spans="2:65" s="1" customFormat="1" ht="22.5" customHeight="1">
      <c r="B268" s="133"/>
      <c r="C268" s="175" t="s">
        <v>621</v>
      </c>
      <c r="D268" s="175" t="s">
        <v>292</v>
      </c>
      <c r="E268" s="176" t="s">
        <v>414</v>
      </c>
      <c r="F268" s="261" t="s">
        <v>415</v>
      </c>
      <c r="G268" s="262"/>
      <c r="H268" s="262"/>
      <c r="I268" s="262"/>
      <c r="J268" s="177" t="s">
        <v>153</v>
      </c>
      <c r="K268" s="178">
        <v>7</v>
      </c>
      <c r="L268" s="263">
        <v>0</v>
      </c>
      <c r="M268" s="262"/>
      <c r="N268" s="264">
        <f t="shared" si="55"/>
        <v>0</v>
      </c>
      <c r="O268" s="243"/>
      <c r="P268" s="243"/>
      <c r="Q268" s="243"/>
      <c r="R268" s="135"/>
      <c r="T268" s="167" t="s">
        <v>3</v>
      </c>
      <c r="U268" s="40" t="s">
        <v>42</v>
      </c>
      <c r="V268" s="32"/>
      <c r="W268" s="168">
        <f t="shared" si="56"/>
        <v>0</v>
      </c>
      <c r="X268" s="168">
        <v>0.00027</v>
      </c>
      <c r="Y268" s="168">
        <f t="shared" si="57"/>
        <v>0.00189</v>
      </c>
      <c r="Z268" s="168">
        <v>0</v>
      </c>
      <c r="AA268" s="169">
        <f t="shared" si="58"/>
        <v>0</v>
      </c>
      <c r="AR268" s="14" t="s">
        <v>295</v>
      </c>
      <c r="AT268" s="14" t="s">
        <v>292</v>
      </c>
      <c r="AU268" s="14" t="s">
        <v>86</v>
      </c>
      <c r="AY268" s="14" t="s">
        <v>149</v>
      </c>
      <c r="BE268" s="110">
        <f t="shared" si="59"/>
        <v>0</v>
      </c>
      <c r="BF268" s="110">
        <f t="shared" si="60"/>
        <v>0</v>
      </c>
      <c r="BG268" s="110">
        <f t="shared" si="61"/>
        <v>0</v>
      </c>
      <c r="BH268" s="110">
        <f t="shared" si="62"/>
        <v>0</v>
      </c>
      <c r="BI268" s="110">
        <f t="shared" si="63"/>
        <v>0</v>
      </c>
      <c r="BJ268" s="14" t="s">
        <v>86</v>
      </c>
      <c r="BK268" s="170">
        <f t="shared" si="64"/>
        <v>0</v>
      </c>
      <c r="BL268" s="14" t="s">
        <v>195</v>
      </c>
      <c r="BM268" s="14" t="s">
        <v>622</v>
      </c>
    </row>
    <row r="269" spans="2:65" s="1" customFormat="1" ht="31.5" customHeight="1">
      <c r="B269" s="133"/>
      <c r="C269" s="162" t="s">
        <v>623</v>
      </c>
      <c r="D269" s="162" t="s">
        <v>150</v>
      </c>
      <c r="E269" s="163" t="s">
        <v>417</v>
      </c>
      <c r="F269" s="242" t="s">
        <v>418</v>
      </c>
      <c r="G269" s="243"/>
      <c r="H269" s="243"/>
      <c r="I269" s="243"/>
      <c r="J269" s="164" t="s">
        <v>385</v>
      </c>
      <c r="K269" s="165">
        <v>1</v>
      </c>
      <c r="L269" s="244">
        <v>0</v>
      </c>
      <c r="M269" s="243"/>
      <c r="N269" s="245">
        <f t="shared" si="55"/>
        <v>0</v>
      </c>
      <c r="O269" s="243"/>
      <c r="P269" s="243"/>
      <c r="Q269" s="243"/>
      <c r="R269" s="135"/>
      <c r="T269" s="167" t="s">
        <v>3</v>
      </c>
      <c r="U269" s="40" t="s">
        <v>42</v>
      </c>
      <c r="V269" s="32"/>
      <c r="W269" s="168">
        <f t="shared" si="56"/>
        <v>0</v>
      </c>
      <c r="X269" s="168">
        <v>0</v>
      </c>
      <c r="Y269" s="168">
        <f t="shared" si="57"/>
        <v>0</v>
      </c>
      <c r="Z269" s="168">
        <v>0.0026</v>
      </c>
      <c r="AA269" s="169">
        <f t="shared" si="58"/>
        <v>0.0026</v>
      </c>
      <c r="AR269" s="14" t="s">
        <v>195</v>
      </c>
      <c r="AT269" s="14" t="s">
        <v>150</v>
      </c>
      <c r="AU269" s="14" t="s">
        <v>86</v>
      </c>
      <c r="AY269" s="14" t="s">
        <v>149</v>
      </c>
      <c r="BE269" s="110">
        <f t="shared" si="59"/>
        <v>0</v>
      </c>
      <c r="BF269" s="110">
        <f t="shared" si="60"/>
        <v>0</v>
      </c>
      <c r="BG269" s="110">
        <f t="shared" si="61"/>
        <v>0</v>
      </c>
      <c r="BH269" s="110">
        <f t="shared" si="62"/>
        <v>0</v>
      </c>
      <c r="BI269" s="110">
        <f t="shared" si="63"/>
        <v>0</v>
      </c>
      <c r="BJ269" s="14" t="s">
        <v>86</v>
      </c>
      <c r="BK269" s="170">
        <f t="shared" si="64"/>
        <v>0</v>
      </c>
      <c r="BL269" s="14" t="s">
        <v>195</v>
      </c>
      <c r="BM269" s="14" t="s">
        <v>624</v>
      </c>
    </row>
    <row r="270" spans="2:65" s="1" customFormat="1" ht="31.5" customHeight="1">
      <c r="B270" s="133"/>
      <c r="C270" s="162" t="s">
        <v>625</v>
      </c>
      <c r="D270" s="162" t="s">
        <v>150</v>
      </c>
      <c r="E270" s="163" t="s">
        <v>420</v>
      </c>
      <c r="F270" s="242" t="s">
        <v>421</v>
      </c>
      <c r="G270" s="243"/>
      <c r="H270" s="243"/>
      <c r="I270" s="243"/>
      <c r="J270" s="164" t="s">
        <v>153</v>
      </c>
      <c r="K270" s="165">
        <v>7</v>
      </c>
      <c r="L270" s="244">
        <v>0</v>
      </c>
      <c r="M270" s="243"/>
      <c r="N270" s="245">
        <f t="shared" si="55"/>
        <v>0</v>
      </c>
      <c r="O270" s="243"/>
      <c r="P270" s="243"/>
      <c r="Q270" s="243"/>
      <c r="R270" s="135"/>
      <c r="T270" s="167" t="s">
        <v>3</v>
      </c>
      <c r="U270" s="40" t="s">
        <v>42</v>
      </c>
      <c r="V270" s="32"/>
      <c r="W270" s="168">
        <f t="shared" si="56"/>
        <v>0</v>
      </c>
      <c r="X270" s="168">
        <v>0.0001</v>
      </c>
      <c r="Y270" s="168">
        <f t="shared" si="57"/>
        <v>0.0007</v>
      </c>
      <c r="Z270" s="168">
        <v>0</v>
      </c>
      <c r="AA270" s="169">
        <f t="shared" si="58"/>
        <v>0</v>
      </c>
      <c r="AR270" s="14" t="s">
        <v>195</v>
      </c>
      <c r="AT270" s="14" t="s">
        <v>150</v>
      </c>
      <c r="AU270" s="14" t="s">
        <v>86</v>
      </c>
      <c r="AY270" s="14" t="s">
        <v>149</v>
      </c>
      <c r="BE270" s="110">
        <f t="shared" si="59"/>
        <v>0</v>
      </c>
      <c r="BF270" s="110">
        <f t="shared" si="60"/>
        <v>0</v>
      </c>
      <c r="BG270" s="110">
        <f t="shared" si="61"/>
        <v>0</v>
      </c>
      <c r="BH270" s="110">
        <f t="shared" si="62"/>
        <v>0</v>
      </c>
      <c r="BI270" s="110">
        <f t="shared" si="63"/>
        <v>0</v>
      </c>
      <c r="BJ270" s="14" t="s">
        <v>86</v>
      </c>
      <c r="BK270" s="170">
        <f t="shared" si="64"/>
        <v>0</v>
      </c>
      <c r="BL270" s="14" t="s">
        <v>195</v>
      </c>
      <c r="BM270" s="14" t="s">
        <v>626</v>
      </c>
    </row>
    <row r="271" spans="2:65" s="1" customFormat="1" ht="22.5" customHeight="1">
      <c r="B271" s="133"/>
      <c r="C271" s="175" t="s">
        <v>627</v>
      </c>
      <c r="D271" s="175" t="s">
        <v>292</v>
      </c>
      <c r="E271" s="176" t="s">
        <v>423</v>
      </c>
      <c r="F271" s="261" t="s">
        <v>424</v>
      </c>
      <c r="G271" s="262"/>
      <c r="H271" s="262"/>
      <c r="I271" s="262"/>
      <c r="J271" s="177" t="s">
        <v>153</v>
      </c>
      <c r="K271" s="178">
        <v>7</v>
      </c>
      <c r="L271" s="263">
        <v>0</v>
      </c>
      <c r="M271" s="262"/>
      <c r="N271" s="264">
        <f t="shared" si="55"/>
        <v>0</v>
      </c>
      <c r="O271" s="243"/>
      <c r="P271" s="243"/>
      <c r="Q271" s="243"/>
      <c r="R271" s="135"/>
      <c r="T271" s="167" t="s">
        <v>3</v>
      </c>
      <c r="U271" s="40" t="s">
        <v>42</v>
      </c>
      <c r="V271" s="32"/>
      <c r="W271" s="168">
        <f t="shared" si="56"/>
        <v>0</v>
      </c>
      <c r="X271" s="168">
        <v>0.00089</v>
      </c>
      <c r="Y271" s="168">
        <f t="shared" si="57"/>
        <v>0.006229999999999999</v>
      </c>
      <c r="Z271" s="168">
        <v>0</v>
      </c>
      <c r="AA271" s="169">
        <f t="shared" si="58"/>
        <v>0</v>
      </c>
      <c r="AR271" s="14" t="s">
        <v>295</v>
      </c>
      <c r="AT271" s="14" t="s">
        <v>292</v>
      </c>
      <c r="AU271" s="14" t="s">
        <v>86</v>
      </c>
      <c r="AY271" s="14" t="s">
        <v>149</v>
      </c>
      <c r="BE271" s="110">
        <f t="shared" si="59"/>
        <v>0</v>
      </c>
      <c r="BF271" s="110">
        <f t="shared" si="60"/>
        <v>0</v>
      </c>
      <c r="BG271" s="110">
        <f t="shared" si="61"/>
        <v>0</v>
      </c>
      <c r="BH271" s="110">
        <f t="shared" si="62"/>
        <v>0</v>
      </c>
      <c r="BI271" s="110">
        <f t="shared" si="63"/>
        <v>0</v>
      </c>
      <c r="BJ271" s="14" t="s">
        <v>86</v>
      </c>
      <c r="BK271" s="170">
        <f t="shared" si="64"/>
        <v>0</v>
      </c>
      <c r="BL271" s="14" t="s">
        <v>195</v>
      </c>
      <c r="BM271" s="14" t="s">
        <v>628</v>
      </c>
    </row>
    <row r="272" spans="2:65" s="1" customFormat="1" ht="22.5" customHeight="1">
      <c r="B272" s="133"/>
      <c r="C272" s="162" t="s">
        <v>629</v>
      </c>
      <c r="D272" s="162" t="s">
        <v>150</v>
      </c>
      <c r="E272" s="163" t="s">
        <v>536</v>
      </c>
      <c r="F272" s="242" t="s">
        <v>537</v>
      </c>
      <c r="G272" s="243"/>
      <c r="H272" s="243"/>
      <c r="I272" s="243"/>
      <c r="J272" s="164" t="s">
        <v>385</v>
      </c>
      <c r="K272" s="165">
        <v>4</v>
      </c>
      <c r="L272" s="244">
        <v>0</v>
      </c>
      <c r="M272" s="243"/>
      <c r="N272" s="245">
        <f t="shared" si="55"/>
        <v>0</v>
      </c>
      <c r="O272" s="243"/>
      <c r="P272" s="243"/>
      <c r="Q272" s="243"/>
      <c r="R272" s="135"/>
      <c r="T272" s="167" t="s">
        <v>3</v>
      </c>
      <c r="U272" s="40" t="s">
        <v>42</v>
      </c>
      <c r="V272" s="32"/>
      <c r="W272" s="168">
        <f t="shared" si="56"/>
        <v>0</v>
      </c>
      <c r="X272" s="168">
        <v>0.00032</v>
      </c>
      <c r="Y272" s="168">
        <f t="shared" si="57"/>
        <v>0.00128</v>
      </c>
      <c r="Z272" s="168">
        <v>0</v>
      </c>
      <c r="AA272" s="169">
        <f t="shared" si="58"/>
        <v>0</v>
      </c>
      <c r="AR272" s="14" t="s">
        <v>195</v>
      </c>
      <c r="AT272" s="14" t="s">
        <v>150</v>
      </c>
      <c r="AU272" s="14" t="s">
        <v>86</v>
      </c>
      <c r="AY272" s="14" t="s">
        <v>149</v>
      </c>
      <c r="BE272" s="110">
        <f t="shared" si="59"/>
        <v>0</v>
      </c>
      <c r="BF272" s="110">
        <f t="shared" si="60"/>
        <v>0</v>
      </c>
      <c r="BG272" s="110">
        <f t="shared" si="61"/>
        <v>0</v>
      </c>
      <c r="BH272" s="110">
        <f t="shared" si="62"/>
        <v>0</v>
      </c>
      <c r="BI272" s="110">
        <f t="shared" si="63"/>
        <v>0</v>
      </c>
      <c r="BJ272" s="14" t="s">
        <v>86</v>
      </c>
      <c r="BK272" s="170">
        <f t="shared" si="64"/>
        <v>0</v>
      </c>
      <c r="BL272" s="14" t="s">
        <v>195</v>
      </c>
      <c r="BM272" s="14" t="s">
        <v>630</v>
      </c>
    </row>
    <row r="273" spans="2:65" s="1" customFormat="1" ht="31.5" customHeight="1">
      <c r="B273" s="133"/>
      <c r="C273" s="175" t="s">
        <v>631</v>
      </c>
      <c r="D273" s="175" t="s">
        <v>292</v>
      </c>
      <c r="E273" s="176" t="s">
        <v>540</v>
      </c>
      <c r="F273" s="261" t="s">
        <v>541</v>
      </c>
      <c r="G273" s="262"/>
      <c r="H273" s="262"/>
      <c r="I273" s="262"/>
      <c r="J273" s="177" t="s">
        <v>153</v>
      </c>
      <c r="K273" s="178">
        <v>4</v>
      </c>
      <c r="L273" s="263">
        <v>0</v>
      </c>
      <c r="M273" s="262"/>
      <c r="N273" s="264">
        <f t="shared" si="55"/>
        <v>0</v>
      </c>
      <c r="O273" s="243"/>
      <c r="P273" s="243"/>
      <c r="Q273" s="243"/>
      <c r="R273" s="135"/>
      <c r="T273" s="167" t="s">
        <v>3</v>
      </c>
      <c r="U273" s="40" t="s">
        <v>42</v>
      </c>
      <c r="V273" s="32"/>
      <c r="W273" s="168">
        <f t="shared" si="56"/>
        <v>0</v>
      </c>
      <c r="X273" s="168">
        <v>0</v>
      </c>
      <c r="Y273" s="168">
        <f t="shared" si="57"/>
        <v>0</v>
      </c>
      <c r="Z273" s="168">
        <v>0</v>
      </c>
      <c r="AA273" s="169">
        <f t="shared" si="58"/>
        <v>0</v>
      </c>
      <c r="AR273" s="14" t="s">
        <v>295</v>
      </c>
      <c r="AT273" s="14" t="s">
        <v>292</v>
      </c>
      <c r="AU273" s="14" t="s">
        <v>86</v>
      </c>
      <c r="AY273" s="14" t="s">
        <v>149</v>
      </c>
      <c r="BE273" s="110">
        <f t="shared" si="59"/>
        <v>0</v>
      </c>
      <c r="BF273" s="110">
        <f t="shared" si="60"/>
        <v>0</v>
      </c>
      <c r="BG273" s="110">
        <f t="shared" si="61"/>
        <v>0</v>
      </c>
      <c r="BH273" s="110">
        <f t="shared" si="62"/>
        <v>0</v>
      </c>
      <c r="BI273" s="110">
        <f t="shared" si="63"/>
        <v>0</v>
      </c>
      <c r="BJ273" s="14" t="s">
        <v>86</v>
      </c>
      <c r="BK273" s="170">
        <f t="shared" si="64"/>
        <v>0</v>
      </c>
      <c r="BL273" s="14" t="s">
        <v>195</v>
      </c>
      <c r="BM273" s="14" t="s">
        <v>632</v>
      </c>
    </row>
    <row r="274" spans="2:65" s="1" customFormat="1" ht="44.25" customHeight="1">
      <c r="B274" s="133"/>
      <c r="C274" s="162" t="s">
        <v>633</v>
      </c>
      <c r="D274" s="162" t="s">
        <v>150</v>
      </c>
      <c r="E274" s="163" t="s">
        <v>544</v>
      </c>
      <c r="F274" s="242" t="s">
        <v>545</v>
      </c>
      <c r="G274" s="243"/>
      <c r="H274" s="243"/>
      <c r="I274" s="243"/>
      <c r="J274" s="164" t="s">
        <v>385</v>
      </c>
      <c r="K274" s="165">
        <v>6</v>
      </c>
      <c r="L274" s="244">
        <v>0</v>
      </c>
      <c r="M274" s="243"/>
      <c r="N274" s="245">
        <f t="shared" si="55"/>
        <v>0</v>
      </c>
      <c r="O274" s="243"/>
      <c r="P274" s="243"/>
      <c r="Q274" s="243"/>
      <c r="R274" s="135"/>
      <c r="T274" s="167" t="s">
        <v>3</v>
      </c>
      <c r="U274" s="40" t="s">
        <v>42</v>
      </c>
      <c r="V274" s="32"/>
      <c r="W274" s="168">
        <f t="shared" si="56"/>
        <v>0</v>
      </c>
      <c r="X274" s="168">
        <v>0.00031</v>
      </c>
      <c r="Y274" s="168">
        <f t="shared" si="57"/>
        <v>0.00186</v>
      </c>
      <c r="Z274" s="168">
        <v>0</v>
      </c>
      <c r="AA274" s="169">
        <f t="shared" si="58"/>
        <v>0</v>
      </c>
      <c r="AR274" s="14" t="s">
        <v>195</v>
      </c>
      <c r="AT274" s="14" t="s">
        <v>150</v>
      </c>
      <c r="AU274" s="14" t="s">
        <v>86</v>
      </c>
      <c r="AY274" s="14" t="s">
        <v>149</v>
      </c>
      <c r="BE274" s="110">
        <f t="shared" si="59"/>
        <v>0</v>
      </c>
      <c r="BF274" s="110">
        <f t="shared" si="60"/>
        <v>0</v>
      </c>
      <c r="BG274" s="110">
        <f t="shared" si="61"/>
        <v>0</v>
      </c>
      <c r="BH274" s="110">
        <f t="shared" si="62"/>
        <v>0</v>
      </c>
      <c r="BI274" s="110">
        <f t="shared" si="63"/>
        <v>0</v>
      </c>
      <c r="BJ274" s="14" t="s">
        <v>86</v>
      </c>
      <c r="BK274" s="170">
        <f t="shared" si="64"/>
        <v>0</v>
      </c>
      <c r="BL274" s="14" t="s">
        <v>195</v>
      </c>
      <c r="BM274" s="14" t="s">
        <v>634</v>
      </c>
    </row>
    <row r="275" spans="2:65" s="1" customFormat="1" ht="22.5" customHeight="1">
      <c r="B275" s="133"/>
      <c r="C275" s="175" t="s">
        <v>635</v>
      </c>
      <c r="D275" s="175" t="s">
        <v>292</v>
      </c>
      <c r="E275" s="176" t="s">
        <v>548</v>
      </c>
      <c r="F275" s="261" t="s">
        <v>549</v>
      </c>
      <c r="G275" s="262"/>
      <c r="H275" s="262"/>
      <c r="I275" s="262"/>
      <c r="J275" s="177" t="s">
        <v>153</v>
      </c>
      <c r="K275" s="178">
        <v>6</v>
      </c>
      <c r="L275" s="263">
        <v>0</v>
      </c>
      <c r="M275" s="262"/>
      <c r="N275" s="264">
        <f t="shared" si="55"/>
        <v>0</v>
      </c>
      <c r="O275" s="243"/>
      <c r="P275" s="243"/>
      <c r="Q275" s="243"/>
      <c r="R275" s="135"/>
      <c r="T275" s="167" t="s">
        <v>3</v>
      </c>
      <c r="U275" s="40" t="s">
        <v>42</v>
      </c>
      <c r="V275" s="32"/>
      <c r="W275" s="168">
        <f t="shared" si="56"/>
        <v>0</v>
      </c>
      <c r="X275" s="168">
        <v>0.00218</v>
      </c>
      <c r="Y275" s="168">
        <f t="shared" si="57"/>
        <v>0.013080000000000001</v>
      </c>
      <c r="Z275" s="168">
        <v>0</v>
      </c>
      <c r="AA275" s="169">
        <f t="shared" si="58"/>
        <v>0</v>
      </c>
      <c r="AR275" s="14" t="s">
        <v>295</v>
      </c>
      <c r="AT275" s="14" t="s">
        <v>292</v>
      </c>
      <c r="AU275" s="14" t="s">
        <v>86</v>
      </c>
      <c r="AY275" s="14" t="s">
        <v>149</v>
      </c>
      <c r="BE275" s="110">
        <f t="shared" si="59"/>
        <v>0</v>
      </c>
      <c r="BF275" s="110">
        <f t="shared" si="60"/>
        <v>0</v>
      </c>
      <c r="BG275" s="110">
        <f t="shared" si="61"/>
        <v>0</v>
      </c>
      <c r="BH275" s="110">
        <f t="shared" si="62"/>
        <v>0</v>
      </c>
      <c r="BI275" s="110">
        <f t="shared" si="63"/>
        <v>0</v>
      </c>
      <c r="BJ275" s="14" t="s">
        <v>86</v>
      </c>
      <c r="BK275" s="170">
        <f t="shared" si="64"/>
        <v>0</v>
      </c>
      <c r="BL275" s="14" t="s">
        <v>195</v>
      </c>
      <c r="BM275" s="14" t="s">
        <v>636</v>
      </c>
    </row>
    <row r="276" spans="2:65" s="1" customFormat="1" ht="31.5" customHeight="1">
      <c r="B276" s="133"/>
      <c r="C276" s="162" t="s">
        <v>637</v>
      </c>
      <c r="D276" s="162" t="s">
        <v>150</v>
      </c>
      <c r="E276" s="163" t="s">
        <v>426</v>
      </c>
      <c r="F276" s="242" t="s">
        <v>427</v>
      </c>
      <c r="G276" s="243"/>
      <c r="H276" s="243"/>
      <c r="I276" s="243"/>
      <c r="J276" s="164" t="s">
        <v>302</v>
      </c>
      <c r="K276" s="166">
        <v>0</v>
      </c>
      <c r="L276" s="244">
        <v>0</v>
      </c>
      <c r="M276" s="243"/>
      <c r="N276" s="245">
        <f t="shared" si="55"/>
        <v>0</v>
      </c>
      <c r="O276" s="243"/>
      <c r="P276" s="243"/>
      <c r="Q276" s="243"/>
      <c r="R276" s="135"/>
      <c r="T276" s="167" t="s">
        <v>3</v>
      </c>
      <c r="U276" s="40" t="s">
        <v>42</v>
      </c>
      <c r="V276" s="32"/>
      <c r="W276" s="168">
        <f t="shared" si="56"/>
        <v>0</v>
      </c>
      <c r="X276" s="168">
        <v>0</v>
      </c>
      <c r="Y276" s="168">
        <f t="shared" si="57"/>
        <v>0</v>
      </c>
      <c r="Z276" s="168">
        <v>0</v>
      </c>
      <c r="AA276" s="169">
        <f t="shared" si="58"/>
        <v>0</v>
      </c>
      <c r="AR276" s="14" t="s">
        <v>195</v>
      </c>
      <c r="AT276" s="14" t="s">
        <v>150</v>
      </c>
      <c r="AU276" s="14" t="s">
        <v>86</v>
      </c>
      <c r="AY276" s="14" t="s">
        <v>149</v>
      </c>
      <c r="BE276" s="110">
        <f t="shared" si="59"/>
        <v>0</v>
      </c>
      <c r="BF276" s="110">
        <f t="shared" si="60"/>
        <v>0</v>
      </c>
      <c r="BG276" s="110">
        <f t="shared" si="61"/>
        <v>0</v>
      </c>
      <c r="BH276" s="110">
        <f t="shared" si="62"/>
        <v>0</v>
      </c>
      <c r="BI276" s="110">
        <f t="shared" si="63"/>
        <v>0</v>
      </c>
      <c r="BJ276" s="14" t="s">
        <v>86</v>
      </c>
      <c r="BK276" s="170">
        <f t="shared" si="64"/>
        <v>0</v>
      </c>
      <c r="BL276" s="14" t="s">
        <v>195</v>
      </c>
      <c r="BM276" s="14" t="s">
        <v>638</v>
      </c>
    </row>
    <row r="277" spans="2:63" s="1" customFormat="1" ht="49.5" customHeight="1">
      <c r="B277" s="31"/>
      <c r="C277" s="32"/>
      <c r="D277" s="153" t="s">
        <v>236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259">
        <f aca="true" t="shared" si="65" ref="N277:N282">BK277</f>
        <v>0</v>
      </c>
      <c r="O277" s="260"/>
      <c r="P277" s="260"/>
      <c r="Q277" s="260"/>
      <c r="R277" s="33"/>
      <c r="T277" s="70"/>
      <c r="U277" s="32"/>
      <c r="V277" s="32"/>
      <c r="W277" s="32"/>
      <c r="X277" s="32"/>
      <c r="Y277" s="32"/>
      <c r="Z277" s="32"/>
      <c r="AA277" s="71"/>
      <c r="AT277" s="14" t="s">
        <v>74</v>
      </c>
      <c r="AU277" s="14" t="s">
        <v>75</v>
      </c>
      <c r="AY277" s="14" t="s">
        <v>237</v>
      </c>
      <c r="BK277" s="170">
        <f>SUM(BK278:BK282)</f>
        <v>0</v>
      </c>
    </row>
    <row r="278" spans="2:63" s="1" customFormat="1" ht="21.75" customHeight="1">
      <c r="B278" s="31"/>
      <c r="C278" s="171" t="s">
        <v>3</v>
      </c>
      <c r="D278" s="171" t="s">
        <v>150</v>
      </c>
      <c r="E278" s="172" t="s">
        <v>3</v>
      </c>
      <c r="F278" s="246" t="s">
        <v>3</v>
      </c>
      <c r="G278" s="247"/>
      <c r="H278" s="247"/>
      <c r="I278" s="247"/>
      <c r="J278" s="173" t="s">
        <v>3</v>
      </c>
      <c r="K278" s="166"/>
      <c r="L278" s="244"/>
      <c r="M278" s="248"/>
      <c r="N278" s="249">
        <f t="shared" si="65"/>
        <v>0</v>
      </c>
      <c r="O278" s="248"/>
      <c r="P278" s="248"/>
      <c r="Q278" s="248"/>
      <c r="R278" s="33"/>
      <c r="T278" s="167" t="s">
        <v>3</v>
      </c>
      <c r="U278" s="174" t="s">
        <v>42</v>
      </c>
      <c r="V278" s="32"/>
      <c r="W278" s="32"/>
      <c r="X278" s="32"/>
      <c r="Y278" s="32"/>
      <c r="Z278" s="32"/>
      <c r="AA278" s="71"/>
      <c r="AT278" s="14" t="s">
        <v>237</v>
      </c>
      <c r="AU278" s="14" t="s">
        <v>82</v>
      </c>
      <c r="AY278" s="14" t="s">
        <v>237</v>
      </c>
      <c r="BE278" s="110">
        <f>IF(U278="základná",N278,0)</f>
        <v>0</v>
      </c>
      <c r="BF278" s="110">
        <f>IF(U278="znížená",N278,0)</f>
        <v>0</v>
      </c>
      <c r="BG278" s="110">
        <f>IF(U278="zákl. prenesená",N278,0)</f>
        <v>0</v>
      </c>
      <c r="BH278" s="110">
        <f>IF(U278="zníž. prenesená",N278,0)</f>
        <v>0</v>
      </c>
      <c r="BI278" s="110">
        <f>IF(U278="nulová",N278,0)</f>
        <v>0</v>
      </c>
      <c r="BJ278" s="14" t="s">
        <v>86</v>
      </c>
      <c r="BK278" s="170">
        <f>L278*K278</f>
        <v>0</v>
      </c>
    </row>
    <row r="279" spans="2:63" s="1" customFormat="1" ht="21.75" customHeight="1">
      <c r="B279" s="31"/>
      <c r="C279" s="171" t="s">
        <v>3</v>
      </c>
      <c r="D279" s="171" t="s">
        <v>150</v>
      </c>
      <c r="E279" s="172" t="s">
        <v>3</v>
      </c>
      <c r="F279" s="246" t="s">
        <v>3</v>
      </c>
      <c r="G279" s="247"/>
      <c r="H279" s="247"/>
      <c r="I279" s="247"/>
      <c r="J279" s="173" t="s">
        <v>3</v>
      </c>
      <c r="K279" s="166"/>
      <c r="L279" s="244"/>
      <c r="M279" s="248"/>
      <c r="N279" s="249">
        <f t="shared" si="65"/>
        <v>0</v>
      </c>
      <c r="O279" s="248"/>
      <c r="P279" s="248"/>
      <c r="Q279" s="248"/>
      <c r="R279" s="33"/>
      <c r="T279" s="167" t="s">
        <v>3</v>
      </c>
      <c r="U279" s="174" t="s">
        <v>42</v>
      </c>
      <c r="V279" s="32"/>
      <c r="W279" s="32"/>
      <c r="X279" s="32"/>
      <c r="Y279" s="32"/>
      <c r="Z279" s="32"/>
      <c r="AA279" s="71"/>
      <c r="AT279" s="14" t="s">
        <v>237</v>
      </c>
      <c r="AU279" s="14" t="s">
        <v>82</v>
      </c>
      <c r="AY279" s="14" t="s">
        <v>237</v>
      </c>
      <c r="BE279" s="110">
        <f>IF(U279="základná",N279,0)</f>
        <v>0</v>
      </c>
      <c r="BF279" s="110">
        <f>IF(U279="znížená",N279,0)</f>
        <v>0</v>
      </c>
      <c r="BG279" s="110">
        <f>IF(U279="zákl. prenesená",N279,0)</f>
        <v>0</v>
      </c>
      <c r="BH279" s="110">
        <f>IF(U279="zníž. prenesená",N279,0)</f>
        <v>0</v>
      </c>
      <c r="BI279" s="110">
        <f>IF(U279="nulová",N279,0)</f>
        <v>0</v>
      </c>
      <c r="BJ279" s="14" t="s">
        <v>86</v>
      </c>
      <c r="BK279" s="170">
        <f>L279*K279</f>
        <v>0</v>
      </c>
    </row>
    <row r="280" spans="2:63" s="1" customFormat="1" ht="21.75" customHeight="1">
      <c r="B280" s="31"/>
      <c r="C280" s="171" t="s">
        <v>3</v>
      </c>
      <c r="D280" s="171" t="s">
        <v>150</v>
      </c>
      <c r="E280" s="172" t="s">
        <v>3</v>
      </c>
      <c r="F280" s="246" t="s">
        <v>3</v>
      </c>
      <c r="G280" s="247"/>
      <c r="H280" s="247"/>
      <c r="I280" s="247"/>
      <c r="J280" s="173" t="s">
        <v>3</v>
      </c>
      <c r="K280" s="166"/>
      <c r="L280" s="244"/>
      <c r="M280" s="248"/>
      <c r="N280" s="249">
        <f t="shared" si="65"/>
        <v>0</v>
      </c>
      <c r="O280" s="248"/>
      <c r="P280" s="248"/>
      <c r="Q280" s="248"/>
      <c r="R280" s="33"/>
      <c r="T280" s="167" t="s">
        <v>3</v>
      </c>
      <c r="U280" s="174" t="s">
        <v>42</v>
      </c>
      <c r="V280" s="32"/>
      <c r="W280" s="32"/>
      <c r="X280" s="32"/>
      <c r="Y280" s="32"/>
      <c r="Z280" s="32"/>
      <c r="AA280" s="71"/>
      <c r="AT280" s="14" t="s">
        <v>237</v>
      </c>
      <c r="AU280" s="14" t="s">
        <v>82</v>
      </c>
      <c r="AY280" s="14" t="s">
        <v>237</v>
      </c>
      <c r="BE280" s="110">
        <f>IF(U280="základná",N280,0)</f>
        <v>0</v>
      </c>
      <c r="BF280" s="110">
        <f>IF(U280="znížená",N280,0)</f>
        <v>0</v>
      </c>
      <c r="BG280" s="110">
        <f>IF(U280="zákl. prenesená",N280,0)</f>
        <v>0</v>
      </c>
      <c r="BH280" s="110">
        <f>IF(U280="zníž. prenesená",N280,0)</f>
        <v>0</v>
      </c>
      <c r="BI280" s="110">
        <f>IF(U280="nulová",N280,0)</f>
        <v>0</v>
      </c>
      <c r="BJ280" s="14" t="s">
        <v>86</v>
      </c>
      <c r="BK280" s="170">
        <f>L280*K280</f>
        <v>0</v>
      </c>
    </row>
    <row r="281" spans="2:63" s="1" customFormat="1" ht="21.75" customHeight="1">
      <c r="B281" s="31"/>
      <c r="C281" s="171" t="s">
        <v>3</v>
      </c>
      <c r="D281" s="171" t="s">
        <v>150</v>
      </c>
      <c r="E281" s="172" t="s">
        <v>3</v>
      </c>
      <c r="F281" s="246" t="s">
        <v>3</v>
      </c>
      <c r="G281" s="247"/>
      <c r="H281" s="247"/>
      <c r="I281" s="247"/>
      <c r="J281" s="173" t="s">
        <v>3</v>
      </c>
      <c r="K281" s="166"/>
      <c r="L281" s="244"/>
      <c r="M281" s="248"/>
      <c r="N281" s="249">
        <f t="shared" si="65"/>
        <v>0</v>
      </c>
      <c r="O281" s="248"/>
      <c r="P281" s="248"/>
      <c r="Q281" s="248"/>
      <c r="R281" s="33"/>
      <c r="T281" s="167" t="s">
        <v>3</v>
      </c>
      <c r="U281" s="174" t="s">
        <v>42</v>
      </c>
      <c r="V281" s="32"/>
      <c r="W281" s="32"/>
      <c r="X281" s="32"/>
      <c r="Y281" s="32"/>
      <c r="Z281" s="32"/>
      <c r="AA281" s="71"/>
      <c r="AT281" s="14" t="s">
        <v>237</v>
      </c>
      <c r="AU281" s="14" t="s">
        <v>82</v>
      </c>
      <c r="AY281" s="14" t="s">
        <v>237</v>
      </c>
      <c r="BE281" s="110">
        <f>IF(U281="základná",N281,0)</f>
        <v>0</v>
      </c>
      <c r="BF281" s="110">
        <f>IF(U281="znížená",N281,0)</f>
        <v>0</v>
      </c>
      <c r="BG281" s="110">
        <f>IF(U281="zákl. prenesená",N281,0)</f>
        <v>0</v>
      </c>
      <c r="BH281" s="110">
        <f>IF(U281="zníž. prenesená",N281,0)</f>
        <v>0</v>
      </c>
      <c r="BI281" s="110">
        <f>IF(U281="nulová",N281,0)</f>
        <v>0</v>
      </c>
      <c r="BJ281" s="14" t="s">
        <v>86</v>
      </c>
      <c r="BK281" s="170">
        <f>L281*K281</f>
        <v>0</v>
      </c>
    </row>
    <row r="282" spans="2:63" s="1" customFormat="1" ht="21.75" customHeight="1">
      <c r="B282" s="31"/>
      <c r="C282" s="171" t="s">
        <v>3</v>
      </c>
      <c r="D282" s="171" t="s">
        <v>150</v>
      </c>
      <c r="E282" s="172" t="s">
        <v>3</v>
      </c>
      <c r="F282" s="246" t="s">
        <v>3</v>
      </c>
      <c r="G282" s="247"/>
      <c r="H282" s="247"/>
      <c r="I282" s="247"/>
      <c r="J282" s="173" t="s">
        <v>3</v>
      </c>
      <c r="K282" s="166"/>
      <c r="L282" s="244"/>
      <c r="M282" s="248"/>
      <c r="N282" s="249">
        <f t="shared" si="65"/>
        <v>0</v>
      </c>
      <c r="O282" s="248"/>
      <c r="P282" s="248"/>
      <c r="Q282" s="248"/>
      <c r="R282" s="33"/>
      <c r="T282" s="167" t="s">
        <v>3</v>
      </c>
      <c r="U282" s="174" t="s">
        <v>42</v>
      </c>
      <c r="V282" s="52"/>
      <c r="W282" s="52"/>
      <c r="X282" s="52"/>
      <c r="Y282" s="52"/>
      <c r="Z282" s="52"/>
      <c r="AA282" s="54"/>
      <c r="AT282" s="14" t="s">
        <v>237</v>
      </c>
      <c r="AU282" s="14" t="s">
        <v>82</v>
      </c>
      <c r="AY282" s="14" t="s">
        <v>237</v>
      </c>
      <c r="BE282" s="110">
        <f>IF(U282="základná",N282,0)</f>
        <v>0</v>
      </c>
      <c r="BF282" s="110">
        <f>IF(U282="znížená",N282,0)</f>
        <v>0</v>
      </c>
      <c r="BG282" s="110">
        <f>IF(U282="zákl. prenesená",N282,0)</f>
        <v>0</v>
      </c>
      <c r="BH282" s="110">
        <f>IF(U282="zníž. prenesená",N282,0)</f>
        <v>0</v>
      </c>
      <c r="BI282" s="110">
        <f>IF(U282="nulová",N282,0)</f>
        <v>0</v>
      </c>
      <c r="BJ282" s="14" t="s">
        <v>86</v>
      </c>
      <c r="BK282" s="170">
        <f>L282*K282</f>
        <v>0</v>
      </c>
    </row>
    <row r="283" spans="2:18" s="1" customFormat="1" ht="6.75" customHeight="1">
      <c r="B283" s="55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7"/>
    </row>
  </sheetData>
  <sheetProtection/>
  <mergeCells count="464">
    <mergeCell ref="N239:Q239"/>
    <mergeCell ref="N244:Q244"/>
    <mergeCell ref="N256:Q256"/>
    <mergeCell ref="N277:Q277"/>
    <mergeCell ref="H1:K1"/>
    <mergeCell ref="S2:AC2"/>
    <mergeCell ref="N191:Q191"/>
    <mergeCell ref="N204:Q204"/>
    <mergeCell ref="N225:Q225"/>
    <mergeCell ref="N226:Q226"/>
    <mergeCell ref="N227:Q227"/>
    <mergeCell ref="N229:Q229"/>
    <mergeCell ref="N173:Q173"/>
    <mergeCell ref="N174:Q174"/>
    <mergeCell ref="N176:Q176"/>
    <mergeCell ref="N181:Q181"/>
    <mergeCell ref="N182:Q182"/>
    <mergeCell ref="N186:Q186"/>
    <mergeCell ref="N142:Q142"/>
    <mergeCell ref="N143:Q143"/>
    <mergeCell ref="N147:Q147"/>
    <mergeCell ref="N148:Q148"/>
    <mergeCell ref="N156:Q156"/>
    <mergeCell ref="N172:Q172"/>
    <mergeCell ref="F281:I281"/>
    <mergeCell ref="L281:M281"/>
    <mergeCell ref="N281:Q281"/>
    <mergeCell ref="F282:I282"/>
    <mergeCell ref="L282:M282"/>
    <mergeCell ref="N282:Q282"/>
    <mergeCell ref="F279:I279"/>
    <mergeCell ref="L279:M279"/>
    <mergeCell ref="N279:Q279"/>
    <mergeCell ref="F280:I280"/>
    <mergeCell ref="L280:M280"/>
    <mergeCell ref="N280:Q280"/>
    <mergeCell ref="F276:I276"/>
    <mergeCell ref="L276:M276"/>
    <mergeCell ref="N276:Q276"/>
    <mergeCell ref="F278:I278"/>
    <mergeCell ref="L278:M278"/>
    <mergeCell ref="N278:Q278"/>
    <mergeCell ref="F274:I274"/>
    <mergeCell ref="L274:M274"/>
    <mergeCell ref="N274:Q274"/>
    <mergeCell ref="F275:I275"/>
    <mergeCell ref="L275:M275"/>
    <mergeCell ref="N275:Q275"/>
    <mergeCell ref="F272:I272"/>
    <mergeCell ref="L272:M272"/>
    <mergeCell ref="N272:Q272"/>
    <mergeCell ref="F273:I273"/>
    <mergeCell ref="L273:M273"/>
    <mergeCell ref="N273:Q273"/>
    <mergeCell ref="F270:I270"/>
    <mergeCell ref="L270:M270"/>
    <mergeCell ref="N270:Q270"/>
    <mergeCell ref="F271:I271"/>
    <mergeCell ref="L271:M271"/>
    <mergeCell ref="N271:Q271"/>
    <mergeCell ref="F268:I268"/>
    <mergeCell ref="L268:M268"/>
    <mergeCell ref="N268:Q268"/>
    <mergeCell ref="F269:I269"/>
    <mergeCell ref="L269:M269"/>
    <mergeCell ref="N269:Q269"/>
    <mergeCell ref="F266:I266"/>
    <mergeCell ref="L266:M266"/>
    <mergeCell ref="N266:Q266"/>
    <mergeCell ref="F267:I267"/>
    <mergeCell ref="L267:M267"/>
    <mergeCell ref="N267:Q267"/>
    <mergeCell ref="F264:I264"/>
    <mergeCell ref="L264:M264"/>
    <mergeCell ref="N264:Q264"/>
    <mergeCell ref="F265:I265"/>
    <mergeCell ref="L265:M265"/>
    <mergeCell ref="N265:Q265"/>
    <mergeCell ref="F262:I262"/>
    <mergeCell ref="L262:M262"/>
    <mergeCell ref="N262:Q262"/>
    <mergeCell ref="F263:I263"/>
    <mergeCell ref="L263:M263"/>
    <mergeCell ref="N263:Q263"/>
    <mergeCell ref="F260:I260"/>
    <mergeCell ref="L260:M260"/>
    <mergeCell ref="N260:Q260"/>
    <mergeCell ref="F261:I261"/>
    <mergeCell ref="L261:M261"/>
    <mergeCell ref="N261:Q261"/>
    <mergeCell ref="F258:I258"/>
    <mergeCell ref="L258:M258"/>
    <mergeCell ref="N258:Q258"/>
    <mergeCell ref="F259:I259"/>
    <mergeCell ref="L259:M259"/>
    <mergeCell ref="N259:Q259"/>
    <mergeCell ref="F255:I255"/>
    <mergeCell ref="L255:M255"/>
    <mergeCell ref="N255:Q255"/>
    <mergeCell ref="F257:I257"/>
    <mergeCell ref="L257:M257"/>
    <mergeCell ref="N257:Q257"/>
    <mergeCell ref="F253:I253"/>
    <mergeCell ref="L253:M253"/>
    <mergeCell ref="N253:Q253"/>
    <mergeCell ref="F254:I254"/>
    <mergeCell ref="L254:M254"/>
    <mergeCell ref="N254:Q254"/>
    <mergeCell ref="F251:I251"/>
    <mergeCell ref="L251:M251"/>
    <mergeCell ref="N251:Q251"/>
    <mergeCell ref="F252:I252"/>
    <mergeCell ref="L252:M252"/>
    <mergeCell ref="N252:Q252"/>
    <mergeCell ref="F249:I249"/>
    <mergeCell ref="L249:M249"/>
    <mergeCell ref="N249:Q249"/>
    <mergeCell ref="F250:I250"/>
    <mergeCell ref="L250:M250"/>
    <mergeCell ref="N250:Q250"/>
    <mergeCell ref="F247:I247"/>
    <mergeCell ref="L247:M247"/>
    <mergeCell ref="N247:Q247"/>
    <mergeCell ref="F248:I248"/>
    <mergeCell ref="L248:M248"/>
    <mergeCell ref="N248:Q248"/>
    <mergeCell ref="F245:I245"/>
    <mergeCell ref="L245:M245"/>
    <mergeCell ref="N245:Q245"/>
    <mergeCell ref="F246:I246"/>
    <mergeCell ref="L246:M246"/>
    <mergeCell ref="N246:Q246"/>
    <mergeCell ref="F242:I242"/>
    <mergeCell ref="L242:M242"/>
    <mergeCell ref="N242:Q242"/>
    <mergeCell ref="F243:I243"/>
    <mergeCell ref="L243:M243"/>
    <mergeCell ref="N243:Q243"/>
    <mergeCell ref="F240:I240"/>
    <mergeCell ref="L240:M240"/>
    <mergeCell ref="N240:Q240"/>
    <mergeCell ref="F241:I241"/>
    <mergeCell ref="L241:M241"/>
    <mergeCell ref="N241:Q241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6:I236"/>
    <mergeCell ref="L236:M236"/>
    <mergeCell ref="N236:Q236"/>
    <mergeCell ref="N234:Q234"/>
    <mergeCell ref="N235:Q235"/>
    <mergeCell ref="F231:I231"/>
    <mergeCell ref="L231:M231"/>
    <mergeCell ref="N231:Q231"/>
    <mergeCell ref="F232:I232"/>
    <mergeCell ref="L232:M232"/>
    <mergeCell ref="N232:Q232"/>
    <mergeCell ref="F228:I228"/>
    <mergeCell ref="L228:M228"/>
    <mergeCell ref="N228:Q228"/>
    <mergeCell ref="F230:I230"/>
    <mergeCell ref="L230:M230"/>
    <mergeCell ref="N230:Q230"/>
    <mergeCell ref="F223:I223"/>
    <mergeCell ref="L223:M223"/>
    <mergeCell ref="N223:Q223"/>
    <mergeCell ref="F224:I224"/>
    <mergeCell ref="L224:M224"/>
    <mergeCell ref="N224:Q224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3:I183"/>
    <mergeCell ref="L183:M183"/>
    <mergeCell ref="N183:Q183"/>
    <mergeCell ref="F178:I178"/>
    <mergeCell ref="L178:M178"/>
    <mergeCell ref="N178:Q178"/>
    <mergeCell ref="F179:I179"/>
    <mergeCell ref="L179:M179"/>
    <mergeCell ref="N179:Q179"/>
    <mergeCell ref="F175:I175"/>
    <mergeCell ref="L175:M175"/>
    <mergeCell ref="N175:Q175"/>
    <mergeCell ref="F177:I177"/>
    <mergeCell ref="L177:M177"/>
    <mergeCell ref="N177:Q177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5:I155"/>
    <mergeCell ref="L155:M155"/>
    <mergeCell ref="N155:Q155"/>
    <mergeCell ref="F157:I157"/>
    <mergeCell ref="L157:M157"/>
    <mergeCell ref="N157:Q157"/>
    <mergeCell ref="F153:I153"/>
    <mergeCell ref="L153:M153"/>
    <mergeCell ref="N153:Q153"/>
    <mergeCell ref="F154:I154"/>
    <mergeCell ref="L154:M154"/>
    <mergeCell ref="N154:Q154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M136:Q136"/>
    <mergeCell ref="M137:Q137"/>
    <mergeCell ref="F139:I139"/>
    <mergeCell ref="L139:M139"/>
    <mergeCell ref="N139:Q139"/>
    <mergeCell ref="F144:I144"/>
    <mergeCell ref="L144:M144"/>
    <mergeCell ref="N144:Q144"/>
    <mergeCell ref="N140:Q140"/>
    <mergeCell ref="N141:Q141"/>
    <mergeCell ref="N121:Q121"/>
    <mergeCell ref="L123:Q123"/>
    <mergeCell ref="C129:Q129"/>
    <mergeCell ref="F131:P131"/>
    <mergeCell ref="F132:P132"/>
    <mergeCell ref="M134:P134"/>
    <mergeCell ref="D118:H118"/>
    <mergeCell ref="N118:Q118"/>
    <mergeCell ref="D119:H119"/>
    <mergeCell ref="N119:Q119"/>
    <mergeCell ref="D120:H120"/>
    <mergeCell ref="N120:Q120"/>
    <mergeCell ref="N112:Q112"/>
    <mergeCell ref="N113:Q113"/>
    <mergeCell ref="N115:Q115"/>
    <mergeCell ref="D116:H116"/>
    <mergeCell ref="N116:Q116"/>
    <mergeCell ref="D117:H117"/>
    <mergeCell ref="N117:Q117"/>
    <mergeCell ref="N106:Q106"/>
    <mergeCell ref="N107:Q107"/>
    <mergeCell ref="N108:Q108"/>
    <mergeCell ref="N109:Q109"/>
    <mergeCell ref="N110:Q110"/>
    <mergeCell ref="N111:Q111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278:D283">
      <formula1>"K,M"</formula1>
    </dataValidation>
    <dataValidation type="list" allowBlank="1" showInputMessage="1" showErrorMessage="1" error="Povolené sú hodnoty základná, znížená, nulová." sqref="U278:U283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39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74"/>
      <c r="B1" s="271"/>
      <c r="C1" s="271"/>
      <c r="D1" s="272" t="s">
        <v>1</v>
      </c>
      <c r="E1" s="271"/>
      <c r="F1" s="273" t="s">
        <v>775</v>
      </c>
      <c r="G1" s="273"/>
      <c r="H1" s="275" t="s">
        <v>776</v>
      </c>
      <c r="I1" s="275"/>
      <c r="J1" s="275"/>
      <c r="K1" s="275"/>
      <c r="L1" s="273" t="s">
        <v>777</v>
      </c>
      <c r="M1" s="271"/>
      <c r="N1" s="271"/>
      <c r="O1" s="272" t="s">
        <v>106</v>
      </c>
      <c r="P1" s="271"/>
      <c r="Q1" s="271"/>
      <c r="R1" s="271"/>
      <c r="S1" s="273" t="s">
        <v>778</v>
      </c>
      <c r="T1" s="273"/>
      <c r="U1" s="274"/>
      <c r="V1" s="274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3:46" ht="36.75" customHeight="1">
      <c r="C2" s="179" t="s">
        <v>5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S2" s="223" t="s">
        <v>6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T2" s="14" t="s">
        <v>96</v>
      </c>
    </row>
    <row r="3" spans="2:46" ht="6.7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75</v>
      </c>
    </row>
    <row r="4" spans="2:46" ht="36.75" customHeight="1">
      <c r="B4" s="18"/>
      <c r="C4" s="181" t="s">
        <v>107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20"/>
      <c r="T4" s="21" t="s">
        <v>10</v>
      </c>
      <c r="AT4" s="14" t="s">
        <v>4</v>
      </c>
    </row>
    <row r="5" spans="2:18" ht="6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2:18" ht="24.75" customHeight="1">
      <c r="B6" s="18"/>
      <c r="C6" s="19"/>
      <c r="D6" s="26" t="s">
        <v>15</v>
      </c>
      <c r="E6" s="19"/>
      <c r="F6" s="224" t="str">
        <f>'Rekapitulácia stavby'!K6</f>
        <v>Stavebno-technické úpravy učební fyziky, chémie a biológie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9"/>
      <c r="R6" s="20"/>
    </row>
    <row r="7" spans="2:18" s="1" customFormat="1" ht="32.25" customHeight="1">
      <c r="B7" s="31"/>
      <c r="C7" s="32"/>
      <c r="D7" s="25" t="s">
        <v>108</v>
      </c>
      <c r="E7" s="32"/>
      <c r="F7" s="187" t="s">
        <v>639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32"/>
      <c r="R7" s="33"/>
    </row>
    <row r="8" spans="2:18" s="1" customFormat="1" ht="14.25" customHeight="1">
      <c r="B8" s="31"/>
      <c r="C8" s="32"/>
      <c r="D8" s="26" t="s">
        <v>17</v>
      </c>
      <c r="E8" s="32"/>
      <c r="F8" s="24" t="s">
        <v>3</v>
      </c>
      <c r="G8" s="32"/>
      <c r="H8" s="32"/>
      <c r="I8" s="32"/>
      <c r="J8" s="32"/>
      <c r="K8" s="32"/>
      <c r="L8" s="32"/>
      <c r="M8" s="26" t="s">
        <v>18</v>
      </c>
      <c r="N8" s="32"/>
      <c r="O8" s="24" t="s">
        <v>3</v>
      </c>
      <c r="P8" s="32"/>
      <c r="Q8" s="32"/>
      <c r="R8" s="33"/>
    </row>
    <row r="9" spans="2:18" s="1" customFormat="1" ht="14.25" customHeight="1">
      <c r="B9" s="31"/>
      <c r="C9" s="32"/>
      <c r="D9" s="26" t="s">
        <v>19</v>
      </c>
      <c r="E9" s="32"/>
      <c r="F9" s="24" t="s">
        <v>20</v>
      </c>
      <c r="G9" s="32"/>
      <c r="H9" s="32"/>
      <c r="I9" s="32"/>
      <c r="J9" s="32"/>
      <c r="K9" s="32"/>
      <c r="L9" s="32"/>
      <c r="M9" s="26" t="s">
        <v>21</v>
      </c>
      <c r="N9" s="32"/>
      <c r="O9" s="225" t="str">
        <f>'Rekapitulácia stavby'!AN8</f>
        <v>25. 4. 2017</v>
      </c>
      <c r="P9" s="200"/>
      <c r="Q9" s="32"/>
      <c r="R9" s="33"/>
    </row>
    <row r="10" spans="2:18" s="1" customFormat="1" ht="10.5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2:18" s="1" customFormat="1" ht="14.25" customHeight="1">
      <c r="B11" s="31"/>
      <c r="C11" s="32"/>
      <c r="D11" s="26" t="s">
        <v>23</v>
      </c>
      <c r="E11" s="32"/>
      <c r="F11" s="32"/>
      <c r="G11" s="32"/>
      <c r="H11" s="32"/>
      <c r="I11" s="32"/>
      <c r="J11" s="32"/>
      <c r="K11" s="32"/>
      <c r="L11" s="32"/>
      <c r="M11" s="26" t="s">
        <v>24</v>
      </c>
      <c r="N11" s="32"/>
      <c r="O11" s="186" t="s">
        <v>3</v>
      </c>
      <c r="P11" s="200"/>
      <c r="Q11" s="32"/>
      <c r="R11" s="33"/>
    </row>
    <row r="12" spans="2:18" s="1" customFormat="1" ht="18" customHeight="1">
      <c r="B12" s="31"/>
      <c r="C12" s="32"/>
      <c r="D12" s="32"/>
      <c r="E12" s="24" t="s">
        <v>25</v>
      </c>
      <c r="F12" s="32"/>
      <c r="G12" s="32"/>
      <c r="H12" s="32"/>
      <c r="I12" s="32"/>
      <c r="J12" s="32"/>
      <c r="K12" s="32"/>
      <c r="L12" s="32"/>
      <c r="M12" s="26" t="s">
        <v>26</v>
      </c>
      <c r="N12" s="32"/>
      <c r="O12" s="186" t="s">
        <v>3</v>
      </c>
      <c r="P12" s="200"/>
      <c r="Q12" s="32"/>
      <c r="R12" s="33"/>
    </row>
    <row r="13" spans="2:18" s="1" customFormat="1" ht="6.7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2:18" s="1" customFormat="1" ht="14.25" customHeight="1">
      <c r="B14" s="31"/>
      <c r="C14" s="32"/>
      <c r="D14" s="26" t="s">
        <v>27</v>
      </c>
      <c r="E14" s="32"/>
      <c r="F14" s="32"/>
      <c r="G14" s="32"/>
      <c r="H14" s="32"/>
      <c r="I14" s="32"/>
      <c r="J14" s="32"/>
      <c r="K14" s="32"/>
      <c r="L14" s="32"/>
      <c r="M14" s="26" t="s">
        <v>24</v>
      </c>
      <c r="N14" s="32"/>
      <c r="O14" s="226" t="str">
        <f>IF('Rekapitulácia stavby'!AN13="","",'Rekapitulácia stavby'!AN13)</f>
        <v>Vyplň údaj</v>
      </c>
      <c r="P14" s="200"/>
      <c r="Q14" s="32"/>
      <c r="R14" s="33"/>
    </row>
    <row r="15" spans="2:18" s="1" customFormat="1" ht="18" customHeight="1">
      <c r="B15" s="31"/>
      <c r="C15" s="32"/>
      <c r="D15" s="32"/>
      <c r="E15" s="226" t="str">
        <f>IF('Rekapitulácia stavby'!E14="","",'Rekapitulácia stavby'!E14)</f>
        <v>Vyplň údaj</v>
      </c>
      <c r="F15" s="200"/>
      <c r="G15" s="200"/>
      <c r="H15" s="200"/>
      <c r="I15" s="200"/>
      <c r="J15" s="200"/>
      <c r="K15" s="200"/>
      <c r="L15" s="200"/>
      <c r="M15" s="26" t="s">
        <v>26</v>
      </c>
      <c r="N15" s="32"/>
      <c r="O15" s="226" t="str">
        <f>IF('Rekapitulácia stavby'!AN14="","",'Rekapitulácia stavby'!AN14)</f>
        <v>Vyplň údaj</v>
      </c>
      <c r="P15" s="200"/>
      <c r="Q15" s="32"/>
      <c r="R15" s="33"/>
    </row>
    <row r="16" spans="2:18" s="1" customFormat="1" ht="6.7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25" customHeight="1">
      <c r="B17" s="31"/>
      <c r="C17" s="32"/>
      <c r="D17" s="26" t="s">
        <v>29</v>
      </c>
      <c r="E17" s="32"/>
      <c r="F17" s="32"/>
      <c r="G17" s="32"/>
      <c r="H17" s="32"/>
      <c r="I17" s="32"/>
      <c r="J17" s="32"/>
      <c r="K17" s="32"/>
      <c r="L17" s="32"/>
      <c r="M17" s="26" t="s">
        <v>24</v>
      </c>
      <c r="N17" s="32"/>
      <c r="O17" s="186" t="s">
        <v>3</v>
      </c>
      <c r="P17" s="200"/>
      <c r="Q17" s="32"/>
      <c r="R17" s="33"/>
    </row>
    <row r="18" spans="2:18" s="1" customFormat="1" ht="18" customHeight="1">
      <c r="B18" s="31"/>
      <c r="C18" s="32"/>
      <c r="D18" s="32"/>
      <c r="E18" s="24" t="s">
        <v>30</v>
      </c>
      <c r="F18" s="32"/>
      <c r="G18" s="32"/>
      <c r="H18" s="32"/>
      <c r="I18" s="32"/>
      <c r="J18" s="32"/>
      <c r="K18" s="32"/>
      <c r="L18" s="32"/>
      <c r="M18" s="26" t="s">
        <v>26</v>
      </c>
      <c r="N18" s="32"/>
      <c r="O18" s="186" t="s">
        <v>3</v>
      </c>
      <c r="P18" s="200"/>
      <c r="Q18" s="32"/>
      <c r="R18" s="33"/>
    </row>
    <row r="19" spans="2:18" s="1" customFormat="1" ht="6.7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25" customHeight="1">
      <c r="B20" s="31"/>
      <c r="C20" s="32"/>
      <c r="D20" s="26" t="s">
        <v>33</v>
      </c>
      <c r="E20" s="32"/>
      <c r="F20" s="32"/>
      <c r="G20" s="32"/>
      <c r="H20" s="32"/>
      <c r="I20" s="32"/>
      <c r="J20" s="32"/>
      <c r="K20" s="32"/>
      <c r="L20" s="32"/>
      <c r="M20" s="26" t="s">
        <v>24</v>
      </c>
      <c r="N20" s="32"/>
      <c r="O20" s="186" t="s">
        <v>3</v>
      </c>
      <c r="P20" s="200"/>
      <c r="Q20" s="32"/>
      <c r="R20" s="33"/>
    </row>
    <row r="21" spans="2:18" s="1" customFormat="1" ht="18" customHeight="1">
      <c r="B21" s="31"/>
      <c r="C21" s="32"/>
      <c r="D21" s="32"/>
      <c r="E21" s="24" t="s">
        <v>34</v>
      </c>
      <c r="F21" s="32"/>
      <c r="G21" s="32"/>
      <c r="H21" s="32"/>
      <c r="I21" s="32"/>
      <c r="J21" s="32"/>
      <c r="K21" s="32"/>
      <c r="L21" s="32"/>
      <c r="M21" s="26" t="s">
        <v>26</v>
      </c>
      <c r="N21" s="32"/>
      <c r="O21" s="186" t="s">
        <v>3</v>
      </c>
      <c r="P21" s="200"/>
      <c r="Q21" s="32"/>
      <c r="R21" s="33"/>
    </row>
    <row r="22" spans="2:18" s="1" customFormat="1" ht="6.7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25" customHeight="1">
      <c r="B23" s="31"/>
      <c r="C23" s="32"/>
      <c r="D23" s="26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22.5" customHeight="1">
      <c r="B24" s="31"/>
      <c r="C24" s="32"/>
      <c r="D24" s="32"/>
      <c r="E24" s="189" t="s">
        <v>3</v>
      </c>
      <c r="F24" s="200"/>
      <c r="G24" s="200"/>
      <c r="H24" s="200"/>
      <c r="I24" s="200"/>
      <c r="J24" s="200"/>
      <c r="K24" s="200"/>
      <c r="L24" s="200"/>
      <c r="M24" s="32"/>
      <c r="N24" s="32"/>
      <c r="O24" s="32"/>
      <c r="P24" s="32"/>
      <c r="Q24" s="32"/>
      <c r="R24" s="33"/>
    </row>
    <row r="25" spans="2:18" s="1" customFormat="1" ht="6.7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7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25" customHeight="1">
      <c r="B27" s="31"/>
      <c r="C27" s="32"/>
      <c r="D27" s="118" t="s">
        <v>112</v>
      </c>
      <c r="E27" s="32"/>
      <c r="F27" s="32"/>
      <c r="G27" s="32"/>
      <c r="H27" s="32"/>
      <c r="I27" s="32"/>
      <c r="J27" s="32"/>
      <c r="K27" s="32"/>
      <c r="L27" s="32"/>
      <c r="M27" s="190">
        <f>N88</f>
        <v>0</v>
      </c>
      <c r="N27" s="200"/>
      <c r="O27" s="200"/>
      <c r="P27" s="200"/>
      <c r="Q27" s="32"/>
      <c r="R27" s="33"/>
    </row>
    <row r="28" spans="2:18" s="1" customFormat="1" ht="14.25" customHeight="1">
      <c r="B28" s="31"/>
      <c r="C28" s="32"/>
      <c r="D28" s="30" t="s">
        <v>100</v>
      </c>
      <c r="E28" s="32"/>
      <c r="F28" s="32"/>
      <c r="G28" s="32"/>
      <c r="H28" s="32"/>
      <c r="I28" s="32"/>
      <c r="J28" s="32"/>
      <c r="K28" s="32"/>
      <c r="L28" s="32"/>
      <c r="M28" s="190">
        <f>N97</f>
        <v>0</v>
      </c>
      <c r="N28" s="200"/>
      <c r="O28" s="200"/>
      <c r="P28" s="200"/>
      <c r="Q28" s="32"/>
      <c r="R28" s="33"/>
    </row>
    <row r="29" spans="2:18" s="1" customFormat="1" ht="6.7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4.75" customHeight="1">
      <c r="B30" s="31"/>
      <c r="C30" s="32"/>
      <c r="D30" s="119" t="s">
        <v>38</v>
      </c>
      <c r="E30" s="32"/>
      <c r="F30" s="32"/>
      <c r="G30" s="32"/>
      <c r="H30" s="32"/>
      <c r="I30" s="32"/>
      <c r="J30" s="32"/>
      <c r="K30" s="32"/>
      <c r="L30" s="32"/>
      <c r="M30" s="227">
        <f>ROUND(M27+M28,2)</f>
        <v>0</v>
      </c>
      <c r="N30" s="200"/>
      <c r="O30" s="200"/>
      <c r="P30" s="200"/>
      <c r="Q30" s="32"/>
      <c r="R30" s="33"/>
    </row>
    <row r="31" spans="2:18" s="1" customFormat="1" ht="6.7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25" customHeight="1">
      <c r="B32" s="31"/>
      <c r="C32" s="32"/>
      <c r="D32" s="38" t="s">
        <v>39</v>
      </c>
      <c r="E32" s="38" t="s">
        <v>40</v>
      </c>
      <c r="F32" s="39">
        <v>0.2</v>
      </c>
      <c r="G32" s="120" t="s">
        <v>41</v>
      </c>
      <c r="H32" s="228">
        <f>ROUND((((SUM(BE97:BE104)+SUM(BE122:BE201))+SUM(BE203:BE207))),2)</f>
        <v>0</v>
      </c>
      <c r="I32" s="200"/>
      <c r="J32" s="200"/>
      <c r="K32" s="32"/>
      <c r="L32" s="32"/>
      <c r="M32" s="228">
        <f>ROUND(((ROUND((SUM(BE97:BE104)+SUM(BE122:BE201)),2)*F32)+SUM(BE203:BE207)*F32),2)</f>
        <v>0</v>
      </c>
      <c r="N32" s="200"/>
      <c r="O32" s="200"/>
      <c r="P32" s="200"/>
      <c r="Q32" s="32"/>
      <c r="R32" s="33"/>
    </row>
    <row r="33" spans="2:18" s="1" customFormat="1" ht="14.25" customHeight="1">
      <c r="B33" s="31"/>
      <c r="C33" s="32"/>
      <c r="D33" s="32"/>
      <c r="E33" s="38" t="s">
        <v>42</v>
      </c>
      <c r="F33" s="39">
        <v>0.2</v>
      </c>
      <c r="G33" s="120" t="s">
        <v>41</v>
      </c>
      <c r="H33" s="228">
        <f>ROUND((((SUM(BF97:BF104)+SUM(BF122:BF201))+SUM(BF203:BF207))),2)</f>
        <v>0</v>
      </c>
      <c r="I33" s="200"/>
      <c r="J33" s="200"/>
      <c r="K33" s="32"/>
      <c r="L33" s="32"/>
      <c r="M33" s="228">
        <f>ROUND(((ROUND((SUM(BF97:BF104)+SUM(BF122:BF201)),2)*F33)+SUM(BF203:BF207)*F33),2)</f>
        <v>0</v>
      </c>
      <c r="N33" s="200"/>
      <c r="O33" s="200"/>
      <c r="P33" s="200"/>
      <c r="Q33" s="32"/>
      <c r="R33" s="33"/>
    </row>
    <row r="34" spans="2:18" s="1" customFormat="1" ht="14.25" customHeight="1" hidden="1">
      <c r="B34" s="31"/>
      <c r="C34" s="32"/>
      <c r="D34" s="32"/>
      <c r="E34" s="38" t="s">
        <v>43</v>
      </c>
      <c r="F34" s="39">
        <v>0.2</v>
      </c>
      <c r="G34" s="120" t="s">
        <v>41</v>
      </c>
      <c r="H34" s="228">
        <f>ROUND((((SUM(BG97:BG104)+SUM(BG122:BG201))+SUM(BG203:BG207))),2)</f>
        <v>0</v>
      </c>
      <c r="I34" s="200"/>
      <c r="J34" s="200"/>
      <c r="K34" s="32"/>
      <c r="L34" s="32"/>
      <c r="M34" s="228">
        <v>0</v>
      </c>
      <c r="N34" s="200"/>
      <c r="O34" s="200"/>
      <c r="P34" s="200"/>
      <c r="Q34" s="32"/>
      <c r="R34" s="33"/>
    </row>
    <row r="35" spans="2:18" s="1" customFormat="1" ht="14.25" customHeight="1" hidden="1">
      <c r="B35" s="31"/>
      <c r="C35" s="32"/>
      <c r="D35" s="32"/>
      <c r="E35" s="38" t="s">
        <v>44</v>
      </c>
      <c r="F35" s="39">
        <v>0.2</v>
      </c>
      <c r="G35" s="120" t="s">
        <v>41</v>
      </c>
      <c r="H35" s="228">
        <f>ROUND((((SUM(BH97:BH104)+SUM(BH122:BH201))+SUM(BH203:BH207))),2)</f>
        <v>0</v>
      </c>
      <c r="I35" s="200"/>
      <c r="J35" s="200"/>
      <c r="K35" s="32"/>
      <c r="L35" s="32"/>
      <c r="M35" s="228">
        <v>0</v>
      </c>
      <c r="N35" s="200"/>
      <c r="O35" s="200"/>
      <c r="P35" s="200"/>
      <c r="Q35" s="32"/>
      <c r="R35" s="33"/>
    </row>
    <row r="36" spans="2:18" s="1" customFormat="1" ht="14.25" customHeight="1" hidden="1">
      <c r="B36" s="31"/>
      <c r="C36" s="32"/>
      <c r="D36" s="32"/>
      <c r="E36" s="38" t="s">
        <v>45</v>
      </c>
      <c r="F36" s="39">
        <v>0</v>
      </c>
      <c r="G36" s="120" t="s">
        <v>41</v>
      </c>
      <c r="H36" s="228">
        <f>ROUND((((SUM(BI97:BI104)+SUM(BI122:BI201))+SUM(BI203:BI207))),2)</f>
        <v>0</v>
      </c>
      <c r="I36" s="200"/>
      <c r="J36" s="200"/>
      <c r="K36" s="32"/>
      <c r="L36" s="32"/>
      <c r="M36" s="228">
        <v>0</v>
      </c>
      <c r="N36" s="200"/>
      <c r="O36" s="200"/>
      <c r="P36" s="200"/>
      <c r="Q36" s="32"/>
      <c r="R36" s="33"/>
    </row>
    <row r="37" spans="2:18" s="1" customFormat="1" ht="6.7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4.75" customHeight="1">
      <c r="B38" s="31"/>
      <c r="C38" s="117"/>
      <c r="D38" s="121" t="s">
        <v>46</v>
      </c>
      <c r="E38" s="72"/>
      <c r="F38" s="72"/>
      <c r="G38" s="122" t="s">
        <v>47</v>
      </c>
      <c r="H38" s="123" t="s">
        <v>48</v>
      </c>
      <c r="I38" s="72"/>
      <c r="J38" s="72"/>
      <c r="K38" s="72"/>
      <c r="L38" s="229">
        <f>SUM(M30:M36)</f>
        <v>0</v>
      </c>
      <c r="M38" s="208"/>
      <c r="N38" s="208"/>
      <c r="O38" s="208"/>
      <c r="P38" s="210"/>
      <c r="Q38" s="117"/>
      <c r="R38" s="33"/>
    </row>
    <row r="39" spans="2:18" s="1" customFormat="1" ht="14.2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2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 ht="13.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2:18" ht="13.5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2:18" ht="13.5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2:18" ht="13.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2:18" ht="13.5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2:18" ht="13.5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2:18" ht="13.5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2:18" ht="13.5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2:18" ht="13.5"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 ht="13.5">
      <c r="B51" s="18"/>
      <c r="C51" s="19"/>
      <c r="D51" s="49"/>
      <c r="E51" s="19"/>
      <c r="F51" s="19"/>
      <c r="G51" s="19"/>
      <c r="H51" s="50"/>
      <c r="I51" s="19"/>
      <c r="J51" s="49"/>
      <c r="K51" s="19"/>
      <c r="L51" s="19"/>
      <c r="M51" s="19"/>
      <c r="N51" s="19"/>
      <c r="O51" s="19"/>
      <c r="P51" s="50"/>
      <c r="Q51" s="19"/>
      <c r="R51" s="20"/>
    </row>
    <row r="52" spans="2:18" ht="13.5">
      <c r="B52" s="18"/>
      <c r="C52" s="19"/>
      <c r="D52" s="49"/>
      <c r="E52" s="19"/>
      <c r="F52" s="19"/>
      <c r="G52" s="19"/>
      <c r="H52" s="50"/>
      <c r="I52" s="19"/>
      <c r="J52" s="49"/>
      <c r="K52" s="19"/>
      <c r="L52" s="19"/>
      <c r="M52" s="19"/>
      <c r="N52" s="19"/>
      <c r="O52" s="19"/>
      <c r="P52" s="50"/>
      <c r="Q52" s="19"/>
      <c r="R52" s="20"/>
    </row>
    <row r="53" spans="2:18" ht="13.5">
      <c r="B53" s="18"/>
      <c r="C53" s="19"/>
      <c r="D53" s="49"/>
      <c r="E53" s="19"/>
      <c r="F53" s="19"/>
      <c r="G53" s="19"/>
      <c r="H53" s="50"/>
      <c r="I53" s="19"/>
      <c r="J53" s="49"/>
      <c r="K53" s="19"/>
      <c r="L53" s="19"/>
      <c r="M53" s="19"/>
      <c r="N53" s="19"/>
      <c r="O53" s="19"/>
      <c r="P53" s="50"/>
      <c r="Q53" s="19"/>
      <c r="R53" s="20"/>
    </row>
    <row r="54" spans="2:18" ht="13.5">
      <c r="B54" s="18"/>
      <c r="C54" s="19"/>
      <c r="D54" s="49"/>
      <c r="E54" s="19"/>
      <c r="F54" s="19"/>
      <c r="G54" s="19"/>
      <c r="H54" s="50"/>
      <c r="I54" s="19"/>
      <c r="J54" s="49"/>
      <c r="K54" s="19"/>
      <c r="L54" s="19"/>
      <c r="M54" s="19"/>
      <c r="N54" s="19"/>
      <c r="O54" s="19"/>
      <c r="P54" s="50"/>
      <c r="Q54" s="19"/>
      <c r="R54" s="20"/>
    </row>
    <row r="55" spans="2:18" ht="13.5">
      <c r="B55" s="18"/>
      <c r="C55" s="19"/>
      <c r="D55" s="49"/>
      <c r="E55" s="19"/>
      <c r="F55" s="19"/>
      <c r="G55" s="19"/>
      <c r="H55" s="50"/>
      <c r="I55" s="19"/>
      <c r="J55" s="49"/>
      <c r="K55" s="19"/>
      <c r="L55" s="19"/>
      <c r="M55" s="19"/>
      <c r="N55" s="19"/>
      <c r="O55" s="19"/>
      <c r="P55" s="50"/>
      <c r="Q55" s="19"/>
      <c r="R55" s="20"/>
    </row>
    <row r="56" spans="2:18" ht="13.5">
      <c r="B56" s="18"/>
      <c r="C56" s="19"/>
      <c r="D56" s="49"/>
      <c r="E56" s="19"/>
      <c r="F56" s="19"/>
      <c r="G56" s="19"/>
      <c r="H56" s="50"/>
      <c r="I56" s="19"/>
      <c r="J56" s="49"/>
      <c r="K56" s="19"/>
      <c r="L56" s="19"/>
      <c r="M56" s="19"/>
      <c r="N56" s="19"/>
      <c r="O56" s="19"/>
      <c r="P56" s="50"/>
      <c r="Q56" s="19"/>
      <c r="R56" s="20"/>
    </row>
    <row r="57" spans="2:18" ht="13.5">
      <c r="B57" s="18"/>
      <c r="C57" s="19"/>
      <c r="D57" s="49"/>
      <c r="E57" s="19"/>
      <c r="F57" s="19"/>
      <c r="G57" s="19"/>
      <c r="H57" s="50"/>
      <c r="I57" s="19"/>
      <c r="J57" s="49"/>
      <c r="K57" s="19"/>
      <c r="L57" s="19"/>
      <c r="M57" s="19"/>
      <c r="N57" s="19"/>
      <c r="O57" s="19"/>
      <c r="P57" s="50"/>
      <c r="Q57" s="19"/>
      <c r="R57" s="20"/>
    </row>
    <row r="58" spans="2:18" ht="13.5">
      <c r="B58" s="18"/>
      <c r="C58" s="19"/>
      <c r="D58" s="49"/>
      <c r="E58" s="19"/>
      <c r="F58" s="19"/>
      <c r="G58" s="19"/>
      <c r="H58" s="50"/>
      <c r="I58" s="19"/>
      <c r="J58" s="49"/>
      <c r="K58" s="19"/>
      <c r="L58" s="19"/>
      <c r="M58" s="19"/>
      <c r="N58" s="19"/>
      <c r="O58" s="19"/>
      <c r="P58" s="50"/>
      <c r="Q58" s="19"/>
      <c r="R58" s="20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 ht="13.5"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 ht="13.5">
      <c r="B62" s="18"/>
      <c r="C62" s="19"/>
      <c r="D62" s="49"/>
      <c r="E62" s="19"/>
      <c r="F62" s="19"/>
      <c r="G62" s="19"/>
      <c r="H62" s="50"/>
      <c r="I62" s="19"/>
      <c r="J62" s="49"/>
      <c r="K62" s="19"/>
      <c r="L62" s="19"/>
      <c r="M62" s="19"/>
      <c r="N62" s="19"/>
      <c r="O62" s="19"/>
      <c r="P62" s="50"/>
      <c r="Q62" s="19"/>
      <c r="R62" s="20"/>
    </row>
    <row r="63" spans="2:18" ht="13.5">
      <c r="B63" s="18"/>
      <c r="C63" s="19"/>
      <c r="D63" s="49"/>
      <c r="E63" s="19"/>
      <c r="F63" s="19"/>
      <c r="G63" s="19"/>
      <c r="H63" s="50"/>
      <c r="I63" s="19"/>
      <c r="J63" s="49"/>
      <c r="K63" s="19"/>
      <c r="L63" s="19"/>
      <c r="M63" s="19"/>
      <c r="N63" s="19"/>
      <c r="O63" s="19"/>
      <c r="P63" s="50"/>
      <c r="Q63" s="19"/>
      <c r="R63" s="20"/>
    </row>
    <row r="64" spans="2:18" ht="13.5">
      <c r="B64" s="18"/>
      <c r="C64" s="19"/>
      <c r="D64" s="49"/>
      <c r="E64" s="19"/>
      <c r="F64" s="19"/>
      <c r="G64" s="19"/>
      <c r="H64" s="50"/>
      <c r="I64" s="19"/>
      <c r="J64" s="49"/>
      <c r="K64" s="19"/>
      <c r="L64" s="19"/>
      <c r="M64" s="19"/>
      <c r="N64" s="19"/>
      <c r="O64" s="19"/>
      <c r="P64" s="50"/>
      <c r="Q64" s="19"/>
      <c r="R64" s="20"/>
    </row>
    <row r="65" spans="2:18" ht="13.5">
      <c r="B65" s="18"/>
      <c r="C65" s="19"/>
      <c r="D65" s="49"/>
      <c r="E65" s="19"/>
      <c r="F65" s="19"/>
      <c r="G65" s="19"/>
      <c r="H65" s="50"/>
      <c r="I65" s="19"/>
      <c r="J65" s="49"/>
      <c r="K65" s="19"/>
      <c r="L65" s="19"/>
      <c r="M65" s="19"/>
      <c r="N65" s="19"/>
      <c r="O65" s="19"/>
      <c r="P65" s="50"/>
      <c r="Q65" s="19"/>
      <c r="R65" s="20"/>
    </row>
    <row r="66" spans="2:18" ht="13.5">
      <c r="B66" s="18"/>
      <c r="C66" s="19"/>
      <c r="D66" s="49"/>
      <c r="E66" s="19"/>
      <c r="F66" s="19"/>
      <c r="G66" s="19"/>
      <c r="H66" s="50"/>
      <c r="I66" s="19"/>
      <c r="J66" s="49"/>
      <c r="K66" s="19"/>
      <c r="L66" s="19"/>
      <c r="M66" s="19"/>
      <c r="N66" s="19"/>
      <c r="O66" s="19"/>
      <c r="P66" s="50"/>
      <c r="Q66" s="19"/>
      <c r="R66" s="20"/>
    </row>
    <row r="67" spans="2:18" ht="13.5">
      <c r="B67" s="18"/>
      <c r="C67" s="19"/>
      <c r="D67" s="49"/>
      <c r="E67" s="19"/>
      <c r="F67" s="19"/>
      <c r="G67" s="19"/>
      <c r="H67" s="50"/>
      <c r="I67" s="19"/>
      <c r="J67" s="49"/>
      <c r="K67" s="19"/>
      <c r="L67" s="19"/>
      <c r="M67" s="19"/>
      <c r="N67" s="19"/>
      <c r="O67" s="19"/>
      <c r="P67" s="50"/>
      <c r="Q67" s="19"/>
      <c r="R67" s="20"/>
    </row>
    <row r="68" spans="2:18" ht="13.5">
      <c r="B68" s="18"/>
      <c r="C68" s="19"/>
      <c r="D68" s="49"/>
      <c r="E68" s="19"/>
      <c r="F68" s="19"/>
      <c r="G68" s="19"/>
      <c r="H68" s="50"/>
      <c r="I68" s="19"/>
      <c r="J68" s="49"/>
      <c r="K68" s="19"/>
      <c r="L68" s="19"/>
      <c r="M68" s="19"/>
      <c r="N68" s="19"/>
      <c r="O68" s="19"/>
      <c r="P68" s="50"/>
      <c r="Q68" s="19"/>
      <c r="R68" s="20"/>
    </row>
    <row r="69" spans="2:18" ht="13.5">
      <c r="B69" s="18"/>
      <c r="C69" s="19"/>
      <c r="D69" s="49"/>
      <c r="E69" s="19"/>
      <c r="F69" s="19"/>
      <c r="G69" s="19"/>
      <c r="H69" s="50"/>
      <c r="I69" s="19"/>
      <c r="J69" s="49"/>
      <c r="K69" s="19"/>
      <c r="L69" s="19"/>
      <c r="M69" s="19"/>
      <c r="N69" s="19"/>
      <c r="O69" s="19"/>
      <c r="P69" s="50"/>
      <c r="Q69" s="19"/>
      <c r="R69" s="20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2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7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75" customHeight="1">
      <c r="B76" s="31"/>
      <c r="C76" s="181" t="s">
        <v>113</v>
      </c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33"/>
    </row>
    <row r="77" spans="2:18" s="1" customFormat="1" ht="6.7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6" t="s">
        <v>15</v>
      </c>
      <c r="D78" s="32"/>
      <c r="E78" s="32"/>
      <c r="F78" s="224" t="str">
        <f>F6</f>
        <v>Stavebno-technické úpravy učební fyziky, chémie a biológie</v>
      </c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32"/>
      <c r="R78" s="33"/>
    </row>
    <row r="79" spans="2:18" s="1" customFormat="1" ht="36.75" customHeight="1">
      <c r="B79" s="31"/>
      <c r="C79" s="65" t="s">
        <v>108</v>
      </c>
      <c r="D79" s="32"/>
      <c r="E79" s="32"/>
      <c r="F79" s="201" t="str">
        <f>F7</f>
        <v>009 - 03 - Elektroinštalácia</v>
      </c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32"/>
      <c r="R79" s="33"/>
    </row>
    <row r="80" spans="2:18" s="1" customFormat="1" ht="6.7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18" s="1" customFormat="1" ht="18" customHeight="1">
      <c r="B81" s="31"/>
      <c r="C81" s="26" t="s">
        <v>19</v>
      </c>
      <c r="D81" s="32"/>
      <c r="E81" s="32"/>
      <c r="F81" s="24" t="str">
        <f>F9</f>
        <v>Jilemnického 2, Žiar nad Hronom</v>
      </c>
      <c r="G81" s="32"/>
      <c r="H81" s="32"/>
      <c r="I81" s="32"/>
      <c r="J81" s="32"/>
      <c r="K81" s="26" t="s">
        <v>21</v>
      </c>
      <c r="L81" s="32"/>
      <c r="M81" s="230" t="str">
        <f>IF(O9="","",O9)</f>
        <v>25. 4. 2017</v>
      </c>
      <c r="N81" s="200"/>
      <c r="O81" s="200"/>
      <c r="P81" s="200"/>
      <c r="Q81" s="32"/>
      <c r="R81" s="33"/>
    </row>
    <row r="82" spans="2:18" s="1" customFormat="1" ht="6.7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18" s="1" customFormat="1" ht="15">
      <c r="B83" s="31"/>
      <c r="C83" s="26" t="s">
        <v>23</v>
      </c>
      <c r="D83" s="32"/>
      <c r="E83" s="32"/>
      <c r="F83" s="24" t="str">
        <f>E12</f>
        <v>Mesto Žiar nad Hronom</v>
      </c>
      <c r="G83" s="32"/>
      <c r="H83" s="32"/>
      <c r="I83" s="32"/>
      <c r="J83" s="32"/>
      <c r="K83" s="26" t="s">
        <v>29</v>
      </c>
      <c r="L83" s="32"/>
      <c r="M83" s="186" t="str">
        <f>E18</f>
        <v>Ing. Katarína Fronková</v>
      </c>
      <c r="N83" s="200"/>
      <c r="O83" s="200"/>
      <c r="P83" s="200"/>
      <c r="Q83" s="200"/>
      <c r="R83" s="33"/>
    </row>
    <row r="84" spans="2:18" s="1" customFormat="1" ht="14.25" customHeight="1">
      <c r="B84" s="31"/>
      <c r="C84" s="26" t="s">
        <v>27</v>
      </c>
      <c r="D84" s="32"/>
      <c r="E84" s="32"/>
      <c r="F84" s="24" t="str">
        <f>IF(E15="","",E15)</f>
        <v>Vyplň údaj</v>
      </c>
      <c r="G84" s="32"/>
      <c r="H84" s="32"/>
      <c r="I84" s="32"/>
      <c r="J84" s="32"/>
      <c r="K84" s="26" t="s">
        <v>33</v>
      </c>
      <c r="L84" s="32"/>
      <c r="M84" s="186" t="str">
        <f>E21</f>
        <v>Bc.Bianca Mihalková Hess</v>
      </c>
      <c r="N84" s="200"/>
      <c r="O84" s="200"/>
      <c r="P84" s="200"/>
      <c r="Q84" s="200"/>
      <c r="R84" s="33"/>
    </row>
    <row r="85" spans="2:18" s="1" customFormat="1" ht="9.7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18" s="1" customFormat="1" ht="29.25" customHeight="1">
      <c r="B86" s="31"/>
      <c r="C86" s="231" t="s">
        <v>114</v>
      </c>
      <c r="D86" s="232"/>
      <c r="E86" s="232"/>
      <c r="F86" s="232"/>
      <c r="G86" s="232"/>
      <c r="H86" s="117"/>
      <c r="I86" s="117"/>
      <c r="J86" s="117"/>
      <c r="K86" s="117"/>
      <c r="L86" s="117"/>
      <c r="M86" s="117"/>
      <c r="N86" s="231" t="s">
        <v>115</v>
      </c>
      <c r="O86" s="200"/>
      <c r="P86" s="200"/>
      <c r="Q86" s="200"/>
      <c r="R86" s="33"/>
    </row>
    <row r="87" spans="2:18" s="1" customFormat="1" ht="9.7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24" t="s">
        <v>116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221">
        <f>N122</f>
        <v>0</v>
      </c>
      <c r="O88" s="200"/>
      <c r="P88" s="200"/>
      <c r="Q88" s="200"/>
      <c r="R88" s="33"/>
      <c r="AU88" s="14" t="s">
        <v>117</v>
      </c>
    </row>
    <row r="89" spans="2:18" s="7" customFormat="1" ht="24.75" customHeight="1">
      <c r="B89" s="125"/>
      <c r="C89" s="126"/>
      <c r="D89" s="127" t="s">
        <v>640</v>
      </c>
      <c r="E89" s="126"/>
      <c r="F89" s="126"/>
      <c r="G89" s="126"/>
      <c r="H89" s="126"/>
      <c r="I89" s="126"/>
      <c r="J89" s="126"/>
      <c r="K89" s="126"/>
      <c r="L89" s="126"/>
      <c r="M89" s="126"/>
      <c r="N89" s="233">
        <f>N123</f>
        <v>0</v>
      </c>
      <c r="O89" s="234"/>
      <c r="P89" s="234"/>
      <c r="Q89" s="234"/>
      <c r="R89" s="128"/>
    </row>
    <row r="90" spans="2:18" s="8" customFormat="1" ht="19.5" customHeight="1">
      <c r="B90" s="129"/>
      <c r="C90" s="95"/>
      <c r="D90" s="106" t="s">
        <v>641</v>
      </c>
      <c r="E90" s="95"/>
      <c r="F90" s="95"/>
      <c r="G90" s="95"/>
      <c r="H90" s="95"/>
      <c r="I90" s="95"/>
      <c r="J90" s="95"/>
      <c r="K90" s="95"/>
      <c r="L90" s="95"/>
      <c r="M90" s="95"/>
      <c r="N90" s="215">
        <f>N124</f>
        <v>0</v>
      </c>
      <c r="O90" s="216"/>
      <c r="P90" s="216"/>
      <c r="Q90" s="216"/>
      <c r="R90" s="130"/>
    </row>
    <row r="91" spans="2:18" s="8" customFormat="1" ht="14.25" customHeight="1">
      <c r="B91" s="129"/>
      <c r="C91" s="95"/>
      <c r="D91" s="106" t="s">
        <v>642</v>
      </c>
      <c r="E91" s="95"/>
      <c r="F91" s="95"/>
      <c r="G91" s="95"/>
      <c r="H91" s="95"/>
      <c r="I91" s="95"/>
      <c r="J91" s="95"/>
      <c r="K91" s="95"/>
      <c r="L91" s="95"/>
      <c r="M91" s="95"/>
      <c r="N91" s="215">
        <f>N125</f>
        <v>0</v>
      </c>
      <c r="O91" s="216"/>
      <c r="P91" s="216"/>
      <c r="Q91" s="216"/>
      <c r="R91" s="130"/>
    </row>
    <row r="92" spans="2:18" s="8" customFormat="1" ht="14.25" customHeight="1">
      <c r="B92" s="129"/>
      <c r="C92" s="95"/>
      <c r="D92" s="106" t="s">
        <v>643</v>
      </c>
      <c r="E92" s="95"/>
      <c r="F92" s="95"/>
      <c r="G92" s="95"/>
      <c r="H92" s="95"/>
      <c r="I92" s="95"/>
      <c r="J92" s="95"/>
      <c r="K92" s="95"/>
      <c r="L92" s="95"/>
      <c r="M92" s="95"/>
      <c r="N92" s="215">
        <f>N149</f>
        <v>0</v>
      </c>
      <c r="O92" s="216"/>
      <c r="P92" s="216"/>
      <c r="Q92" s="216"/>
      <c r="R92" s="130"/>
    </row>
    <row r="93" spans="2:18" s="8" customFormat="1" ht="14.25" customHeight="1">
      <c r="B93" s="129"/>
      <c r="C93" s="95"/>
      <c r="D93" s="106" t="s">
        <v>644</v>
      </c>
      <c r="E93" s="95"/>
      <c r="F93" s="95"/>
      <c r="G93" s="95"/>
      <c r="H93" s="95"/>
      <c r="I93" s="95"/>
      <c r="J93" s="95"/>
      <c r="K93" s="95"/>
      <c r="L93" s="95"/>
      <c r="M93" s="95"/>
      <c r="N93" s="215">
        <f>N173</f>
        <v>0</v>
      </c>
      <c r="O93" s="216"/>
      <c r="P93" s="216"/>
      <c r="Q93" s="216"/>
      <c r="R93" s="130"/>
    </row>
    <row r="94" spans="2:18" s="8" customFormat="1" ht="14.25" customHeight="1">
      <c r="B94" s="129"/>
      <c r="C94" s="95"/>
      <c r="D94" s="106" t="s">
        <v>124</v>
      </c>
      <c r="E94" s="95"/>
      <c r="F94" s="95"/>
      <c r="G94" s="95"/>
      <c r="H94" s="95"/>
      <c r="I94" s="95"/>
      <c r="J94" s="95"/>
      <c r="K94" s="95"/>
      <c r="L94" s="95"/>
      <c r="M94" s="95"/>
      <c r="N94" s="215">
        <f>N199</f>
        <v>0</v>
      </c>
      <c r="O94" s="216"/>
      <c r="P94" s="216"/>
      <c r="Q94" s="216"/>
      <c r="R94" s="130"/>
    </row>
    <row r="95" spans="2:18" s="7" customFormat="1" ht="21.75" customHeight="1">
      <c r="B95" s="125"/>
      <c r="C95" s="126"/>
      <c r="D95" s="127" t="s">
        <v>125</v>
      </c>
      <c r="E95" s="126"/>
      <c r="F95" s="126"/>
      <c r="G95" s="126"/>
      <c r="H95" s="126"/>
      <c r="I95" s="126"/>
      <c r="J95" s="126"/>
      <c r="K95" s="126"/>
      <c r="L95" s="126"/>
      <c r="M95" s="126"/>
      <c r="N95" s="235">
        <f>N202</f>
        <v>0</v>
      </c>
      <c r="O95" s="234"/>
      <c r="P95" s="234"/>
      <c r="Q95" s="234"/>
      <c r="R95" s="128"/>
    </row>
    <row r="96" spans="2:18" s="1" customFormat="1" ht="21.75" customHeight="1"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3"/>
    </row>
    <row r="97" spans="2:21" s="1" customFormat="1" ht="29.25" customHeight="1">
      <c r="B97" s="31"/>
      <c r="C97" s="124" t="s">
        <v>126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236">
        <f>ROUND(N98+N99+N100+N101+N102+N103,2)</f>
        <v>0</v>
      </c>
      <c r="O97" s="200"/>
      <c r="P97" s="200"/>
      <c r="Q97" s="200"/>
      <c r="R97" s="33"/>
      <c r="T97" s="131"/>
      <c r="U97" s="132" t="s">
        <v>39</v>
      </c>
    </row>
    <row r="98" spans="2:65" s="1" customFormat="1" ht="18" customHeight="1">
      <c r="B98" s="133"/>
      <c r="C98" s="134"/>
      <c r="D98" s="219" t="s">
        <v>127</v>
      </c>
      <c r="E98" s="237"/>
      <c r="F98" s="237"/>
      <c r="G98" s="237"/>
      <c r="H98" s="237"/>
      <c r="I98" s="134"/>
      <c r="J98" s="134"/>
      <c r="K98" s="134"/>
      <c r="L98" s="134"/>
      <c r="M98" s="134"/>
      <c r="N98" s="218">
        <f>ROUND(N88*T98,2)</f>
        <v>0</v>
      </c>
      <c r="O98" s="237"/>
      <c r="P98" s="237"/>
      <c r="Q98" s="237"/>
      <c r="R98" s="135"/>
      <c r="S98" s="134"/>
      <c r="T98" s="136"/>
      <c r="U98" s="137" t="s">
        <v>42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128</v>
      </c>
      <c r="AZ98" s="138"/>
      <c r="BA98" s="138"/>
      <c r="BB98" s="138"/>
      <c r="BC98" s="138"/>
      <c r="BD98" s="138"/>
      <c r="BE98" s="140">
        <f aca="true" t="shared" si="0" ref="BE98:BE103">IF(U98="základná",N98,0)</f>
        <v>0</v>
      </c>
      <c r="BF98" s="140">
        <f aca="true" t="shared" si="1" ref="BF98:BF103">IF(U98="znížená",N98,0)</f>
        <v>0</v>
      </c>
      <c r="BG98" s="140">
        <f aca="true" t="shared" si="2" ref="BG98:BG103">IF(U98="zákl. prenesená",N98,0)</f>
        <v>0</v>
      </c>
      <c r="BH98" s="140">
        <f aca="true" t="shared" si="3" ref="BH98:BH103">IF(U98="zníž. prenesená",N98,0)</f>
        <v>0</v>
      </c>
      <c r="BI98" s="140">
        <f aca="true" t="shared" si="4" ref="BI98:BI103">IF(U98="nulová",N98,0)</f>
        <v>0</v>
      </c>
      <c r="BJ98" s="139" t="s">
        <v>86</v>
      </c>
      <c r="BK98" s="138"/>
      <c r="BL98" s="138"/>
      <c r="BM98" s="138"/>
    </row>
    <row r="99" spans="2:65" s="1" customFormat="1" ht="18" customHeight="1">
      <c r="B99" s="133"/>
      <c r="C99" s="134"/>
      <c r="D99" s="219" t="s">
        <v>129</v>
      </c>
      <c r="E99" s="237"/>
      <c r="F99" s="237"/>
      <c r="G99" s="237"/>
      <c r="H99" s="237"/>
      <c r="I99" s="134"/>
      <c r="J99" s="134"/>
      <c r="K99" s="134"/>
      <c r="L99" s="134"/>
      <c r="M99" s="134"/>
      <c r="N99" s="218">
        <f>ROUND(N88*T99,2)</f>
        <v>0</v>
      </c>
      <c r="O99" s="237"/>
      <c r="P99" s="237"/>
      <c r="Q99" s="237"/>
      <c r="R99" s="135"/>
      <c r="S99" s="134"/>
      <c r="T99" s="136"/>
      <c r="U99" s="137" t="s">
        <v>42</v>
      </c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9" t="s">
        <v>128</v>
      </c>
      <c r="AZ99" s="138"/>
      <c r="BA99" s="138"/>
      <c r="BB99" s="138"/>
      <c r="BC99" s="138"/>
      <c r="BD99" s="138"/>
      <c r="BE99" s="140">
        <f t="shared" si="0"/>
        <v>0</v>
      </c>
      <c r="BF99" s="140">
        <f t="shared" si="1"/>
        <v>0</v>
      </c>
      <c r="BG99" s="140">
        <f t="shared" si="2"/>
        <v>0</v>
      </c>
      <c r="BH99" s="140">
        <f t="shared" si="3"/>
        <v>0</v>
      </c>
      <c r="BI99" s="140">
        <f t="shared" si="4"/>
        <v>0</v>
      </c>
      <c r="BJ99" s="139" t="s">
        <v>86</v>
      </c>
      <c r="BK99" s="138"/>
      <c r="BL99" s="138"/>
      <c r="BM99" s="138"/>
    </row>
    <row r="100" spans="2:65" s="1" customFormat="1" ht="18" customHeight="1">
      <c r="B100" s="133"/>
      <c r="C100" s="134"/>
      <c r="D100" s="219" t="s">
        <v>130</v>
      </c>
      <c r="E100" s="237"/>
      <c r="F100" s="237"/>
      <c r="G100" s="237"/>
      <c r="H100" s="237"/>
      <c r="I100" s="134"/>
      <c r="J100" s="134"/>
      <c r="K100" s="134"/>
      <c r="L100" s="134"/>
      <c r="M100" s="134"/>
      <c r="N100" s="218">
        <f>ROUND(N88*T100,2)</f>
        <v>0</v>
      </c>
      <c r="O100" s="237"/>
      <c r="P100" s="237"/>
      <c r="Q100" s="237"/>
      <c r="R100" s="135"/>
      <c r="S100" s="134"/>
      <c r="T100" s="136"/>
      <c r="U100" s="137" t="s">
        <v>42</v>
      </c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9" t="s">
        <v>128</v>
      </c>
      <c r="AZ100" s="138"/>
      <c r="BA100" s="138"/>
      <c r="BB100" s="138"/>
      <c r="BC100" s="138"/>
      <c r="BD100" s="138"/>
      <c r="BE100" s="140">
        <f t="shared" si="0"/>
        <v>0</v>
      </c>
      <c r="BF100" s="140">
        <f t="shared" si="1"/>
        <v>0</v>
      </c>
      <c r="BG100" s="140">
        <f t="shared" si="2"/>
        <v>0</v>
      </c>
      <c r="BH100" s="140">
        <f t="shared" si="3"/>
        <v>0</v>
      </c>
      <c r="BI100" s="140">
        <f t="shared" si="4"/>
        <v>0</v>
      </c>
      <c r="BJ100" s="139" t="s">
        <v>86</v>
      </c>
      <c r="BK100" s="138"/>
      <c r="BL100" s="138"/>
      <c r="BM100" s="138"/>
    </row>
    <row r="101" spans="2:65" s="1" customFormat="1" ht="18" customHeight="1">
      <c r="B101" s="133"/>
      <c r="C101" s="134"/>
      <c r="D101" s="219" t="s">
        <v>131</v>
      </c>
      <c r="E101" s="237"/>
      <c r="F101" s="237"/>
      <c r="G101" s="237"/>
      <c r="H101" s="237"/>
      <c r="I101" s="134"/>
      <c r="J101" s="134"/>
      <c r="K101" s="134"/>
      <c r="L101" s="134"/>
      <c r="M101" s="134"/>
      <c r="N101" s="218">
        <f>ROUND(N88*T101,2)</f>
        <v>0</v>
      </c>
      <c r="O101" s="237"/>
      <c r="P101" s="237"/>
      <c r="Q101" s="237"/>
      <c r="R101" s="135"/>
      <c r="S101" s="134"/>
      <c r="T101" s="136"/>
      <c r="U101" s="137" t="s">
        <v>42</v>
      </c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9" t="s">
        <v>128</v>
      </c>
      <c r="AZ101" s="138"/>
      <c r="BA101" s="138"/>
      <c r="BB101" s="138"/>
      <c r="BC101" s="138"/>
      <c r="BD101" s="138"/>
      <c r="BE101" s="140">
        <f t="shared" si="0"/>
        <v>0</v>
      </c>
      <c r="BF101" s="140">
        <f t="shared" si="1"/>
        <v>0</v>
      </c>
      <c r="BG101" s="140">
        <f t="shared" si="2"/>
        <v>0</v>
      </c>
      <c r="BH101" s="140">
        <f t="shared" si="3"/>
        <v>0</v>
      </c>
      <c r="BI101" s="140">
        <f t="shared" si="4"/>
        <v>0</v>
      </c>
      <c r="BJ101" s="139" t="s">
        <v>86</v>
      </c>
      <c r="BK101" s="138"/>
      <c r="BL101" s="138"/>
      <c r="BM101" s="138"/>
    </row>
    <row r="102" spans="2:65" s="1" customFormat="1" ht="18" customHeight="1">
      <c r="B102" s="133"/>
      <c r="C102" s="134"/>
      <c r="D102" s="219" t="s">
        <v>132</v>
      </c>
      <c r="E102" s="237"/>
      <c r="F102" s="237"/>
      <c r="G102" s="237"/>
      <c r="H102" s="237"/>
      <c r="I102" s="134"/>
      <c r="J102" s="134"/>
      <c r="K102" s="134"/>
      <c r="L102" s="134"/>
      <c r="M102" s="134"/>
      <c r="N102" s="218">
        <f>ROUND(N88*T102,2)</f>
        <v>0</v>
      </c>
      <c r="O102" s="237"/>
      <c r="P102" s="237"/>
      <c r="Q102" s="237"/>
      <c r="R102" s="135"/>
      <c r="S102" s="134"/>
      <c r="T102" s="136"/>
      <c r="U102" s="137" t="s">
        <v>42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128</v>
      </c>
      <c r="AZ102" s="138"/>
      <c r="BA102" s="138"/>
      <c r="BB102" s="138"/>
      <c r="BC102" s="138"/>
      <c r="BD102" s="138"/>
      <c r="BE102" s="140">
        <f t="shared" si="0"/>
        <v>0</v>
      </c>
      <c r="BF102" s="140">
        <f t="shared" si="1"/>
        <v>0</v>
      </c>
      <c r="BG102" s="140">
        <f t="shared" si="2"/>
        <v>0</v>
      </c>
      <c r="BH102" s="140">
        <f t="shared" si="3"/>
        <v>0</v>
      </c>
      <c r="BI102" s="140">
        <f t="shared" si="4"/>
        <v>0</v>
      </c>
      <c r="BJ102" s="139" t="s">
        <v>86</v>
      </c>
      <c r="BK102" s="138"/>
      <c r="BL102" s="138"/>
      <c r="BM102" s="138"/>
    </row>
    <row r="103" spans="2:65" s="1" customFormat="1" ht="18" customHeight="1">
      <c r="B103" s="133"/>
      <c r="C103" s="134"/>
      <c r="D103" s="141" t="s">
        <v>133</v>
      </c>
      <c r="E103" s="134"/>
      <c r="F103" s="134"/>
      <c r="G103" s="134"/>
      <c r="H103" s="134"/>
      <c r="I103" s="134"/>
      <c r="J103" s="134"/>
      <c r="K103" s="134"/>
      <c r="L103" s="134"/>
      <c r="M103" s="134"/>
      <c r="N103" s="218">
        <f>ROUND(N88*T103,2)</f>
        <v>0</v>
      </c>
      <c r="O103" s="237"/>
      <c r="P103" s="237"/>
      <c r="Q103" s="237"/>
      <c r="R103" s="135"/>
      <c r="S103" s="134"/>
      <c r="T103" s="142"/>
      <c r="U103" s="143" t="s">
        <v>42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134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86</v>
      </c>
      <c r="BK103" s="138"/>
      <c r="BL103" s="138"/>
      <c r="BM103" s="138"/>
    </row>
    <row r="104" spans="2:18" s="1" customFormat="1" ht="13.5">
      <c r="B104" s="31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3"/>
    </row>
    <row r="105" spans="2:18" s="1" customFormat="1" ht="29.25" customHeight="1">
      <c r="B105" s="31"/>
      <c r="C105" s="116" t="s">
        <v>105</v>
      </c>
      <c r="D105" s="117"/>
      <c r="E105" s="117"/>
      <c r="F105" s="117"/>
      <c r="G105" s="117"/>
      <c r="H105" s="117"/>
      <c r="I105" s="117"/>
      <c r="J105" s="117"/>
      <c r="K105" s="117"/>
      <c r="L105" s="222">
        <f>ROUND(SUM(N88+N97),2)</f>
        <v>0</v>
      </c>
      <c r="M105" s="232"/>
      <c r="N105" s="232"/>
      <c r="O105" s="232"/>
      <c r="P105" s="232"/>
      <c r="Q105" s="232"/>
      <c r="R105" s="33"/>
    </row>
    <row r="106" spans="2:18" s="1" customFormat="1" ht="6.75" customHeight="1"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7"/>
    </row>
    <row r="110" spans="2:18" s="1" customFormat="1" ht="6.75" customHeight="1">
      <c r="B110" s="58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60"/>
    </row>
    <row r="111" spans="2:18" s="1" customFormat="1" ht="36.75" customHeight="1">
      <c r="B111" s="31"/>
      <c r="C111" s="181" t="s">
        <v>135</v>
      </c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33"/>
    </row>
    <row r="112" spans="2:18" s="1" customFormat="1" ht="6.75" customHeight="1"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3"/>
    </row>
    <row r="113" spans="2:18" s="1" customFormat="1" ht="30" customHeight="1">
      <c r="B113" s="31"/>
      <c r="C113" s="26" t="s">
        <v>15</v>
      </c>
      <c r="D113" s="32"/>
      <c r="E113" s="32"/>
      <c r="F113" s="224" t="str">
        <f>F6</f>
        <v>Stavebno-technické úpravy učební fyziky, chémie a biológie</v>
      </c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32"/>
      <c r="R113" s="33"/>
    </row>
    <row r="114" spans="2:18" s="1" customFormat="1" ht="36.75" customHeight="1">
      <c r="B114" s="31"/>
      <c r="C114" s="65" t="s">
        <v>108</v>
      </c>
      <c r="D114" s="32"/>
      <c r="E114" s="32"/>
      <c r="F114" s="201" t="str">
        <f>F7</f>
        <v>009 - 03 - Elektroinštalácia</v>
      </c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32"/>
      <c r="R114" s="33"/>
    </row>
    <row r="115" spans="2:18" s="1" customFormat="1" ht="6.75" customHeight="1"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3"/>
    </row>
    <row r="116" spans="2:18" s="1" customFormat="1" ht="18" customHeight="1">
      <c r="B116" s="31"/>
      <c r="C116" s="26" t="s">
        <v>19</v>
      </c>
      <c r="D116" s="32"/>
      <c r="E116" s="32"/>
      <c r="F116" s="24" t="str">
        <f>F9</f>
        <v>Jilemnického 2, Žiar nad Hronom</v>
      </c>
      <c r="G116" s="32"/>
      <c r="H116" s="32"/>
      <c r="I116" s="32"/>
      <c r="J116" s="32"/>
      <c r="K116" s="26" t="s">
        <v>21</v>
      </c>
      <c r="L116" s="32"/>
      <c r="M116" s="230" t="str">
        <f>IF(O9="","",O9)</f>
        <v>25. 4. 2017</v>
      </c>
      <c r="N116" s="200"/>
      <c r="O116" s="200"/>
      <c r="P116" s="200"/>
      <c r="Q116" s="32"/>
      <c r="R116" s="33"/>
    </row>
    <row r="117" spans="2:18" s="1" customFormat="1" ht="6.75" customHeight="1"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3"/>
    </row>
    <row r="118" spans="2:18" s="1" customFormat="1" ht="15">
      <c r="B118" s="31"/>
      <c r="C118" s="26" t="s">
        <v>23</v>
      </c>
      <c r="D118" s="32"/>
      <c r="E118" s="32"/>
      <c r="F118" s="24" t="str">
        <f>E12</f>
        <v>Mesto Žiar nad Hronom</v>
      </c>
      <c r="G118" s="32"/>
      <c r="H118" s="32"/>
      <c r="I118" s="32"/>
      <c r="J118" s="32"/>
      <c r="K118" s="26" t="s">
        <v>29</v>
      </c>
      <c r="L118" s="32"/>
      <c r="M118" s="186" t="str">
        <f>E18</f>
        <v>Ing. Katarína Fronková</v>
      </c>
      <c r="N118" s="200"/>
      <c r="O118" s="200"/>
      <c r="P118" s="200"/>
      <c r="Q118" s="200"/>
      <c r="R118" s="33"/>
    </row>
    <row r="119" spans="2:18" s="1" customFormat="1" ht="14.25" customHeight="1">
      <c r="B119" s="31"/>
      <c r="C119" s="26" t="s">
        <v>27</v>
      </c>
      <c r="D119" s="32"/>
      <c r="E119" s="32"/>
      <c r="F119" s="24" t="str">
        <f>IF(E15="","",E15)</f>
        <v>Vyplň údaj</v>
      </c>
      <c r="G119" s="32"/>
      <c r="H119" s="32"/>
      <c r="I119" s="32"/>
      <c r="J119" s="32"/>
      <c r="K119" s="26" t="s">
        <v>33</v>
      </c>
      <c r="L119" s="32"/>
      <c r="M119" s="186" t="str">
        <f>E21</f>
        <v>Bc.Bianca Mihalková Hess</v>
      </c>
      <c r="N119" s="200"/>
      <c r="O119" s="200"/>
      <c r="P119" s="200"/>
      <c r="Q119" s="200"/>
      <c r="R119" s="33"/>
    </row>
    <row r="120" spans="2:18" s="1" customFormat="1" ht="9.75" customHeight="1"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3"/>
    </row>
    <row r="121" spans="2:27" s="9" customFormat="1" ht="29.25" customHeight="1">
      <c r="B121" s="144"/>
      <c r="C121" s="145" t="s">
        <v>136</v>
      </c>
      <c r="D121" s="146" t="s">
        <v>137</v>
      </c>
      <c r="E121" s="146" t="s">
        <v>57</v>
      </c>
      <c r="F121" s="238" t="s">
        <v>138</v>
      </c>
      <c r="G121" s="239"/>
      <c r="H121" s="239"/>
      <c r="I121" s="239"/>
      <c r="J121" s="146" t="s">
        <v>139</v>
      </c>
      <c r="K121" s="146" t="s">
        <v>140</v>
      </c>
      <c r="L121" s="240" t="s">
        <v>141</v>
      </c>
      <c r="M121" s="239"/>
      <c r="N121" s="238" t="s">
        <v>115</v>
      </c>
      <c r="O121" s="239"/>
      <c r="P121" s="239"/>
      <c r="Q121" s="241"/>
      <c r="R121" s="147"/>
      <c r="T121" s="73" t="s">
        <v>142</v>
      </c>
      <c r="U121" s="74" t="s">
        <v>39</v>
      </c>
      <c r="V121" s="74" t="s">
        <v>143</v>
      </c>
      <c r="W121" s="74" t="s">
        <v>144</v>
      </c>
      <c r="X121" s="74" t="s">
        <v>145</v>
      </c>
      <c r="Y121" s="74" t="s">
        <v>146</v>
      </c>
      <c r="Z121" s="74" t="s">
        <v>147</v>
      </c>
      <c r="AA121" s="75" t="s">
        <v>148</v>
      </c>
    </row>
    <row r="122" spans="2:63" s="1" customFormat="1" ht="29.25" customHeight="1">
      <c r="B122" s="31"/>
      <c r="C122" s="77" t="s">
        <v>112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250">
        <f>BK122</f>
        <v>0</v>
      </c>
      <c r="O122" s="251"/>
      <c r="P122" s="251"/>
      <c r="Q122" s="251"/>
      <c r="R122" s="33"/>
      <c r="T122" s="76"/>
      <c r="U122" s="47"/>
      <c r="V122" s="47"/>
      <c r="W122" s="148">
        <f>W123+W202</f>
        <v>0</v>
      </c>
      <c r="X122" s="47"/>
      <c r="Y122" s="148">
        <f>Y123+Y202</f>
        <v>0.69696</v>
      </c>
      <c r="Z122" s="47"/>
      <c r="AA122" s="149">
        <f>AA123+AA202</f>
        <v>0</v>
      </c>
      <c r="AT122" s="14" t="s">
        <v>74</v>
      </c>
      <c r="AU122" s="14" t="s">
        <v>117</v>
      </c>
      <c r="BK122" s="150">
        <f>BK123+BK202</f>
        <v>0</v>
      </c>
    </row>
    <row r="123" spans="2:63" s="10" customFormat="1" ht="36.75" customHeight="1">
      <c r="B123" s="151"/>
      <c r="C123" s="152"/>
      <c r="D123" s="153" t="s">
        <v>640</v>
      </c>
      <c r="E123" s="153"/>
      <c r="F123" s="153"/>
      <c r="G123" s="153"/>
      <c r="H123" s="153"/>
      <c r="I123" s="153"/>
      <c r="J123" s="153"/>
      <c r="K123" s="153"/>
      <c r="L123" s="153"/>
      <c r="M123" s="153"/>
      <c r="N123" s="235">
        <f>BK123</f>
        <v>0</v>
      </c>
      <c r="O123" s="252"/>
      <c r="P123" s="252"/>
      <c r="Q123" s="252"/>
      <c r="R123" s="154"/>
      <c r="T123" s="155"/>
      <c r="U123" s="152"/>
      <c r="V123" s="152"/>
      <c r="W123" s="156">
        <f>W124</f>
        <v>0</v>
      </c>
      <c r="X123" s="152"/>
      <c r="Y123" s="156">
        <f>Y124</f>
        <v>0.69696</v>
      </c>
      <c r="Z123" s="152"/>
      <c r="AA123" s="157">
        <f>AA124</f>
        <v>0</v>
      </c>
      <c r="AR123" s="158" t="s">
        <v>160</v>
      </c>
      <c r="AT123" s="159" t="s">
        <v>74</v>
      </c>
      <c r="AU123" s="159" t="s">
        <v>75</v>
      </c>
      <c r="AY123" s="158" t="s">
        <v>149</v>
      </c>
      <c r="BK123" s="160">
        <f>BK124</f>
        <v>0</v>
      </c>
    </row>
    <row r="124" spans="2:63" s="10" customFormat="1" ht="19.5" customHeight="1">
      <c r="B124" s="151"/>
      <c r="C124" s="152"/>
      <c r="D124" s="161" t="s">
        <v>641</v>
      </c>
      <c r="E124" s="161"/>
      <c r="F124" s="161"/>
      <c r="G124" s="161"/>
      <c r="H124" s="161"/>
      <c r="I124" s="161"/>
      <c r="J124" s="161"/>
      <c r="K124" s="161"/>
      <c r="L124" s="161"/>
      <c r="M124" s="161"/>
      <c r="N124" s="265">
        <f>BK124</f>
        <v>0</v>
      </c>
      <c r="O124" s="266"/>
      <c r="P124" s="266"/>
      <c r="Q124" s="266"/>
      <c r="R124" s="154"/>
      <c r="T124" s="155"/>
      <c r="U124" s="152"/>
      <c r="V124" s="152"/>
      <c r="W124" s="156">
        <f>W125+W149+W173+W199</f>
        <v>0</v>
      </c>
      <c r="X124" s="152"/>
      <c r="Y124" s="156">
        <f>Y125+Y149+Y173+Y199</f>
        <v>0.69696</v>
      </c>
      <c r="Z124" s="152"/>
      <c r="AA124" s="157">
        <f>AA125+AA149+AA173+AA199</f>
        <v>0</v>
      </c>
      <c r="AR124" s="158" t="s">
        <v>160</v>
      </c>
      <c r="AT124" s="159" t="s">
        <v>74</v>
      </c>
      <c r="AU124" s="159" t="s">
        <v>82</v>
      </c>
      <c r="AY124" s="158" t="s">
        <v>149</v>
      </c>
      <c r="BK124" s="160">
        <f>BK125+BK149+BK173+BK199</f>
        <v>0</v>
      </c>
    </row>
    <row r="125" spans="2:63" s="10" customFormat="1" ht="14.25" customHeight="1">
      <c r="B125" s="151"/>
      <c r="C125" s="152"/>
      <c r="D125" s="161" t="s">
        <v>642</v>
      </c>
      <c r="E125" s="161"/>
      <c r="F125" s="161"/>
      <c r="G125" s="161"/>
      <c r="H125" s="161"/>
      <c r="I125" s="161"/>
      <c r="J125" s="161"/>
      <c r="K125" s="161"/>
      <c r="L125" s="161"/>
      <c r="M125" s="161"/>
      <c r="N125" s="253">
        <f>BK125</f>
        <v>0</v>
      </c>
      <c r="O125" s="254"/>
      <c r="P125" s="254"/>
      <c r="Q125" s="254"/>
      <c r="R125" s="154"/>
      <c r="T125" s="155"/>
      <c r="U125" s="152"/>
      <c r="V125" s="152"/>
      <c r="W125" s="156">
        <f>SUM(W126:W148)</f>
        <v>0</v>
      </c>
      <c r="X125" s="152"/>
      <c r="Y125" s="156">
        <f>SUM(Y126:Y148)</f>
        <v>0.22558</v>
      </c>
      <c r="Z125" s="152"/>
      <c r="AA125" s="157">
        <f>SUM(AA126:AA148)</f>
        <v>0</v>
      </c>
      <c r="AR125" s="158" t="s">
        <v>160</v>
      </c>
      <c r="AT125" s="159" t="s">
        <v>74</v>
      </c>
      <c r="AU125" s="159" t="s">
        <v>86</v>
      </c>
      <c r="AY125" s="158" t="s">
        <v>149</v>
      </c>
      <c r="BK125" s="160">
        <f>SUM(BK126:BK148)</f>
        <v>0</v>
      </c>
    </row>
    <row r="126" spans="2:65" s="1" customFormat="1" ht="31.5" customHeight="1">
      <c r="B126" s="133"/>
      <c r="C126" s="162" t="s">
        <v>82</v>
      </c>
      <c r="D126" s="162" t="s">
        <v>150</v>
      </c>
      <c r="E126" s="163" t="s">
        <v>645</v>
      </c>
      <c r="F126" s="242" t="s">
        <v>646</v>
      </c>
      <c r="G126" s="243"/>
      <c r="H126" s="243"/>
      <c r="I126" s="243"/>
      <c r="J126" s="164" t="s">
        <v>287</v>
      </c>
      <c r="K126" s="165">
        <v>200</v>
      </c>
      <c r="L126" s="244">
        <v>0</v>
      </c>
      <c r="M126" s="243"/>
      <c r="N126" s="245">
        <f aca="true" t="shared" si="5" ref="N126:N148">ROUND(L126*K126,3)</f>
        <v>0</v>
      </c>
      <c r="O126" s="243"/>
      <c r="P126" s="243"/>
      <c r="Q126" s="243"/>
      <c r="R126" s="135"/>
      <c r="T126" s="167" t="s">
        <v>3</v>
      </c>
      <c r="U126" s="40" t="s">
        <v>42</v>
      </c>
      <c r="V126" s="32"/>
      <c r="W126" s="168">
        <f aca="true" t="shared" si="6" ref="W126:W148">V126*K126</f>
        <v>0</v>
      </c>
      <c r="X126" s="168">
        <v>0</v>
      </c>
      <c r="Y126" s="168">
        <f aca="true" t="shared" si="7" ref="Y126:Y148">X126*K126</f>
        <v>0</v>
      </c>
      <c r="Z126" s="168">
        <v>0</v>
      </c>
      <c r="AA126" s="169">
        <f aca="true" t="shared" si="8" ref="AA126:AA148">Z126*K126</f>
        <v>0</v>
      </c>
      <c r="AR126" s="14" t="s">
        <v>533</v>
      </c>
      <c r="AT126" s="14" t="s">
        <v>150</v>
      </c>
      <c r="AU126" s="14" t="s">
        <v>160</v>
      </c>
      <c r="AY126" s="14" t="s">
        <v>149</v>
      </c>
      <c r="BE126" s="110">
        <f aca="true" t="shared" si="9" ref="BE126:BE148">IF(U126="základná",N126,0)</f>
        <v>0</v>
      </c>
      <c r="BF126" s="110">
        <f aca="true" t="shared" si="10" ref="BF126:BF148">IF(U126="znížená",N126,0)</f>
        <v>0</v>
      </c>
      <c r="BG126" s="110">
        <f aca="true" t="shared" si="11" ref="BG126:BG148">IF(U126="zákl. prenesená",N126,0)</f>
        <v>0</v>
      </c>
      <c r="BH126" s="110">
        <f aca="true" t="shared" si="12" ref="BH126:BH148">IF(U126="zníž. prenesená",N126,0)</f>
        <v>0</v>
      </c>
      <c r="BI126" s="110">
        <f aca="true" t="shared" si="13" ref="BI126:BI148">IF(U126="nulová",N126,0)</f>
        <v>0</v>
      </c>
      <c r="BJ126" s="14" t="s">
        <v>86</v>
      </c>
      <c r="BK126" s="170">
        <f aca="true" t="shared" si="14" ref="BK126:BK148">ROUND(L126*K126,3)</f>
        <v>0</v>
      </c>
      <c r="BL126" s="14" t="s">
        <v>533</v>
      </c>
      <c r="BM126" s="14" t="s">
        <v>647</v>
      </c>
    </row>
    <row r="127" spans="2:65" s="1" customFormat="1" ht="22.5" customHeight="1">
      <c r="B127" s="133"/>
      <c r="C127" s="175" t="s">
        <v>86</v>
      </c>
      <c r="D127" s="175" t="s">
        <v>292</v>
      </c>
      <c r="E127" s="176" t="s">
        <v>648</v>
      </c>
      <c r="F127" s="261" t="s">
        <v>649</v>
      </c>
      <c r="G127" s="262"/>
      <c r="H127" s="262"/>
      <c r="I127" s="262"/>
      <c r="J127" s="177" t="s">
        <v>287</v>
      </c>
      <c r="K127" s="178">
        <v>200</v>
      </c>
      <c r="L127" s="263">
        <v>0</v>
      </c>
      <c r="M127" s="262"/>
      <c r="N127" s="264">
        <f t="shared" si="5"/>
        <v>0</v>
      </c>
      <c r="O127" s="243"/>
      <c r="P127" s="243"/>
      <c r="Q127" s="243"/>
      <c r="R127" s="135"/>
      <c r="T127" s="167" t="s">
        <v>3</v>
      </c>
      <c r="U127" s="40" t="s">
        <v>42</v>
      </c>
      <c r="V127" s="32"/>
      <c r="W127" s="168">
        <f t="shared" si="6"/>
        <v>0</v>
      </c>
      <c r="X127" s="168">
        <v>0.00017</v>
      </c>
      <c r="Y127" s="168">
        <f t="shared" si="7"/>
        <v>0.034</v>
      </c>
      <c r="Z127" s="168">
        <v>0</v>
      </c>
      <c r="AA127" s="169">
        <f t="shared" si="8"/>
        <v>0</v>
      </c>
      <c r="AR127" s="14" t="s">
        <v>650</v>
      </c>
      <c r="AT127" s="14" t="s">
        <v>292</v>
      </c>
      <c r="AU127" s="14" t="s">
        <v>160</v>
      </c>
      <c r="AY127" s="14" t="s">
        <v>149</v>
      </c>
      <c r="BE127" s="110">
        <f t="shared" si="9"/>
        <v>0</v>
      </c>
      <c r="BF127" s="110">
        <f t="shared" si="10"/>
        <v>0</v>
      </c>
      <c r="BG127" s="110">
        <f t="shared" si="11"/>
        <v>0</v>
      </c>
      <c r="BH127" s="110">
        <f t="shared" si="12"/>
        <v>0</v>
      </c>
      <c r="BI127" s="110">
        <f t="shared" si="13"/>
        <v>0</v>
      </c>
      <c r="BJ127" s="14" t="s">
        <v>86</v>
      </c>
      <c r="BK127" s="170">
        <f t="shared" si="14"/>
        <v>0</v>
      </c>
      <c r="BL127" s="14" t="s">
        <v>650</v>
      </c>
      <c r="BM127" s="14" t="s">
        <v>651</v>
      </c>
    </row>
    <row r="128" spans="2:65" s="1" customFormat="1" ht="22.5" customHeight="1">
      <c r="B128" s="133"/>
      <c r="C128" s="162" t="s">
        <v>160</v>
      </c>
      <c r="D128" s="162" t="s">
        <v>150</v>
      </c>
      <c r="E128" s="163" t="s">
        <v>652</v>
      </c>
      <c r="F128" s="242" t="s">
        <v>653</v>
      </c>
      <c r="G128" s="243"/>
      <c r="H128" s="243"/>
      <c r="I128" s="243"/>
      <c r="J128" s="164" t="s">
        <v>153</v>
      </c>
      <c r="K128" s="165">
        <v>26</v>
      </c>
      <c r="L128" s="244">
        <v>0</v>
      </c>
      <c r="M128" s="243"/>
      <c r="N128" s="245">
        <f t="shared" si="5"/>
        <v>0</v>
      </c>
      <c r="O128" s="243"/>
      <c r="P128" s="243"/>
      <c r="Q128" s="243"/>
      <c r="R128" s="135"/>
      <c r="T128" s="167" t="s">
        <v>3</v>
      </c>
      <c r="U128" s="40" t="s">
        <v>42</v>
      </c>
      <c r="V128" s="32"/>
      <c r="W128" s="168">
        <f t="shared" si="6"/>
        <v>0</v>
      </c>
      <c r="X128" s="168">
        <v>0</v>
      </c>
      <c r="Y128" s="168">
        <f t="shared" si="7"/>
        <v>0</v>
      </c>
      <c r="Z128" s="168">
        <v>0</v>
      </c>
      <c r="AA128" s="169">
        <f t="shared" si="8"/>
        <v>0</v>
      </c>
      <c r="AR128" s="14" t="s">
        <v>533</v>
      </c>
      <c r="AT128" s="14" t="s">
        <v>150</v>
      </c>
      <c r="AU128" s="14" t="s">
        <v>160</v>
      </c>
      <c r="AY128" s="14" t="s">
        <v>149</v>
      </c>
      <c r="BE128" s="110">
        <f t="shared" si="9"/>
        <v>0</v>
      </c>
      <c r="BF128" s="110">
        <f t="shared" si="10"/>
        <v>0</v>
      </c>
      <c r="BG128" s="110">
        <f t="shared" si="11"/>
        <v>0</v>
      </c>
      <c r="BH128" s="110">
        <f t="shared" si="12"/>
        <v>0</v>
      </c>
      <c r="BI128" s="110">
        <f t="shared" si="13"/>
        <v>0</v>
      </c>
      <c r="BJ128" s="14" t="s">
        <v>86</v>
      </c>
      <c r="BK128" s="170">
        <f t="shared" si="14"/>
        <v>0</v>
      </c>
      <c r="BL128" s="14" t="s">
        <v>533</v>
      </c>
      <c r="BM128" s="14" t="s">
        <v>654</v>
      </c>
    </row>
    <row r="129" spans="2:65" s="1" customFormat="1" ht="22.5" customHeight="1">
      <c r="B129" s="133"/>
      <c r="C129" s="175" t="s">
        <v>154</v>
      </c>
      <c r="D129" s="175" t="s">
        <v>292</v>
      </c>
      <c r="E129" s="176" t="s">
        <v>655</v>
      </c>
      <c r="F129" s="261" t="s">
        <v>656</v>
      </c>
      <c r="G129" s="262"/>
      <c r="H129" s="262"/>
      <c r="I129" s="262"/>
      <c r="J129" s="177" t="s">
        <v>153</v>
      </c>
      <c r="K129" s="178">
        <v>10</v>
      </c>
      <c r="L129" s="263">
        <v>0</v>
      </c>
      <c r="M129" s="262"/>
      <c r="N129" s="264">
        <f t="shared" si="5"/>
        <v>0</v>
      </c>
      <c r="O129" s="243"/>
      <c r="P129" s="243"/>
      <c r="Q129" s="243"/>
      <c r="R129" s="135"/>
      <c r="T129" s="167" t="s">
        <v>3</v>
      </c>
      <c r="U129" s="40" t="s">
        <v>42</v>
      </c>
      <c r="V129" s="32"/>
      <c r="W129" s="168">
        <f t="shared" si="6"/>
        <v>0</v>
      </c>
      <c r="X129" s="168">
        <v>3E-05</v>
      </c>
      <c r="Y129" s="168">
        <f t="shared" si="7"/>
        <v>0.00030000000000000003</v>
      </c>
      <c r="Z129" s="168">
        <v>0</v>
      </c>
      <c r="AA129" s="169">
        <f t="shared" si="8"/>
        <v>0</v>
      </c>
      <c r="AR129" s="14" t="s">
        <v>650</v>
      </c>
      <c r="AT129" s="14" t="s">
        <v>292</v>
      </c>
      <c r="AU129" s="14" t="s">
        <v>160</v>
      </c>
      <c r="AY129" s="14" t="s">
        <v>149</v>
      </c>
      <c r="BE129" s="110">
        <f t="shared" si="9"/>
        <v>0</v>
      </c>
      <c r="BF129" s="110">
        <f t="shared" si="10"/>
        <v>0</v>
      </c>
      <c r="BG129" s="110">
        <f t="shared" si="11"/>
        <v>0</v>
      </c>
      <c r="BH129" s="110">
        <f t="shared" si="12"/>
        <v>0</v>
      </c>
      <c r="BI129" s="110">
        <f t="shared" si="13"/>
        <v>0</v>
      </c>
      <c r="BJ129" s="14" t="s">
        <v>86</v>
      </c>
      <c r="BK129" s="170">
        <f t="shared" si="14"/>
        <v>0</v>
      </c>
      <c r="BL129" s="14" t="s">
        <v>650</v>
      </c>
      <c r="BM129" s="14" t="s">
        <v>657</v>
      </c>
    </row>
    <row r="130" spans="2:65" s="1" customFormat="1" ht="22.5" customHeight="1">
      <c r="B130" s="133"/>
      <c r="C130" s="175" t="s">
        <v>167</v>
      </c>
      <c r="D130" s="175" t="s">
        <v>292</v>
      </c>
      <c r="E130" s="176" t="s">
        <v>658</v>
      </c>
      <c r="F130" s="261" t="s">
        <v>659</v>
      </c>
      <c r="G130" s="262"/>
      <c r="H130" s="262"/>
      <c r="I130" s="262"/>
      <c r="J130" s="177" t="s">
        <v>153</v>
      </c>
      <c r="K130" s="178">
        <v>16</v>
      </c>
      <c r="L130" s="263">
        <v>0</v>
      </c>
      <c r="M130" s="262"/>
      <c r="N130" s="264">
        <f t="shared" si="5"/>
        <v>0</v>
      </c>
      <c r="O130" s="243"/>
      <c r="P130" s="243"/>
      <c r="Q130" s="243"/>
      <c r="R130" s="135"/>
      <c r="T130" s="167" t="s">
        <v>3</v>
      </c>
      <c r="U130" s="40" t="s">
        <v>42</v>
      </c>
      <c r="V130" s="32"/>
      <c r="W130" s="168">
        <f t="shared" si="6"/>
        <v>0</v>
      </c>
      <c r="X130" s="168">
        <v>4E-05</v>
      </c>
      <c r="Y130" s="168">
        <f t="shared" si="7"/>
        <v>0.00064</v>
      </c>
      <c r="Z130" s="168">
        <v>0</v>
      </c>
      <c r="AA130" s="169">
        <f t="shared" si="8"/>
        <v>0</v>
      </c>
      <c r="AR130" s="14" t="s">
        <v>650</v>
      </c>
      <c r="AT130" s="14" t="s">
        <v>292</v>
      </c>
      <c r="AU130" s="14" t="s">
        <v>160</v>
      </c>
      <c r="AY130" s="14" t="s">
        <v>149</v>
      </c>
      <c r="BE130" s="110">
        <f t="shared" si="9"/>
        <v>0</v>
      </c>
      <c r="BF130" s="110">
        <f t="shared" si="10"/>
        <v>0</v>
      </c>
      <c r="BG130" s="110">
        <f t="shared" si="11"/>
        <v>0</v>
      </c>
      <c r="BH130" s="110">
        <f t="shared" si="12"/>
        <v>0</v>
      </c>
      <c r="BI130" s="110">
        <f t="shared" si="13"/>
        <v>0</v>
      </c>
      <c r="BJ130" s="14" t="s">
        <v>86</v>
      </c>
      <c r="BK130" s="170">
        <f t="shared" si="14"/>
        <v>0</v>
      </c>
      <c r="BL130" s="14" t="s">
        <v>650</v>
      </c>
      <c r="BM130" s="14" t="s">
        <v>660</v>
      </c>
    </row>
    <row r="131" spans="2:65" s="1" customFormat="1" ht="22.5" customHeight="1">
      <c r="B131" s="133"/>
      <c r="C131" s="162" t="s">
        <v>171</v>
      </c>
      <c r="D131" s="162" t="s">
        <v>150</v>
      </c>
      <c r="E131" s="163" t="s">
        <v>661</v>
      </c>
      <c r="F131" s="242" t="s">
        <v>662</v>
      </c>
      <c r="G131" s="243"/>
      <c r="H131" s="243"/>
      <c r="I131" s="243"/>
      <c r="J131" s="164" t="s">
        <v>153</v>
      </c>
      <c r="K131" s="165">
        <v>1</v>
      </c>
      <c r="L131" s="244">
        <v>0</v>
      </c>
      <c r="M131" s="243"/>
      <c r="N131" s="245">
        <f t="shared" si="5"/>
        <v>0</v>
      </c>
      <c r="O131" s="243"/>
      <c r="P131" s="243"/>
      <c r="Q131" s="243"/>
      <c r="R131" s="135"/>
      <c r="T131" s="167" t="s">
        <v>3</v>
      </c>
      <c r="U131" s="40" t="s">
        <v>42</v>
      </c>
      <c r="V131" s="32"/>
      <c r="W131" s="168">
        <f t="shared" si="6"/>
        <v>0</v>
      </c>
      <c r="X131" s="168">
        <v>0</v>
      </c>
      <c r="Y131" s="168">
        <f t="shared" si="7"/>
        <v>0</v>
      </c>
      <c r="Z131" s="168">
        <v>0</v>
      </c>
      <c r="AA131" s="169">
        <f t="shared" si="8"/>
        <v>0</v>
      </c>
      <c r="AR131" s="14" t="s">
        <v>533</v>
      </c>
      <c r="AT131" s="14" t="s">
        <v>150</v>
      </c>
      <c r="AU131" s="14" t="s">
        <v>160</v>
      </c>
      <c r="AY131" s="14" t="s">
        <v>149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4" t="s">
        <v>86</v>
      </c>
      <c r="BK131" s="170">
        <f t="shared" si="14"/>
        <v>0</v>
      </c>
      <c r="BL131" s="14" t="s">
        <v>533</v>
      </c>
      <c r="BM131" s="14" t="s">
        <v>663</v>
      </c>
    </row>
    <row r="132" spans="2:65" s="1" customFormat="1" ht="44.25" customHeight="1">
      <c r="B132" s="133"/>
      <c r="C132" s="162" t="s">
        <v>176</v>
      </c>
      <c r="D132" s="162" t="s">
        <v>150</v>
      </c>
      <c r="E132" s="163" t="s">
        <v>664</v>
      </c>
      <c r="F132" s="242" t="s">
        <v>665</v>
      </c>
      <c r="G132" s="243"/>
      <c r="H132" s="243"/>
      <c r="I132" s="243"/>
      <c r="J132" s="164" t="s">
        <v>153</v>
      </c>
      <c r="K132" s="165">
        <v>3</v>
      </c>
      <c r="L132" s="244">
        <v>0</v>
      </c>
      <c r="M132" s="243"/>
      <c r="N132" s="245">
        <f t="shared" si="5"/>
        <v>0</v>
      </c>
      <c r="O132" s="243"/>
      <c r="P132" s="243"/>
      <c r="Q132" s="243"/>
      <c r="R132" s="135"/>
      <c r="T132" s="167" t="s">
        <v>3</v>
      </c>
      <c r="U132" s="40" t="s">
        <v>42</v>
      </c>
      <c r="V132" s="32"/>
      <c r="W132" s="168">
        <f t="shared" si="6"/>
        <v>0</v>
      </c>
      <c r="X132" s="168">
        <v>0</v>
      </c>
      <c r="Y132" s="168">
        <f t="shared" si="7"/>
        <v>0</v>
      </c>
      <c r="Z132" s="168">
        <v>0</v>
      </c>
      <c r="AA132" s="169">
        <f t="shared" si="8"/>
        <v>0</v>
      </c>
      <c r="AR132" s="14" t="s">
        <v>533</v>
      </c>
      <c r="AT132" s="14" t="s">
        <v>150</v>
      </c>
      <c r="AU132" s="14" t="s">
        <v>160</v>
      </c>
      <c r="AY132" s="14" t="s">
        <v>149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4" t="s">
        <v>86</v>
      </c>
      <c r="BK132" s="170">
        <f t="shared" si="14"/>
        <v>0</v>
      </c>
      <c r="BL132" s="14" t="s">
        <v>533</v>
      </c>
      <c r="BM132" s="14" t="s">
        <v>666</v>
      </c>
    </row>
    <row r="133" spans="2:65" s="1" customFormat="1" ht="22.5" customHeight="1">
      <c r="B133" s="133"/>
      <c r="C133" s="175" t="s">
        <v>180</v>
      </c>
      <c r="D133" s="175" t="s">
        <v>292</v>
      </c>
      <c r="E133" s="176" t="s">
        <v>667</v>
      </c>
      <c r="F133" s="261" t="s">
        <v>668</v>
      </c>
      <c r="G133" s="262"/>
      <c r="H133" s="262"/>
      <c r="I133" s="262"/>
      <c r="J133" s="177" t="s">
        <v>153</v>
      </c>
      <c r="K133" s="178">
        <v>3</v>
      </c>
      <c r="L133" s="263">
        <v>0</v>
      </c>
      <c r="M133" s="262"/>
      <c r="N133" s="264">
        <f t="shared" si="5"/>
        <v>0</v>
      </c>
      <c r="O133" s="243"/>
      <c r="P133" s="243"/>
      <c r="Q133" s="243"/>
      <c r="R133" s="135"/>
      <c r="T133" s="167" t="s">
        <v>3</v>
      </c>
      <c r="U133" s="40" t="s">
        <v>42</v>
      </c>
      <c r="V133" s="32"/>
      <c r="W133" s="168">
        <f t="shared" si="6"/>
        <v>0</v>
      </c>
      <c r="X133" s="168">
        <v>5E-05</v>
      </c>
      <c r="Y133" s="168">
        <f t="shared" si="7"/>
        <v>0.00015000000000000001</v>
      </c>
      <c r="Z133" s="168">
        <v>0</v>
      </c>
      <c r="AA133" s="169">
        <f t="shared" si="8"/>
        <v>0</v>
      </c>
      <c r="AR133" s="14" t="s">
        <v>650</v>
      </c>
      <c r="AT133" s="14" t="s">
        <v>292</v>
      </c>
      <c r="AU133" s="14" t="s">
        <v>160</v>
      </c>
      <c r="AY133" s="14" t="s">
        <v>149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4" t="s">
        <v>86</v>
      </c>
      <c r="BK133" s="170">
        <f t="shared" si="14"/>
        <v>0</v>
      </c>
      <c r="BL133" s="14" t="s">
        <v>650</v>
      </c>
      <c r="BM133" s="14" t="s">
        <v>669</v>
      </c>
    </row>
    <row r="134" spans="2:65" s="1" customFormat="1" ht="22.5" customHeight="1">
      <c r="B134" s="133"/>
      <c r="C134" s="162" t="s">
        <v>184</v>
      </c>
      <c r="D134" s="162" t="s">
        <v>150</v>
      </c>
      <c r="E134" s="163" t="s">
        <v>670</v>
      </c>
      <c r="F134" s="242" t="s">
        <v>671</v>
      </c>
      <c r="G134" s="243"/>
      <c r="H134" s="243"/>
      <c r="I134" s="243"/>
      <c r="J134" s="164" t="s">
        <v>153</v>
      </c>
      <c r="K134" s="165">
        <v>1</v>
      </c>
      <c r="L134" s="244">
        <v>0</v>
      </c>
      <c r="M134" s="243"/>
      <c r="N134" s="245">
        <f t="shared" si="5"/>
        <v>0</v>
      </c>
      <c r="O134" s="243"/>
      <c r="P134" s="243"/>
      <c r="Q134" s="243"/>
      <c r="R134" s="135"/>
      <c r="T134" s="167" t="s">
        <v>3</v>
      </c>
      <c r="U134" s="40" t="s">
        <v>42</v>
      </c>
      <c r="V134" s="32"/>
      <c r="W134" s="168">
        <f t="shared" si="6"/>
        <v>0</v>
      </c>
      <c r="X134" s="168">
        <v>0</v>
      </c>
      <c r="Y134" s="168">
        <f t="shared" si="7"/>
        <v>0</v>
      </c>
      <c r="Z134" s="168">
        <v>0</v>
      </c>
      <c r="AA134" s="169">
        <f t="shared" si="8"/>
        <v>0</v>
      </c>
      <c r="AR134" s="14" t="s">
        <v>533</v>
      </c>
      <c r="AT134" s="14" t="s">
        <v>150</v>
      </c>
      <c r="AU134" s="14" t="s">
        <v>160</v>
      </c>
      <c r="AY134" s="14" t="s">
        <v>149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4" t="s">
        <v>86</v>
      </c>
      <c r="BK134" s="170">
        <f t="shared" si="14"/>
        <v>0</v>
      </c>
      <c r="BL134" s="14" t="s">
        <v>533</v>
      </c>
      <c r="BM134" s="14" t="s">
        <v>672</v>
      </c>
    </row>
    <row r="135" spans="2:65" s="1" customFormat="1" ht="31.5" customHeight="1">
      <c r="B135" s="133"/>
      <c r="C135" s="175" t="s">
        <v>188</v>
      </c>
      <c r="D135" s="175" t="s">
        <v>292</v>
      </c>
      <c r="E135" s="176" t="s">
        <v>673</v>
      </c>
      <c r="F135" s="261" t="s">
        <v>674</v>
      </c>
      <c r="G135" s="262"/>
      <c r="H135" s="262"/>
      <c r="I135" s="262"/>
      <c r="J135" s="177" t="s">
        <v>153</v>
      </c>
      <c r="K135" s="178">
        <v>1</v>
      </c>
      <c r="L135" s="263">
        <v>0</v>
      </c>
      <c r="M135" s="262"/>
      <c r="N135" s="264">
        <f t="shared" si="5"/>
        <v>0</v>
      </c>
      <c r="O135" s="243"/>
      <c r="P135" s="243"/>
      <c r="Q135" s="243"/>
      <c r="R135" s="135"/>
      <c r="T135" s="167" t="s">
        <v>3</v>
      </c>
      <c r="U135" s="40" t="s">
        <v>42</v>
      </c>
      <c r="V135" s="32"/>
      <c r="W135" s="168">
        <f t="shared" si="6"/>
        <v>0</v>
      </c>
      <c r="X135" s="168">
        <v>0</v>
      </c>
      <c r="Y135" s="168">
        <f t="shared" si="7"/>
        <v>0</v>
      </c>
      <c r="Z135" s="168">
        <v>0</v>
      </c>
      <c r="AA135" s="169">
        <f t="shared" si="8"/>
        <v>0</v>
      </c>
      <c r="AR135" s="14" t="s">
        <v>650</v>
      </c>
      <c r="AT135" s="14" t="s">
        <v>292</v>
      </c>
      <c r="AU135" s="14" t="s">
        <v>160</v>
      </c>
      <c r="AY135" s="14" t="s">
        <v>149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4" t="s">
        <v>86</v>
      </c>
      <c r="BK135" s="170">
        <f t="shared" si="14"/>
        <v>0</v>
      </c>
      <c r="BL135" s="14" t="s">
        <v>650</v>
      </c>
      <c r="BM135" s="14" t="s">
        <v>675</v>
      </c>
    </row>
    <row r="136" spans="2:65" s="1" customFormat="1" ht="31.5" customHeight="1">
      <c r="B136" s="133"/>
      <c r="C136" s="162" t="s">
        <v>192</v>
      </c>
      <c r="D136" s="162" t="s">
        <v>150</v>
      </c>
      <c r="E136" s="163" t="s">
        <v>676</v>
      </c>
      <c r="F136" s="242" t="s">
        <v>677</v>
      </c>
      <c r="G136" s="243"/>
      <c r="H136" s="243"/>
      <c r="I136" s="243"/>
      <c r="J136" s="164" t="s">
        <v>153</v>
      </c>
      <c r="K136" s="165">
        <v>2</v>
      </c>
      <c r="L136" s="244">
        <v>0</v>
      </c>
      <c r="M136" s="243"/>
      <c r="N136" s="245">
        <f t="shared" si="5"/>
        <v>0</v>
      </c>
      <c r="O136" s="243"/>
      <c r="P136" s="243"/>
      <c r="Q136" s="243"/>
      <c r="R136" s="135"/>
      <c r="T136" s="167" t="s">
        <v>3</v>
      </c>
      <c r="U136" s="40" t="s">
        <v>42</v>
      </c>
      <c r="V136" s="32"/>
      <c r="W136" s="168">
        <f t="shared" si="6"/>
        <v>0</v>
      </c>
      <c r="X136" s="168">
        <v>0</v>
      </c>
      <c r="Y136" s="168">
        <f t="shared" si="7"/>
        <v>0</v>
      </c>
      <c r="Z136" s="168">
        <v>0</v>
      </c>
      <c r="AA136" s="169">
        <f t="shared" si="8"/>
        <v>0</v>
      </c>
      <c r="AR136" s="14" t="s">
        <v>533</v>
      </c>
      <c r="AT136" s="14" t="s">
        <v>150</v>
      </c>
      <c r="AU136" s="14" t="s">
        <v>160</v>
      </c>
      <c r="AY136" s="14" t="s">
        <v>149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4" t="s">
        <v>86</v>
      </c>
      <c r="BK136" s="170">
        <f t="shared" si="14"/>
        <v>0</v>
      </c>
      <c r="BL136" s="14" t="s">
        <v>533</v>
      </c>
      <c r="BM136" s="14" t="s">
        <v>678</v>
      </c>
    </row>
    <row r="137" spans="2:65" s="1" customFormat="1" ht="22.5" customHeight="1">
      <c r="B137" s="133"/>
      <c r="C137" s="175" t="s">
        <v>197</v>
      </c>
      <c r="D137" s="175" t="s">
        <v>292</v>
      </c>
      <c r="E137" s="176" t="s">
        <v>679</v>
      </c>
      <c r="F137" s="261" t="s">
        <v>680</v>
      </c>
      <c r="G137" s="262"/>
      <c r="H137" s="262"/>
      <c r="I137" s="262"/>
      <c r="J137" s="177" t="s">
        <v>153</v>
      </c>
      <c r="K137" s="178">
        <v>2</v>
      </c>
      <c r="L137" s="263">
        <v>0</v>
      </c>
      <c r="M137" s="262"/>
      <c r="N137" s="264">
        <f t="shared" si="5"/>
        <v>0</v>
      </c>
      <c r="O137" s="243"/>
      <c r="P137" s="243"/>
      <c r="Q137" s="243"/>
      <c r="R137" s="135"/>
      <c r="T137" s="167" t="s">
        <v>3</v>
      </c>
      <c r="U137" s="40" t="s">
        <v>42</v>
      </c>
      <c r="V137" s="32"/>
      <c r="W137" s="168">
        <f t="shared" si="6"/>
        <v>0</v>
      </c>
      <c r="X137" s="168">
        <v>7E-05</v>
      </c>
      <c r="Y137" s="168">
        <f t="shared" si="7"/>
        <v>0.00014</v>
      </c>
      <c r="Z137" s="168">
        <v>0</v>
      </c>
      <c r="AA137" s="169">
        <f t="shared" si="8"/>
        <v>0</v>
      </c>
      <c r="AR137" s="14" t="s">
        <v>650</v>
      </c>
      <c r="AT137" s="14" t="s">
        <v>292</v>
      </c>
      <c r="AU137" s="14" t="s">
        <v>160</v>
      </c>
      <c r="AY137" s="14" t="s">
        <v>149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4" t="s">
        <v>86</v>
      </c>
      <c r="BK137" s="170">
        <f t="shared" si="14"/>
        <v>0</v>
      </c>
      <c r="BL137" s="14" t="s">
        <v>650</v>
      </c>
      <c r="BM137" s="14" t="s">
        <v>681</v>
      </c>
    </row>
    <row r="138" spans="2:65" s="1" customFormat="1" ht="22.5" customHeight="1">
      <c r="B138" s="133"/>
      <c r="C138" s="162" t="s">
        <v>201</v>
      </c>
      <c r="D138" s="162" t="s">
        <v>150</v>
      </c>
      <c r="E138" s="163" t="s">
        <v>682</v>
      </c>
      <c r="F138" s="242" t="s">
        <v>683</v>
      </c>
      <c r="G138" s="243"/>
      <c r="H138" s="243"/>
      <c r="I138" s="243"/>
      <c r="J138" s="164" t="s">
        <v>153</v>
      </c>
      <c r="K138" s="165">
        <v>4</v>
      </c>
      <c r="L138" s="244">
        <v>0</v>
      </c>
      <c r="M138" s="243"/>
      <c r="N138" s="245">
        <f t="shared" si="5"/>
        <v>0</v>
      </c>
      <c r="O138" s="243"/>
      <c r="P138" s="243"/>
      <c r="Q138" s="243"/>
      <c r="R138" s="135"/>
      <c r="T138" s="167" t="s">
        <v>3</v>
      </c>
      <c r="U138" s="40" t="s">
        <v>42</v>
      </c>
      <c r="V138" s="32"/>
      <c r="W138" s="168">
        <f t="shared" si="6"/>
        <v>0</v>
      </c>
      <c r="X138" s="168">
        <v>0</v>
      </c>
      <c r="Y138" s="168">
        <f t="shared" si="7"/>
        <v>0</v>
      </c>
      <c r="Z138" s="168">
        <v>0</v>
      </c>
      <c r="AA138" s="169">
        <f t="shared" si="8"/>
        <v>0</v>
      </c>
      <c r="AR138" s="14" t="s">
        <v>533</v>
      </c>
      <c r="AT138" s="14" t="s">
        <v>150</v>
      </c>
      <c r="AU138" s="14" t="s">
        <v>160</v>
      </c>
      <c r="AY138" s="14" t="s">
        <v>149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4" t="s">
        <v>86</v>
      </c>
      <c r="BK138" s="170">
        <f t="shared" si="14"/>
        <v>0</v>
      </c>
      <c r="BL138" s="14" t="s">
        <v>533</v>
      </c>
      <c r="BM138" s="14" t="s">
        <v>684</v>
      </c>
    </row>
    <row r="139" spans="2:65" s="1" customFormat="1" ht="44.25" customHeight="1">
      <c r="B139" s="133"/>
      <c r="C139" s="175" t="s">
        <v>205</v>
      </c>
      <c r="D139" s="175" t="s">
        <v>292</v>
      </c>
      <c r="E139" s="176" t="s">
        <v>685</v>
      </c>
      <c r="F139" s="261" t="s">
        <v>686</v>
      </c>
      <c r="G139" s="262"/>
      <c r="H139" s="262"/>
      <c r="I139" s="262"/>
      <c r="J139" s="177" t="s">
        <v>153</v>
      </c>
      <c r="K139" s="178">
        <v>4</v>
      </c>
      <c r="L139" s="263">
        <v>0</v>
      </c>
      <c r="M139" s="262"/>
      <c r="N139" s="264">
        <f t="shared" si="5"/>
        <v>0</v>
      </c>
      <c r="O139" s="243"/>
      <c r="P139" s="243"/>
      <c r="Q139" s="243"/>
      <c r="R139" s="135"/>
      <c r="T139" s="167" t="s">
        <v>3</v>
      </c>
      <c r="U139" s="40" t="s">
        <v>42</v>
      </c>
      <c r="V139" s="32"/>
      <c r="W139" s="168">
        <f t="shared" si="6"/>
        <v>0</v>
      </c>
      <c r="X139" s="168">
        <v>0.0033</v>
      </c>
      <c r="Y139" s="168">
        <f t="shared" si="7"/>
        <v>0.0132</v>
      </c>
      <c r="Z139" s="168">
        <v>0</v>
      </c>
      <c r="AA139" s="169">
        <f t="shared" si="8"/>
        <v>0</v>
      </c>
      <c r="AR139" s="14" t="s">
        <v>650</v>
      </c>
      <c r="AT139" s="14" t="s">
        <v>292</v>
      </c>
      <c r="AU139" s="14" t="s">
        <v>160</v>
      </c>
      <c r="AY139" s="14" t="s">
        <v>149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4" t="s">
        <v>86</v>
      </c>
      <c r="BK139" s="170">
        <f t="shared" si="14"/>
        <v>0</v>
      </c>
      <c r="BL139" s="14" t="s">
        <v>650</v>
      </c>
      <c r="BM139" s="14" t="s">
        <v>687</v>
      </c>
    </row>
    <row r="140" spans="2:65" s="1" customFormat="1" ht="31.5" customHeight="1">
      <c r="B140" s="133"/>
      <c r="C140" s="175" t="s">
        <v>209</v>
      </c>
      <c r="D140" s="175" t="s">
        <v>292</v>
      </c>
      <c r="E140" s="176" t="s">
        <v>688</v>
      </c>
      <c r="F140" s="261" t="s">
        <v>689</v>
      </c>
      <c r="G140" s="262"/>
      <c r="H140" s="262"/>
      <c r="I140" s="262"/>
      <c r="J140" s="177" t="s">
        <v>153</v>
      </c>
      <c r="K140" s="178">
        <v>18</v>
      </c>
      <c r="L140" s="263">
        <v>0</v>
      </c>
      <c r="M140" s="262"/>
      <c r="N140" s="264">
        <f t="shared" si="5"/>
        <v>0</v>
      </c>
      <c r="O140" s="243"/>
      <c r="P140" s="243"/>
      <c r="Q140" s="243"/>
      <c r="R140" s="135"/>
      <c r="T140" s="167" t="s">
        <v>3</v>
      </c>
      <c r="U140" s="40" t="s">
        <v>42</v>
      </c>
      <c r="V140" s="32"/>
      <c r="W140" s="168">
        <f t="shared" si="6"/>
        <v>0</v>
      </c>
      <c r="X140" s="168">
        <v>0.0033</v>
      </c>
      <c r="Y140" s="168">
        <f t="shared" si="7"/>
        <v>0.0594</v>
      </c>
      <c r="Z140" s="168">
        <v>0</v>
      </c>
      <c r="AA140" s="169">
        <f t="shared" si="8"/>
        <v>0</v>
      </c>
      <c r="AR140" s="14" t="s">
        <v>650</v>
      </c>
      <c r="AT140" s="14" t="s">
        <v>292</v>
      </c>
      <c r="AU140" s="14" t="s">
        <v>160</v>
      </c>
      <c r="AY140" s="14" t="s">
        <v>149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4" t="s">
        <v>86</v>
      </c>
      <c r="BK140" s="170">
        <f t="shared" si="14"/>
        <v>0</v>
      </c>
      <c r="BL140" s="14" t="s">
        <v>650</v>
      </c>
      <c r="BM140" s="14" t="s">
        <v>690</v>
      </c>
    </row>
    <row r="141" spans="2:65" s="1" customFormat="1" ht="31.5" customHeight="1">
      <c r="B141" s="133"/>
      <c r="C141" s="162" t="s">
        <v>195</v>
      </c>
      <c r="D141" s="162" t="s">
        <v>150</v>
      </c>
      <c r="E141" s="163" t="s">
        <v>691</v>
      </c>
      <c r="F141" s="242" t="s">
        <v>692</v>
      </c>
      <c r="G141" s="243"/>
      <c r="H141" s="243"/>
      <c r="I141" s="243"/>
      <c r="J141" s="164" t="s">
        <v>287</v>
      </c>
      <c r="K141" s="165">
        <v>10</v>
      </c>
      <c r="L141" s="244">
        <v>0</v>
      </c>
      <c r="M141" s="243"/>
      <c r="N141" s="245">
        <f t="shared" si="5"/>
        <v>0</v>
      </c>
      <c r="O141" s="243"/>
      <c r="P141" s="243"/>
      <c r="Q141" s="243"/>
      <c r="R141" s="135"/>
      <c r="T141" s="167" t="s">
        <v>3</v>
      </c>
      <c r="U141" s="40" t="s">
        <v>42</v>
      </c>
      <c r="V141" s="32"/>
      <c r="W141" s="168">
        <f t="shared" si="6"/>
        <v>0</v>
      </c>
      <c r="X141" s="168">
        <v>0</v>
      </c>
      <c r="Y141" s="168">
        <f t="shared" si="7"/>
        <v>0</v>
      </c>
      <c r="Z141" s="168">
        <v>0</v>
      </c>
      <c r="AA141" s="169">
        <f t="shared" si="8"/>
        <v>0</v>
      </c>
      <c r="AR141" s="14" t="s">
        <v>533</v>
      </c>
      <c r="AT141" s="14" t="s">
        <v>150</v>
      </c>
      <c r="AU141" s="14" t="s">
        <v>160</v>
      </c>
      <c r="AY141" s="14" t="s">
        <v>149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4" t="s">
        <v>86</v>
      </c>
      <c r="BK141" s="170">
        <f t="shared" si="14"/>
        <v>0</v>
      </c>
      <c r="BL141" s="14" t="s">
        <v>533</v>
      </c>
      <c r="BM141" s="14" t="s">
        <v>693</v>
      </c>
    </row>
    <row r="142" spans="2:65" s="1" customFormat="1" ht="31.5" customHeight="1">
      <c r="B142" s="133"/>
      <c r="C142" s="175" t="s">
        <v>216</v>
      </c>
      <c r="D142" s="175" t="s">
        <v>292</v>
      </c>
      <c r="E142" s="176" t="s">
        <v>694</v>
      </c>
      <c r="F142" s="261" t="s">
        <v>695</v>
      </c>
      <c r="G142" s="262"/>
      <c r="H142" s="262"/>
      <c r="I142" s="262"/>
      <c r="J142" s="177" t="s">
        <v>287</v>
      </c>
      <c r="K142" s="178">
        <v>10</v>
      </c>
      <c r="L142" s="263">
        <v>0</v>
      </c>
      <c r="M142" s="262"/>
      <c r="N142" s="264">
        <f t="shared" si="5"/>
        <v>0</v>
      </c>
      <c r="O142" s="243"/>
      <c r="P142" s="243"/>
      <c r="Q142" s="243"/>
      <c r="R142" s="135"/>
      <c r="T142" s="167" t="s">
        <v>3</v>
      </c>
      <c r="U142" s="40" t="s">
        <v>42</v>
      </c>
      <c r="V142" s="32"/>
      <c r="W142" s="168">
        <f t="shared" si="6"/>
        <v>0</v>
      </c>
      <c r="X142" s="168">
        <v>0.00027</v>
      </c>
      <c r="Y142" s="168">
        <f t="shared" si="7"/>
        <v>0.0027</v>
      </c>
      <c r="Z142" s="168">
        <v>0</v>
      </c>
      <c r="AA142" s="169">
        <f t="shared" si="8"/>
        <v>0</v>
      </c>
      <c r="AR142" s="14" t="s">
        <v>650</v>
      </c>
      <c r="AT142" s="14" t="s">
        <v>292</v>
      </c>
      <c r="AU142" s="14" t="s">
        <v>160</v>
      </c>
      <c r="AY142" s="14" t="s">
        <v>149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4" t="s">
        <v>86</v>
      </c>
      <c r="BK142" s="170">
        <f t="shared" si="14"/>
        <v>0</v>
      </c>
      <c r="BL142" s="14" t="s">
        <v>650</v>
      </c>
      <c r="BM142" s="14" t="s">
        <v>696</v>
      </c>
    </row>
    <row r="143" spans="2:65" s="1" customFormat="1" ht="31.5" customHeight="1">
      <c r="B143" s="133"/>
      <c r="C143" s="162" t="s">
        <v>220</v>
      </c>
      <c r="D143" s="162" t="s">
        <v>150</v>
      </c>
      <c r="E143" s="163" t="s">
        <v>697</v>
      </c>
      <c r="F143" s="242" t="s">
        <v>698</v>
      </c>
      <c r="G143" s="243"/>
      <c r="H143" s="243"/>
      <c r="I143" s="243"/>
      <c r="J143" s="164" t="s">
        <v>287</v>
      </c>
      <c r="K143" s="165">
        <v>140</v>
      </c>
      <c r="L143" s="244">
        <v>0</v>
      </c>
      <c r="M143" s="243"/>
      <c r="N143" s="245">
        <f t="shared" si="5"/>
        <v>0</v>
      </c>
      <c r="O143" s="243"/>
      <c r="P143" s="243"/>
      <c r="Q143" s="243"/>
      <c r="R143" s="135"/>
      <c r="T143" s="167" t="s">
        <v>3</v>
      </c>
      <c r="U143" s="40" t="s">
        <v>42</v>
      </c>
      <c r="V143" s="32"/>
      <c r="W143" s="168">
        <f t="shared" si="6"/>
        <v>0</v>
      </c>
      <c r="X143" s="168">
        <v>0</v>
      </c>
      <c r="Y143" s="168">
        <f t="shared" si="7"/>
        <v>0</v>
      </c>
      <c r="Z143" s="168">
        <v>0</v>
      </c>
      <c r="AA143" s="169">
        <f t="shared" si="8"/>
        <v>0</v>
      </c>
      <c r="AR143" s="14" t="s">
        <v>533</v>
      </c>
      <c r="AT143" s="14" t="s">
        <v>150</v>
      </c>
      <c r="AU143" s="14" t="s">
        <v>160</v>
      </c>
      <c r="AY143" s="14" t="s">
        <v>149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4" t="s">
        <v>86</v>
      </c>
      <c r="BK143" s="170">
        <f t="shared" si="14"/>
        <v>0</v>
      </c>
      <c r="BL143" s="14" t="s">
        <v>533</v>
      </c>
      <c r="BM143" s="14" t="s">
        <v>699</v>
      </c>
    </row>
    <row r="144" spans="2:65" s="1" customFormat="1" ht="31.5" customHeight="1">
      <c r="B144" s="133"/>
      <c r="C144" s="175" t="s">
        <v>225</v>
      </c>
      <c r="D144" s="175" t="s">
        <v>292</v>
      </c>
      <c r="E144" s="176" t="s">
        <v>700</v>
      </c>
      <c r="F144" s="261" t="s">
        <v>701</v>
      </c>
      <c r="G144" s="262"/>
      <c r="H144" s="262"/>
      <c r="I144" s="262"/>
      <c r="J144" s="177" t="s">
        <v>287</v>
      </c>
      <c r="K144" s="178">
        <v>140</v>
      </c>
      <c r="L144" s="263">
        <v>0</v>
      </c>
      <c r="M144" s="262"/>
      <c r="N144" s="264">
        <f t="shared" si="5"/>
        <v>0</v>
      </c>
      <c r="O144" s="243"/>
      <c r="P144" s="243"/>
      <c r="Q144" s="243"/>
      <c r="R144" s="135"/>
      <c r="T144" s="167" t="s">
        <v>3</v>
      </c>
      <c r="U144" s="40" t="s">
        <v>42</v>
      </c>
      <c r="V144" s="32"/>
      <c r="W144" s="168">
        <f t="shared" si="6"/>
        <v>0</v>
      </c>
      <c r="X144" s="168">
        <v>0.00037</v>
      </c>
      <c r="Y144" s="168">
        <f t="shared" si="7"/>
        <v>0.0518</v>
      </c>
      <c r="Z144" s="168">
        <v>0</v>
      </c>
      <c r="AA144" s="169">
        <f t="shared" si="8"/>
        <v>0</v>
      </c>
      <c r="AR144" s="14" t="s">
        <v>650</v>
      </c>
      <c r="AT144" s="14" t="s">
        <v>292</v>
      </c>
      <c r="AU144" s="14" t="s">
        <v>160</v>
      </c>
      <c r="AY144" s="14" t="s">
        <v>149</v>
      </c>
      <c r="BE144" s="110">
        <f t="shared" si="9"/>
        <v>0</v>
      </c>
      <c r="BF144" s="110">
        <f t="shared" si="10"/>
        <v>0</v>
      </c>
      <c r="BG144" s="110">
        <f t="shared" si="11"/>
        <v>0</v>
      </c>
      <c r="BH144" s="110">
        <f t="shared" si="12"/>
        <v>0</v>
      </c>
      <c r="BI144" s="110">
        <f t="shared" si="13"/>
        <v>0</v>
      </c>
      <c r="BJ144" s="14" t="s">
        <v>86</v>
      </c>
      <c r="BK144" s="170">
        <f t="shared" si="14"/>
        <v>0</v>
      </c>
      <c r="BL144" s="14" t="s">
        <v>650</v>
      </c>
      <c r="BM144" s="14" t="s">
        <v>702</v>
      </c>
    </row>
    <row r="145" spans="2:65" s="1" customFormat="1" ht="31.5" customHeight="1">
      <c r="B145" s="133"/>
      <c r="C145" s="162" t="s">
        <v>8</v>
      </c>
      <c r="D145" s="162" t="s">
        <v>150</v>
      </c>
      <c r="E145" s="163" t="s">
        <v>703</v>
      </c>
      <c r="F145" s="242" t="s">
        <v>704</v>
      </c>
      <c r="G145" s="243"/>
      <c r="H145" s="243"/>
      <c r="I145" s="243"/>
      <c r="J145" s="164" t="s">
        <v>287</v>
      </c>
      <c r="K145" s="165">
        <v>100</v>
      </c>
      <c r="L145" s="244">
        <v>0</v>
      </c>
      <c r="M145" s="243"/>
      <c r="N145" s="245">
        <f t="shared" si="5"/>
        <v>0</v>
      </c>
      <c r="O145" s="243"/>
      <c r="P145" s="243"/>
      <c r="Q145" s="243"/>
      <c r="R145" s="135"/>
      <c r="T145" s="167" t="s">
        <v>3</v>
      </c>
      <c r="U145" s="40" t="s">
        <v>42</v>
      </c>
      <c r="V145" s="32"/>
      <c r="W145" s="168">
        <f t="shared" si="6"/>
        <v>0</v>
      </c>
      <c r="X145" s="168">
        <v>0</v>
      </c>
      <c r="Y145" s="168">
        <f t="shared" si="7"/>
        <v>0</v>
      </c>
      <c r="Z145" s="168">
        <v>0</v>
      </c>
      <c r="AA145" s="169">
        <f t="shared" si="8"/>
        <v>0</v>
      </c>
      <c r="AR145" s="14" t="s">
        <v>533</v>
      </c>
      <c r="AT145" s="14" t="s">
        <v>150</v>
      </c>
      <c r="AU145" s="14" t="s">
        <v>160</v>
      </c>
      <c r="AY145" s="14" t="s">
        <v>149</v>
      </c>
      <c r="BE145" s="110">
        <f t="shared" si="9"/>
        <v>0</v>
      </c>
      <c r="BF145" s="110">
        <f t="shared" si="10"/>
        <v>0</v>
      </c>
      <c r="BG145" s="110">
        <f t="shared" si="11"/>
        <v>0</v>
      </c>
      <c r="BH145" s="110">
        <f t="shared" si="12"/>
        <v>0</v>
      </c>
      <c r="BI145" s="110">
        <f t="shared" si="13"/>
        <v>0</v>
      </c>
      <c r="BJ145" s="14" t="s">
        <v>86</v>
      </c>
      <c r="BK145" s="170">
        <f t="shared" si="14"/>
        <v>0</v>
      </c>
      <c r="BL145" s="14" t="s">
        <v>533</v>
      </c>
      <c r="BM145" s="14" t="s">
        <v>705</v>
      </c>
    </row>
    <row r="146" spans="2:65" s="1" customFormat="1" ht="31.5" customHeight="1">
      <c r="B146" s="133"/>
      <c r="C146" s="175" t="s">
        <v>232</v>
      </c>
      <c r="D146" s="175" t="s">
        <v>292</v>
      </c>
      <c r="E146" s="176" t="s">
        <v>706</v>
      </c>
      <c r="F146" s="261" t="s">
        <v>707</v>
      </c>
      <c r="G146" s="262"/>
      <c r="H146" s="262"/>
      <c r="I146" s="262"/>
      <c r="J146" s="177" t="s">
        <v>287</v>
      </c>
      <c r="K146" s="178">
        <v>100</v>
      </c>
      <c r="L146" s="263">
        <v>0</v>
      </c>
      <c r="M146" s="262"/>
      <c r="N146" s="264">
        <f t="shared" si="5"/>
        <v>0</v>
      </c>
      <c r="O146" s="243"/>
      <c r="P146" s="243"/>
      <c r="Q146" s="243"/>
      <c r="R146" s="135"/>
      <c r="T146" s="167" t="s">
        <v>3</v>
      </c>
      <c r="U146" s="40" t="s">
        <v>42</v>
      </c>
      <c r="V146" s="32"/>
      <c r="W146" s="168">
        <f t="shared" si="6"/>
        <v>0</v>
      </c>
      <c r="X146" s="168">
        <v>0.0003</v>
      </c>
      <c r="Y146" s="168">
        <f t="shared" si="7"/>
        <v>0.03</v>
      </c>
      <c r="Z146" s="168">
        <v>0</v>
      </c>
      <c r="AA146" s="169">
        <f t="shared" si="8"/>
        <v>0</v>
      </c>
      <c r="AR146" s="14" t="s">
        <v>650</v>
      </c>
      <c r="AT146" s="14" t="s">
        <v>292</v>
      </c>
      <c r="AU146" s="14" t="s">
        <v>160</v>
      </c>
      <c r="AY146" s="14" t="s">
        <v>149</v>
      </c>
      <c r="BE146" s="110">
        <f t="shared" si="9"/>
        <v>0</v>
      </c>
      <c r="BF146" s="110">
        <f t="shared" si="10"/>
        <v>0</v>
      </c>
      <c r="BG146" s="110">
        <f t="shared" si="11"/>
        <v>0</v>
      </c>
      <c r="BH146" s="110">
        <f t="shared" si="12"/>
        <v>0</v>
      </c>
      <c r="BI146" s="110">
        <f t="shared" si="13"/>
        <v>0</v>
      </c>
      <c r="BJ146" s="14" t="s">
        <v>86</v>
      </c>
      <c r="BK146" s="170">
        <f t="shared" si="14"/>
        <v>0</v>
      </c>
      <c r="BL146" s="14" t="s">
        <v>650</v>
      </c>
      <c r="BM146" s="14" t="s">
        <v>708</v>
      </c>
    </row>
    <row r="147" spans="2:65" s="1" customFormat="1" ht="31.5" customHeight="1">
      <c r="B147" s="133"/>
      <c r="C147" s="162" t="s">
        <v>310</v>
      </c>
      <c r="D147" s="162" t="s">
        <v>150</v>
      </c>
      <c r="E147" s="163" t="s">
        <v>709</v>
      </c>
      <c r="F147" s="242" t="s">
        <v>710</v>
      </c>
      <c r="G147" s="243"/>
      <c r="H147" s="243"/>
      <c r="I147" s="243"/>
      <c r="J147" s="164" t="s">
        <v>287</v>
      </c>
      <c r="K147" s="165">
        <v>95</v>
      </c>
      <c r="L147" s="244">
        <v>0</v>
      </c>
      <c r="M147" s="243"/>
      <c r="N147" s="245">
        <f t="shared" si="5"/>
        <v>0</v>
      </c>
      <c r="O147" s="243"/>
      <c r="P147" s="243"/>
      <c r="Q147" s="243"/>
      <c r="R147" s="135"/>
      <c r="T147" s="167" t="s">
        <v>3</v>
      </c>
      <c r="U147" s="40" t="s">
        <v>42</v>
      </c>
      <c r="V147" s="32"/>
      <c r="W147" s="168">
        <f t="shared" si="6"/>
        <v>0</v>
      </c>
      <c r="X147" s="168">
        <v>0</v>
      </c>
      <c r="Y147" s="168">
        <f t="shared" si="7"/>
        <v>0</v>
      </c>
      <c r="Z147" s="168">
        <v>0</v>
      </c>
      <c r="AA147" s="169">
        <f t="shared" si="8"/>
        <v>0</v>
      </c>
      <c r="AR147" s="14" t="s">
        <v>533</v>
      </c>
      <c r="AT147" s="14" t="s">
        <v>150</v>
      </c>
      <c r="AU147" s="14" t="s">
        <v>160</v>
      </c>
      <c r="AY147" s="14" t="s">
        <v>149</v>
      </c>
      <c r="BE147" s="110">
        <f t="shared" si="9"/>
        <v>0</v>
      </c>
      <c r="BF147" s="110">
        <f t="shared" si="10"/>
        <v>0</v>
      </c>
      <c r="BG147" s="110">
        <f t="shared" si="11"/>
        <v>0</v>
      </c>
      <c r="BH147" s="110">
        <f t="shared" si="12"/>
        <v>0</v>
      </c>
      <c r="BI147" s="110">
        <f t="shared" si="13"/>
        <v>0</v>
      </c>
      <c r="BJ147" s="14" t="s">
        <v>86</v>
      </c>
      <c r="BK147" s="170">
        <f t="shared" si="14"/>
        <v>0</v>
      </c>
      <c r="BL147" s="14" t="s">
        <v>533</v>
      </c>
      <c r="BM147" s="14" t="s">
        <v>711</v>
      </c>
    </row>
    <row r="148" spans="2:65" s="1" customFormat="1" ht="31.5" customHeight="1">
      <c r="B148" s="133"/>
      <c r="C148" s="175" t="s">
        <v>314</v>
      </c>
      <c r="D148" s="175" t="s">
        <v>292</v>
      </c>
      <c r="E148" s="176" t="s">
        <v>712</v>
      </c>
      <c r="F148" s="261" t="s">
        <v>713</v>
      </c>
      <c r="G148" s="262"/>
      <c r="H148" s="262"/>
      <c r="I148" s="262"/>
      <c r="J148" s="177" t="s">
        <v>287</v>
      </c>
      <c r="K148" s="178">
        <v>95</v>
      </c>
      <c r="L148" s="263">
        <v>0</v>
      </c>
      <c r="M148" s="262"/>
      <c r="N148" s="264">
        <f t="shared" si="5"/>
        <v>0</v>
      </c>
      <c r="O148" s="243"/>
      <c r="P148" s="243"/>
      <c r="Q148" s="243"/>
      <c r="R148" s="135"/>
      <c r="T148" s="167" t="s">
        <v>3</v>
      </c>
      <c r="U148" s="40" t="s">
        <v>42</v>
      </c>
      <c r="V148" s="32"/>
      <c r="W148" s="168">
        <f t="shared" si="6"/>
        <v>0</v>
      </c>
      <c r="X148" s="168">
        <v>0.00035</v>
      </c>
      <c r="Y148" s="168">
        <f t="shared" si="7"/>
        <v>0.03325</v>
      </c>
      <c r="Z148" s="168">
        <v>0</v>
      </c>
      <c r="AA148" s="169">
        <f t="shared" si="8"/>
        <v>0</v>
      </c>
      <c r="AR148" s="14" t="s">
        <v>650</v>
      </c>
      <c r="AT148" s="14" t="s">
        <v>292</v>
      </c>
      <c r="AU148" s="14" t="s">
        <v>160</v>
      </c>
      <c r="AY148" s="14" t="s">
        <v>149</v>
      </c>
      <c r="BE148" s="110">
        <f t="shared" si="9"/>
        <v>0</v>
      </c>
      <c r="BF148" s="110">
        <f t="shared" si="10"/>
        <v>0</v>
      </c>
      <c r="BG148" s="110">
        <f t="shared" si="11"/>
        <v>0</v>
      </c>
      <c r="BH148" s="110">
        <f t="shared" si="12"/>
        <v>0</v>
      </c>
      <c r="BI148" s="110">
        <f t="shared" si="13"/>
        <v>0</v>
      </c>
      <c r="BJ148" s="14" t="s">
        <v>86</v>
      </c>
      <c r="BK148" s="170">
        <f t="shared" si="14"/>
        <v>0</v>
      </c>
      <c r="BL148" s="14" t="s">
        <v>650</v>
      </c>
      <c r="BM148" s="14" t="s">
        <v>714</v>
      </c>
    </row>
    <row r="149" spans="2:63" s="10" customFormat="1" ht="21.75" customHeight="1">
      <c r="B149" s="151"/>
      <c r="C149" s="152"/>
      <c r="D149" s="161" t="s">
        <v>643</v>
      </c>
      <c r="E149" s="161"/>
      <c r="F149" s="161"/>
      <c r="G149" s="161"/>
      <c r="H149" s="161"/>
      <c r="I149" s="161"/>
      <c r="J149" s="161"/>
      <c r="K149" s="161"/>
      <c r="L149" s="161"/>
      <c r="M149" s="161"/>
      <c r="N149" s="257">
        <f>BK149</f>
        <v>0</v>
      </c>
      <c r="O149" s="258"/>
      <c r="P149" s="258"/>
      <c r="Q149" s="258"/>
      <c r="R149" s="154"/>
      <c r="T149" s="155"/>
      <c r="U149" s="152"/>
      <c r="V149" s="152"/>
      <c r="W149" s="156">
        <f>SUM(W150:W172)</f>
        <v>0</v>
      </c>
      <c r="X149" s="152"/>
      <c r="Y149" s="156">
        <f>SUM(Y150:Y172)</f>
        <v>0.22558</v>
      </c>
      <c r="Z149" s="152"/>
      <c r="AA149" s="157">
        <f>SUM(AA150:AA172)</f>
        <v>0</v>
      </c>
      <c r="AR149" s="158" t="s">
        <v>160</v>
      </c>
      <c r="AT149" s="159" t="s">
        <v>74</v>
      </c>
      <c r="AU149" s="159" t="s">
        <v>86</v>
      </c>
      <c r="AY149" s="158" t="s">
        <v>149</v>
      </c>
      <c r="BK149" s="160">
        <f>SUM(BK150:BK172)</f>
        <v>0</v>
      </c>
    </row>
    <row r="150" spans="2:65" s="1" customFormat="1" ht="31.5" customHeight="1">
      <c r="B150" s="133"/>
      <c r="C150" s="162" t="s">
        <v>318</v>
      </c>
      <c r="D150" s="162" t="s">
        <v>150</v>
      </c>
      <c r="E150" s="163" t="s">
        <v>645</v>
      </c>
      <c r="F150" s="242" t="s">
        <v>646</v>
      </c>
      <c r="G150" s="243"/>
      <c r="H150" s="243"/>
      <c r="I150" s="243"/>
      <c r="J150" s="164" t="s">
        <v>287</v>
      </c>
      <c r="K150" s="165">
        <v>200</v>
      </c>
      <c r="L150" s="244">
        <v>0</v>
      </c>
      <c r="M150" s="243"/>
      <c r="N150" s="245">
        <f aca="true" t="shared" si="15" ref="N150:N172">ROUND(L150*K150,3)</f>
        <v>0</v>
      </c>
      <c r="O150" s="243"/>
      <c r="P150" s="243"/>
      <c r="Q150" s="243"/>
      <c r="R150" s="135"/>
      <c r="T150" s="167" t="s">
        <v>3</v>
      </c>
      <c r="U150" s="40" t="s">
        <v>42</v>
      </c>
      <c r="V150" s="32"/>
      <c r="W150" s="168">
        <f aca="true" t="shared" si="16" ref="W150:W172">V150*K150</f>
        <v>0</v>
      </c>
      <c r="X150" s="168">
        <v>0</v>
      </c>
      <c r="Y150" s="168">
        <f aca="true" t="shared" si="17" ref="Y150:Y172">X150*K150</f>
        <v>0</v>
      </c>
      <c r="Z150" s="168">
        <v>0</v>
      </c>
      <c r="AA150" s="169">
        <f aca="true" t="shared" si="18" ref="AA150:AA172">Z150*K150</f>
        <v>0</v>
      </c>
      <c r="AR150" s="14" t="s">
        <v>533</v>
      </c>
      <c r="AT150" s="14" t="s">
        <v>150</v>
      </c>
      <c r="AU150" s="14" t="s">
        <v>160</v>
      </c>
      <c r="AY150" s="14" t="s">
        <v>149</v>
      </c>
      <c r="BE150" s="110">
        <f aca="true" t="shared" si="19" ref="BE150:BE172">IF(U150="základná",N150,0)</f>
        <v>0</v>
      </c>
      <c r="BF150" s="110">
        <f aca="true" t="shared" si="20" ref="BF150:BF172">IF(U150="znížená",N150,0)</f>
        <v>0</v>
      </c>
      <c r="BG150" s="110">
        <f aca="true" t="shared" si="21" ref="BG150:BG172">IF(U150="zákl. prenesená",N150,0)</f>
        <v>0</v>
      </c>
      <c r="BH150" s="110">
        <f aca="true" t="shared" si="22" ref="BH150:BH172">IF(U150="zníž. prenesená",N150,0)</f>
        <v>0</v>
      </c>
      <c r="BI150" s="110">
        <f aca="true" t="shared" si="23" ref="BI150:BI172">IF(U150="nulová",N150,0)</f>
        <v>0</v>
      </c>
      <c r="BJ150" s="14" t="s">
        <v>86</v>
      </c>
      <c r="BK150" s="170">
        <f aca="true" t="shared" si="24" ref="BK150:BK172">ROUND(L150*K150,3)</f>
        <v>0</v>
      </c>
      <c r="BL150" s="14" t="s">
        <v>533</v>
      </c>
      <c r="BM150" s="14" t="s">
        <v>715</v>
      </c>
    </row>
    <row r="151" spans="2:65" s="1" customFormat="1" ht="22.5" customHeight="1">
      <c r="B151" s="133"/>
      <c r="C151" s="175" t="s">
        <v>322</v>
      </c>
      <c r="D151" s="175" t="s">
        <v>292</v>
      </c>
      <c r="E151" s="176" t="s">
        <v>648</v>
      </c>
      <c r="F151" s="261" t="s">
        <v>649</v>
      </c>
      <c r="G151" s="262"/>
      <c r="H151" s="262"/>
      <c r="I151" s="262"/>
      <c r="J151" s="177" t="s">
        <v>287</v>
      </c>
      <c r="K151" s="178">
        <v>200</v>
      </c>
      <c r="L151" s="263">
        <v>0</v>
      </c>
      <c r="M151" s="262"/>
      <c r="N151" s="264">
        <f t="shared" si="15"/>
        <v>0</v>
      </c>
      <c r="O151" s="243"/>
      <c r="P151" s="243"/>
      <c r="Q151" s="243"/>
      <c r="R151" s="135"/>
      <c r="T151" s="167" t="s">
        <v>3</v>
      </c>
      <c r="U151" s="40" t="s">
        <v>42</v>
      </c>
      <c r="V151" s="32"/>
      <c r="W151" s="168">
        <f t="shared" si="16"/>
        <v>0</v>
      </c>
      <c r="X151" s="168">
        <v>0.00017</v>
      </c>
      <c r="Y151" s="168">
        <f t="shared" si="17"/>
        <v>0.034</v>
      </c>
      <c r="Z151" s="168">
        <v>0</v>
      </c>
      <c r="AA151" s="169">
        <f t="shared" si="18"/>
        <v>0</v>
      </c>
      <c r="AR151" s="14" t="s">
        <v>650</v>
      </c>
      <c r="AT151" s="14" t="s">
        <v>292</v>
      </c>
      <c r="AU151" s="14" t="s">
        <v>160</v>
      </c>
      <c r="AY151" s="14" t="s">
        <v>149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4" t="s">
        <v>86</v>
      </c>
      <c r="BK151" s="170">
        <f t="shared" si="24"/>
        <v>0</v>
      </c>
      <c r="BL151" s="14" t="s">
        <v>650</v>
      </c>
      <c r="BM151" s="14" t="s">
        <v>716</v>
      </c>
    </row>
    <row r="152" spans="2:65" s="1" customFormat="1" ht="22.5" customHeight="1">
      <c r="B152" s="133"/>
      <c r="C152" s="162" t="s">
        <v>326</v>
      </c>
      <c r="D152" s="162" t="s">
        <v>150</v>
      </c>
      <c r="E152" s="163" t="s">
        <v>652</v>
      </c>
      <c r="F152" s="242" t="s">
        <v>653</v>
      </c>
      <c r="G152" s="243"/>
      <c r="H152" s="243"/>
      <c r="I152" s="243"/>
      <c r="J152" s="164" t="s">
        <v>153</v>
      </c>
      <c r="K152" s="165">
        <v>26</v>
      </c>
      <c r="L152" s="244">
        <v>0</v>
      </c>
      <c r="M152" s="243"/>
      <c r="N152" s="245">
        <f t="shared" si="15"/>
        <v>0</v>
      </c>
      <c r="O152" s="243"/>
      <c r="P152" s="243"/>
      <c r="Q152" s="243"/>
      <c r="R152" s="135"/>
      <c r="T152" s="167" t="s">
        <v>3</v>
      </c>
      <c r="U152" s="40" t="s">
        <v>42</v>
      </c>
      <c r="V152" s="32"/>
      <c r="W152" s="168">
        <f t="shared" si="16"/>
        <v>0</v>
      </c>
      <c r="X152" s="168">
        <v>0</v>
      </c>
      <c r="Y152" s="168">
        <f t="shared" si="17"/>
        <v>0</v>
      </c>
      <c r="Z152" s="168">
        <v>0</v>
      </c>
      <c r="AA152" s="169">
        <f t="shared" si="18"/>
        <v>0</v>
      </c>
      <c r="AR152" s="14" t="s">
        <v>533</v>
      </c>
      <c r="AT152" s="14" t="s">
        <v>150</v>
      </c>
      <c r="AU152" s="14" t="s">
        <v>160</v>
      </c>
      <c r="AY152" s="14" t="s">
        <v>149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4" t="s">
        <v>86</v>
      </c>
      <c r="BK152" s="170">
        <f t="shared" si="24"/>
        <v>0</v>
      </c>
      <c r="BL152" s="14" t="s">
        <v>533</v>
      </c>
      <c r="BM152" s="14" t="s">
        <v>717</v>
      </c>
    </row>
    <row r="153" spans="2:65" s="1" customFormat="1" ht="22.5" customHeight="1">
      <c r="B153" s="133"/>
      <c r="C153" s="175" t="s">
        <v>330</v>
      </c>
      <c r="D153" s="175" t="s">
        <v>292</v>
      </c>
      <c r="E153" s="176" t="s">
        <v>655</v>
      </c>
      <c r="F153" s="261" t="s">
        <v>656</v>
      </c>
      <c r="G153" s="262"/>
      <c r="H153" s="262"/>
      <c r="I153" s="262"/>
      <c r="J153" s="177" t="s">
        <v>153</v>
      </c>
      <c r="K153" s="178">
        <v>10</v>
      </c>
      <c r="L153" s="263">
        <v>0</v>
      </c>
      <c r="M153" s="262"/>
      <c r="N153" s="264">
        <f t="shared" si="15"/>
        <v>0</v>
      </c>
      <c r="O153" s="243"/>
      <c r="P153" s="243"/>
      <c r="Q153" s="243"/>
      <c r="R153" s="135"/>
      <c r="T153" s="167" t="s">
        <v>3</v>
      </c>
      <c r="U153" s="40" t="s">
        <v>42</v>
      </c>
      <c r="V153" s="32"/>
      <c r="W153" s="168">
        <f t="shared" si="16"/>
        <v>0</v>
      </c>
      <c r="X153" s="168">
        <v>3E-05</v>
      </c>
      <c r="Y153" s="168">
        <f t="shared" si="17"/>
        <v>0.00030000000000000003</v>
      </c>
      <c r="Z153" s="168">
        <v>0</v>
      </c>
      <c r="AA153" s="169">
        <f t="shared" si="18"/>
        <v>0</v>
      </c>
      <c r="AR153" s="14" t="s">
        <v>650</v>
      </c>
      <c r="AT153" s="14" t="s">
        <v>292</v>
      </c>
      <c r="AU153" s="14" t="s">
        <v>160</v>
      </c>
      <c r="AY153" s="14" t="s">
        <v>149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4" t="s">
        <v>86</v>
      </c>
      <c r="BK153" s="170">
        <f t="shared" si="24"/>
        <v>0</v>
      </c>
      <c r="BL153" s="14" t="s">
        <v>650</v>
      </c>
      <c r="BM153" s="14" t="s">
        <v>718</v>
      </c>
    </row>
    <row r="154" spans="2:65" s="1" customFormat="1" ht="22.5" customHeight="1">
      <c r="B154" s="133"/>
      <c r="C154" s="175" t="s">
        <v>334</v>
      </c>
      <c r="D154" s="175" t="s">
        <v>292</v>
      </c>
      <c r="E154" s="176" t="s">
        <v>658</v>
      </c>
      <c r="F154" s="261" t="s">
        <v>659</v>
      </c>
      <c r="G154" s="262"/>
      <c r="H154" s="262"/>
      <c r="I154" s="262"/>
      <c r="J154" s="177" t="s">
        <v>153</v>
      </c>
      <c r="K154" s="178">
        <v>16</v>
      </c>
      <c r="L154" s="263">
        <v>0</v>
      </c>
      <c r="M154" s="262"/>
      <c r="N154" s="264">
        <f t="shared" si="15"/>
        <v>0</v>
      </c>
      <c r="O154" s="243"/>
      <c r="P154" s="243"/>
      <c r="Q154" s="243"/>
      <c r="R154" s="135"/>
      <c r="T154" s="167" t="s">
        <v>3</v>
      </c>
      <c r="U154" s="40" t="s">
        <v>42</v>
      </c>
      <c r="V154" s="32"/>
      <c r="W154" s="168">
        <f t="shared" si="16"/>
        <v>0</v>
      </c>
      <c r="X154" s="168">
        <v>4E-05</v>
      </c>
      <c r="Y154" s="168">
        <f t="shared" si="17"/>
        <v>0.00064</v>
      </c>
      <c r="Z154" s="168">
        <v>0</v>
      </c>
      <c r="AA154" s="169">
        <f t="shared" si="18"/>
        <v>0</v>
      </c>
      <c r="AR154" s="14" t="s">
        <v>650</v>
      </c>
      <c r="AT154" s="14" t="s">
        <v>292</v>
      </c>
      <c r="AU154" s="14" t="s">
        <v>160</v>
      </c>
      <c r="AY154" s="14" t="s">
        <v>149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4" t="s">
        <v>86</v>
      </c>
      <c r="BK154" s="170">
        <f t="shared" si="24"/>
        <v>0</v>
      </c>
      <c r="BL154" s="14" t="s">
        <v>650</v>
      </c>
      <c r="BM154" s="14" t="s">
        <v>719</v>
      </c>
    </row>
    <row r="155" spans="2:65" s="1" customFormat="1" ht="22.5" customHeight="1">
      <c r="B155" s="133"/>
      <c r="C155" s="162" t="s">
        <v>338</v>
      </c>
      <c r="D155" s="162" t="s">
        <v>150</v>
      </c>
      <c r="E155" s="163" t="s">
        <v>661</v>
      </c>
      <c r="F155" s="242" t="s">
        <v>662</v>
      </c>
      <c r="G155" s="243"/>
      <c r="H155" s="243"/>
      <c r="I155" s="243"/>
      <c r="J155" s="164" t="s">
        <v>153</v>
      </c>
      <c r="K155" s="165">
        <v>1</v>
      </c>
      <c r="L155" s="244">
        <v>0</v>
      </c>
      <c r="M155" s="243"/>
      <c r="N155" s="245">
        <f t="shared" si="15"/>
        <v>0</v>
      </c>
      <c r="O155" s="243"/>
      <c r="P155" s="243"/>
      <c r="Q155" s="243"/>
      <c r="R155" s="135"/>
      <c r="T155" s="167" t="s">
        <v>3</v>
      </c>
      <c r="U155" s="40" t="s">
        <v>42</v>
      </c>
      <c r="V155" s="32"/>
      <c r="W155" s="168">
        <f t="shared" si="16"/>
        <v>0</v>
      </c>
      <c r="X155" s="168">
        <v>0</v>
      </c>
      <c r="Y155" s="168">
        <f t="shared" si="17"/>
        <v>0</v>
      </c>
      <c r="Z155" s="168">
        <v>0</v>
      </c>
      <c r="AA155" s="169">
        <f t="shared" si="18"/>
        <v>0</v>
      </c>
      <c r="AR155" s="14" t="s">
        <v>533</v>
      </c>
      <c r="AT155" s="14" t="s">
        <v>150</v>
      </c>
      <c r="AU155" s="14" t="s">
        <v>160</v>
      </c>
      <c r="AY155" s="14" t="s">
        <v>149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4" t="s">
        <v>86</v>
      </c>
      <c r="BK155" s="170">
        <f t="shared" si="24"/>
        <v>0</v>
      </c>
      <c r="BL155" s="14" t="s">
        <v>533</v>
      </c>
      <c r="BM155" s="14" t="s">
        <v>720</v>
      </c>
    </row>
    <row r="156" spans="2:65" s="1" customFormat="1" ht="44.25" customHeight="1">
      <c r="B156" s="133"/>
      <c r="C156" s="162" t="s">
        <v>438</v>
      </c>
      <c r="D156" s="162" t="s">
        <v>150</v>
      </c>
      <c r="E156" s="163" t="s">
        <v>664</v>
      </c>
      <c r="F156" s="242" t="s">
        <v>665</v>
      </c>
      <c r="G156" s="243"/>
      <c r="H156" s="243"/>
      <c r="I156" s="243"/>
      <c r="J156" s="164" t="s">
        <v>153</v>
      </c>
      <c r="K156" s="165">
        <v>3</v>
      </c>
      <c r="L156" s="244">
        <v>0</v>
      </c>
      <c r="M156" s="243"/>
      <c r="N156" s="245">
        <f t="shared" si="15"/>
        <v>0</v>
      </c>
      <c r="O156" s="243"/>
      <c r="P156" s="243"/>
      <c r="Q156" s="243"/>
      <c r="R156" s="135"/>
      <c r="T156" s="167" t="s">
        <v>3</v>
      </c>
      <c r="U156" s="40" t="s">
        <v>42</v>
      </c>
      <c r="V156" s="32"/>
      <c r="W156" s="168">
        <f t="shared" si="16"/>
        <v>0</v>
      </c>
      <c r="X156" s="168">
        <v>0</v>
      </c>
      <c r="Y156" s="168">
        <f t="shared" si="17"/>
        <v>0</v>
      </c>
      <c r="Z156" s="168">
        <v>0</v>
      </c>
      <c r="AA156" s="169">
        <f t="shared" si="18"/>
        <v>0</v>
      </c>
      <c r="AR156" s="14" t="s">
        <v>533</v>
      </c>
      <c r="AT156" s="14" t="s">
        <v>150</v>
      </c>
      <c r="AU156" s="14" t="s">
        <v>160</v>
      </c>
      <c r="AY156" s="14" t="s">
        <v>149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4" t="s">
        <v>86</v>
      </c>
      <c r="BK156" s="170">
        <f t="shared" si="24"/>
        <v>0</v>
      </c>
      <c r="BL156" s="14" t="s">
        <v>533</v>
      </c>
      <c r="BM156" s="14" t="s">
        <v>721</v>
      </c>
    </row>
    <row r="157" spans="2:65" s="1" customFormat="1" ht="22.5" customHeight="1">
      <c r="B157" s="133"/>
      <c r="C157" s="175" t="s">
        <v>440</v>
      </c>
      <c r="D157" s="175" t="s">
        <v>292</v>
      </c>
      <c r="E157" s="176" t="s">
        <v>667</v>
      </c>
      <c r="F157" s="261" t="s">
        <v>668</v>
      </c>
      <c r="G157" s="262"/>
      <c r="H157" s="262"/>
      <c r="I157" s="262"/>
      <c r="J157" s="177" t="s">
        <v>153</v>
      </c>
      <c r="K157" s="178">
        <v>3</v>
      </c>
      <c r="L157" s="263">
        <v>0</v>
      </c>
      <c r="M157" s="262"/>
      <c r="N157" s="264">
        <f t="shared" si="15"/>
        <v>0</v>
      </c>
      <c r="O157" s="243"/>
      <c r="P157" s="243"/>
      <c r="Q157" s="243"/>
      <c r="R157" s="135"/>
      <c r="T157" s="167" t="s">
        <v>3</v>
      </c>
      <c r="U157" s="40" t="s">
        <v>42</v>
      </c>
      <c r="V157" s="32"/>
      <c r="W157" s="168">
        <f t="shared" si="16"/>
        <v>0</v>
      </c>
      <c r="X157" s="168">
        <v>5E-05</v>
      </c>
      <c r="Y157" s="168">
        <f t="shared" si="17"/>
        <v>0.00015000000000000001</v>
      </c>
      <c r="Z157" s="168">
        <v>0</v>
      </c>
      <c r="AA157" s="169">
        <f t="shared" si="18"/>
        <v>0</v>
      </c>
      <c r="AR157" s="14" t="s">
        <v>650</v>
      </c>
      <c r="AT157" s="14" t="s">
        <v>292</v>
      </c>
      <c r="AU157" s="14" t="s">
        <v>160</v>
      </c>
      <c r="AY157" s="14" t="s">
        <v>149</v>
      </c>
      <c r="BE157" s="110">
        <f t="shared" si="19"/>
        <v>0</v>
      </c>
      <c r="BF157" s="110">
        <f t="shared" si="20"/>
        <v>0</v>
      </c>
      <c r="BG157" s="110">
        <f t="shared" si="21"/>
        <v>0</v>
      </c>
      <c r="BH157" s="110">
        <f t="shared" si="22"/>
        <v>0</v>
      </c>
      <c r="BI157" s="110">
        <f t="shared" si="23"/>
        <v>0</v>
      </c>
      <c r="BJ157" s="14" t="s">
        <v>86</v>
      </c>
      <c r="BK157" s="170">
        <f t="shared" si="24"/>
        <v>0</v>
      </c>
      <c r="BL157" s="14" t="s">
        <v>650</v>
      </c>
      <c r="BM157" s="14" t="s">
        <v>722</v>
      </c>
    </row>
    <row r="158" spans="2:65" s="1" customFormat="1" ht="22.5" customHeight="1">
      <c r="B158" s="133"/>
      <c r="C158" s="162" t="s">
        <v>295</v>
      </c>
      <c r="D158" s="162" t="s">
        <v>150</v>
      </c>
      <c r="E158" s="163" t="s">
        <v>670</v>
      </c>
      <c r="F158" s="242" t="s">
        <v>671</v>
      </c>
      <c r="G158" s="243"/>
      <c r="H158" s="243"/>
      <c r="I158" s="243"/>
      <c r="J158" s="164" t="s">
        <v>153</v>
      </c>
      <c r="K158" s="165">
        <v>1</v>
      </c>
      <c r="L158" s="244">
        <v>0</v>
      </c>
      <c r="M158" s="243"/>
      <c r="N158" s="245">
        <f t="shared" si="15"/>
        <v>0</v>
      </c>
      <c r="O158" s="243"/>
      <c r="P158" s="243"/>
      <c r="Q158" s="243"/>
      <c r="R158" s="135"/>
      <c r="T158" s="167" t="s">
        <v>3</v>
      </c>
      <c r="U158" s="40" t="s">
        <v>42</v>
      </c>
      <c r="V158" s="32"/>
      <c r="W158" s="168">
        <f t="shared" si="16"/>
        <v>0</v>
      </c>
      <c r="X158" s="168">
        <v>0</v>
      </c>
      <c r="Y158" s="168">
        <f t="shared" si="17"/>
        <v>0</v>
      </c>
      <c r="Z158" s="168">
        <v>0</v>
      </c>
      <c r="AA158" s="169">
        <f t="shared" si="18"/>
        <v>0</v>
      </c>
      <c r="AR158" s="14" t="s">
        <v>533</v>
      </c>
      <c r="AT158" s="14" t="s">
        <v>150</v>
      </c>
      <c r="AU158" s="14" t="s">
        <v>160</v>
      </c>
      <c r="AY158" s="14" t="s">
        <v>149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4" t="s">
        <v>86</v>
      </c>
      <c r="BK158" s="170">
        <f t="shared" si="24"/>
        <v>0</v>
      </c>
      <c r="BL158" s="14" t="s">
        <v>533</v>
      </c>
      <c r="BM158" s="14" t="s">
        <v>723</v>
      </c>
    </row>
    <row r="159" spans="2:65" s="1" customFormat="1" ht="31.5" customHeight="1">
      <c r="B159" s="133"/>
      <c r="C159" s="175" t="s">
        <v>447</v>
      </c>
      <c r="D159" s="175" t="s">
        <v>292</v>
      </c>
      <c r="E159" s="176" t="s">
        <v>673</v>
      </c>
      <c r="F159" s="261" t="s">
        <v>674</v>
      </c>
      <c r="G159" s="262"/>
      <c r="H159" s="262"/>
      <c r="I159" s="262"/>
      <c r="J159" s="177" t="s">
        <v>153</v>
      </c>
      <c r="K159" s="178">
        <v>1</v>
      </c>
      <c r="L159" s="263">
        <v>0</v>
      </c>
      <c r="M159" s="262"/>
      <c r="N159" s="264">
        <f t="shared" si="15"/>
        <v>0</v>
      </c>
      <c r="O159" s="243"/>
      <c r="P159" s="243"/>
      <c r="Q159" s="243"/>
      <c r="R159" s="135"/>
      <c r="T159" s="167" t="s">
        <v>3</v>
      </c>
      <c r="U159" s="40" t="s">
        <v>42</v>
      </c>
      <c r="V159" s="32"/>
      <c r="W159" s="168">
        <f t="shared" si="16"/>
        <v>0</v>
      </c>
      <c r="X159" s="168">
        <v>0</v>
      </c>
      <c r="Y159" s="168">
        <f t="shared" si="17"/>
        <v>0</v>
      </c>
      <c r="Z159" s="168">
        <v>0</v>
      </c>
      <c r="AA159" s="169">
        <f t="shared" si="18"/>
        <v>0</v>
      </c>
      <c r="AR159" s="14" t="s">
        <v>650</v>
      </c>
      <c r="AT159" s="14" t="s">
        <v>292</v>
      </c>
      <c r="AU159" s="14" t="s">
        <v>160</v>
      </c>
      <c r="AY159" s="14" t="s">
        <v>149</v>
      </c>
      <c r="BE159" s="110">
        <f t="shared" si="19"/>
        <v>0</v>
      </c>
      <c r="BF159" s="110">
        <f t="shared" si="20"/>
        <v>0</v>
      </c>
      <c r="BG159" s="110">
        <f t="shared" si="21"/>
        <v>0</v>
      </c>
      <c r="BH159" s="110">
        <f t="shared" si="22"/>
        <v>0</v>
      </c>
      <c r="BI159" s="110">
        <f t="shared" si="23"/>
        <v>0</v>
      </c>
      <c r="BJ159" s="14" t="s">
        <v>86</v>
      </c>
      <c r="BK159" s="170">
        <f t="shared" si="24"/>
        <v>0</v>
      </c>
      <c r="BL159" s="14" t="s">
        <v>650</v>
      </c>
      <c r="BM159" s="14" t="s">
        <v>724</v>
      </c>
    </row>
    <row r="160" spans="2:65" s="1" customFormat="1" ht="31.5" customHeight="1">
      <c r="B160" s="133"/>
      <c r="C160" s="162" t="s">
        <v>451</v>
      </c>
      <c r="D160" s="162" t="s">
        <v>150</v>
      </c>
      <c r="E160" s="163" t="s">
        <v>676</v>
      </c>
      <c r="F160" s="242" t="s">
        <v>677</v>
      </c>
      <c r="G160" s="243"/>
      <c r="H160" s="243"/>
      <c r="I160" s="243"/>
      <c r="J160" s="164" t="s">
        <v>153</v>
      </c>
      <c r="K160" s="165">
        <v>2</v>
      </c>
      <c r="L160" s="244">
        <v>0</v>
      </c>
      <c r="M160" s="243"/>
      <c r="N160" s="245">
        <f t="shared" si="15"/>
        <v>0</v>
      </c>
      <c r="O160" s="243"/>
      <c r="P160" s="243"/>
      <c r="Q160" s="243"/>
      <c r="R160" s="135"/>
      <c r="T160" s="167" t="s">
        <v>3</v>
      </c>
      <c r="U160" s="40" t="s">
        <v>42</v>
      </c>
      <c r="V160" s="32"/>
      <c r="W160" s="168">
        <f t="shared" si="16"/>
        <v>0</v>
      </c>
      <c r="X160" s="168">
        <v>0</v>
      </c>
      <c r="Y160" s="168">
        <f t="shared" si="17"/>
        <v>0</v>
      </c>
      <c r="Z160" s="168">
        <v>0</v>
      </c>
      <c r="AA160" s="169">
        <f t="shared" si="18"/>
        <v>0</v>
      </c>
      <c r="AR160" s="14" t="s">
        <v>533</v>
      </c>
      <c r="AT160" s="14" t="s">
        <v>150</v>
      </c>
      <c r="AU160" s="14" t="s">
        <v>160</v>
      </c>
      <c r="AY160" s="14" t="s">
        <v>149</v>
      </c>
      <c r="BE160" s="110">
        <f t="shared" si="19"/>
        <v>0</v>
      </c>
      <c r="BF160" s="110">
        <f t="shared" si="20"/>
        <v>0</v>
      </c>
      <c r="BG160" s="110">
        <f t="shared" si="21"/>
        <v>0</v>
      </c>
      <c r="BH160" s="110">
        <f t="shared" si="22"/>
        <v>0</v>
      </c>
      <c r="BI160" s="110">
        <f t="shared" si="23"/>
        <v>0</v>
      </c>
      <c r="BJ160" s="14" t="s">
        <v>86</v>
      </c>
      <c r="BK160" s="170">
        <f t="shared" si="24"/>
        <v>0</v>
      </c>
      <c r="BL160" s="14" t="s">
        <v>533</v>
      </c>
      <c r="BM160" s="14" t="s">
        <v>725</v>
      </c>
    </row>
    <row r="161" spans="2:65" s="1" customFormat="1" ht="22.5" customHeight="1">
      <c r="B161" s="133"/>
      <c r="C161" s="175" t="s">
        <v>455</v>
      </c>
      <c r="D161" s="175" t="s">
        <v>292</v>
      </c>
      <c r="E161" s="176" t="s">
        <v>679</v>
      </c>
      <c r="F161" s="261" t="s">
        <v>680</v>
      </c>
      <c r="G161" s="262"/>
      <c r="H161" s="262"/>
      <c r="I161" s="262"/>
      <c r="J161" s="177" t="s">
        <v>153</v>
      </c>
      <c r="K161" s="178">
        <v>2</v>
      </c>
      <c r="L161" s="263">
        <v>0</v>
      </c>
      <c r="M161" s="262"/>
      <c r="N161" s="264">
        <f t="shared" si="15"/>
        <v>0</v>
      </c>
      <c r="O161" s="243"/>
      <c r="P161" s="243"/>
      <c r="Q161" s="243"/>
      <c r="R161" s="135"/>
      <c r="T161" s="167" t="s">
        <v>3</v>
      </c>
      <c r="U161" s="40" t="s">
        <v>42</v>
      </c>
      <c r="V161" s="32"/>
      <c r="W161" s="168">
        <f t="shared" si="16"/>
        <v>0</v>
      </c>
      <c r="X161" s="168">
        <v>7E-05</v>
      </c>
      <c r="Y161" s="168">
        <f t="shared" si="17"/>
        <v>0.00014</v>
      </c>
      <c r="Z161" s="168">
        <v>0</v>
      </c>
      <c r="AA161" s="169">
        <f t="shared" si="18"/>
        <v>0</v>
      </c>
      <c r="AR161" s="14" t="s">
        <v>650</v>
      </c>
      <c r="AT161" s="14" t="s">
        <v>292</v>
      </c>
      <c r="AU161" s="14" t="s">
        <v>160</v>
      </c>
      <c r="AY161" s="14" t="s">
        <v>149</v>
      </c>
      <c r="BE161" s="110">
        <f t="shared" si="19"/>
        <v>0</v>
      </c>
      <c r="BF161" s="110">
        <f t="shared" si="20"/>
        <v>0</v>
      </c>
      <c r="BG161" s="110">
        <f t="shared" si="21"/>
        <v>0</v>
      </c>
      <c r="BH161" s="110">
        <f t="shared" si="22"/>
        <v>0</v>
      </c>
      <c r="BI161" s="110">
        <f t="shared" si="23"/>
        <v>0</v>
      </c>
      <c r="BJ161" s="14" t="s">
        <v>86</v>
      </c>
      <c r="BK161" s="170">
        <f t="shared" si="24"/>
        <v>0</v>
      </c>
      <c r="BL161" s="14" t="s">
        <v>650</v>
      </c>
      <c r="BM161" s="14" t="s">
        <v>726</v>
      </c>
    </row>
    <row r="162" spans="2:65" s="1" customFormat="1" ht="22.5" customHeight="1">
      <c r="B162" s="133"/>
      <c r="C162" s="162" t="s">
        <v>459</v>
      </c>
      <c r="D162" s="162" t="s">
        <v>150</v>
      </c>
      <c r="E162" s="163" t="s">
        <v>682</v>
      </c>
      <c r="F162" s="242" t="s">
        <v>683</v>
      </c>
      <c r="G162" s="243"/>
      <c r="H162" s="243"/>
      <c r="I162" s="243"/>
      <c r="J162" s="164" t="s">
        <v>153</v>
      </c>
      <c r="K162" s="165">
        <v>4</v>
      </c>
      <c r="L162" s="244">
        <v>0</v>
      </c>
      <c r="M162" s="243"/>
      <c r="N162" s="245">
        <f t="shared" si="15"/>
        <v>0</v>
      </c>
      <c r="O162" s="243"/>
      <c r="P162" s="243"/>
      <c r="Q162" s="243"/>
      <c r="R162" s="135"/>
      <c r="T162" s="167" t="s">
        <v>3</v>
      </c>
      <c r="U162" s="40" t="s">
        <v>42</v>
      </c>
      <c r="V162" s="32"/>
      <c r="W162" s="168">
        <f t="shared" si="16"/>
        <v>0</v>
      </c>
      <c r="X162" s="168">
        <v>0</v>
      </c>
      <c r="Y162" s="168">
        <f t="shared" si="17"/>
        <v>0</v>
      </c>
      <c r="Z162" s="168">
        <v>0</v>
      </c>
      <c r="AA162" s="169">
        <f t="shared" si="18"/>
        <v>0</v>
      </c>
      <c r="AR162" s="14" t="s">
        <v>533</v>
      </c>
      <c r="AT162" s="14" t="s">
        <v>150</v>
      </c>
      <c r="AU162" s="14" t="s">
        <v>160</v>
      </c>
      <c r="AY162" s="14" t="s">
        <v>149</v>
      </c>
      <c r="BE162" s="110">
        <f t="shared" si="19"/>
        <v>0</v>
      </c>
      <c r="BF162" s="110">
        <f t="shared" si="20"/>
        <v>0</v>
      </c>
      <c r="BG162" s="110">
        <f t="shared" si="21"/>
        <v>0</v>
      </c>
      <c r="BH162" s="110">
        <f t="shared" si="22"/>
        <v>0</v>
      </c>
      <c r="BI162" s="110">
        <f t="shared" si="23"/>
        <v>0</v>
      </c>
      <c r="BJ162" s="14" t="s">
        <v>86</v>
      </c>
      <c r="BK162" s="170">
        <f t="shared" si="24"/>
        <v>0</v>
      </c>
      <c r="BL162" s="14" t="s">
        <v>533</v>
      </c>
      <c r="BM162" s="14" t="s">
        <v>727</v>
      </c>
    </row>
    <row r="163" spans="2:65" s="1" customFormat="1" ht="44.25" customHeight="1">
      <c r="B163" s="133"/>
      <c r="C163" s="175" t="s">
        <v>463</v>
      </c>
      <c r="D163" s="175" t="s">
        <v>292</v>
      </c>
      <c r="E163" s="176" t="s">
        <v>685</v>
      </c>
      <c r="F163" s="261" t="s">
        <v>686</v>
      </c>
      <c r="G163" s="262"/>
      <c r="H163" s="262"/>
      <c r="I163" s="262"/>
      <c r="J163" s="177" t="s">
        <v>153</v>
      </c>
      <c r="K163" s="178">
        <v>4</v>
      </c>
      <c r="L163" s="263">
        <v>0</v>
      </c>
      <c r="M163" s="262"/>
      <c r="N163" s="264">
        <f t="shared" si="15"/>
        <v>0</v>
      </c>
      <c r="O163" s="243"/>
      <c r="P163" s="243"/>
      <c r="Q163" s="243"/>
      <c r="R163" s="135"/>
      <c r="T163" s="167" t="s">
        <v>3</v>
      </c>
      <c r="U163" s="40" t="s">
        <v>42</v>
      </c>
      <c r="V163" s="32"/>
      <c r="W163" s="168">
        <f t="shared" si="16"/>
        <v>0</v>
      </c>
      <c r="X163" s="168">
        <v>0.0033</v>
      </c>
      <c r="Y163" s="168">
        <f t="shared" si="17"/>
        <v>0.0132</v>
      </c>
      <c r="Z163" s="168">
        <v>0</v>
      </c>
      <c r="AA163" s="169">
        <f t="shared" si="18"/>
        <v>0</v>
      </c>
      <c r="AR163" s="14" t="s">
        <v>650</v>
      </c>
      <c r="AT163" s="14" t="s">
        <v>292</v>
      </c>
      <c r="AU163" s="14" t="s">
        <v>160</v>
      </c>
      <c r="AY163" s="14" t="s">
        <v>149</v>
      </c>
      <c r="BE163" s="110">
        <f t="shared" si="19"/>
        <v>0</v>
      </c>
      <c r="BF163" s="110">
        <f t="shared" si="20"/>
        <v>0</v>
      </c>
      <c r="BG163" s="110">
        <f t="shared" si="21"/>
        <v>0</v>
      </c>
      <c r="BH163" s="110">
        <f t="shared" si="22"/>
        <v>0</v>
      </c>
      <c r="BI163" s="110">
        <f t="shared" si="23"/>
        <v>0</v>
      </c>
      <c r="BJ163" s="14" t="s">
        <v>86</v>
      </c>
      <c r="BK163" s="170">
        <f t="shared" si="24"/>
        <v>0</v>
      </c>
      <c r="BL163" s="14" t="s">
        <v>650</v>
      </c>
      <c r="BM163" s="14" t="s">
        <v>728</v>
      </c>
    </row>
    <row r="164" spans="2:65" s="1" customFormat="1" ht="31.5" customHeight="1">
      <c r="B164" s="133"/>
      <c r="C164" s="175" t="s">
        <v>467</v>
      </c>
      <c r="D164" s="175" t="s">
        <v>292</v>
      </c>
      <c r="E164" s="176" t="s">
        <v>688</v>
      </c>
      <c r="F164" s="261" t="s">
        <v>689</v>
      </c>
      <c r="G164" s="262"/>
      <c r="H164" s="262"/>
      <c r="I164" s="262"/>
      <c r="J164" s="177" t="s">
        <v>153</v>
      </c>
      <c r="K164" s="178">
        <v>18</v>
      </c>
      <c r="L164" s="263">
        <v>0</v>
      </c>
      <c r="M164" s="262"/>
      <c r="N164" s="264">
        <f t="shared" si="15"/>
        <v>0</v>
      </c>
      <c r="O164" s="243"/>
      <c r="P164" s="243"/>
      <c r="Q164" s="243"/>
      <c r="R164" s="135"/>
      <c r="T164" s="167" t="s">
        <v>3</v>
      </c>
      <c r="U164" s="40" t="s">
        <v>42</v>
      </c>
      <c r="V164" s="32"/>
      <c r="W164" s="168">
        <f t="shared" si="16"/>
        <v>0</v>
      </c>
      <c r="X164" s="168">
        <v>0.0033</v>
      </c>
      <c r="Y164" s="168">
        <f t="shared" si="17"/>
        <v>0.0594</v>
      </c>
      <c r="Z164" s="168">
        <v>0</v>
      </c>
      <c r="AA164" s="169">
        <f t="shared" si="18"/>
        <v>0</v>
      </c>
      <c r="AR164" s="14" t="s">
        <v>650</v>
      </c>
      <c r="AT164" s="14" t="s">
        <v>292</v>
      </c>
      <c r="AU164" s="14" t="s">
        <v>160</v>
      </c>
      <c r="AY164" s="14" t="s">
        <v>149</v>
      </c>
      <c r="BE164" s="110">
        <f t="shared" si="19"/>
        <v>0</v>
      </c>
      <c r="BF164" s="110">
        <f t="shared" si="20"/>
        <v>0</v>
      </c>
      <c r="BG164" s="110">
        <f t="shared" si="21"/>
        <v>0</v>
      </c>
      <c r="BH164" s="110">
        <f t="shared" si="22"/>
        <v>0</v>
      </c>
      <c r="BI164" s="110">
        <f t="shared" si="23"/>
        <v>0</v>
      </c>
      <c r="BJ164" s="14" t="s">
        <v>86</v>
      </c>
      <c r="BK164" s="170">
        <f t="shared" si="24"/>
        <v>0</v>
      </c>
      <c r="BL164" s="14" t="s">
        <v>650</v>
      </c>
      <c r="BM164" s="14" t="s">
        <v>729</v>
      </c>
    </row>
    <row r="165" spans="2:65" s="1" customFormat="1" ht="31.5" customHeight="1">
      <c r="B165" s="133"/>
      <c r="C165" s="162" t="s">
        <v>469</v>
      </c>
      <c r="D165" s="162" t="s">
        <v>150</v>
      </c>
      <c r="E165" s="163" t="s">
        <v>691</v>
      </c>
      <c r="F165" s="242" t="s">
        <v>692</v>
      </c>
      <c r="G165" s="243"/>
      <c r="H165" s="243"/>
      <c r="I165" s="243"/>
      <c r="J165" s="164" t="s">
        <v>287</v>
      </c>
      <c r="K165" s="165">
        <v>10</v>
      </c>
      <c r="L165" s="244">
        <v>0</v>
      </c>
      <c r="M165" s="243"/>
      <c r="N165" s="245">
        <f t="shared" si="15"/>
        <v>0</v>
      </c>
      <c r="O165" s="243"/>
      <c r="P165" s="243"/>
      <c r="Q165" s="243"/>
      <c r="R165" s="135"/>
      <c r="T165" s="167" t="s">
        <v>3</v>
      </c>
      <c r="U165" s="40" t="s">
        <v>42</v>
      </c>
      <c r="V165" s="32"/>
      <c r="W165" s="168">
        <f t="shared" si="16"/>
        <v>0</v>
      </c>
      <c r="X165" s="168">
        <v>0</v>
      </c>
      <c r="Y165" s="168">
        <f t="shared" si="17"/>
        <v>0</v>
      </c>
      <c r="Z165" s="168">
        <v>0</v>
      </c>
      <c r="AA165" s="169">
        <f t="shared" si="18"/>
        <v>0</v>
      </c>
      <c r="AR165" s="14" t="s">
        <v>533</v>
      </c>
      <c r="AT165" s="14" t="s">
        <v>150</v>
      </c>
      <c r="AU165" s="14" t="s">
        <v>160</v>
      </c>
      <c r="AY165" s="14" t="s">
        <v>149</v>
      </c>
      <c r="BE165" s="110">
        <f t="shared" si="19"/>
        <v>0</v>
      </c>
      <c r="BF165" s="110">
        <f t="shared" si="20"/>
        <v>0</v>
      </c>
      <c r="BG165" s="110">
        <f t="shared" si="21"/>
        <v>0</v>
      </c>
      <c r="BH165" s="110">
        <f t="shared" si="22"/>
        <v>0</v>
      </c>
      <c r="BI165" s="110">
        <f t="shared" si="23"/>
        <v>0</v>
      </c>
      <c r="BJ165" s="14" t="s">
        <v>86</v>
      </c>
      <c r="BK165" s="170">
        <f t="shared" si="24"/>
        <v>0</v>
      </c>
      <c r="BL165" s="14" t="s">
        <v>533</v>
      </c>
      <c r="BM165" s="14" t="s">
        <v>730</v>
      </c>
    </row>
    <row r="166" spans="2:65" s="1" customFormat="1" ht="31.5" customHeight="1">
      <c r="B166" s="133"/>
      <c r="C166" s="175" t="s">
        <v>471</v>
      </c>
      <c r="D166" s="175" t="s">
        <v>292</v>
      </c>
      <c r="E166" s="176" t="s">
        <v>694</v>
      </c>
      <c r="F166" s="261" t="s">
        <v>695</v>
      </c>
      <c r="G166" s="262"/>
      <c r="H166" s="262"/>
      <c r="I166" s="262"/>
      <c r="J166" s="177" t="s">
        <v>287</v>
      </c>
      <c r="K166" s="178">
        <v>10</v>
      </c>
      <c r="L166" s="263">
        <v>0</v>
      </c>
      <c r="M166" s="262"/>
      <c r="N166" s="264">
        <f t="shared" si="15"/>
        <v>0</v>
      </c>
      <c r="O166" s="243"/>
      <c r="P166" s="243"/>
      <c r="Q166" s="243"/>
      <c r="R166" s="135"/>
      <c r="T166" s="167" t="s">
        <v>3</v>
      </c>
      <c r="U166" s="40" t="s">
        <v>42</v>
      </c>
      <c r="V166" s="32"/>
      <c r="W166" s="168">
        <f t="shared" si="16"/>
        <v>0</v>
      </c>
      <c r="X166" s="168">
        <v>0.00027</v>
      </c>
      <c r="Y166" s="168">
        <f t="shared" si="17"/>
        <v>0.0027</v>
      </c>
      <c r="Z166" s="168">
        <v>0</v>
      </c>
      <c r="AA166" s="169">
        <f t="shared" si="18"/>
        <v>0</v>
      </c>
      <c r="AR166" s="14" t="s">
        <v>650</v>
      </c>
      <c r="AT166" s="14" t="s">
        <v>292</v>
      </c>
      <c r="AU166" s="14" t="s">
        <v>160</v>
      </c>
      <c r="AY166" s="14" t="s">
        <v>149</v>
      </c>
      <c r="BE166" s="110">
        <f t="shared" si="19"/>
        <v>0</v>
      </c>
      <c r="BF166" s="110">
        <f t="shared" si="20"/>
        <v>0</v>
      </c>
      <c r="BG166" s="110">
        <f t="shared" si="21"/>
        <v>0</v>
      </c>
      <c r="BH166" s="110">
        <f t="shared" si="22"/>
        <v>0</v>
      </c>
      <c r="BI166" s="110">
        <f t="shared" si="23"/>
        <v>0</v>
      </c>
      <c r="BJ166" s="14" t="s">
        <v>86</v>
      </c>
      <c r="BK166" s="170">
        <f t="shared" si="24"/>
        <v>0</v>
      </c>
      <c r="BL166" s="14" t="s">
        <v>650</v>
      </c>
      <c r="BM166" s="14" t="s">
        <v>731</v>
      </c>
    </row>
    <row r="167" spans="2:65" s="1" customFormat="1" ht="31.5" customHeight="1">
      <c r="B167" s="133"/>
      <c r="C167" s="162" t="s">
        <v>475</v>
      </c>
      <c r="D167" s="162" t="s">
        <v>150</v>
      </c>
      <c r="E167" s="163" t="s">
        <v>697</v>
      </c>
      <c r="F167" s="242" t="s">
        <v>698</v>
      </c>
      <c r="G167" s="243"/>
      <c r="H167" s="243"/>
      <c r="I167" s="243"/>
      <c r="J167" s="164" t="s">
        <v>287</v>
      </c>
      <c r="K167" s="165">
        <v>140</v>
      </c>
      <c r="L167" s="244">
        <v>0</v>
      </c>
      <c r="M167" s="243"/>
      <c r="N167" s="245">
        <f t="shared" si="15"/>
        <v>0</v>
      </c>
      <c r="O167" s="243"/>
      <c r="P167" s="243"/>
      <c r="Q167" s="243"/>
      <c r="R167" s="135"/>
      <c r="T167" s="167" t="s">
        <v>3</v>
      </c>
      <c r="U167" s="40" t="s">
        <v>42</v>
      </c>
      <c r="V167" s="32"/>
      <c r="W167" s="168">
        <f t="shared" si="16"/>
        <v>0</v>
      </c>
      <c r="X167" s="168">
        <v>0</v>
      </c>
      <c r="Y167" s="168">
        <f t="shared" si="17"/>
        <v>0</v>
      </c>
      <c r="Z167" s="168">
        <v>0</v>
      </c>
      <c r="AA167" s="169">
        <f t="shared" si="18"/>
        <v>0</v>
      </c>
      <c r="AR167" s="14" t="s">
        <v>533</v>
      </c>
      <c r="AT167" s="14" t="s">
        <v>150</v>
      </c>
      <c r="AU167" s="14" t="s">
        <v>160</v>
      </c>
      <c r="AY167" s="14" t="s">
        <v>149</v>
      </c>
      <c r="BE167" s="110">
        <f t="shared" si="19"/>
        <v>0</v>
      </c>
      <c r="BF167" s="110">
        <f t="shared" si="20"/>
        <v>0</v>
      </c>
      <c r="BG167" s="110">
        <f t="shared" si="21"/>
        <v>0</v>
      </c>
      <c r="BH167" s="110">
        <f t="shared" si="22"/>
        <v>0</v>
      </c>
      <c r="BI167" s="110">
        <f t="shared" si="23"/>
        <v>0</v>
      </c>
      <c r="BJ167" s="14" t="s">
        <v>86</v>
      </c>
      <c r="BK167" s="170">
        <f t="shared" si="24"/>
        <v>0</v>
      </c>
      <c r="BL167" s="14" t="s">
        <v>533</v>
      </c>
      <c r="BM167" s="14" t="s">
        <v>732</v>
      </c>
    </row>
    <row r="168" spans="2:65" s="1" customFormat="1" ht="31.5" customHeight="1">
      <c r="B168" s="133"/>
      <c r="C168" s="175" t="s">
        <v>479</v>
      </c>
      <c r="D168" s="175" t="s">
        <v>292</v>
      </c>
      <c r="E168" s="176" t="s">
        <v>700</v>
      </c>
      <c r="F168" s="261" t="s">
        <v>701</v>
      </c>
      <c r="G168" s="262"/>
      <c r="H168" s="262"/>
      <c r="I168" s="262"/>
      <c r="J168" s="177" t="s">
        <v>287</v>
      </c>
      <c r="K168" s="178">
        <v>140</v>
      </c>
      <c r="L168" s="263">
        <v>0</v>
      </c>
      <c r="M168" s="262"/>
      <c r="N168" s="264">
        <f t="shared" si="15"/>
        <v>0</v>
      </c>
      <c r="O168" s="243"/>
      <c r="P168" s="243"/>
      <c r="Q168" s="243"/>
      <c r="R168" s="135"/>
      <c r="T168" s="167" t="s">
        <v>3</v>
      </c>
      <c r="U168" s="40" t="s">
        <v>42</v>
      </c>
      <c r="V168" s="32"/>
      <c r="W168" s="168">
        <f t="shared" si="16"/>
        <v>0</v>
      </c>
      <c r="X168" s="168">
        <v>0.00037</v>
      </c>
      <c r="Y168" s="168">
        <f t="shared" si="17"/>
        <v>0.0518</v>
      </c>
      <c r="Z168" s="168">
        <v>0</v>
      </c>
      <c r="AA168" s="169">
        <f t="shared" si="18"/>
        <v>0</v>
      </c>
      <c r="AR168" s="14" t="s">
        <v>650</v>
      </c>
      <c r="AT168" s="14" t="s">
        <v>292</v>
      </c>
      <c r="AU168" s="14" t="s">
        <v>160</v>
      </c>
      <c r="AY168" s="14" t="s">
        <v>149</v>
      </c>
      <c r="BE168" s="110">
        <f t="shared" si="19"/>
        <v>0</v>
      </c>
      <c r="BF168" s="110">
        <f t="shared" si="20"/>
        <v>0</v>
      </c>
      <c r="BG168" s="110">
        <f t="shared" si="21"/>
        <v>0</v>
      </c>
      <c r="BH168" s="110">
        <f t="shared" si="22"/>
        <v>0</v>
      </c>
      <c r="BI168" s="110">
        <f t="shared" si="23"/>
        <v>0</v>
      </c>
      <c r="BJ168" s="14" t="s">
        <v>86</v>
      </c>
      <c r="BK168" s="170">
        <f t="shared" si="24"/>
        <v>0</v>
      </c>
      <c r="BL168" s="14" t="s">
        <v>650</v>
      </c>
      <c r="BM168" s="14" t="s">
        <v>733</v>
      </c>
    </row>
    <row r="169" spans="2:65" s="1" customFormat="1" ht="31.5" customHeight="1">
      <c r="B169" s="133"/>
      <c r="C169" s="162" t="s">
        <v>483</v>
      </c>
      <c r="D169" s="162" t="s">
        <v>150</v>
      </c>
      <c r="E169" s="163" t="s">
        <v>703</v>
      </c>
      <c r="F169" s="242" t="s">
        <v>704</v>
      </c>
      <c r="G169" s="243"/>
      <c r="H169" s="243"/>
      <c r="I169" s="243"/>
      <c r="J169" s="164" t="s">
        <v>287</v>
      </c>
      <c r="K169" s="165">
        <v>100</v>
      </c>
      <c r="L169" s="244">
        <v>0</v>
      </c>
      <c r="M169" s="243"/>
      <c r="N169" s="245">
        <f t="shared" si="15"/>
        <v>0</v>
      </c>
      <c r="O169" s="243"/>
      <c r="P169" s="243"/>
      <c r="Q169" s="243"/>
      <c r="R169" s="135"/>
      <c r="T169" s="167" t="s">
        <v>3</v>
      </c>
      <c r="U169" s="40" t="s">
        <v>42</v>
      </c>
      <c r="V169" s="32"/>
      <c r="W169" s="168">
        <f t="shared" si="16"/>
        <v>0</v>
      </c>
      <c r="X169" s="168">
        <v>0</v>
      </c>
      <c r="Y169" s="168">
        <f t="shared" si="17"/>
        <v>0</v>
      </c>
      <c r="Z169" s="168">
        <v>0</v>
      </c>
      <c r="AA169" s="169">
        <f t="shared" si="18"/>
        <v>0</v>
      </c>
      <c r="AR169" s="14" t="s">
        <v>533</v>
      </c>
      <c r="AT169" s="14" t="s">
        <v>150</v>
      </c>
      <c r="AU169" s="14" t="s">
        <v>160</v>
      </c>
      <c r="AY169" s="14" t="s">
        <v>149</v>
      </c>
      <c r="BE169" s="110">
        <f t="shared" si="19"/>
        <v>0</v>
      </c>
      <c r="BF169" s="110">
        <f t="shared" si="20"/>
        <v>0</v>
      </c>
      <c r="BG169" s="110">
        <f t="shared" si="21"/>
        <v>0</v>
      </c>
      <c r="BH169" s="110">
        <f t="shared" si="22"/>
        <v>0</v>
      </c>
      <c r="BI169" s="110">
        <f t="shared" si="23"/>
        <v>0</v>
      </c>
      <c r="BJ169" s="14" t="s">
        <v>86</v>
      </c>
      <c r="BK169" s="170">
        <f t="shared" si="24"/>
        <v>0</v>
      </c>
      <c r="BL169" s="14" t="s">
        <v>533</v>
      </c>
      <c r="BM169" s="14" t="s">
        <v>734</v>
      </c>
    </row>
    <row r="170" spans="2:65" s="1" customFormat="1" ht="31.5" customHeight="1">
      <c r="B170" s="133"/>
      <c r="C170" s="175" t="s">
        <v>487</v>
      </c>
      <c r="D170" s="175" t="s">
        <v>292</v>
      </c>
      <c r="E170" s="176" t="s">
        <v>706</v>
      </c>
      <c r="F170" s="261" t="s">
        <v>707</v>
      </c>
      <c r="G170" s="262"/>
      <c r="H170" s="262"/>
      <c r="I170" s="262"/>
      <c r="J170" s="177" t="s">
        <v>287</v>
      </c>
      <c r="K170" s="178">
        <v>100</v>
      </c>
      <c r="L170" s="263">
        <v>0</v>
      </c>
      <c r="M170" s="262"/>
      <c r="N170" s="264">
        <f t="shared" si="15"/>
        <v>0</v>
      </c>
      <c r="O170" s="243"/>
      <c r="P170" s="243"/>
      <c r="Q170" s="243"/>
      <c r="R170" s="135"/>
      <c r="T170" s="167" t="s">
        <v>3</v>
      </c>
      <c r="U170" s="40" t="s">
        <v>42</v>
      </c>
      <c r="V170" s="32"/>
      <c r="W170" s="168">
        <f t="shared" si="16"/>
        <v>0</v>
      </c>
      <c r="X170" s="168">
        <v>0.0003</v>
      </c>
      <c r="Y170" s="168">
        <f t="shared" si="17"/>
        <v>0.03</v>
      </c>
      <c r="Z170" s="168">
        <v>0</v>
      </c>
      <c r="AA170" s="169">
        <f t="shared" si="18"/>
        <v>0</v>
      </c>
      <c r="AR170" s="14" t="s">
        <v>650</v>
      </c>
      <c r="AT170" s="14" t="s">
        <v>292</v>
      </c>
      <c r="AU170" s="14" t="s">
        <v>160</v>
      </c>
      <c r="AY170" s="14" t="s">
        <v>149</v>
      </c>
      <c r="BE170" s="110">
        <f t="shared" si="19"/>
        <v>0</v>
      </c>
      <c r="BF170" s="110">
        <f t="shared" si="20"/>
        <v>0</v>
      </c>
      <c r="BG170" s="110">
        <f t="shared" si="21"/>
        <v>0</v>
      </c>
      <c r="BH170" s="110">
        <f t="shared" si="22"/>
        <v>0</v>
      </c>
      <c r="BI170" s="110">
        <f t="shared" si="23"/>
        <v>0</v>
      </c>
      <c r="BJ170" s="14" t="s">
        <v>86</v>
      </c>
      <c r="BK170" s="170">
        <f t="shared" si="24"/>
        <v>0</v>
      </c>
      <c r="BL170" s="14" t="s">
        <v>650</v>
      </c>
      <c r="BM170" s="14" t="s">
        <v>735</v>
      </c>
    </row>
    <row r="171" spans="2:65" s="1" customFormat="1" ht="31.5" customHeight="1">
      <c r="B171" s="133"/>
      <c r="C171" s="162" t="s">
        <v>491</v>
      </c>
      <c r="D171" s="162" t="s">
        <v>150</v>
      </c>
      <c r="E171" s="163" t="s">
        <v>709</v>
      </c>
      <c r="F171" s="242" t="s">
        <v>710</v>
      </c>
      <c r="G171" s="243"/>
      <c r="H171" s="243"/>
      <c r="I171" s="243"/>
      <c r="J171" s="164" t="s">
        <v>287</v>
      </c>
      <c r="K171" s="165">
        <v>95</v>
      </c>
      <c r="L171" s="244">
        <v>0</v>
      </c>
      <c r="M171" s="243"/>
      <c r="N171" s="245">
        <f t="shared" si="15"/>
        <v>0</v>
      </c>
      <c r="O171" s="243"/>
      <c r="P171" s="243"/>
      <c r="Q171" s="243"/>
      <c r="R171" s="135"/>
      <c r="T171" s="167" t="s">
        <v>3</v>
      </c>
      <c r="U171" s="40" t="s">
        <v>42</v>
      </c>
      <c r="V171" s="32"/>
      <c r="W171" s="168">
        <f t="shared" si="16"/>
        <v>0</v>
      </c>
      <c r="X171" s="168">
        <v>0</v>
      </c>
      <c r="Y171" s="168">
        <f t="shared" si="17"/>
        <v>0</v>
      </c>
      <c r="Z171" s="168">
        <v>0</v>
      </c>
      <c r="AA171" s="169">
        <f t="shared" si="18"/>
        <v>0</v>
      </c>
      <c r="AR171" s="14" t="s">
        <v>533</v>
      </c>
      <c r="AT171" s="14" t="s">
        <v>150</v>
      </c>
      <c r="AU171" s="14" t="s">
        <v>160</v>
      </c>
      <c r="AY171" s="14" t="s">
        <v>149</v>
      </c>
      <c r="BE171" s="110">
        <f t="shared" si="19"/>
        <v>0</v>
      </c>
      <c r="BF171" s="110">
        <f t="shared" si="20"/>
        <v>0</v>
      </c>
      <c r="BG171" s="110">
        <f t="shared" si="21"/>
        <v>0</v>
      </c>
      <c r="BH171" s="110">
        <f t="shared" si="22"/>
        <v>0</v>
      </c>
      <c r="BI171" s="110">
        <f t="shared" si="23"/>
        <v>0</v>
      </c>
      <c r="BJ171" s="14" t="s">
        <v>86</v>
      </c>
      <c r="BK171" s="170">
        <f t="shared" si="24"/>
        <v>0</v>
      </c>
      <c r="BL171" s="14" t="s">
        <v>533</v>
      </c>
      <c r="BM171" s="14" t="s">
        <v>736</v>
      </c>
    </row>
    <row r="172" spans="2:65" s="1" customFormat="1" ht="31.5" customHeight="1">
      <c r="B172" s="133"/>
      <c r="C172" s="175" t="s">
        <v>495</v>
      </c>
      <c r="D172" s="175" t="s">
        <v>292</v>
      </c>
      <c r="E172" s="176" t="s">
        <v>712</v>
      </c>
      <c r="F172" s="261" t="s">
        <v>713</v>
      </c>
      <c r="G172" s="262"/>
      <c r="H172" s="262"/>
      <c r="I172" s="262"/>
      <c r="J172" s="177" t="s">
        <v>287</v>
      </c>
      <c r="K172" s="178">
        <v>95</v>
      </c>
      <c r="L172" s="263">
        <v>0</v>
      </c>
      <c r="M172" s="262"/>
      <c r="N172" s="264">
        <f t="shared" si="15"/>
        <v>0</v>
      </c>
      <c r="O172" s="243"/>
      <c r="P172" s="243"/>
      <c r="Q172" s="243"/>
      <c r="R172" s="135"/>
      <c r="T172" s="167" t="s">
        <v>3</v>
      </c>
      <c r="U172" s="40" t="s">
        <v>42</v>
      </c>
      <c r="V172" s="32"/>
      <c r="W172" s="168">
        <f t="shared" si="16"/>
        <v>0</v>
      </c>
      <c r="X172" s="168">
        <v>0.00035</v>
      </c>
      <c r="Y172" s="168">
        <f t="shared" si="17"/>
        <v>0.03325</v>
      </c>
      <c r="Z172" s="168">
        <v>0</v>
      </c>
      <c r="AA172" s="169">
        <f t="shared" si="18"/>
        <v>0</v>
      </c>
      <c r="AR172" s="14" t="s">
        <v>650</v>
      </c>
      <c r="AT172" s="14" t="s">
        <v>292</v>
      </c>
      <c r="AU172" s="14" t="s">
        <v>160</v>
      </c>
      <c r="AY172" s="14" t="s">
        <v>149</v>
      </c>
      <c r="BE172" s="110">
        <f t="shared" si="19"/>
        <v>0</v>
      </c>
      <c r="BF172" s="110">
        <f t="shared" si="20"/>
        <v>0</v>
      </c>
      <c r="BG172" s="110">
        <f t="shared" si="21"/>
        <v>0</v>
      </c>
      <c r="BH172" s="110">
        <f t="shared" si="22"/>
        <v>0</v>
      </c>
      <c r="BI172" s="110">
        <f t="shared" si="23"/>
        <v>0</v>
      </c>
      <c r="BJ172" s="14" t="s">
        <v>86</v>
      </c>
      <c r="BK172" s="170">
        <f t="shared" si="24"/>
        <v>0</v>
      </c>
      <c r="BL172" s="14" t="s">
        <v>650</v>
      </c>
      <c r="BM172" s="14" t="s">
        <v>737</v>
      </c>
    </row>
    <row r="173" spans="2:63" s="10" customFormat="1" ht="21.75" customHeight="1">
      <c r="B173" s="151"/>
      <c r="C173" s="152"/>
      <c r="D173" s="161" t="s">
        <v>644</v>
      </c>
      <c r="E173" s="161"/>
      <c r="F173" s="161"/>
      <c r="G173" s="161"/>
      <c r="H173" s="161"/>
      <c r="I173" s="161"/>
      <c r="J173" s="161"/>
      <c r="K173" s="161"/>
      <c r="L173" s="161"/>
      <c r="M173" s="161"/>
      <c r="N173" s="257">
        <f>BK173</f>
        <v>0</v>
      </c>
      <c r="O173" s="258"/>
      <c r="P173" s="258"/>
      <c r="Q173" s="258"/>
      <c r="R173" s="154"/>
      <c r="T173" s="155"/>
      <c r="U173" s="152"/>
      <c r="V173" s="152"/>
      <c r="W173" s="156">
        <f>SUM(W174:W198)</f>
        <v>0</v>
      </c>
      <c r="X173" s="152"/>
      <c r="Y173" s="156">
        <f>SUM(Y174:Y198)</f>
        <v>0.24579999999999996</v>
      </c>
      <c r="Z173" s="152"/>
      <c r="AA173" s="157">
        <f>SUM(AA174:AA198)</f>
        <v>0</v>
      </c>
      <c r="AR173" s="158" t="s">
        <v>160</v>
      </c>
      <c r="AT173" s="159" t="s">
        <v>74</v>
      </c>
      <c r="AU173" s="159" t="s">
        <v>86</v>
      </c>
      <c r="AY173" s="158" t="s">
        <v>149</v>
      </c>
      <c r="BK173" s="160">
        <f>SUM(BK174:BK198)</f>
        <v>0</v>
      </c>
    </row>
    <row r="174" spans="2:65" s="1" customFormat="1" ht="31.5" customHeight="1">
      <c r="B174" s="133"/>
      <c r="C174" s="162" t="s">
        <v>497</v>
      </c>
      <c r="D174" s="162" t="s">
        <v>150</v>
      </c>
      <c r="E174" s="163" t="s">
        <v>645</v>
      </c>
      <c r="F174" s="242" t="s">
        <v>646</v>
      </c>
      <c r="G174" s="243"/>
      <c r="H174" s="243"/>
      <c r="I174" s="243"/>
      <c r="J174" s="164" t="s">
        <v>287</v>
      </c>
      <c r="K174" s="165">
        <v>220</v>
      </c>
      <c r="L174" s="244">
        <v>0</v>
      </c>
      <c r="M174" s="243"/>
      <c r="N174" s="245">
        <f aca="true" t="shared" si="25" ref="N174:N198">ROUND(L174*K174,3)</f>
        <v>0</v>
      </c>
      <c r="O174" s="243"/>
      <c r="P174" s="243"/>
      <c r="Q174" s="243"/>
      <c r="R174" s="135"/>
      <c r="T174" s="167" t="s">
        <v>3</v>
      </c>
      <c r="U174" s="40" t="s">
        <v>42</v>
      </c>
      <c r="V174" s="32"/>
      <c r="W174" s="168">
        <f aca="true" t="shared" si="26" ref="W174:W198">V174*K174</f>
        <v>0</v>
      </c>
      <c r="X174" s="168">
        <v>0</v>
      </c>
      <c r="Y174" s="168">
        <f aca="true" t="shared" si="27" ref="Y174:Y198">X174*K174</f>
        <v>0</v>
      </c>
      <c r="Z174" s="168">
        <v>0</v>
      </c>
      <c r="AA174" s="169">
        <f aca="true" t="shared" si="28" ref="AA174:AA198">Z174*K174</f>
        <v>0</v>
      </c>
      <c r="AR174" s="14" t="s">
        <v>533</v>
      </c>
      <c r="AT174" s="14" t="s">
        <v>150</v>
      </c>
      <c r="AU174" s="14" t="s">
        <v>160</v>
      </c>
      <c r="AY174" s="14" t="s">
        <v>149</v>
      </c>
      <c r="BE174" s="110">
        <f aca="true" t="shared" si="29" ref="BE174:BE198">IF(U174="základná",N174,0)</f>
        <v>0</v>
      </c>
      <c r="BF174" s="110">
        <f aca="true" t="shared" si="30" ref="BF174:BF198">IF(U174="znížená",N174,0)</f>
        <v>0</v>
      </c>
      <c r="BG174" s="110">
        <f aca="true" t="shared" si="31" ref="BG174:BG198">IF(U174="zákl. prenesená",N174,0)</f>
        <v>0</v>
      </c>
      <c r="BH174" s="110">
        <f aca="true" t="shared" si="32" ref="BH174:BH198">IF(U174="zníž. prenesená",N174,0)</f>
        <v>0</v>
      </c>
      <c r="BI174" s="110">
        <f aca="true" t="shared" si="33" ref="BI174:BI198">IF(U174="nulová",N174,0)</f>
        <v>0</v>
      </c>
      <c r="BJ174" s="14" t="s">
        <v>86</v>
      </c>
      <c r="BK174" s="170">
        <f aca="true" t="shared" si="34" ref="BK174:BK198">ROUND(L174*K174,3)</f>
        <v>0</v>
      </c>
      <c r="BL174" s="14" t="s">
        <v>533</v>
      </c>
      <c r="BM174" s="14" t="s">
        <v>738</v>
      </c>
    </row>
    <row r="175" spans="2:65" s="1" customFormat="1" ht="22.5" customHeight="1">
      <c r="B175" s="133"/>
      <c r="C175" s="175" t="s">
        <v>499</v>
      </c>
      <c r="D175" s="175" t="s">
        <v>292</v>
      </c>
      <c r="E175" s="176" t="s">
        <v>648</v>
      </c>
      <c r="F175" s="261" t="s">
        <v>649</v>
      </c>
      <c r="G175" s="262"/>
      <c r="H175" s="262"/>
      <c r="I175" s="262"/>
      <c r="J175" s="177" t="s">
        <v>287</v>
      </c>
      <c r="K175" s="178">
        <v>220</v>
      </c>
      <c r="L175" s="263">
        <v>0</v>
      </c>
      <c r="M175" s="262"/>
      <c r="N175" s="264">
        <f t="shared" si="25"/>
        <v>0</v>
      </c>
      <c r="O175" s="243"/>
      <c r="P175" s="243"/>
      <c r="Q175" s="243"/>
      <c r="R175" s="135"/>
      <c r="T175" s="167" t="s">
        <v>3</v>
      </c>
      <c r="U175" s="40" t="s">
        <v>42</v>
      </c>
      <c r="V175" s="32"/>
      <c r="W175" s="168">
        <f t="shared" si="26"/>
        <v>0</v>
      </c>
      <c r="X175" s="168">
        <v>0.00017</v>
      </c>
      <c r="Y175" s="168">
        <f t="shared" si="27"/>
        <v>0.0374</v>
      </c>
      <c r="Z175" s="168">
        <v>0</v>
      </c>
      <c r="AA175" s="169">
        <f t="shared" si="28"/>
        <v>0</v>
      </c>
      <c r="AR175" s="14" t="s">
        <v>650</v>
      </c>
      <c r="AT175" s="14" t="s">
        <v>292</v>
      </c>
      <c r="AU175" s="14" t="s">
        <v>160</v>
      </c>
      <c r="AY175" s="14" t="s">
        <v>149</v>
      </c>
      <c r="BE175" s="110">
        <f t="shared" si="29"/>
        <v>0</v>
      </c>
      <c r="BF175" s="110">
        <f t="shared" si="30"/>
        <v>0</v>
      </c>
      <c r="BG175" s="110">
        <f t="shared" si="31"/>
        <v>0</v>
      </c>
      <c r="BH175" s="110">
        <f t="shared" si="32"/>
        <v>0</v>
      </c>
      <c r="BI175" s="110">
        <f t="shared" si="33"/>
        <v>0</v>
      </c>
      <c r="BJ175" s="14" t="s">
        <v>86</v>
      </c>
      <c r="BK175" s="170">
        <f t="shared" si="34"/>
        <v>0</v>
      </c>
      <c r="BL175" s="14" t="s">
        <v>650</v>
      </c>
      <c r="BM175" s="14" t="s">
        <v>739</v>
      </c>
    </row>
    <row r="176" spans="2:65" s="1" customFormat="1" ht="22.5" customHeight="1">
      <c r="B176" s="133"/>
      <c r="C176" s="162" t="s">
        <v>501</v>
      </c>
      <c r="D176" s="162" t="s">
        <v>150</v>
      </c>
      <c r="E176" s="163" t="s">
        <v>652</v>
      </c>
      <c r="F176" s="242" t="s">
        <v>653</v>
      </c>
      <c r="G176" s="243"/>
      <c r="H176" s="243"/>
      <c r="I176" s="243"/>
      <c r="J176" s="164" t="s">
        <v>153</v>
      </c>
      <c r="K176" s="165">
        <v>28</v>
      </c>
      <c r="L176" s="244">
        <v>0</v>
      </c>
      <c r="M176" s="243"/>
      <c r="N176" s="245">
        <f t="shared" si="25"/>
        <v>0</v>
      </c>
      <c r="O176" s="243"/>
      <c r="P176" s="243"/>
      <c r="Q176" s="243"/>
      <c r="R176" s="135"/>
      <c r="T176" s="167" t="s">
        <v>3</v>
      </c>
      <c r="U176" s="40" t="s">
        <v>42</v>
      </c>
      <c r="V176" s="32"/>
      <c r="W176" s="168">
        <f t="shared" si="26"/>
        <v>0</v>
      </c>
      <c r="X176" s="168">
        <v>0</v>
      </c>
      <c r="Y176" s="168">
        <f t="shared" si="27"/>
        <v>0</v>
      </c>
      <c r="Z176" s="168">
        <v>0</v>
      </c>
      <c r="AA176" s="169">
        <f t="shared" si="28"/>
        <v>0</v>
      </c>
      <c r="AR176" s="14" t="s">
        <v>533</v>
      </c>
      <c r="AT176" s="14" t="s">
        <v>150</v>
      </c>
      <c r="AU176" s="14" t="s">
        <v>160</v>
      </c>
      <c r="AY176" s="14" t="s">
        <v>149</v>
      </c>
      <c r="BE176" s="110">
        <f t="shared" si="29"/>
        <v>0</v>
      </c>
      <c r="BF176" s="110">
        <f t="shared" si="30"/>
        <v>0</v>
      </c>
      <c r="BG176" s="110">
        <f t="shared" si="31"/>
        <v>0</v>
      </c>
      <c r="BH176" s="110">
        <f t="shared" si="32"/>
        <v>0</v>
      </c>
      <c r="BI176" s="110">
        <f t="shared" si="33"/>
        <v>0</v>
      </c>
      <c r="BJ176" s="14" t="s">
        <v>86</v>
      </c>
      <c r="BK176" s="170">
        <f t="shared" si="34"/>
        <v>0</v>
      </c>
      <c r="BL176" s="14" t="s">
        <v>533</v>
      </c>
      <c r="BM176" s="14" t="s">
        <v>740</v>
      </c>
    </row>
    <row r="177" spans="2:65" s="1" customFormat="1" ht="22.5" customHeight="1">
      <c r="B177" s="133"/>
      <c r="C177" s="175" t="s">
        <v>503</v>
      </c>
      <c r="D177" s="175" t="s">
        <v>292</v>
      </c>
      <c r="E177" s="176" t="s">
        <v>655</v>
      </c>
      <c r="F177" s="261" t="s">
        <v>656</v>
      </c>
      <c r="G177" s="262"/>
      <c r="H177" s="262"/>
      <c r="I177" s="262"/>
      <c r="J177" s="177" t="s">
        <v>153</v>
      </c>
      <c r="K177" s="178">
        <v>10</v>
      </c>
      <c r="L177" s="263">
        <v>0</v>
      </c>
      <c r="M177" s="262"/>
      <c r="N177" s="264">
        <f t="shared" si="25"/>
        <v>0</v>
      </c>
      <c r="O177" s="243"/>
      <c r="P177" s="243"/>
      <c r="Q177" s="243"/>
      <c r="R177" s="135"/>
      <c r="T177" s="167" t="s">
        <v>3</v>
      </c>
      <c r="U177" s="40" t="s">
        <v>42</v>
      </c>
      <c r="V177" s="32"/>
      <c r="W177" s="168">
        <f t="shared" si="26"/>
        <v>0</v>
      </c>
      <c r="X177" s="168">
        <v>3E-05</v>
      </c>
      <c r="Y177" s="168">
        <f t="shared" si="27"/>
        <v>0.00030000000000000003</v>
      </c>
      <c r="Z177" s="168">
        <v>0</v>
      </c>
      <c r="AA177" s="169">
        <f t="shared" si="28"/>
        <v>0</v>
      </c>
      <c r="AR177" s="14" t="s">
        <v>650</v>
      </c>
      <c r="AT177" s="14" t="s">
        <v>292</v>
      </c>
      <c r="AU177" s="14" t="s">
        <v>160</v>
      </c>
      <c r="AY177" s="14" t="s">
        <v>149</v>
      </c>
      <c r="BE177" s="110">
        <f t="shared" si="29"/>
        <v>0</v>
      </c>
      <c r="BF177" s="110">
        <f t="shared" si="30"/>
        <v>0</v>
      </c>
      <c r="BG177" s="110">
        <f t="shared" si="31"/>
        <v>0</v>
      </c>
      <c r="BH177" s="110">
        <f t="shared" si="32"/>
        <v>0</v>
      </c>
      <c r="BI177" s="110">
        <f t="shared" si="33"/>
        <v>0</v>
      </c>
      <c r="BJ177" s="14" t="s">
        <v>86</v>
      </c>
      <c r="BK177" s="170">
        <f t="shared" si="34"/>
        <v>0</v>
      </c>
      <c r="BL177" s="14" t="s">
        <v>650</v>
      </c>
      <c r="BM177" s="14" t="s">
        <v>741</v>
      </c>
    </row>
    <row r="178" spans="2:65" s="1" customFormat="1" ht="22.5" customHeight="1">
      <c r="B178" s="133"/>
      <c r="C178" s="175" t="s">
        <v>505</v>
      </c>
      <c r="D178" s="175" t="s">
        <v>292</v>
      </c>
      <c r="E178" s="176" t="s">
        <v>658</v>
      </c>
      <c r="F178" s="261" t="s">
        <v>659</v>
      </c>
      <c r="G178" s="262"/>
      <c r="H178" s="262"/>
      <c r="I178" s="262"/>
      <c r="J178" s="177" t="s">
        <v>153</v>
      </c>
      <c r="K178" s="178">
        <v>18</v>
      </c>
      <c r="L178" s="263">
        <v>0</v>
      </c>
      <c r="M178" s="262"/>
      <c r="N178" s="264">
        <f t="shared" si="25"/>
        <v>0</v>
      </c>
      <c r="O178" s="243"/>
      <c r="P178" s="243"/>
      <c r="Q178" s="243"/>
      <c r="R178" s="135"/>
      <c r="T178" s="167" t="s">
        <v>3</v>
      </c>
      <c r="U178" s="40" t="s">
        <v>42</v>
      </c>
      <c r="V178" s="32"/>
      <c r="W178" s="168">
        <f t="shared" si="26"/>
        <v>0</v>
      </c>
      <c r="X178" s="168">
        <v>4E-05</v>
      </c>
      <c r="Y178" s="168">
        <f t="shared" si="27"/>
        <v>0.00072</v>
      </c>
      <c r="Z178" s="168">
        <v>0</v>
      </c>
      <c r="AA178" s="169">
        <f t="shared" si="28"/>
        <v>0</v>
      </c>
      <c r="AR178" s="14" t="s">
        <v>650</v>
      </c>
      <c r="AT178" s="14" t="s">
        <v>292</v>
      </c>
      <c r="AU178" s="14" t="s">
        <v>160</v>
      </c>
      <c r="AY178" s="14" t="s">
        <v>149</v>
      </c>
      <c r="BE178" s="110">
        <f t="shared" si="29"/>
        <v>0</v>
      </c>
      <c r="BF178" s="110">
        <f t="shared" si="30"/>
        <v>0</v>
      </c>
      <c r="BG178" s="110">
        <f t="shared" si="31"/>
        <v>0</v>
      </c>
      <c r="BH178" s="110">
        <f t="shared" si="32"/>
        <v>0</v>
      </c>
      <c r="BI178" s="110">
        <f t="shared" si="33"/>
        <v>0</v>
      </c>
      <c r="BJ178" s="14" t="s">
        <v>86</v>
      </c>
      <c r="BK178" s="170">
        <f t="shared" si="34"/>
        <v>0</v>
      </c>
      <c r="BL178" s="14" t="s">
        <v>650</v>
      </c>
      <c r="BM178" s="14" t="s">
        <v>742</v>
      </c>
    </row>
    <row r="179" spans="2:65" s="1" customFormat="1" ht="22.5" customHeight="1">
      <c r="B179" s="133"/>
      <c r="C179" s="162" t="s">
        <v>507</v>
      </c>
      <c r="D179" s="162" t="s">
        <v>150</v>
      </c>
      <c r="E179" s="163" t="s">
        <v>661</v>
      </c>
      <c r="F179" s="242" t="s">
        <v>662</v>
      </c>
      <c r="G179" s="243"/>
      <c r="H179" s="243"/>
      <c r="I179" s="243"/>
      <c r="J179" s="164" t="s">
        <v>153</v>
      </c>
      <c r="K179" s="165">
        <v>1</v>
      </c>
      <c r="L179" s="244">
        <v>0</v>
      </c>
      <c r="M179" s="243"/>
      <c r="N179" s="245">
        <f t="shared" si="25"/>
        <v>0</v>
      </c>
      <c r="O179" s="243"/>
      <c r="P179" s="243"/>
      <c r="Q179" s="243"/>
      <c r="R179" s="135"/>
      <c r="T179" s="167" t="s">
        <v>3</v>
      </c>
      <c r="U179" s="40" t="s">
        <v>42</v>
      </c>
      <c r="V179" s="32"/>
      <c r="W179" s="168">
        <f t="shared" si="26"/>
        <v>0</v>
      </c>
      <c r="X179" s="168">
        <v>0</v>
      </c>
      <c r="Y179" s="168">
        <f t="shared" si="27"/>
        <v>0</v>
      </c>
      <c r="Z179" s="168">
        <v>0</v>
      </c>
      <c r="AA179" s="169">
        <f t="shared" si="28"/>
        <v>0</v>
      </c>
      <c r="AR179" s="14" t="s">
        <v>533</v>
      </c>
      <c r="AT179" s="14" t="s">
        <v>150</v>
      </c>
      <c r="AU179" s="14" t="s">
        <v>160</v>
      </c>
      <c r="AY179" s="14" t="s">
        <v>149</v>
      </c>
      <c r="BE179" s="110">
        <f t="shared" si="29"/>
        <v>0</v>
      </c>
      <c r="BF179" s="110">
        <f t="shared" si="30"/>
        <v>0</v>
      </c>
      <c r="BG179" s="110">
        <f t="shared" si="31"/>
        <v>0</v>
      </c>
      <c r="BH179" s="110">
        <f t="shared" si="32"/>
        <v>0</v>
      </c>
      <c r="BI179" s="110">
        <f t="shared" si="33"/>
        <v>0</v>
      </c>
      <c r="BJ179" s="14" t="s">
        <v>86</v>
      </c>
      <c r="BK179" s="170">
        <f t="shared" si="34"/>
        <v>0</v>
      </c>
      <c r="BL179" s="14" t="s">
        <v>533</v>
      </c>
      <c r="BM179" s="14" t="s">
        <v>743</v>
      </c>
    </row>
    <row r="180" spans="2:65" s="1" customFormat="1" ht="44.25" customHeight="1">
      <c r="B180" s="133"/>
      <c r="C180" s="162" t="s">
        <v>509</v>
      </c>
      <c r="D180" s="162" t="s">
        <v>150</v>
      </c>
      <c r="E180" s="163" t="s">
        <v>664</v>
      </c>
      <c r="F180" s="242" t="s">
        <v>665</v>
      </c>
      <c r="G180" s="243"/>
      <c r="H180" s="243"/>
      <c r="I180" s="243"/>
      <c r="J180" s="164" t="s">
        <v>153</v>
      </c>
      <c r="K180" s="165">
        <v>3</v>
      </c>
      <c r="L180" s="244">
        <v>0</v>
      </c>
      <c r="M180" s="243"/>
      <c r="N180" s="245">
        <f t="shared" si="25"/>
        <v>0</v>
      </c>
      <c r="O180" s="243"/>
      <c r="P180" s="243"/>
      <c r="Q180" s="243"/>
      <c r="R180" s="135"/>
      <c r="T180" s="167" t="s">
        <v>3</v>
      </c>
      <c r="U180" s="40" t="s">
        <v>42</v>
      </c>
      <c r="V180" s="32"/>
      <c r="W180" s="168">
        <f t="shared" si="26"/>
        <v>0</v>
      </c>
      <c r="X180" s="168">
        <v>0</v>
      </c>
      <c r="Y180" s="168">
        <f t="shared" si="27"/>
        <v>0</v>
      </c>
      <c r="Z180" s="168">
        <v>0</v>
      </c>
      <c r="AA180" s="169">
        <f t="shared" si="28"/>
        <v>0</v>
      </c>
      <c r="AR180" s="14" t="s">
        <v>533</v>
      </c>
      <c r="AT180" s="14" t="s">
        <v>150</v>
      </c>
      <c r="AU180" s="14" t="s">
        <v>160</v>
      </c>
      <c r="AY180" s="14" t="s">
        <v>149</v>
      </c>
      <c r="BE180" s="110">
        <f t="shared" si="29"/>
        <v>0</v>
      </c>
      <c r="BF180" s="110">
        <f t="shared" si="30"/>
        <v>0</v>
      </c>
      <c r="BG180" s="110">
        <f t="shared" si="31"/>
        <v>0</v>
      </c>
      <c r="BH180" s="110">
        <f t="shared" si="32"/>
        <v>0</v>
      </c>
      <c r="BI180" s="110">
        <f t="shared" si="33"/>
        <v>0</v>
      </c>
      <c r="BJ180" s="14" t="s">
        <v>86</v>
      </c>
      <c r="BK180" s="170">
        <f t="shared" si="34"/>
        <v>0</v>
      </c>
      <c r="BL180" s="14" t="s">
        <v>533</v>
      </c>
      <c r="BM180" s="14" t="s">
        <v>744</v>
      </c>
    </row>
    <row r="181" spans="2:65" s="1" customFormat="1" ht="22.5" customHeight="1">
      <c r="B181" s="133"/>
      <c r="C181" s="175" t="s">
        <v>511</v>
      </c>
      <c r="D181" s="175" t="s">
        <v>292</v>
      </c>
      <c r="E181" s="176" t="s">
        <v>667</v>
      </c>
      <c r="F181" s="261" t="s">
        <v>668</v>
      </c>
      <c r="G181" s="262"/>
      <c r="H181" s="262"/>
      <c r="I181" s="262"/>
      <c r="J181" s="177" t="s">
        <v>153</v>
      </c>
      <c r="K181" s="178">
        <v>3</v>
      </c>
      <c r="L181" s="263">
        <v>0</v>
      </c>
      <c r="M181" s="262"/>
      <c r="N181" s="264">
        <f t="shared" si="25"/>
        <v>0</v>
      </c>
      <c r="O181" s="243"/>
      <c r="P181" s="243"/>
      <c r="Q181" s="243"/>
      <c r="R181" s="135"/>
      <c r="T181" s="167" t="s">
        <v>3</v>
      </c>
      <c r="U181" s="40" t="s">
        <v>42</v>
      </c>
      <c r="V181" s="32"/>
      <c r="W181" s="168">
        <f t="shared" si="26"/>
        <v>0</v>
      </c>
      <c r="X181" s="168">
        <v>5E-05</v>
      </c>
      <c r="Y181" s="168">
        <f t="shared" si="27"/>
        <v>0.00015000000000000001</v>
      </c>
      <c r="Z181" s="168">
        <v>0</v>
      </c>
      <c r="AA181" s="169">
        <f t="shared" si="28"/>
        <v>0</v>
      </c>
      <c r="AR181" s="14" t="s">
        <v>650</v>
      </c>
      <c r="AT181" s="14" t="s">
        <v>292</v>
      </c>
      <c r="AU181" s="14" t="s">
        <v>160</v>
      </c>
      <c r="AY181" s="14" t="s">
        <v>149</v>
      </c>
      <c r="BE181" s="110">
        <f t="shared" si="29"/>
        <v>0</v>
      </c>
      <c r="BF181" s="110">
        <f t="shared" si="30"/>
        <v>0</v>
      </c>
      <c r="BG181" s="110">
        <f t="shared" si="31"/>
        <v>0</v>
      </c>
      <c r="BH181" s="110">
        <f t="shared" si="32"/>
        <v>0</v>
      </c>
      <c r="BI181" s="110">
        <f t="shared" si="33"/>
        <v>0</v>
      </c>
      <c r="BJ181" s="14" t="s">
        <v>86</v>
      </c>
      <c r="BK181" s="170">
        <f t="shared" si="34"/>
        <v>0</v>
      </c>
      <c r="BL181" s="14" t="s">
        <v>650</v>
      </c>
      <c r="BM181" s="14" t="s">
        <v>745</v>
      </c>
    </row>
    <row r="182" spans="2:65" s="1" customFormat="1" ht="22.5" customHeight="1">
      <c r="B182" s="133"/>
      <c r="C182" s="162" t="s">
        <v>513</v>
      </c>
      <c r="D182" s="162" t="s">
        <v>150</v>
      </c>
      <c r="E182" s="163" t="s">
        <v>670</v>
      </c>
      <c r="F182" s="242" t="s">
        <v>671</v>
      </c>
      <c r="G182" s="243"/>
      <c r="H182" s="243"/>
      <c r="I182" s="243"/>
      <c r="J182" s="164" t="s">
        <v>153</v>
      </c>
      <c r="K182" s="165">
        <v>1</v>
      </c>
      <c r="L182" s="244">
        <v>0</v>
      </c>
      <c r="M182" s="243"/>
      <c r="N182" s="245">
        <f t="shared" si="25"/>
        <v>0</v>
      </c>
      <c r="O182" s="243"/>
      <c r="P182" s="243"/>
      <c r="Q182" s="243"/>
      <c r="R182" s="135"/>
      <c r="T182" s="167" t="s">
        <v>3</v>
      </c>
      <c r="U182" s="40" t="s">
        <v>42</v>
      </c>
      <c r="V182" s="32"/>
      <c r="W182" s="168">
        <f t="shared" si="26"/>
        <v>0</v>
      </c>
      <c r="X182" s="168">
        <v>0</v>
      </c>
      <c r="Y182" s="168">
        <f t="shared" si="27"/>
        <v>0</v>
      </c>
      <c r="Z182" s="168">
        <v>0</v>
      </c>
      <c r="AA182" s="169">
        <f t="shared" si="28"/>
        <v>0</v>
      </c>
      <c r="AR182" s="14" t="s">
        <v>533</v>
      </c>
      <c r="AT182" s="14" t="s">
        <v>150</v>
      </c>
      <c r="AU182" s="14" t="s">
        <v>160</v>
      </c>
      <c r="AY182" s="14" t="s">
        <v>149</v>
      </c>
      <c r="BE182" s="110">
        <f t="shared" si="29"/>
        <v>0</v>
      </c>
      <c r="BF182" s="110">
        <f t="shared" si="30"/>
        <v>0</v>
      </c>
      <c r="BG182" s="110">
        <f t="shared" si="31"/>
        <v>0</v>
      </c>
      <c r="BH182" s="110">
        <f t="shared" si="32"/>
        <v>0</v>
      </c>
      <c r="BI182" s="110">
        <f t="shared" si="33"/>
        <v>0</v>
      </c>
      <c r="BJ182" s="14" t="s">
        <v>86</v>
      </c>
      <c r="BK182" s="170">
        <f t="shared" si="34"/>
        <v>0</v>
      </c>
      <c r="BL182" s="14" t="s">
        <v>533</v>
      </c>
      <c r="BM182" s="14" t="s">
        <v>746</v>
      </c>
    </row>
    <row r="183" spans="2:65" s="1" customFormat="1" ht="31.5" customHeight="1">
      <c r="B183" s="133"/>
      <c r="C183" s="175" t="s">
        <v>515</v>
      </c>
      <c r="D183" s="175" t="s">
        <v>292</v>
      </c>
      <c r="E183" s="176" t="s">
        <v>673</v>
      </c>
      <c r="F183" s="261" t="s">
        <v>674</v>
      </c>
      <c r="G183" s="262"/>
      <c r="H183" s="262"/>
      <c r="I183" s="262"/>
      <c r="J183" s="177" t="s">
        <v>153</v>
      </c>
      <c r="K183" s="178">
        <v>1</v>
      </c>
      <c r="L183" s="263">
        <v>0</v>
      </c>
      <c r="M183" s="262"/>
      <c r="N183" s="264">
        <f t="shared" si="25"/>
        <v>0</v>
      </c>
      <c r="O183" s="243"/>
      <c r="P183" s="243"/>
      <c r="Q183" s="243"/>
      <c r="R183" s="135"/>
      <c r="T183" s="167" t="s">
        <v>3</v>
      </c>
      <c r="U183" s="40" t="s">
        <v>42</v>
      </c>
      <c r="V183" s="32"/>
      <c r="W183" s="168">
        <f t="shared" si="26"/>
        <v>0</v>
      </c>
      <c r="X183" s="168">
        <v>0</v>
      </c>
      <c r="Y183" s="168">
        <f t="shared" si="27"/>
        <v>0</v>
      </c>
      <c r="Z183" s="168">
        <v>0</v>
      </c>
      <c r="AA183" s="169">
        <f t="shared" si="28"/>
        <v>0</v>
      </c>
      <c r="AR183" s="14" t="s">
        <v>650</v>
      </c>
      <c r="AT183" s="14" t="s">
        <v>292</v>
      </c>
      <c r="AU183" s="14" t="s">
        <v>160</v>
      </c>
      <c r="AY183" s="14" t="s">
        <v>149</v>
      </c>
      <c r="BE183" s="110">
        <f t="shared" si="29"/>
        <v>0</v>
      </c>
      <c r="BF183" s="110">
        <f t="shared" si="30"/>
        <v>0</v>
      </c>
      <c r="BG183" s="110">
        <f t="shared" si="31"/>
        <v>0</v>
      </c>
      <c r="BH183" s="110">
        <f t="shared" si="32"/>
        <v>0</v>
      </c>
      <c r="BI183" s="110">
        <f t="shared" si="33"/>
        <v>0</v>
      </c>
      <c r="BJ183" s="14" t="s">
        <v>86</v>
      </c>
      <c r="BK183" s="170">
        <f t="shared" si="34"/>
        <v>0</v>
      </c>
      <c r="BL183" s="14" t="s">
        <v>650</v>
      </c>
      <c r="BM183" s="14" t="s">
        <v>747</v>
      </c>
    </row>
    <row r="184" spans="2:65" s="1" customFormat="1" ht="31.5" customHeight="1">
      <c r="B184" s="133"/>
      <c r="C184" s="162" t="s">
        <v>517</v>
      </c>
      <c r="D184" s="162" t="s">
        <v>150</v>
      </c>
      <c r="E184" s="163" t="s">
        <v>676</v>
      </c>
      <c r="F184" s="242" t="s">
        <v>677</v>
      </c>
      <c r="G184" s="243"/>
      <c r="H184" s="243"/>
      <c r="I184" s="243"/>
      <c r="J184" s="164" t="s">
        <v>153</v>
      </c>
      <c r="K184" s="165">
        <v>2</v>
      </c>
      <c r="L184" s="244">
        <v>0</v>
      </c>
      <c r="M184" s="243"/>
      <c r="N184" s="245">
        <f t="shared" si="25"/>
        <v>0</v>
      </c>
      <c r="O184" s="243"/>
      <c r="P184" s="243"/>
      <c r="Q184" s="243"/>
      <c r="R184" s="135"/>
      <c r="T184" s="167" t="s">
        <v>3</v>
      </c>
      <c r="U184" s="40" t="s">
        <v>42</v>
      </c>
      <c r="V184" s="32"/>
      <c r="W184" s="168">
        <f t="shared" si="26"/>
        <v>0</v>
      </c>
      <c r="X184" s="168">
        <v>0</v>
      </c>
      <c r="Y184" s="168">
        <f t="shared" si="27"/>
        <v>0</v>
      </c>
      <c r="Z184" s="168">
        <v>0</v>
      </c>
      <c r="AA184" s="169">
        <f t="shared" si="28"/>
        <v>0</v>
      </c>
      <c r="AR184" s="14" t="s">
        <v>533</v>
      </c>
      <c r="AT184" s="14" t="s">
        <v>150</v>
      </c>
      <c r="AU184" s="14" t="s">
        <v>160</v>
      </c>
      <c r="AY184" s="14" t="s">
        <v>149</v>
      </c>
      <c r="BE184" s="110">
        <f t="shared" si="29"/>
        <v>0</v>
      </c>
      <c r="BF184" s="110">
        <f t="shared" si="30"/>
        <v>0</v>
      </c>
      <c r="BG184" s="110">
        <f t="shared" si="31"/>
        <v>0</v>
      </c>
      <c r="BH184" s="110">
        <f t="shared" si="32"/>
        <v>0</v>
      </c>
      <c r="BI184" s="110">
        <f t="shared" si="33"/>
        <v>0</v>
      </c>
      <c r="BJ184" s="14" t="s">
        <v>86</v>
      </c>
      <c r="BK184" s="170">
        <f t="shared" si="34"/>
        <v>0</v>
      </c>
      <c r="BL184" s="14" t="s">
        <v>533</v>
      </c>
      <c r="BM184" s="14" t="s">
        <v>748</v>
      </c>
    </row>
    <row r="185" spans="2:65" s="1" customFormat="1" ht="22.5" customHeight="1">
      <c r="B185" s="133"/>
      <c r="C185" s="175" t="s">
        <v>521</v>
      </c>
      <c r="D185" s="175" t="s">
        <v>292</v>
      </c>
      <c r="E185" s="176" t="s">
        <v>679</v>
      </c>
      <c r="F185" s="261" t="s">
        <v>680</v>
      </c>
      <c r="G185" s="262"/>
      <c r="H185" s="262"/>
      <c r="I185" s="262"/>
      <c r="J185" s="177" t="s">
        <v>153</v>
      </c>
      <c r="K185" s="178">
        <v>2</v>
      </c>
      <c r="L185" s="263">
        <v>0</v>
      </c>
      <c r="M185" s="262"/>
      <c r="N185" s="264">
        <f t="shared" si="25"/>
        <v>0</v>
      </c>
      <c r="O185" s="243"/>
      <c r="P185" s="243"/>
      <c r="Q185" s="243"/>
      <c r="R185" s="135"/>
      <c r="T185" s="167" t="s">
        <v>3</v>
      </c>
      <c r="U185" s="40" t="s">
        <v>42</v>
      </c>
      <c r="V185" s="32"/>
      <c r="W185" s="168">
        <f t="shared" si="26"/>
        <v>0</v>
      </c>
      <c r="X185" s="168">
        <v>7E-05</v>
      </c>
      <c r="Y185" s="168">
        <f t="shared" si="27"/>
        <v>0.00014</v>
      </c>
      <c r="Z185" s="168">
        <v>0</v>
      </c>
      <c r="AA185" s="169">
        <f t="shared" si="28"/>
        <v>0</v>
      </c>
      <c r="AR185" s="14" t="s">
        <v>650</v>
      </c>
      <c r="AT185" s="14" t="s">
        <v>292</v>
      </c>
      <c r="AU185" s="14" t="s">
        <v>160</v>
      </c>
      <c r="AY185" s="14" t="s">
        <v>149</v>
      </c>
      <c r="BE185" s="110">
        <f t="shared" si="29"/>
        <v>0</v>
      </c>
      <c r="BF185" s="110">
        <f t="shared" si="30"/>
        <v>0</v>
      </c>
      <c r="BG185" s="110">
        <f t="shared" si="31"/>
        <v>0</v>
      </c>
      <c r="BH185" s="110">
        <f t="shared" si="32"/>
        <v>0</v>
      </c>
      <c r="BI185" s="110">
        <f t="shared" si="33"/>
        <v>0</v>
      </c>
      <c r="BJ185" s="14" t="s">
        <v>86</v>
      </c>
      <c r="BK185" s="170">
        <f t="shared" si="34"/>
        <v>0</v>
      </c>
      <c r="BL185" s="14" t="s">
        <v>650</v>
      </c>
      <c r="BM185" s="14" t="s">
        <v>749</v>
      </c>
    </row>
    <row r="186" spans="2:65" s="1" customFormat="1" ht="22.5" customHeight="1">
      <c r="B186" s="133"/>
      <c r="C186" s="162" t="s">
        <v>523</v>
      </c>
      <c r="D186" s="162" t="s">
        <v>150</v>
      </c>
      <c r="E186" s="163" t="s">
        <v>682</v>
      </c>
      <c r="F186" s="242" t="s">
        <v>683</v>
      </c>
      <c r="G186" s="243"/>
      <c r="H186" s="243"/>
      <c r="I186" s="243"/>
      <c r="J186" s="164" t="s">
        <v>153</v>
      </c>
      <c r="K186" s="165">
        <v>4</v>
      </c>
      <c r="L186" s="244">
        <v>0</v>
      </c>
      <c r="M186" s="243"/>
      <c r="N186" s="245">
        <f t="shared" si="25"/>
        <v>0</v>
      </c>
      <c r="O186" s="243"/>
      <c r="P186" s="243"/>
      <c r="Q186" s="243"/>
      <c r="R186" s="135"/>
      <c r="T186" s="167" t="s">
        <v>3</v>
      </c>
      <c r="U186" s="40" t="s">
        <v>42</v>
      </c>
      <c r="V186" s="32"/>
      <c r="W186" s="168">
        <f t="shared" si="26"/>
        <v>0</v>
      </c>
      <c r="X186" s="168">
        <v>0</v>
      </c>
      <c r="Y186" s="168">
        <f t="shared" si="27"/>
        <v>0</v>
      </c>
      <c r="Z186" s="168">
        <v>0</v>
      </c>
      <c r="AA186" s="169">
        <f t="shared" si="28"/>
        <v>0</v>
      </c>
      <c r="AR186" s="14" t="s">
        <v>533</v>
      </c>
      <c r="AT186" s="14" t="s">
        <v>150</v>
      </c>
      <c r="AU186" s="14" t="s">
        <v>160</v>
      </c>
      <c r="AY186" s="14" t="s">
        <v>149</v>
      </c>
      <c r="BE186" s="110">
        <f t="shared" si="29"/>
        <v>0</v>
      </c>
      <c r="BF186" s="110">
        <f t="shared" si="30"/>
        <v>0</v>
      </c>
      <c r="BG186" s="110">
        <f t="shared" si="31"/>
        <v>0</v>
      </c>
      <c r="BH186" s="110">
        <f t="shared" si="32"/>
        <v>0</v>
      </c>
      <c r="BI186" s="110">
        <f t="shared" si="33"/>
        <v>0</v>
      </c>
      <c r="BJ186" s="14" t="s">
        <v>86</v>
      </c>
      <c r="BK186" s="170">
        <f t="shared" si="34"/>
        <v>0</v>
      </c>
      <c r="BL186" s="14" t="s">
        <v>533</v>
      </c>
      <c r="BM186" s="14" t="s">
        <v>750</v>
      </c>
    </row>
    <row r="187" spans="2:65" s="1" customFormat="1" ht="44.25" customHeight="1">
      <c r="B187" s="133"/>
      <c r="C187" s="175" t="s">
        <v>525</v>
      </c>
      <c r="D187" s="175" t="s">
        <v>292</v>
      </c>
      <c r="E187" s="176" t="s">
        <v>685</v>
      </c>
      <c r="F187" s="261" t="s">
        <v>686</v>
      </c>
      <c r="G187" s="262"/>
      <c r="H187" s="262"/>
      <c r="I187" s="262"/>
      <c r="J187" s="177" t="s">
        <v>153</v>
      </c>
      <c r="K187" s="178">
        <v>4</v>
      </c>
      <c r="L187" s="263">
        <v>0</v>
      </c>
      <c r="M187" s="262"/>
      <c r="N187" s="264">
        <f t="shared" si="25"/>
        <v>0</v>
      </c>
      <c r="O187" s="243"/>
      <c r="P187" s="243"/>
      <c r="Q187" s="243"/>
      <c r="R187" s="135"/>
      <c r="T187" s="167" t="s">
        <v>3</v>
      </c>
      <c r="U187" s="40" t="s">
        <v>42</v>
      </c>
      <c r="V187" s="32"/>
      <c r="W187" s="168">
        <f t="shared" si="26"/>
        <v>0</v>
      </c>
      <c r="X187" s="168">
        <v>0.0033</v>
      </c>
      <c r="Y187" s="168">
        <f t="shared" si="27"/>
        <v>0.0132</v>
      </c>
      <c r="Z187" s="168">
        <v>0</v>
      </c>
      <c r="AA187" s="169">
        <f t="shared" si="28"/>
        <v>0</v>
      </c>
      <c r="AR187" s="14" t="s">
        <v>650</v>
      </c>
      <c r="AT187" s="14" t="s">
        <v>292</v>
      </c>
      <c r="AU187" s="14" t="s">
        <v>160</v>
      </c>
      <c r="AY187" s="14" t="s">
        <v>149</v>
      </c>
      <c r="BE187" s="110">
        <f t="shared" si="29"/>
        <v>0</v>
      </c>
      <c r="BF187" s="110">
        <f t="shared" si="30"/>
        <v>0</v>
      </c>
      <c r="BG187" s="110">
        <f t="shared" si="31"/>
        <v>0</v>
      </c>
      <c r="BH187" s="110">
        <f t="shared" si="32"/>
        <v>0</v>
      </c>
      <c r="BI187" s="110">
        <f t="shared" si="33"/>
        <v>0</v>
      </c>
      <c r="BJ187" s="14" t="s">
        <v>86</v>
      </c>
      <c r="BK187" s="170">
        <f t="shared" si="34"/>
        <v>0</v>
      </c>
      <c r="BL187" s="14" t="s">
        <v>650</v>
      </c>
      <c r="BM187" s="14" t="s">
        <v>751</v>
      </c>
    </row>
    <row r="188" spans="2:65" s="1" customFormat="1" ht="31.5" customHeight="1">
      <c r="B188" s="133"/>
      <c r="C188" s="175" t="s">
        <v>527</v>
      </c>
      <c r="D188" s="175" t="s">
        <v>292</v>
      </c>
      <c r="E188" s="176" t="s">
        <v>688</v>
      </c>
      <c r="F188" s="261" t="s">
        <v>689</v>
      </c>
      <c r="G188" s="262"/>
      <c r="H188" s="262"/>
      <c r="I188" s="262"/>
      <c r="J188" s="177" t="s">
        <v>153</v>
      </c>
      <c r="K188" s="178">
        <v>18</v>
      </c>
      <c r="L188" s="263">
        <v>0</v>
      </c>
      <c r="M188" s="262"/>
      <c r="N188" s="264">
        <f t="shared" si="25"/>
        <v>0</v>
      </c>
      <c r="O188" s="243"/>
      <c r="P188" s="243"/>
      <c r="Q188" s="243"/>
      <c r="R188" s="135"/>
      <c r="T188" s="167" t="s">
        <v>3</v>
      </c>
      <c r="U188" s="40" t="s">
        <v>42</v>
      </c>
      <c r="V188" s="32"/>
      <c r="W188" s="168">
        <f t="shared" si="26"/>
        <v>0</v>
      </c>
      <c r="X188" s="168">
        <v>0.0033</v>
      </c>
      <c r="Y188" s="168">
        <f t="shared" si="27"/>
        <v>0.0594</v>
      </c>
      <c r="Z188" s="168">
        <v>0</v>
      </c>
      <c r="AA188" s="169">
        <f t="shared" si="28"/>
        <v>0</v>
      </c>
      <c r="AR188" s="14" t="s">
        <v>650</v>
      </c>
      <c r="AT188" s="14" t="s">
        <v>292</v>
      </c>
      <c r="AU188" s="14" t="s">
        <v>160</v>
      </c>
      <c r="AY188" s="14" t="s">
        <v>149</v>
      </c>
      <c r="BE188" s="110">
        <f t="shared" si="29"/>
        <v>0</v>
      </c>
      <c r="BF188" s="110">
        <f t="shared" si="30"/>
        <v>0</v>
      </c>
      <c r="BG188" s="110">
        <f t="shared" si="31"/>
        <v>0</v>
      </c>
      <c r="BH188" s="110">
        <f t="shared" si="32"/>
        <v>0</v>
      </c>
      <c r="BI188" s="110">
        <f t="shared" si="33"/>
        <v>0</v>
      </c>
      <c r="BJ188" s="14" t="s">
        <v>86</v>
      </c>
      <c r="BK188" s="170">
        <f t="shared" si="34"/>
        <v>0</v>
      </c>
      <c r="BL188" s="14" t="s">
        <v>650</v>
      </c>
      <c r="BM188" s="14" t="s">
        <v>752</v>
      </c>
    </row>
    <row r="189" spans="2:65" s="1" customFormat="1" ht="31.5" customHeight="1">
      <c r="B189" s="133"/>
      <c r="C189" s="162" t="s">
        <v>529</v>
      </c>
      <c r="D189" s="162" t="s">
        <v>150</v>
      </c>
      <c r="E189" s="163" t="s">
        <v>691</v>
      </c>
      <c r="F189" s="242" t="s">
        <v>692</v>
      </c>
      <c r="G189" s="243"/>
      <c r="H189" s="243"/>
      <c r="I189" s="243"/>
      <c r="J189" s="164" t="s">
        <v>287</v>
      </c>
      <c r="K189" s="165">
        <v>10</v>
      </c>
      <c r="L189" s="244">
        <v>0</v>
      </c>
      <c r="M189" s="243"/>
      <c r="N189" s="245">
        <f t="shared" si="25"/>
        <v>0</v>
      </c>
      <c r="O189" s="243"/>
      <c r="P189" s="243"/>
      <c r="Q189" s="243"/>
      <c r="R189" s="135"/>
      <c r="T189" s="167" t="s">
        <v>3</v>
      </c>
      <c r="U189" s="40" t="s">
        <v>42</v>
      </c>
      <c r="V189" s="32"/>
      <c r="W189" s="168">
        <f t="shared" si="26"/>
        <v>0</v>
      </c>
      <c r="X189" s="168">
        <v>0</v>
      </c>
      <c r="Y189" s="168">
        <f t="shared" si="27"/>
        <v>0</v>
      </c>
      <c r="Z189" s="168">
        <v>0</v>
      </c>
      <c r="AA189" s="169">
        <f t="shared" si="28"/>
        <v>0</v>
      </c>
      <c r="AR189" s="14" t="s">
        <v>533</v>
      </c>
      <c r="AT189" s="14" t="s">
        <v>150</v>
      </c>
      <c r="AU189" s="14" t="s">
        <v>160</v>
      </c>
      <c r="AY189" s="14" t="s">
        <v>149</v>
      </c>
      <c r="BE189" s="110">
        <f t="shared" si="29"/>
        <v>0</v>
      </c>
      <c r="BF189" s="110">
        <f t="shared" si="30"/>
        <v>0</v>
      </c>
      <c r="BG189" s="110">
        <f t="shared" si="31"/>
        <v>0</v>
      </c>
      <c r="BH189" s="110">
        <f t="shared" si="32"/>
        <v>0</v>
      </c>
      <c r="BI189" s="110">
        <f t="shared" si="33"/>
        <v>0</v>
      </c>
      <c r="BJ189" s="14" t="s">
        <v>86</v>
      </c>
      <c r="BK189" s="170">
        <f t="shared" si="34"/>
        <v>0</v>
      </c>
      <c r="BL189" s="14" t="s">
        <v>533</v>
      </c>
      <c r="BM189" s="14" t="s">
        <v>753</v>
      </c>
    </row>
    <row r="190" spans="2:65" s="1" customFormat="1" ht="31.5" customHeight="1">
      <c r="B190" s="133"/>
      <c r="C190" s="175" t="s">
        <v>531</v>
      </c>
      <c r="D190" s="175" t="s">
        <v>292</v>
      </c>
      <c r="E190" s="176" t="s">
        <v>694</v>
      </c>
      <c r="F190" s="261" t="s">
        <v>695</v>
      </c>
      <c r="G190" s="262"/>
      <c r="H190" s="262"/>
      <c r="I190" s="262"/>
      <c r="J190" s="177" t="s">
        <v>287</v>
      </c>
      <c r="K190" s="178">
        <v>10</v>
      </c>
      <c r="L190" s="263">
        <v>0</v>
      </c>
      <c r="M190" s="262"/>
      <c r="N190" s="264">
        <f t="shared" si="25"/>
        <v>0</v>
      </c>
      <c r="O190" s="243"/>
      <c r="P190" s="243"/>
      <c r="Q190" s="243"/>
      <c r="R190" s="135"/>
      <c r="T190" s="167" t="s">
        <v>3</v>
      </c>
      <c r="U190" s="40" t="s">
        <v>42</v>
      </c>
      <c r="V190" s="32"/>
      <c r="W190" s="168">
        <f t="shared" si="26"/>
        <v>0</v>
      </c>
      <c r="X190" s="168">
        <v>0.00027</v>
      </c>
      <c r="Y190" s="168">
        <f t="shared" si="27"/>
        <v>0.0027</v>
      </c>
      <c r="Z190" s="168">
        <v>0</v>
      </c>
      <c r="AA190" s="169">
        <f t="shared" si="28"/>
        <v>0</v>
      </c>
      <c r="AR190" s="14" t="s">
        <v>650</v>
      </c>
      <c r="AT190" s="14" t="s">
        <v>292</v>
      </c>
      <c r="AU190" s="14" t="s">
        <v>160</v>
      </c>
      <c r="AY190" s="14" t="s">
        <v>149</v>
      </c>
      <c r="BE190" s="110">
        <f t="shared" si="29"/>
        <v>0</v>
      </c>
      <c r="BF190" s="110">
        <f t="shared" si="30"/>
        <v>0</v>
      </c>
      <c r="BG190" s="110">
        <f t="shared" si="31"/>
        <v>0</v>
      </c>
      <c r="BH190" s="110">
        <f t="shared" si="32"/>
        <v>0</v>
      </c>
      <c r="BI190" s="110">
        <f t="shared" si="33"/>
        <v>0</v>
      </c>
      <c r="BJ190" s="14" t="s">
        <v>86</v>
      </c>
      <c r="BK190" s="170">
        <f t="shared" si="34"/>
        <v>0</v>
      </c>
      <c r="BL190" s="14" t="s">
        <v>650</v>
      </c>
      <c r="BM190" s="14" t="s">
        <v>754</v>
      </c>
    </row>
    <row r="191" spans="2:65" s="1" customFormat="1" ht="31.5" customHeight="1">
      <c r="B191" s="133"/>
      <c r="C191" s="162" t="s">
        <v>533</v>
      </c>
      <c r="D191" s="162" t="s">
        <v>150</v>
      </c>
      <c r="E191" s="163" t="s">
        <v>697</v>
      </c>
      <c r="F191" s="242" t="s">
        <v>698</v>
      </c>
      <c r="G191" s="243"/>
      <c r="H191" s="243"/>
      <c r="I191" s="243"/>
      <c r="J191" s="164" t="s">
        <v>287</v>
      </c>
      <c r="K191" s="165">
        <v>160</v>
      </c>
      <c r="L191" s="244">
        <v>0</v>
      </c>
      <c r="M191" s="243"/>
      <c r="N191" s="245">
        <f t="shared" si="25"/>
        <v>0</v>
      </c>
      <c r="O191" s="243"/>
      <c r="P191" s="243"/>
      <c r="Q191" s="243"/>
      <c r="R191" s="135"/>
      <c r="T191" s="167" t="s">
        <v>3</v>
      </c>
      <c r="U191" s="40" t="s">
        <v>42</v>
      </c>
      <c r="V191" s="32"/>
      <c r="W191" s="168">
        <f t="shared" si="26"/>
        <v>0</v>
      </c>
      <c r="X191" s="168">
        <v>0</v>
      </c>
      <c r="Y191" s="168">
        <f t="shared" si="27"/>
        <v>0</v>
      </c>
      <c r="Z191" s="168">
        <v>0</v>
      </c>
      <c r="AA191" s="169">
        <f t="shared" si="28"/>
        <v>0</v>
      </c>
      <c r="AR191" s="14" t="s">
        <v>533</v>
      </c>
      <c r="AT191" s="14" t="s">
        <v>150</v>
      </c>
      <c r="AU191" s="14" t="s">
        <v>160</v>
      </c>
      <c r="AY191" s="14" t="s">
        <v>149</v>
      </c>
      <c r="BE191" s="110">
        <f t="shared" si="29"/>
        <v>0</v>
      </c>
      <c r="BF191" s="110">
        <f t="shared" si="30"/>
        <v>0</v>
      </c>
      <c r="BG191" s="110">
        <f t="shared" si="31"/>
        <v>0</v>
      </c>
      <c r="BH191" s="110">
        <f t="shared" si="32"/>
        <v>0</v>
      </c>
      <c r="BI191" s="110">
        <f t="shared" si="33"/>
        <v>0</v>
      </c>
      <c r="BJ191" s="14" t="s">
        <v>86</v>
      </c>
      <c r="BK191" s="170">
        <f t="shared" si="34"/>
        <v>0</v>
      </c>
      <c r="BL191" s="14" t="s">
        <v>533</v>
      </c>
      <c r="BM191" s="14" t="s">
        <v>755</v>
      </c>
    </row>
    <row r="192" spans="2:65" s="1" customFormat="1" ht="31.5" customHeight="1">
      <c r="B192" s="133"/>
      <c r="C192" s="175" t="s">
        <v>535</v>
      </c>
      <c r="D192" s="175" t="s">
        <v>292</v>
      </c>
      <c r="E192" s="176" t="s">
        <v>700</v>
      </c>
      <c r="F192" s="261" t="s">
        <v>701</v>
      </c>
      <c r="G192" s="262"/>
      <c r="H192" s="262"/>
      <c r="I192" s="262"/>
      <c r="J192" s="177" t="s">
        <v>287</v>
      </c>
      <c r="K192" s="178">
        <v>160</v>
      </c>
      <c r="L192" s="263">
        <v>0</v>
      </c>
      <c r="M192" s="262"/>
      <c r="N192" s="264">
        <f t="shared" si="25"/>
        <v>0</v>
      </c>
      <c r="O192" s="243"/>
      <c r="P192" s="243"/>
      <c r="Q192" s="243"/>
      <c r="R192" s="135"/>
      <c r="T192" s="167" t="s">
        <v>3</v>
      </c>
      <c r="U192" s="40" t="s">
        <v>42</v>
      </c>
      <c r="V192" s="32"/>
      <c r="W192" s="168">
        <f t="shared" si="26"/>
        <v>0</v>
      </c>
      <c r="X192" s="168">
        <v>0.00037</v>
      </c>
      <c r="Y192" s="168">
        <f t="shared" si="27"/>
        <v>0.0592</v>
      </c>
      <c r="Z192" s="168">
        <v>0</v>
      </c>
      <c r="AA192" s="169">
        <f t="shared" si="28"/>
        <v>0</v>
      </c>
      <c r="AR192" s="14" t="s">
        <v>650</v>
      </c>
      <c r="AT192" s="14" t="s">
        <v>292</v>
      </c>
      <c r="AU192" s="14" t="s">
        <v>160</v>
      </c>
      <c r="AY192" s="14" t="s">
        <v>149</v>
      </c>
      <c r="BE192" s="110">
        <f t="shared" si="29"/>
        <v>0</v>
      </c>
      <c r="BF192" s="110">
        <f t="shared" si="30"/>
        <v>0</v>
      </c>
      <c r="BG192" s="110">
        <f t="shared" si="31"/>
        <v>0</v>
      </c>
      <c r="BH192" s="110">
        <f t="shared" si="32"/>
        <v>0</v>
      </c>
      <c r="BI192" s="110">
        <f t="shared" si="33"/>
        <v>0</v>
      </c>
      <c r="BJ192" s="14" t="s">
        <v>86</v>
      </c>
      <c r="BK192" s="170">
        <f t="shared" si="34"/>
        <v>0</v>
      </c>
      <c r="BL192" s="14" t="s">
        <v>650</v>
      </c>
      <c r="BM192" s="14" t="s">
        <v>756</v>
      </c>
    </row>
    <row r="193" spans="2:65" s="1" customFormat="1" ht="31.5" customHeight="1">
      <c r="B193" s="133"/>
      <c r="C193" s="162" t="s">
        <v>539</v>
      </c>
      <c r="D193" s="162" t="s">
        <v>150</v>
      </c>
      <c r="E193" s="163" t="s">
        <v>703</v>
      </c>
      <c r="F193" s="242" t="s">
        <v>704</v>
      </c>
      <c r="G193" s="243"/>
      <c r="H193" s="243"/>
      <c r="I193" s="243"/>
      <c r="J193" s="164" t="s">
        <v>287</v>
      </c>
      <c r="K193" s="165">
        <v>100</v>
      </c>
      <c r="L193" s="244">
        <v>0</v>
      </c>
      <c r="M193" s="243"/>
      <c r="N193" s="245">
        <f t="shared" si="25"/>
        <v>0</v>
      </c>
      <c r="O193" s="243"/>
      <c r="P193" s="243"/>
      <c r="Q193" s="243"/>
      <c r="R193" s="135"/>
      <c r="T193" s="167" t="s">
        <v>3</v>
      </c>
      <c r="U193" s="40" t="s">
        <v>42</v>
      </c>
      <c r="V193" s="32"/>
      <c r="W193" s="168">
        <f t="shared" si="26"/>
        <v>0</v>
      </c>
      <c r="X193" s="168">
        <v>0</v>
      </c>
      <c r="Y193" s="168">
        <f t="shared" si="27"/>
        <v>0</v>
      </c>
      <c r="Z193" s="168">
        <v>0</v>
      </c>
      <c r="AA193" s="169">
        <f t="shared" si="28"/>
        <v>0</v>
      </c>
      <c r="AR193" s="14" t="s">
        <v>533</v>
      </c>
      <c r="AT193" s="14" t="s">
        <v>150</v>
      </c>
      <c r="AU193" s="14" t="s">
        <v>160</v>
      </c>
      <c r="AY193" s="14" t="s">
        <v>149</v>
      </c>
      <c r="BE193" s="110">
        <f t="shared" si="29"/>
        <v>0</v>
      </c>
      <c r="BF193" s="110">
        <f t="shared" si="30"/>
        <v>0</v>
      </c>
      <c r="BG193" s="110">
        <f t="shared" si="31"/>
        <v>0</v>
      </c>
      <c r="BH193" s="110">
        <f t="shared" si="32"/>
        <v>0</v>
      </c>
      <c r="BI193" s="110">
        <f t="shared" si="33"/>
        <v>0</v>
      </c>
      <c r="BJ193" s="14" t="s">
        <v>86</v>
      </c>
      <c r="BK193" s="170">
        <f t="shared" si="34"/>
        <v>0</v>
      </c>
      <c r="BL193" s="14" t="s">
        <v>533</v>
      </c>
      <c r="BM193" s="14" t="s">
        <v>757</v>
      </c>
    </row>
    <row r="194" spans="2:65" s="1" customFormat="1" ht="31.5" customHeight="1">
      <c r="B194" s="133"/>
      <c r="C194" s="175" t="s">
        <v>543</v>
      </c>
      <c r="D194" s="175" t="s">
        <v>292</v>
      </c>
      <c r="E194" s="176" t="s">
        <v>706</v>
      </c>
      <c r="F194" s="261" t="s">
        <v>707</v>
      </c>
      <c r="G194" s="262"/>
      <c r="H194" s="262"/>
      <c r="I194" s="262"/>
      <c r="J194" s="177" t="s">
        <v>287</v>
      </c>
      <c r="K194" s="178">
        <v>100</v>
      </c>
      <c r="L194" s="263">
        <v>0</v>
      </c>
      <c r="M194" s="262"/>
      <c r="N194" s="264">
        <f t="shared" si="25"/>
        <v>0</v>
      </c>
      <c r="O194" s="243"/>
      <c r="P194" s="243"/>
      <c r="Q194" s="243"/>
      <c r="R194" s="135"/>
      <c r="T194" s="167" t="s">
        <v>3</v>
      </c>
      <c r="U194" s="40" t="s">
        <v>42</v>
      </c>
      <c r="V194" s="32"/>
      <c r="W194" s="168">
        <f t="shared" si="26"/>
        <v>0</v>
      </c>
      <c r="X194" s="168">
        <v>0.0003</v>
      </c>
      <c r="Y194" s="168">
        <f t="shared" si="27"/>
        <v>0.03</v>
      </c>
      <c r="Z194" s="168">
        <v>0</v>
      </c>
      <c r="AA194" s="169">
        <f t="shared" si="28"/>
        <v>0</v>
      </c>
      <c r="AR194" s="14" t="s">
        <v>650</v>
      </c>
      <c r="AT194" s="14" t="s">
        <v>292</v>
      </c>
      <c r="AU194" s="14" t="s">
        <v>160</v>
      </c>
      <c r="AY194" s="14" t="s">
        <v>149</v>
      </c>
      <c r="BE194" s="110">
        <f t="shared" si="29"/>
        <v>0</v>
      </c>
      <c r="BF194" s="110">
        <f t="shared" si="30"/>
        <v>0</v>
      </c>
      <c r="BG194" s="110">
        <f t="shared" si="31"/>
        <v>0</v>
      </c>
      <c r="BH194" s="110">
        <f t="shared" si="32"/>
        <v>0</v>
      </c>
      <c r="BI194" s="110">
        <f t="shared" si="33"/>
        <v>0</v>
      </c>
      <c r="BJ194" s="14" t="s">
        <v>86</v>
      </c>
      <c r="BK194" s="170">
        <f t="shared" si="34"/>
        <v>0</v>
      </c>
      <c r="BL194" s="14" t="s">
        <v>650</v>
      </c>
      <c r="BM194" s="14" t="s">
        <v>758</v>
      </c>
    </row>
    <row r="195" spans="2:65" s="1" customFormat="1" ht="31.5" customHeight="1">
      <c r="B195" s="133"/>
      <c r="C195" s="162" t="s">
        <v>547</v>
      </c>
      <c r="D195" s="162" t="s">
        <v>150</v>
      </c>
      <c r="E195" s="163" t="s">
        <v>709</v>
      </c>
      <c r="F195" s="242" t="s">
        <v>710</v>
      </c>
      <c r="G195" s="243"/>
      <c r="H195" s="243"/>
      <c r="I195" s="243"/>
      <c r="J195" s="164" t="s">
        <v>287</v>
      </c>
      <c r="K195" s="165">
        <v>95</v>
      </c>
      <c r="L195" s="244">
        <v>0</v>
      </c>
      <c r="M195" s="243"/>
      <c r="N195" s="245">
        <f t="shared" si="25"/>
        <v>0</v>
      </c>
      <c r="O195" s="243"/>
      <c r="P195" s="243"/>
      <c r="Q195" s="243"/>
      <c r="R195" s="135"/>
      <c r="T195" s="167" t="s">
        <v>3</v>
      </c>
      <c r="U195" s="40" t="s">
        <v>42</v>
      </c>
      <c r="V195" s="32"/>
      <c r="W195" s="168">
        <f t="shared" si="26"/>
        <v>0</v>
      </c>
      <c r="X195" s="168">
        <v>0</v>
      </c>
      <c r="Y195" s="168">
        <f t="shared" si="27"/>
        <v>0</v>
      </c>
      <c r="Z195" s="168">
        <v>0</v>
      </c>
      <c r="AA195" s="169">
        <f t="shared" si="28"/>
        <v>0</v>
      </c>
      <c r="AR195" s="14" t="s">
        <v>533</v>
      </c>
      <c r="AT195" s="14" t="s">
        <v>150</v>
      </c>
      <c r="AU195" s="14" t="s">
        <v>160</v>
      </c>
      <c r="AY195" s="14" t="s">
        <v>149</v>
      </c>
      <c r="BE195" s="110">
        <f t="shared" si="29"/>
        <v>0</v>
      </c>
      <c r="BF195" s="110">
        <f t="shared" si="30"/>
        <v>0</v>
      </c>
      <c r="BG195" s="110">
        <f t="shared" si="31"/>
        <v>0</v>
      </c>
      <c r="BH195" s="110">
        <f t="shared" si="32"/>
        <v>0</v>
      </c>
      <c r="BI195" s="110">
        <f t="shared" si="33"/>
        <v>0</v>
      </c>
      <c r="BJ195" s="14" t="s">
        <v>86</v>
      </c>
      <c r="BK195" s="170">
        <f t="shared" si="34"/>
        <v>0</v>
      </c>
      <c r="BL195" s="14" t="s">
        <v>533</v>
      </c>
      <c r="BM195" s="14" t="s">
        <v>759</v>
      </c>
    </row>
    <row r="196" spans="2:65" s="1" customFormat="1" ht="31.5" customHeight="1">
      <c r="B196" s="133"/>
      <c r="C196" s="175" t="s">
        <v>551</v>
      </c>
      <c r="D196" s="175" t="s">
        <v>292</v>
      </c>
      <c r="E196" s="176" t="s">
        <v>712</v>
      </c>
      <c r="F196" s="261" t="s">
        <v>713</v>
      </c>
      <c r="G196" s="262"/>
      <c r="H196" s="262"/>
      <c r="I196" s="262"/>
      <c r="J196" s="177" t="s">
        <v>287</v>
      </c>
      <c r="K196" s="178">
        <v>95</v>
      </c>
      <c r="L196" s="263">
        <v>0</v>
      </c>
      <c r="M196" s="262"/>
      <c r="N196" s="264">
        <f t="shared" si="25"/>
        <v>0</v>
      </c>
      <c r="O196" s="243"/>
      <c r="P196" s="243"/>
      <c r="Q196" s="243"/>
      <c r="R196" s="135"/>
      <c r="T196" s="167" t="s">
        <v>3</v>
      </c>
      <c r="U196" s="40" t="s">
        <v>42</v>
      </c>
      <c r="V196" s="32"/>
      <c r="W196" s="168">
        <f t="shared" si="26"/>
        <v>0</v>
      </c>
      <c r="X196" s="168">
        <v>0.00035</v>
      </c>
      <c r="Y196" s="168">
        <f t="shared" si="27"/>
        <v>0.03325</v>
      </c>
      <c r="Z196" s="168">
        <v>0</v>
      </c>
      <c r="AA196" s="169">
        <f t="shared" si="28"/>
        <v>0</v>
      </c>
      <c r="AR196" s="14" t="s">
        <v>650</v>
      </c>
      <c r="AT196" s="14" t="s">
        <v>292</v>
      </c>
      <c r="AU196" s="14" t="s">
        <v>160</v>
      </c>
      <c r="AY196" s="14" t="s">
        <v>149</v>
      </c>
      <c r="BE196" s="110">
        <f t="shared" si="29"/>
        <v>0</v>
      </c>
      <c r="BF196" s="110">
        <f t="shared" si="30"/>
        <v>0</v>
      </c>
      <c r="BG196" s="110">
        <f t="shared" si="31"/>
        <v>0</v>
      </c>
      <c r="BH196" s="110">
        <f t="shared" si="32"/>
        <v>0</v>
      </c>
      <c r="BI196" s="110">
        <f t="shared" si="33"/>
        <v>0</v>
      </c>
      <c r="BJ196" s="14" t="s">
        <v>86</v>
      </c>
      <c r="BK196" s="170">
        <f t="shared" si="34"/>
        <v>0</v>
      </c>
      <c r="BL196" s="14" t="s">
        <v>650</v>
      </c>
      <c r="BM196" s="14" t="s">
        <v>760</v>
      </c>
    </row>
    <row r="197" spans="2:65" s="1" customFormat="1" ht="31.5" customHeight="1">
      <c r="B197" s="133"/>
      <c r="C197" s="162" t="s">
        <v>553</v>
      </c>
      <c r="D197" s="162" t="s">
        <v>150</v>
      </c>
      <c r="E197" s="163" t="s">
        <v>761</v>
      </c>
      <c r="F197" s="242" t="s">
        <v>762</v>
      </c>
      <c r="G197" s="243"/>
      <c r="H197" s="243"/>
      <c r="I197" s="243"/>
      <c r="J197" s="164" t="s">
        <v>287</v>
      </c>
      <c r="K197" s="165">
        <v>2</v>
      </c>
      <c r="L197" s="244">
        <v>0</v>
      </c>
      <c r="M197" s="243"/>
      <c r="N197" s="245">
        <f t="shared" si="25"/>
        <v>0</v>
      </c>
      <c r="O197" s="243"/>
      <c r="P197" s="243"/>
      <c r="Q197" s="243"/>
      <c r="R197" s="135"/>
      <c r="T197" s="167" t="s">
        <v>3</v>
      </c>
      <c r="U197" s="40" t="s">
        <v>42</v>
      </c>
      <c r="V197" s="32"/>
      <c r="W197" s="168">
        <f t="shared" si="26"/>
        <v>0</v>
      </c>
      <c r="X197" s="168">
        <v>0</v>
      </c>
      <c r="Y197" s="168">
        <f t="shared" si="27"/>
        <v>0</v>
      </c>
      <c r="Z197" s="168">
        <v>0</v>
      </c>
      <c r="AA197" s="169">
        <f t="shared" si="28"/>
        <v>0</v>
      </c>
      <c r="AR197" s="14" t="s">
        <v>533</v>
      </c>
      <c r="AT197" s="14" t="s">
        <v>150</v>
      </c>
      <c r="AU197" s="14" t="s">
        <v>160</v>
      </c>
      <c r="AY197" s="14" t="s">
        <v>149</v>
      </c>
      <c r="BE197" s="110">
        <f t="shared" si="29"/>
        <v>0</v>
      </c>
      <c r="BF197" s="110">
        <f t="shared" si="30"/>
        <v>0</v>
      </c>
      <c r="BG197" s="110">
        <f t="shared" si="31"/>
        <v>0</v>
      </c>
      <c r="BH197" s="110">
        <f t="shared" si="32"/>
        <v>0</v>
      </c>
      <c r="BI197" s="110">
        <f t="shared" si="33"/>
        <v>0</v>
      </c>
      <c r="BJ197" s="14" t="s">
        <v>86</v>
      </c>
      <c r="BK197" s="170">
        <f t="shared" si="34"/>
        <v>0</v>
      </c>
      <c r="BL197" s="14" t="s">
        <v>533</v>
      </c>
      <c r="BM197" s="14" t="s">
        <v>763</v>
      </c>
    </row>
    <row r="198" spans="2:65" s="1" customFormat="1" ht="31.5" customHeight="1">
      <c r="B198" s="133"/>
      <c r="C198" s="175" t="s">
        <v>555</v>
      </c>
      <c r="D198" s="175" t="s">
        <v>292</v>
      </c>
      <c r="E198" s="176" t="s">
        <v>764</v>
      </c>
      <c r="F198" s="261" t="s">
        <v>765</v>
      </c>
      <c r="G198" s="262"/>
      <c r="H198" s="262"/>
      <c r="I198" s="262"/>
      <c r="J198" s="177" t="s">
        <v>287</v>
      </c>
      <c r="K198" s="178">
        <v>2</v>
      </c>
      <c r="L198" s="263">
        <v>0</v>
      </c>
      <c r="M198" s="262"/>
      <c r="N198" s="264">
        <f t="shared" si="25"/>
        <v>0</v>
      </c>
      <c r="O198" s="243"/>
      <c r="P198" s="243"/>
      <c r="Q198" s="243"/>
      <c r="R198" s="135"/>
      <c r="T198" s="167" t="s">
        <v>3</v>
      </c>
      <c r="U198" s="40" t="s">
        <v>42</v>
      </c>
      <c r="V198" s="32"/>
      <c r="W198" s="168">
        <f t="shared" si="26"/>
        <v>0</v>
      </c>
      <c r="X198" s="168">
        <v>0.00467</v>
      </c>
      <c r="Y198" s="168">
        <f t="shared" si="27"/>
        <v>0.00934</v>
      </c>
      <c r="Z198" s="168">
        <v>0</v>
      </c>
      <c r="AA198" s="169">
        <f t="shared" si="28"/>
        <v>0</v>
      </c>
      <c r="AR198" s="14" t="s">
        <v>650</v>
      </c>
      <c r="AT198" s="14" t="s">
        <v>292</v>
      </c>
      <c r="AU198" s="14" t="s">
        <v>160</v>
      </c>
      <c r="AY198" s="14" t="s">
        <v>149</v>
      </c>
      <c r="BE198" s="110">
        <f t="shared" si="29"/>
        <v>0</v>
      </c>
      <c r="BF198" s="110">
        <f t="shared" si="30"/>
        <v>0</v>
      </c>
      <c r="BG198" s="110">
        <f t="shared" si="31"/>
        <v>0</v>
      </c>
      <c r="BH198" s="110">
        <f t="shared" si="32"/>
        <v>0</v>
      </c>
      <c r="BI198" s="110">
        <f t="shared" si="33"/>
        <v>0</v>
      </c>
      <c r="BJ198" s="14" t="s">
        <v>86</v>
      </c>
      <c r="BK198" s="170">
        <f t="shared" si="34"/>
        <v>0</v>
      </c>
      <c r="BL198" s="14" t="s">
        <v>650</v>
      </c>
      <c r="BM198" s="14" t="s">
        <v>766</v>
      </c>
    </row>
    <row r="199" spans="2:63" s="10" customFormat="1" ht="21.75" customHeight="1">
      <c r="B199" s="151"/>
      <c r="C199" s="152"/>
      <c r="D199" s="161" t="s">
        <v>124</v>
      </c>
      <c r="E199" s="161"/>
      <c r="F199" s="161"/>
      <c r="G199" s="161"/>
      <c r="H199" s="161"/>
      <c r="I199" s="161"/>
      <c r="J199" s="161"/>
      <c r="K199" s="161"/>
      <c r="L199" s="161"/>
      <c r="M199" s="161"/>
      <c r="N199" s="257">
        <f>BK199</f>
        <v>0</v>
      </c>
      <c r="O199" s="258"/>
      <c r="P199" s="258"/>
      <c r="Q199" s="258"/>
      <c r="R199" s="154"/>
      <c r="T199" s="155"/>
      <c r="U199" s="152"/>
      <c r="V199" s="152"/>
      <c r="W199" s="156">
        <f>SUM(W200:W201)</f>
        <v>0</v>
      </c>
      <c r="X199" s="152"/>
      <c r="Y199" s="156">
        <f>SUM(Y200:Y201)</f>
        <v>0</v>
      </c>
      <c r="Z199" s="152"/>
      <c r="AA199" s="157">
        <f>SUM(AA200:AA201)</f>
        <v>0</v>
      </c>
      <c r="AR199" s="158" t="s">
        <v>154</v>
      </c>
      <c r="AT199" s="159" t="s">
        <v>74</v>
      </c>
      <c r="AU199" s="159" t="s">
        <v>86</v>
      </c>
      <c r="AY199" s="158" t="s">
        <v>149</v>
      </c>
      <c r="BK199" s="160">
        <f>SUM(BK200:BK201)</f>
        <v>0</v>
      </c>
    </row>
    <row r="200" spans="2:65" s="1" customFormat="1" ht="22.5" customHeight="1">
      <c r="B200" s="133"/>
      <c r="C200" s="162" t="s">
        <v>557</v>
      </c>
      <c r="D200" s="162" t="s">
        <v>150</v>
      </c>
      <c r="E200" s="163" t="s">
        <v>221</v>
      </c>
      <c r="F200" s="242" t="s">
        <v>767</v>
      </c>
      <c r="G200" s="243"/>
      <c r="H200" s="243"/>
      <c r="I200" s="243"/>
      <c r="J200" s="164" t="s">
        <v>153</v>
      </c>
      <c r="K200" s="165">
        <v>1</v>
      </c>
      <c r="L200" s="244">
        <v>0</v>
      </c>
      <c r="M200" s="243"/>
      <c r="N200" s="245">
        <f>ROUND(L200*K200,3)</f>
        <v>0</v>
      </c>
      <c r="O200" s="243"/>
      <c r="P200" s="243"/>
      <c r="Q200" s="243"/>
      <c r="R200" s="135"/>
      <c r="T200" s="167" t="s">
        <v>3</v>
      </c>
      <c r="U200" s="40" t="s">
        <v>42</v>
      </c>
      <c r="V200" s="32"/>
      <c r="W200" s="168">
        <f>V200*K200</f>
        <v>0</v>
      </c>
      <c r="X200" s="168">
        <v>0</v>
      </c>
      <c r="Y200" s="168">
        <f>X200*K200</f>
        <v>0</v>
      </c>
      <c r="Z200" s="168">
        <v>0</v>
      </c>
      <c r="AA200" s="169">
        <f>Z200*K200</f>
        <v>0</v>
      </c>
      <c r="AR200" s="14" t="s">
        <v>223</v>
      </c>
      <c r="AT200" s="14" t="s">
        <v>150</v>
      </c>
      <c r="AU200" s="14" t="s">
        <v>160</v>
      </c>
      <c r="AY200" s="14" t="s">
        <v>149</v>
      </c>
      <c r="BE200" s="110">
        <f>IF(U200="základná",N200,0)</f>
        <v>0</v>
      </c>
      <c r="BF200" s="110">
        <f>IF(U200="znížená",N200,0)</f>
        <v>0</v>
      </c>
      <c r="BG200" s="110">
        <f>IF(U200="zákl. prenesená",N200,0)</f>
        <v>0</v>
      </c>
      <c r="BH200" s="110">
        <f>IF(U200="zníž. prenesená",N200,0)</f>
        <v>0</v>
      </c>
      <c r="BI200" s="110">
        <f>IF(U200="nulová",N200,0)</f>
        <v>0</v>
      </c>
      <c r="BJ200" s="14" t="s">
        <v>86</v>
      </c>
      <c r="BK200" s="170">
        <f>ROUND(L200*K200,3)</f>
        <v>0</v>
      </c>
      <c r="BL200" s="14" t="s">
        <v>223</v>
      </c>
      <c r="BM200" s="14" t="s">
        <v>768</v>
      </c>
    </row>
    <row r="201" spans="2:65" s="1" customFormat="1" ht="22.5" customHeight="1">
      <c r="B201" s="133"/>
      <c r="C201" s="162" t="s">
        <v>559</v>
      </c>
      <c r="D201" s="162" t="s">
        <v>150</v>
      </c>
      <c r="E201" s="163" t="s">
        <v>226</v>
      </c>
      <c r="F201" s="242" t="s">
        <v>769</v>
      </c>
      <c r="G201" s="243"/>
      <c r="H201" s="243"/>
      <c r="I201" s="243"/>
      <c r="J201" s="164" t="s">
        <v>770</v>
      </c>
      <c r="K201" s="165">
        <v>1</v>
      </c>
      <c r="L201" s="244">
        <v>0</v>
      </c>
      <c r="M201" s="243"/>
      <c r="N201" s="245">
        <f>ROUND(L201*K201,3)</f>
        <v>0</v>
      </c>
      <c r="O201" s="243"/>
      <c r="P201" s="243"/>
      <c r="Q201" s="243"/>
      <c r="R201" s="135"/>
      <c r="T201" s="167" t="s">
        <v>3</v>
      </c>
      <c r="U201" s="40" t="s">
        <v>42</v>
      </c>
      <c r="V201" s="32"/>
      <c r="W201" s="168">
        <f>V201*K201</f>
        <v>0</v>
      </c>
      <c r="X201" s="168">
        <v>0</v>
      </c>
      <c r="Y201" s="168">
        <f>X201*K201</f>
        <v>0</v>
      </c>
      <c r="Z201" s="168">
        <v>0</v>
      </c>
      <c r="AA201" s="169">
        <f>Z201*K201</f>
        <v>0</v>
      </c>
      <c r="AR201" s="14" t="s">
        <v>223</v>
      </c>
      <c r="AT201" s="14" t="s">
        <v>150</v>
      </c>
      <c r="AU201" s="14" t="s">
        <v>160</v>
      </c>
      <c r="AY201" s="14" t="s">
        <v>149</v>
      </c>
      <c r="BE201" s="110">
        <f>IF(U201="základná",N201,0)</f>
        <v>0</v>
      </c>
      <c r="BF201" s="110">
        <f>IF(U201="znížená",N201,0)</f>
        <v>0</v>
      </c>
      <c r="BG201" s="110">
        <f>IF(U201="zákl. prenesená",N201,0)</f>
        <v>0</v>
      </c>
      <c r="BH201" s="110">
        <f>IF(U201="zníž. prenesená",N201,0)</f>
        <v>0</v>
      </c>
      <c r="BI201" s="110">
        <f>IF(U201="nulová",N201,0)</f>
        <v>0</v>
      </c>
      <c r="BJ201" s="14" t="s">
        <v>86</v>
      </c>
      <c r="BK201" s="170">
        <f>ROUND(L201*K201,3)</f>
        <v>0</v>
      </c>
      <c r="BL201" s="14" t="s">
        <v>223</v>
      </c>
      <c r="BM201" s="14" t="s">
        <v>771</v>
      </c>
    </row>
    <row r="202" spans="2:63" s="1" customFormat="1" ht="49.5" customHeight="1">
      <c r="B202" s="31"/>
      <c r="C202" s="32"/>
      <c r="D202" s="153" t="s">
        <v>236</v>
      </c>
      <c r="E202" s="32"/>
      <c r="F202" s="32"/>
      <c r="G202" s="32"/>
      <c r="H202" s="32"/>
      <c r="I202" s="32"/>
      <c r="J202" s="32"/>
      <c r="K202" s="32"/>
      <c r="L202" s="32"/>
      <c r="M202" s="32"/>
      <c r="N202" s="259">
        <f aca="true" t="shared" si="35" ref="N202:N207">BK202</f>
        <v>0</v>
      </c>
      <c r="O202" s="260"/>
      <c r="P202" s="260"/>
      <c r="Q202" s="260"/>
      <c r="R202" s="33"/>
      <c r="T202" s="70"/>
      <c r="U202" s="32"/>
      <c r="V202" s="32"/>
      <c r="W202" s="32"/>
      <c r="X202" s="32"/>
      <c r="Y202" s="32"/>
      <c r="Z202" s="32"/>
      <c r="AA202" s="71"/>
      <c r="AT202" s="14" t="s">
        <v>74</v>
      </c>
      <c r="AU202" s="14" t="s">
        <v>75</v>
      </c>
      <c r="AY202" s="14" t="s">
        <v>237</v>
      </c>
      <c r="BK202" s="170">
        <f>SUM(BK203:BK207)</f>
        <v>0</v>
      </c>
    </row>
    <row r="203" spans="2:63" s="1" customFormat="1" ht="21.75" customHeight="1">
      <c r="B203" s="31"/>
      <c r="C203" s="171" t="s">
        <v>3</v>
      </c>
      <c r="D203" s="171" t="s">
        <v>150</v>
      </c>
      <c r="E203" s="172" t="s">
        <v>3</v>
      </c>
      <c r="F203" s="246" t="s">
        <v>3</v>
      </c>
      <c r="G203" s="247"/>
      <c r="H203" s="247"/>
      <c r="I203" s="247"/>
      <c r="J203" s="173" t="s">
        <v>3</v>
      </c>
      <c r="K203" s="166"/>
      <c r="L203" s="244"/>
      <c r="M203" s="248"/>
      <c r="N203" s="249">
        <f t="shared" si="35"/>
        <v>0</v>
      </c>
      <c r="O203" s="248"/>
      <c r="P203" s="248"/>
      <c r="Q203" s="248"/>
      <c r="R203" s="33"/>
      <c r="T203" s="167" t="s">
        <v>3</v>
      </c>
      <c r="U203" s="174" t="s">
        <v>42</v>
      </c>
      <c r="V203" s="32"/>
      <c r="W203" s="32"/>
      <c r="X203" s="32"/>
      <c r="Y203" s="32"/>
      <c r="Z203" s="32"/>
      <c r="AA203" s="71"/>
      <c r="AT203" s="14" t="s">
        <v>237</v>
      </c>
      <c r="AU203" s="14" t="s">
        <v>82</v>
      </c>
      <c r="AY203" s="14" t="s">
        <v>237</v>
      </c>
      <c r="BE203" s="110">
        <f>IF(U203="základná",N203,0)</f>
        <v>0</v>
      </c>
      <c r="BF203" s="110">
        <f>IF(U203="znížená",N203,0)</f>
        <v>0</v>
      </c>
      <c r="BG203" s="110">
        <f>IF(U203="zákl. prenesená",N203,0)</f>
        <v>0</v>
      </c>
      <c r="BH203" s="110">
        <f>IF(U203="zníž. prenesená",N203,0)</f>
        <v>0</v>
      </c>
      <c r="BI203" s="110">
        <f>IF(U203="nulová",N203,0)</f>
        <v>0</v>
      </c>
      <c r="BJ203" s="14" t="s">
        <v>86</v>
      </c>
      <c r="BK203" s="170">
        <f>L203*K203</f>
        <v>0</v>
      </c>
    </row>
    <row r="204" spans="2:63" s="1" customFormat="1" ht="21.75" customHeight="1">
      <c r="B204" s="31"/>
      <c r="C204" s="171" t="s">
        <v>3</v>
      </c>
      <c r="D204" s="171" t="s">
        <v>150</v>
      </c>
      <c r="E204" s="172" t="s">
        <v>3</v>
      </c>
      <c r="F204" s="246" t="s">
        <v>3</v>
      </c>
      <c r="G204" s="247"/>
      <c r="H204" s="247"/>
      <c r="I204" s="247"/>
      <c r="J204" s="173" t="s">
        <v>3</v>
      </c>
      <c r="K204" s="166"/>
      <c r="L204" s="244"/>
      <c r="M204" s="248"/>
      <c r="N204" s="249">
        <f t="shared" si="35"/>
        <v>0</v>
      </c>
      <c r="O204" s="248"/>
      <c r="P204" s="248"/>
      <c r="Q204" s="248"/>
      <c r="R204" s="33"/>
      <c r="T204" s="167" t="s">
        <v>3</v>
      </c>
      <c r="U204" s="174" t="s">
        <v>42</v>
      </c>
      <c r="V204" s="32"/>
      <c r="W204" s="32"/>
      <c r="X204" s="32"/>
      <c r="Y204" s="32"/>
      <c r="Z204" s="32"/>
      <c r="AA204" s="71"/>
      <c r="AT204" s="14" t="s">
        <v>237</v>
      </c>
      <c r="AU204" s="14" t="s">
        <v>82</v>
      </c>
      <c r="AY204" s="14" t="s">
        <v>237</v>
      </c>
      <c r="BE204" s="110">
        <f>IF(U204="základná",N204,0)</f>
        <v>0</v>
      </c>
      <c r="BF204" s="110">
        <f>IF(U204="znížená",N204,0)</f>
        <v>0</v>
      </c>
      <c r="BG204" s="110">
        <f>IF(U204="zákl. prenesená",N204,0)</f>
        <v>0</v>
      </c>
      <c r="BH204" s="110">
        <f>IF(U204="zníž. prenesená",N204,0)</f>
        <v>0</v>
      </c>
      <c r="BI204" s="110">
        <f>IF(U204="nulová",N204,0)</f>
        <v>0</v>
      </c>
      <c r="BJ204" s="14" t="s">
        <v>86</v>
      </c>
      <c r="BK204" s="170">
        <f>L204*K204</f>
        <v>0</v>
      </c>
    </row>
    <row r="205" spans="2:63" s="1" customFormat="1" ht="21.75" customHeight="1">
      <c r="B205" s="31"/>
      <c r="C205" s="171" t="s">
        <v>3</v>
      </c>
      <c r="D205" s="171" t="s">
        <v>150</v>
      </c>
      <c r="E205" s="172" t="s">
        <v>3</v>
      </c>
      <c r="F205" s="246" t="s">
        <v>3</v>
      </c>
      <c r="G205" s="247"/>
      <c r="H205" s="247"/>
      <c r="I205" s="247"/>
      <c r="J205" s="173" t="s">
        <v>3</v>
      </c>
      <c r="K205" s="166"/>
      <c r="L205" s="244"/>
      <c r="M205" s="248"/>
      <c r="N205" s="249">
        <f t="shared" si="35"/>
        <v>0</v>
      </c>
      <c r="O205" s="248"/>
      <c r="P205" s="248"/>
      <c r="Q205" s="248"/>
      <c r="R205" s="33"/>
      <c r="T205" s="167" t="s">
        <v>3</v>
      </c>
      <c r="U205" s="174" t="s">
        <v>42</v>
      </c>
      <c r="V205" s="32"/>
      <c r="W205" s="32"/>
      <c r="X205" s="32"/>
      <c r="Y205" s="32"/>
      <c r="Z205" s="32"/>
      <c r="AA205" s="71"/>
      <c r="AT205" s="14" t="s">
        <v>237</v>
      </c>
      <c r="AU205" s="14" t="s">
        <v>82</v>
      </c>
      <c r="AY205" s="14" t="s">
        <v>237</v>
      </c>
      <c r="BE205" s="110">
        <f>IF(U205="základná",N205,0)</f>
        <v>0</v>
      </c>
      <c r="BF205" s="110">
        <f>IF(U205="znížená",N205,0)</f>
        <v>0</v>
      </c>
      <c r="BG205" s="110">
        <f>IF(U205="zákl. prenesená",N205,0)</f>
        <v>0</v>
      </c>
      <c r="BH205" s="110">
        <f>IF(U205="zníž. prenesená",N205,0)</f>
        <v>0</v>
      </c>
      <c r="BI205" s="110">
        <f>IF(U205="nulová",N205,0)</f>
        <v>0</v>
      </c>
      <c r="BJ205" s="14" t="s">
        <v>86</v>
      </c>
      <c r="BK205" s="170">
        <f>L205*K205</f>
        <v>0</v>
      </c>
    </row>
    <row r="206" spans="2:63" s="1" customFormat="1" ht="21.75" customHeight="1">
      <c r="B206" s="31"/>
      <c r="C206" s="171" t="s">
        <v>3</v>
      </c>
      <c r="D206" s="171" t="s">
        <v>150</v>
      </c>
      <c r="E206" s="172" t="s">
        <v>3</v>
      </c>
      <c r="F206" s="246" t="s">
        <v>3</v>
      </c>
      <c r="G206" s="247"/>
      <c r="H206" s="247"/>
      <c r="I206" s="247"/>
      <c r="J206" s="173" t="s">
        <v>3</v>
      </c>
      <c r="K206" s="166"/>
      <c r="L206" s="244"/>
      <c r="M206" s="248"/>
      <c r="N206" s="249">
        <f t="shared" si="35"/>
        <v>0</v>
      </c>
      <c r="O206" s="248"/>
      <c r="P206" s="248"/>
      <c r="Q206" s="248"/>
      <c r="R206" s="33"/>
      <c r="T206" s="167" t="s">
        <v>3</v>
      </c>
      <c r="U206" s="174" t="s">
        <v>42</v>
      </c>
      <c r="V206" s="32"/>
      <c r="W206" s="32"/>
      <c r="X206" s="32"/>
      <c r="Y206" s="32"/>
      <c r="Z206" s="32"/>
      <c r="AA206" s="71"/>
      <c r="AT206" s="14" t="s">
        <v>237</v>
      </c>
      <c r="AU206" s="14" t="s">
        <v>82</v>
      </c>
      <c r="AY206" s="14" t="s">
        <v>237</v>
      </c>
      <c r="BE206" s="110">
        <f>IF(U206="základná",N206,0)</f>
        <v>0</v>
      </c>
      <c r="BF206" s="110">
        <f>IF(U206="znížená",N206,0)</f>
        <v>0</v>
      </c>
      <c r="BG206" s="110">
        <f>IF(U206="zákl. prenesená",N206,0)</f>
        <v>0</v>
      </c>
      <c r="BH206" s="110">
        <f>IF(U206="zníž. prenesená",N206,0)</f>
        <v>0</v>
      </c>
      <c r="BI206" s="110">
        <f>IF(U206="nulová",N206,0)</f>
        <v>0</v>
      </c>
      <c r="BJ206" s="14" t="s">
        <v>86</v>
      </c>
      <c r="BK206" s="170">
        <f>L206*K206</f>
        <v>0</v>
      </c>
    </row>
    <row r="207" spans="2:63" s="1" customFormat="1" ht="21.75" customHeight="1">
      <c r="B207" s="31"/>
      <c r="C207" s="171" t="s">
        <v>3</v>
      </c>
      <c r="D207" s="171" t="s">
        <v>150</v>
      </c>
      <c r="E207" s="172" t="s">
        <v>3</v>
      </c>
      <c r="F207" s="246" t="s">
        <v>3</v>
      </c>
      <c r="G207" s="247"/>
      <c r="H207" s="247"/>
      <c r="I207" s="247"/>
      <c r="J207" s="173" t="s">
        <v>3</v>
      </c>
      <c r="K207" s="166"/>
      <c r="L207" s="244"/>
      <c r="M207" s="248"/>
      <c r="N207" s="249">
        <f t="shared" si="35"/>
        <v>0</v>
      </c>
      <c r="O207" s="248"/>
      <c r="P207" s="248"/>
      <c r="Q207" s="248"/>
      <c r="R207" s="33"/>
      <c r="T207" s="167" t="s">
        <v>3</v>
      </c>
      <c r="U207" s="174" t="s">
        <v>42</v>
      </c>
      <c r="V207" s="52"/>
      <c r="W207" s="52"/>
      <c r="X207" s="52"/>
      <c r="Y207" s="52"/>
      <c r="Z207" s="52"/>
      <c r="AA207" s="54"/>
      <c r="AT207" s="14" t="s">
        <v>237</v>
      </c>
      <c r="AU207" s="14" t="s">
        <v>82</v>
      </c>
      <c r="AY207" s="14" t="s">
        <v>237</v>
      </c>
      <c r="BE207" s="110">
        <f>IF(U207="základná",N207,0)</f>
        <v>0</v>
      </c>
      <c r="BF207" s="110">
        <f>IF(U207="znížená",N207,0)</f>
        <v>0</v>
      </c>
      <c r="BG207" s="110">
        <f>IF(U207="zákl. prenesená",N207,0)</f>
        <v>0</v>
      </c>
      <c r="BH207" s="110">
        <f>IF(U207="zníž. prenesená",N207,0)</f>
        <v>0</v>
      </c>
      <c r="BI207" s="110">
        <f>IF(U207="nulová",N207,0)</f>
        <v>0</v>
      </c>
      <c r="BJ207" s="14" t="s">
        <v>86</v>
      </c>
      <c r="BK207" s="170">
        <f>L207*K207</f>
        <v>0</v>
      </c>
    </row>
    <row r="208" spans="2:18" s="1" customFormat="1" ht="6.75" customHeight="1">
      <c r="B208" s="55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7"/>
    </row>
  </sheetData>
  <sheetProtection/>
  <mergeCells count="311">
    <mergeCell ref="N202:Q202"/>
    <mergeCell ref="H1:K1"/>
    <mergeCell ref="S2:AC2"/>
    <mergeCell ref="F207:I207"/>
    <mergeCell ref="L207:M207"/>
    <mergeCell ref="N207:Q207"/>
    <mergeCell ref="N122:Q122"/>
    <mergeCell ref="N123:Q123"/>
    <mergeCell ref="N124:Q124"/>
    <mergeCell ref="N125:Q125"/>
    <mergeCell ref="N149:Q149"/>
    <mergeCell ref="N173:Q173"/>
    <mergeCell ref="N199:Q199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0:I200"/>
    <mergeCell ref="L200:M200"/>
    <mergeCell ref="N200:Q200"/>
    <mergeCell ref="F201:I201"/>
    <mergeCell ref="L201:M201"/>
    <mergeCell ref="N201:Q201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3:I193"/>
    <mergeCell ref="L193:M193"/>
    <mergeCell ref="N193:Q193"/>
    <mergeCell ref="F194:I194"/>
    <mergeCell ref="L194:M194"/>
    <mergeCell ref="N194:Q194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2:I172"/>
    <mergeCell ref="L172:M172"/>
    <mergeCell ref="N172:Q172"/>
    <mergeCell ref="F174:I174"/>
    <mergeCell ref="L174:M174"/>
    <mergeCell ref="N174:Q174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M118:Q118"/>
    <mergeCell ref="M119:Q119"/>
    <mergeCell ref="F121:I121"/>
    <mergeCell ref="L121:M121"/>
    <mergeCell ref="N121:Q121"/>
    <mergeCell ref="F126:I126"/>
    <mergeCell ref="L126:M126"/>
    <mergeCell ref="N126:Q126"/>
    <mergeCell ref="N103:Q103"/>
    <mergeCell ref="L105:Q105"/>
    <mergeCell ref="C111:Q111"/>
    <mergeCell ref="F113:P113"/>
    <mergeCell ref="F114:P114"/>
    <mergeCell ref="M116:P116"/>
    <mergeCell ref="D100:H100"/>
    <mergeCell ref="N100:Q100"/>
    <mergeCell ref="D101:H101"/>
    <mergeCell ref="N101:Q101"/>
    <mergeCell ref="D102:H102"/>
    <mergeCell ref="N102:Q102"/>
    <mergeCell ref="N94:Q94"/>
    <mergeCell ref="N95:Q95"/>
    <mergeCell ref="N97:Q97"/>
    <mergeCell ref="D98:H98"/>
    <mergeCell ref="N98:Q98"/>
    <mergeCell ref="D99:H99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203:D208">
      <formula1>"K,M"</formula1>
    </dataValidation>
    <dataValidation type="list" allowBlank="1" showInputMessage="1" showErrorMessage="1" error="Povolené sú hodnoty základná, znížená, nulová." sqref="U203:U208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1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Bianca_Hess\Bianca</dc:creator>
  <cp:keywords/>
  <dc:description/>
  <cp:lastModifiedBy>Bianca</cp:lastModifiedBy>
  <dcterms:created xsi:type="dcterms:W3CDTF">2017-05-03T06:28:21Z</dcterms:created>
  <dcterms:modified xsi:type="dcterms:W3CDTF">2017-05-03T06:28:31Z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