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xr:revisionPtr revIDLastSave="0" documentId="13_ncr:1_{FA035A5B-F540-418D-A046-7C569EE9AE3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ácia stavby" sheetId="1" r:id="rId1"/>
    <sheet name="01 - SO02.01 Drobná archi..." sheetId="2" r:id="rId2"/>
    <sheet name="02 - SO02.02 Sadové úpravy" sheetId="3" r:id="rId3"/>
    <sheet name="03 - SO02.03 Závlaha" sheetId="4" r:id="rId4"/>
    <sheet name="Zoznam figúr" sheetId="5" r:id="rId5"/>
  </sheets>
  <definedNames>
    <definedName name="_xlnm._FilterDatabase" localSheetId="1" hidden="1">'01 - SO02.01 Drobná archi...'!$C$138:$K$264</definedName>
    <definedName name="_xlnm._FilterDatabase" localSheetId="2" hidden="1">'02 - SO02.02 Sadové úpravy'!$C$140:$K$232</definedName>
    <definedName name="_xlnm._FilterDatabase" localSheetId="3" hidden="1">'03 - SO02.03 Závlaha'!$C$137:$K$245</definedName>
    <definedName name="_xlnm.Print_Titles" localSheetId="1">'01 - SO02.01 Drobná archi...'!$138:$138</definedName>
    <definedName name="_xlnm.Print_Titles" localSheetId="2">'02 - SO02.02 Sadové úpravy'!$140:$140</definedName>
    <definedName name="_xlnm.Print_Titles" localSheetId="3">'03 - SO02.03 Závlaha'!$137:$137</definedName>
    <definedName name="_xlnm.Print_Titles" localSheetId="0">'Rekapitulácia stavby'!$92:$92</definedName>
    <definedName name="_xlnm.Print_Titles" localSheetId="4">'Zoznam figúr'!$9:$9</definedName>
    <definedName name="_xlnm.Print_Area" localSheetId="1">'01 - SO02.01 Drobná archi...'!$C$4:$J$76,'01 - SO02.01 Drobná archi...'!$C$82:$J$118,'01 - SO02.01 Drobná archi...'!$B$124:$J$275</definedName>
    <definedName name="_xlnm.Print_Area" localSheetId="2">'02 - SO02.02 Sadové úpravy'!$C$4:$J$76,'02 - SO02.02 Sadové úpravy'!$C$82:$J$120,'02 - SO02.02 Sadové úpravy'!$B$126:$J$242</definedName>
    <definedName name="_xlnm.Print_Area" localSheetId="3">'03 - SO02.03 Závlaha'!$C$4:$J$76,'03 - SO02.03 Závlaha'!$C$82:$J$117,'03 - SO02.03 Závlaha'!$B$123:$J$255</definedName>
    <definedName name="_xlnm.Print_Area" localSheetId="0">'Rekapitulácia stavby'!$D$4:$AO$76,'Rekapitulácia stavby'!$C$82:$AQ$99</definedName>
    <definedName name="_xlnm.Print_Area" localSheetId="4">'Zoznam figúr'!$C$4:$G$55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5" l="1"/>
  <c r="J41" i="4"/>
  <c r="J40" i="4"/>
  <c r="AY98" i="1"/>
  <c r="J39" i="4"/>
  <c r="AX98" i="1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P201" i="4" s="1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J135" i="4"/>
  <c r="J134" i="4"/>
  <c r="F134" i="4"/>
  <c r="F132" i="4"/>
  <c r="E130" i="4"/>
  <c r="BI115" i="4"/>
  <c r="BH115" i="4"/>
  <c r="BG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J94" i="4"/>
  <c r="J93" i="4"/>
  <c r="F93" i="4"/>
  <c r="F91" i="4"/>
  <c r="E89" i="4"/>
  <c r="J20" i="4"/>
  <c r="E20" i="4"/>
  <c r="F135" i="4" s="1"/>
  <c r="J19" i="4"/>
  <c r="J14" i="4"/>
  <c r="J91" i="4" s="1"/>
  <c r="E7" i="4"/>
  <c r="E126" i="4"/>
  <c r="J41" i="3"/>
  <c r="J40" i="3"/>
  <c r="AY97" i="1" s="1"/>
  <c r="J39" i="3"/>
  <c r="AX97" i="1"/>
  <c r="BI232" i="3"/>
  <c r="BH232" i="3"/>
  <c r="BG232" i="3"/>
  <c r="BE232" i="3"/>
  <c r="T232" i="3"/>
  <c r="T231" i="3" s="1"/>
  <c r="R232" i="3"/>
  <c r="P232" i="3"/>
  <c r="P231" i="3" s="1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8" i="3"/>
  <c r="BH218" i="3"/>
  <c r="BG218" i="3"/>
  <c r="BE218" i="3"/>
  <c r="T218" i="3"/>
  <c r="T217" i="3" s="1"/>
  <c r="R218" i="3"/>
  <c r="R217" i="3" s="1"/>
  <c r="P218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9" i="3"/>
  <c r="BH199" i="3"/>
  <c r="BG199" i="3"/>
  <c r="BE199" i="3"/>
  <c r="T199" i="3"/>
  <c r="T198" i="3" s="1"/>
  <c r="R199" i="3"/>
  <c r="R198" i="3"/>
  <c r="P199" i="3"/>
  <c r="P198" i="3" s="1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T178" i="3" s="1"/>
  <c r="R179" i="3"/>
  <c r="R178" i="3" s="1"/>
  <c r="P179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T154" i="3" s="1"/>
  <c r="R155" i="3"/>
  <c r="R154" i="3" s="1"/>
  <c r="P155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J138" i="3"/>
  <c r="J137" i="3"/>
  <c r="F137" i="3"/>
  <c r="F135" i="3"/>
  <c r="E133" i="3"/>
  <c r="BI118" i="3"/>
  <c r="BH118" i="3"/>
  <c r="BG118" i="3"/>
  <c r="BE118" i="3"/>
  <c r="BI117" i="3"/>
  <c r="BH117" i="3"/>
  <c r="BG117" i="3"/>
  <c r="BF117" i="3"/>
  <c r="BE117" i="3"/>
  <c r="BI116" i="3"/>
  <c r="BH116" i="3"/>
  <c r="BG116" i="3"/>
  <c r="BF116" i="3"/>
  <c r="BE116" i="3"/>
  <c r="BI115" i="3"/>
  <c r="BH115" i="3"/>
  <c r="BG115" i="3"/>
  <c r="BF115" i="3"/>
  <c r="BE115" i="3"/>
  <c r="BI114" i="3"/>
  <c r="BH114" i="3"/>
  <c r="BG114" i="3"/>
  <c r="BF114" i="3"/>
  <c r="BE114" i="3"/>
  <c r="BI113" i="3"/>
  <c r="BH113" i="3"/>
  <c r="BG113" i="3"/>
  <c r="BF113" i="3"/>
  <c r="BE113" i="3"/>
  <c r="J94" i="3"/>
  <c r="J93" i="3"/>
  <c r="F93" i="3"/>
  <c r="F91" i="3"/>
  <c r="E89" i="3"/>
  <c r="J20" i="3"/>
  <c r="E20" i="3"/>
  <c r="F138" i="3"/>
  <c r="J19" i="3"/>
  <c r="J14" i="3"/>
  <c r="J91" i="3" s="1"/>
  <c r="E7" i="3"/>
  <c r="E129" i="3"/>
  <c r="J41" i="2"/>
  <c r="J40" i="2"/>
  <c r="AY96" i="1"/>
  <c r="J39" i="2"/>
  <c r="AX96" i="1"/>
  <c r="BI264" i="2"/>
  <c r="BH264" i="2"/>
  <c r="BG264" i="2"/>
  <c r="BE264" i="2"/>
  <c r="T264" i="2"/>
  <c r="R264" i="2"/>
  <c r="P264" i="2"/>
  <c r="BI256" i="2"/>
  <c r="BH256" i="2"/>
  <c r="BG256" i="2"/>
  <c r="BE256" i="2"/>
  <c r="T256" i="2"/>
  <c r="R256" i="2"/>
  <c r="P256" i="2"/>
  <c r="BI253" i="2"/>
  <c r="BH253" i="2"/>
  <c r="BG253" i="2"/>
  <c r="BE253" i="2"/>
  <c r="T253" i="2"/>
  <c r="R253" i="2"/>
  <c r="P253" i="2"/>
  <c r="BI250" i="2"/>
  <c r="BH250" i="2"/>
  <c r="BG250" i="2"/>
  <c r="BE250" i="2"/>
  <c r="T250" i="2"/>
  <c r="R250" i="2"/>
  <c r="P250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5" i="2"/>
  <c r="BH225" i="2"/>
  <c r="BG225" i="2"/>
  <c r="BE225" i="2"/>
  <c r="T225" i="2"/>
  <c r="R225" i="2"/>
  <c r="P225" i="2"/>
  <c r="BI220" i="2"/>
  <c r="BH220" i="2"/>
  <c r="BG220" i="2"/>
  <c r="BE220" i="2"/>
  <c r="T220" i="2"/>
  <c r="R220" i="2"/>
  <c r="P220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T208" i="2"/>
  <c r="R209" i="2"/>
  <c r="R208" i="2"/>
  <c r="P209" i="2"/>
  <c r="P208" i="2"/>
  <c r="BI204" i="2"/>
  <c r="BH204" i="2"/>
  <c r="BG204" i="2"/>
  <c r="BE204" i="2"/>
  <c r="T204" i="2"/>
  <c r="R204" i="2"/>
  <c r="P204" i="2"/>
  <c r="BI200" i="2"/>
  <c r="BH200" i="2"/>
  <c r="BG200" i="2"/>
  <c r="BE200" i="2"/>
  <c r="T200" i="2"/>
  <c r="R200" i="2"/>
  <c r="P200" i="2"/>
  <c r="BI192" i="2"/>
  <c r="BH192" i="2"/>
  <c r="BG192" i="2"/>
  <c r="BE192" i="2"/>
  <c r="T192" i="2"/>
  <c r="R192" i="2"/>
  <c r="P192" i="2"/>
  <c r="BI188" i="2"/>
  <c r="BH188" i="2"/>
  <c r="BG188" i="2"/>
  <c r="BE188" i="2"/>
  <c r="T188" i="2"/>
  <c r="R188" i="2"/>
  <c r="P188" i="2"/>
  <c r="BI182" i="2"/>
  <c r="BH182" i="2"/>
  <c r="BG182" i="2"/>
  <c r="BE182" i="2"/>
  <c r="T182" i="2"/>
  <c r="R182" i="2"/>
  <c r="P182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2" i="2"/>
  <c r="BH172" i="2"/>
  <c r="BG172" i="2"/>
  <c r="BE172" i="2"/>
  <c r="T172" i="2"/>
  <c r="R172" i="2"/>
  <c r="P172" i="2"/>
  <c r="BI168" i="2"/>
  <c r="BH168" i="2"/>
  <c r="BG168" i="2"/>
  <c r="BE168" i="2"/>
  <c r="T168" i="2"/>
  <c r="R168" i="2"/>
  <c r="P168" i="2"/>
  <c r="BI164" i="2"/>
  <c r="BH164" i="2"/>
  <c r="BG164" i="2"/>
  <c r="BE164" i="2"/>
  <c r="T164" i="2"/>
  <c r="R164" i="2"/>
  <c r="P164" i="2"/>
  <c r="BI158" i="2"/>
  <c r="BH158" i="2"/>
  <c r="BG158" i="2"/>
  <c r="BE158" i="2"/>
  <c r="T158" i="2"/>
  <c r="R158" i="2"/>
  <c r="P158" i="2"/>
  <c r="BI154" i="2"/>
  <c r="BH154" i="2"/>
  <c r="BG154" i="2"/>
  <c r="BE154" i="2"/>
  <c r="T154" i="2"/>
  <c r="R154" i="2"/>
  <c r="P154" i="2"/>
  <c r="BI147" i="2"/>
  <c r="BH147" i="2"/>
  <c r="BG147" i="2"/>
  <c r="BE147" i="2"/>
  <c r="T147" i="2"/>
  <c r="R147" i="2"/>
  <c r="P147" i="2"/>
  <c r="BI142" i="2"/>
  <c r="BH142" i="2"/>
  <c r="BG142" i="2"/>
  <c r="BE142" i="2"/>
  <c r="T142" i="2"/>
  <c r="R142" i="2"/>
  <c r="P142" i="2"/>
  <c r="J136" i="2"/>
  <c r="J135" i="2"/>
  <c r="F135" i="2"/>
  <c r="F133" i="2"/>
  <c r="E131" i="2"/>
  <c r="BI116" i="2"/>
  <c r="BH116" i="2"/>
  <c r="BG116" i="2"/>
  <c r="BE116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BG113" i="2"/>
  <c r="BF113" i="2"/>
  <c r="BE113" i="2"/>
  <c r="BI112" i="2"/>
  <c r="BH112" i="2"/>
  <c r="BG112" i="2"/>
  <c r="BF112" i="2"/>
  <c r="BE112" i="2"/>
  <c r="BI111" i="2"/>
  <c r="BH111" i="2"/>
  <c r="BG111" i="2"/>
  <c r="BF111" i="2"/>
  <c r="BE111" i="2"/>
  <c r="J94" i="2"/>
  <c r="J93" i="2"/>
  <c r="F93" i="2"/>
  <c r="F91" i="2"/>
  <c r="E89" i="2"/>
  <c r="J20" i="2"/>
  <c r="E20" i="2"/>
  <c r="F136" i="2"/>
  <c r="J19" i="2"/>
  <c r="J14" i="2"/>
  <c r="J91" i="2" s="1"/>
  <c r="E7" i="2"/>
  <c r="E127" i="2"/>
  <c r="L90" i="1"/>
  <c r="AM90" i="1"/>
  <c r="AM89" i="1"/>
  <c r="L89" i="1"/>
  <c r="AM87" i="1"/>
  <c r="L87" i="1"/>
  <c r="L85" i="1"/>
  <c r="L84" i="1"/>
  <c r="J256" i="2"/>
  <c r="J172" i="2"/>
  <c r="BK237" i="2"/>
  <c r="BK242" i="2"/>
  <c r="J164" i="2"/>
  <c r="J212" i="2"/>
  <c r="BK253" i="2"/>
  <c r="J168" i="2"/>
  <c r="BK176" i="2"/>
  <c r="BK158" i="2"/>
  <c r="BK147" i="2"/>
  <c r="BK212" i="3"/>
  <c r="J186" i="3"/>
  <c r="J166" i="3"/>
  <c r="J215" i="3"/>
  <c r="J192" i="3"/>
  <c r="J171" i="3"/>
  <c r="BK158" i="3"/>
  <c r="BK232" i="3"/>
  <c r="J214" i="3"/>
  <c r="BK204" i="3"/>
  <c r="BK182" i="3"/>
  <c r="J167" i="3"/>
  <c r="J145" i="3"/>
  <c r="J213" i="3"/>
  <c r="J157" i="3"/>
  <c r="J206" i="3"/>
  <c r="BK190" i="3"/>
  <c r="BK171" i="3"/>
  <c r="J151" i="3"/>
  <c r="BK221" i="3"/>
  <c r="BK205" i="3"/>
  <c r="J172" i="3"/>
  <c r="J224" i="3"/>
  <c r="J185" i="3"/>
  <c r="J164" i="3"/>
  <c r="BK149" i="3"/>
  <c r="J202" i="3"/>
  <c r="J175" i="3"/>
  <c r="BK185" i="4"/>
  <c r="BK146" i="4"/>
  <c r="J244" i="4"/>
  <c r="J238" i="4"/>
  <c r="J214" i="4"/>
  <c r="J197" i="4"/>
  <c r="BK189" i="4"/>
  <c r="J182" i="4"/>
  <c r="J173" i="4"/>
  <c r="J239" i="4"/>
  <c r="J218" i="4"/>
  <c r="J206" i="4"/>
  <c r="BK140" i="4"/>
  <c r="J231" i="4"/>
  <c r="J198" i="4"/>
  <c r="BK171" i="4"/>
  <c r="BK231" i="4"/>
  <c r="J208" i="4"/>
  <c r="J177" i="4"/>
  <c r="J163" i="4"/>
  <c r="BK240" i="4"/>
  <c r="J203" i="4"/>
  <c r="BK163" i="4"/>
  <c r="BK156" i="4"/>
  <c r="J217" i="4"/>
  <c r="J195" i="4"/>
  <c r="BK182" i="4"/>
  <c r="BK144" i="4"/>
  <c r="BK218" i="4"/>
  <c r="J202" i="4"/>
  <c r="BK174" i="4"/>
  <c r="BK162" i="4"/>
  <c r="J237" i="2"/>
  <c r="J209" i="2"/>
  <c r="BK204" i="2"/>
  <c r="AS95" i="1"/>
  <c r="J242" i="2"/>
  <c r="BK142" i="2"/>
  <c r="J188" i="2"/>
  <c r="J239" i="2"/>
  <c r="BK168" i="2"/>
  <c r="BK192" i="2"/>
  <c r="BK164" i="2"/>
  <c r="J221" i="3"/>
  <c r="J204" i="3"/>
  <c r="BK164" i="3"/>
  <c r="BK230" i="3"/>
  <c r="J191" i="3"/>
  <c r="J176" i="3"/>
  <c r="BK150" i="3"/>
  <c r="BK215" i="3"/>
  <c r="J207" i="3"/>
  <c r="J184" i="3"/>
  <c r="BK168" i="3"/>
  <c r="BK152" i="3"/>
  <c r="J218" i="3"/>
  <c r="BK165" i="3"/>
  <c r="J230" i="3"/>
  <c r="J193" i="3"/>
  <c r="J173" i="3"/>
  <c r="J158" i="3"/>
  <c r="BK214" i="3"/>
  <c r="BK194" i="3"/>
  <c r="BK163" i="3"/>
  <c r="J229" i="3"/>
  <c r="BK218" i="3"/>
  <c r="BK181" i="3"/>
  <c r="BK157" i="3"/>
  <c r="J196" i="3"/>
  <c r="J182" i="3"/>
  <c r="J155" i="3"/>
  <c r="J235" i="4"/>
  <c r="BK221" i="4"/>
  <c r="J220" i="4"/>
  <c r="J189" i="4"/>
  <c r="BK168" i="4"/>
  <c r="J143" i="4"/>
  <c r="J242" i="4"/>
  <c r="J232" i="4"/>
  <c r="BK208" i="4"/>
  <c r="J167" i="4"/>
  <c r="BK237" i="4"/>
  <c r="BK217" i="4"/>
  <c r="J180" i="4"/>
  <c r="J148" i="4"/>
  <c r="J243" i="4"/>
  <c r="J213" i="4"/>
  <c r="J193" i="4"/>
  <c r="J164" i="4"/>
  <c r="J141" i="4"/>
  <c r="J219" i="4"/>
  <c r="BK175" i="4"/>
  <c r="J159" i="4"/>
  <c r="J140" i="4"/>
  <c r="BK224" i="4"/>
  <c r="J175" i="4"/>
  <c r="BK152" i="4"/>
  <c r="BK211" i="4"/>
  <c r="BK190" i="4"/>
  <c r="BK178" i="4"/>
  <c r="BK225" i="4"/>
  <c r="BK210" i="4"/>
  <c r="BK167" i="4"/>
  <c r="BK157" i="4"/>
  <c r="J147" i="4"/>
  <c r="J142" i="2"/>
  <c r="J253" i="2"/>
  <c r="J158" i="2"/>
  <c r="J240" i="2"/>
  <c r="J182" i="2"/>
  <c r="BK264" i="2"/>
  <c r="J177" i="2"/>
  <c r="J220" i="2"/>
  <c r="BK212" i="2"/>
  <c r="J223" i="3"/>
  <c r="BK199" i="3"/>
  <c r="J159" i="3"/>
  <c r="J211" i="3"/>
  <c r="BK179" i="3"/>
  <c r="J225" i="3"/>
  <c r="J203" i="3"/>
  <c r="J163" i="3"/>
  <c r="J222" i="3"/>
  <c r="J201" i="3"/>
  <c r="J232" i="3"/>
  <c r="J220" i="3"/>
  <c r="BK174" i="3"/>
  <c r="J148" i="3"/>
  <c r="J212" i="3"/>
  <c r="BK193" i="3"/>
  <c r="BK220" i="3"/>
  <c r="J179" i="3"/>
  <c r="BK216" i="3"/>
  <c r="J195" i="3"/>
  <c r="BK199" i="4"/>
  <c r="BK219" i="4"/>
  <c r="BK192" i="4"/>
  <c r="BK153" i="4"/>
  <c r="BK232" i="4"/>
  <c r="J215" i="4"/>
  <c r="BK195" i="4"/>
  <c r="BK242" i="4"/>
  <c r="J187" i="4"/>
  <c r="BK169" i="4"/>
  <c r="BK145" i="4"/>
  <c r="J226" i="4"/>
  <c r="J181" i="4"/>
  <c r="J162" i="4"/>
  <c r="BK150" i="4"/>
  <c r="J209" i="4"/>
  <c r="BK197" i="4"/>
  <c r="J185" i="4"/>
  <c r="J151" i="4"/>
  <c r="BK206" i="4"/>
  <c r="J168" i="4"/>
  <c r="J160" i="4"/>
  <c r="BK149" i="4"/>
  <c r="J191" i="4"/>
  <c r="J152" i="4"/>
  <c r="J234" i="4"/>
  <c r="J204" i="4"/>
  <c r="J200" i="4"/>
  <c r="BK196" i="4"/>
  <c r="BK187" i="4"/>
  <c r="BK164" i="4"/>
  <c r="BK244" i="4"/>
  <c r="J212" i="4"/>
  <c r="J186" i="4"/>
  <c r="BK155" i="4"/>
  <c r="BK213" i="4"/>
  <c r="J176" i="4"/>
  <c r="BK160" i="4"/>
  <c r="J142" i="4"/>
  <c r="J174" i="4"/>
  <c r="J228" i="4"/>
  <c r="BK203" i="4"/>
  <c r="J194" i="4"/>
  <c r="BK159" i="4"/>
  <c r="BK223" i="4"/>
  <c r="J211" i="4"/>
  <c r="BK191" i="4"/>
  <c r="J155" i="4"/>
  <c r="BK141" i="4"/>
  <c r="BK238" i="2"/>
  <c r="J147" i="2"/>
  <c r="BK228" i="2"/>
  <c r="J225" i="2"/>
  <c r="BK220" i="2"/>
  <c r="BK256" i="2"/>
  <c r="J231" i="2"/>
  <c r="BK231" i="2"/>
  <c r="J216" i="3"/>
  <c r="BK201" i="3"/>
  <c r="BK183" i="3"/>
  <c r="BK153" i="3"/>
  <c r="J199" i="3"/>
  <c r="BK188" i="3"/>
  <c r="J170" i="3"/>
  <c r="BK148" i="3"/>
  <c r="J226" i="3"/>
  <c r="BK209" i="3"/>
  <c r="BK185" i="3"/>
  <c r="BK170" i="3"/>
  <c r="J153" i="3"/>
  <c r="BK202" i="3"/>
  <c r="J162" i="3"/>
  <c r="BK225" i="3"/>
  <c r="J177" i="3"/>
  <c r="J146" i="3"/>
  <c r="BK206" i="3"/>
  <c r="J174" i="3"/>
  <c r="BK146" i="3"/>
  <c r="BK191" i="3"/>
  <c r="BK160" i="3"/>
  <c r="J210" i="3"/>
  <c r="J190" i="3"/>
  <c r="BK169" i="3"/>
  <c r="J241" i="4"/>
  <c r="J210" i="4"/>
  <c r="J178" i="4"/>
  <c r="J154" i="4"/>
  <c r="BK234" i="4"/>
  <c r="BK220" i="4"/>
  <c r="BK200" i="4"/>
  <c r="J171" i="4"/>
  <c r="J145" i="4"/>
  <c r="J207" i="4"/>
  <c r="BK245" i="4"/>
  <c r="J221" i="4"/>
  <c r="J199" i="4"/>
  <c r="BK172" i="4"/>
  <c r="J146" i="4"/>
  <c r="J225" i="4"/>
  <c r="J184" i="4"/>
  <c r="J172" i="4"/>
  <c r="J153" i="4"/>
  <c r="BK239" i="4"/>
  <c r="BK193" i="4"/>
  <c r="BK161" i="4"/>
  <c r="J223" i="4"/>
  <c r="BK186" i="4"/>
  <c r="BK173" i="4"/>
  <c r="J229" i="4"/>
  <c r="BK214" i="4"/>
  <c r="J196" i="4"/>
  <c r="BK166" i="4"/>
  <c r="J150" i="4"/>
  <c r="BK239" i="2"/>
  <c r="J228" i="2"/>
  <c r="J238" i="2"/>
  <c r="BK200" i="2"/>
  <c r="J230" i="2"/>
  <c r="BK182" i="2"/>
  <c r="BK225" i="2"/>
  <c r="J176" i="2"/>
  <c r="J192" i="2"/>
  <c r="BK240" i="2"/>
  <c r="BK154" i="2"/>
  <c r="BK209" i="2"/>
  <c r="BK224" i="3"/>
  <c r="J208" i="3"/>
  <c r="J194" i="3"/>
  <c r="J181" i="3"/>
  <c r="BK147" i="3"/>
  <c r="BK196" i="3"/>
  <c r="BK187" i="3"/>
  <c r="BK161" i="3"/>
  <c r="J228" i="3"/>
  <c r="BK213" i="3"/>
  <c r="BK195" i="3"/>
  <c r="J169" i="3"/>
  <c r="J161" i="3"/>
  <c r="J227" i="3"/>
  <c r="BK208" i="3"/>
  <c r="BK172" i="3"/>
  <c r="BK197" i="3"/>
  <c r="J183" i="3"/>
  <c r="J160" i="3"/>
  <c r="BK145" i="3"/>
  <c r="J209" i="3"/>
  <c r="J187" i="3"/>
  <c r="BK151" i="3"/>
  <c r="BK222" i="3"/>
  <c r="BK167" i="3"/>
  <c r="J150" i="3"/>
  <c r="J188" i="3"/>
  <c r="BK166" i="3"/>
  <c r="J236" i="4"/>
  <c r="J227" i="4"/>
  <c r="J192" i="4"/>
  <c r="BK180" i="4"/>
  <c r="J161" i="4"/>
  <c r="J245" i="4"/>
  <c r="BK241" i="4"/>
  <c r="BK228" i="4"/>
  <c r="BK209" i="4"/>
  <c r="BK177" i="4"/>
  <c r="BK151" i="4"/>
  <c r="BK229" i="4"/>
  <c r="BK215" i="4"/>
  <c r="BK165" i="4"/>
  <c r="BK147" i="4"/>
  <c r="BK238" i="4"/>
  <c r="BK216" i="4"/>
  <c r="J205" i="4"/>
  <c r="J169" i="4"/>
  <c r="BK226" i="4"/>
  <c r="BK207" i="4"/>
  <c r="J166" i="4"/>
  <c r="BK154" i="4"/>
  <c r="J237" i="4"/>
  <c r="BK179" i="4"/>
  <c r="BK158" i="4"/>
  <c r="J149" i="4"/>
  <c r="BK198" i="4"/>
  <c r="BK142" i="4"/>
  <c r="J216" i="4"/>
  <c r="BK194" i="4"/>
  <c r="J158" i="4"/>
  <c r="BK148" i="4"/>
  <c r="J250" i="2"/>
  <c r="BK177" i="2"/>
  <c r="BK188" i="2"/>
  <c r="BK236" i="2"/>
  <c r="J204" i="2"/>
  <c r="J264" i="2"/>
  <c r="BK172" i="2"/>
  <c r="BK230" i="2"/>
  <c r="J154" i="2"/>
  <c r="J200" i="2"/>
  <c r="BK250" i="2"/>
  <c r="J236" i="2"/>
  <c r="BK227" i="3"/>
  <c r="BK203" i="3"/>
  <c r="BK184" i="3"/>
  <c r="BK177" i="3"/>
  <c r="J152" i="3"/>
  <c r="J205" i="3"/>
  <c r="BK186" i="3"/>
  <c r="BK162" i="3"/>
  <c r="J147" i="3"/>
  <c r="BK211" i="3"/>
  <c r="BK189" i="3"/>
  <c r="BK175" i="3"/>
  <c r="BK155" i="3"/>
  <c r="BK229" i="3"/>
  <c r="BK207" i="3"/>
  <c r="BK159" i="3"/>
  <c r="BK228" i="3"/>
  <c r="BK192" i="3"/>
  <c r="J168" i="3"/>
  <c r="BK226" i="3"/>
  <c r="BK210" i="3"/>
  <c r="BK176" i="3"/>
  <c r="J149" i="3"/>
  <c r="BK223" i="3"/>
  <c r="J189" i="3"/>
  <c r="J165" i="3"/>
  <c r="J144" i="3"/>
  <c r="J197" i="3"/>
  <c r="BK173" i="3"/>
  <c r="BK144" i="3"/>
  <c r="BK202" i="4"/>
  <c r="BK176" i="4"/>
  <c r="J144" i="4"/>
  <c r="BK243" i="4"/>
  <c r="BK227" i="4"/>
  <c r="BK205" i="4"/>
  <c r="BK235" i="4"/>
  <c r="BK212" i="4"/>
  <c r="J240" i="4"/>
  <c r="J165" i="4"/>
  <c r="BK236" i="4"/>
  <c r="BK181" i="4"/>
  <c r="BK143" i="4"/>
  <c r="J190" i="4"/>
  <c r="J157" i="4"/>
  <c r="BK204" i="4"/>
  <c r="BK184" i="4"/>
  <c r="J224" i="4"/>
  <c r="J179" i="4"/>
  <c r="J156" i="4"/>
  <c r="BK163" i="2" l="1"/>
  <c r="J163" i="2"/>
  <c r="J101" i="2" s="1"/>
  <c r="P187" i="2"/>
  <c r="T211" i="2"/>
  <c r="P241" i="2"/>
  <c r="R143" i="3"/>
  <c r="R180" i="3"/>
  <c r="T219" i="3"/>
  <c r="T139" i="4"/>
  <c r="BK141" i="2"/>
  <c r="J141" i="2"/>
  <c r="J100" i="2" s="1"/>
  <c r="R141" i="2"/>
  <c r="T187" i="2"/>
  <c r="R211" i="2"/>
  <c r="R241" i="2"/>
  <c r="BK156" i="3"/>
  <c r="J156" i="3" s="1"/>
  <c r="J102" i="3" s="1"/>
  <c r="T180" i="3"/>
  <c r="BK219" i="3"/>
  <c r="J219" i="3"/>
  <c r="J108" i="3" s="1"/>
  <c r="P139" i="4"/>
  <c r="R170" i="4"/>
  <c r="BK188" i="4"/>
  <c r="J188" i="4"/>
  <c r="J102" i="4"/>
  <c r="P141" i="2"/>
  <c r="T163" i="2"/>
  <c r="T140" i="2" s="1"/>
  <c r="P211" i="2"/>
  <c r="T229" i="2"/>
  <c r="T156" i="3"/>
  <c r="P200" i="3"/>
  <c r="BK170" i="4"/>
  <c r="J170" i="4" s="1"/>
  <c r="J100" i="4" s="1"/>
  <c r="P183" i="4"/>
  <c r="R156" i="3"/>
  <c r="P219" i="3"/>
  <c r="R139" i="4"/>
  <c r="T170" i="4"/>
  <c r="R183" i="4"/>
  <c r="R188" i="4"/>
  <c r="P163" i="2"/>
  <c r="BK211" i="2"/>
  <c r="J211" i="2" s="1"/>
  <c r="J105" i="2" s="1"/>
  <c r="T241" i="2"/>
  <c r="P143" i="3"/>
  <c r="R201" i="4"/>
  <c r="P222" i="4"/>
  <c r="R230" i="4"/>
  <c r="BK200" i="3"/>
  <c r="J200" i="3" s="1"/>
  <c r="J106" i="3" s="1"/>
  <c r="R219" i="3"/>
  <c r="R231" i="3"/>
  <c r="T222" i="4"/>
  <c r="P233" i="4"/>
  <c r="R163" i="2"/>
  <c r="R187" i="2"/>
  <c r="BK229" i="2"/>
  <c r="J229" i="2"/>
  <c r="J106" i="2" s="1"/>
  <c r="BK241" i="2"/>
  <c r="J241" i="2"/>
  <c r="J107" i="2" s="1"/>
  <c r="P156" i="3"/>
  <c r="P180" i="3"/>
  <c r="T200" i="3"/>
  <c r="BK201" i="4"/>
  <c r="J201" i="4" s="1"/>
  <c r="J103" i="4" s="1"/>
  <c r="BK222" i="4"/>
  <c r="J222" i="4" s="1"/>
  <c r="J104" i="4" s="1"/>
  <c r="BK230" i="4"/>
  <c r="J230" i="4" s="1"/>
  <c r="J105" i="4" s="1"/>
  <c r="BK233" i="4"/>
  <c r="J233" i="4" s="1"/>
  <c r="J106" i="4" s="1"/>
  <c r="T233" i="4"/>
  <c r="T141" i="2"/>
  <c r="BK187" i="2"/>
  <c r="J187" i="2"/>
  <c r="J102" i="2" s="1"/>
  <c r="P229" i="2"/>
  <c r="R229" i="2"/>
  <c r="BK143" i="3"/>
  <c r="J143" i="3"/>
  <c r="J100" i="3"/>
  <c r="T143" i="3"/>
  <c r="T142" i="3"/>
  <c r="T141" i="3" s="1"/>
  <c r="BK180" i="3"/>
  <c r="J180" i="3"/>
  <c r="J104" i="3" s="1"/>
  <c r="R200" i="3"/>
  <c r="BK139" i="4"/>
  <c r="J139" i="4" s="1"/>
  <c r="J99" i="4" s="1"/>
  <c r="P170" i="4"/>
  <c r="BK183" i="4"/>
  <c r="J183" i="4"/>
  <c r="J101" i="4" s="1"/>
  <c r="T183" i="4"/>
  <c r="P188" i="4"/>
  <c r="T188" i="4"/>
  <c r="T201" i="4"/>
  <c r="R222" i="4"/>
  <c r="P230" i="4"/>
  <c r="T230" i="4"/>
  <c r="R233" i="4"/>
  <c r="BK154" i="3"/>
  <c r="J154" i="3"/>
  <c r="J101" i="3" s="1"/>
  <c r="BK198" i="3"/>
  <c r="BK142" i="3" s="1"/>
  <c r="J142" i="3" s="1"/>
  <c r="J99" i="3" s="1"/>
  <c r="BK178" i="3"/>
  <c r="J178" i="3" s="1"/>
  <c r="J103" i="3" s="1"/>
  <c r="BK231" i="3"/>
  <c r="J231" i="3" s="1"/>
  <c r="J109" i="3" s="1"/>
  <c r="BK208" i="2"/>
  <c r="J208" i="2" s="1"/>
  <c r="J103" i="2" s="1"/>
  <c r="BK217" i="3"/>
  <c r="J217" i="3"/>
  <c r="J107" i="3"/>
  <c r="F94" i="4"/>
  <c r="BF153" i="4"/>
  <c r="BF164" i="4"/>
  <c r="BF169" i="4"/>
  <c r="BF180" i="4"/>
  <c r="BF184" i="4"/>
  <c r="BF192" i="4"/>
  <c r="BF220" i="4"/>
  <c r="BF234" i="4"/>
  <c r="J132" i="4"/>
  <c r="BF140" i="4"/>
  <c r="BF149" i="4"/>
  <c r="BF152" i="4"/>
  <c r="BF160" i="4"/>
  <c r="BF162" i="4"/>
  <c r="BF163" i="4"/>
  <c r="BF167" i="4"/>
  <c r="BF181" i="4"/>
  <c r="BF187" i="4"/>
  <c r="BF191" i="4"/>
  <c r="BF218" i="4"/>
  <c r="BF231" i="4"/>
  <c r="BF235" i="4"/>
  <c r="BF236" i="4"/>
  <c r="BF147" i="4"/>
  <c r="BF166" i="4"/>
  <c r="BF176" i="4"/>
  <c r="BF182" i="4"/>
  <c r="BF194" i="4"/>
  <c r="BF195" i="4"/>
  <c r="BF204" i="4"/>
  <c r="BF205" i="4"/>
  <c r="BF212" i="4"/>
  <c r="BF215" i="4"/>
  <c r="BF216" i="4"/>
  <c r="BF223" i="4"/>
  <c r="BF228" i="4"/>
  <c r="BF232" i="4"/>
  <c r="BF148" i="4"/>
  <c r="BF179" i="4"/>
  <c r="BF189" i="4"/>
  <c r="BF193" i="4"/>
  <c r="BF196" i="4"/>
  <c r="BF197" i="4"/>
  <c r="BF198" i="4"/>
  <c r="BF199" i="4"/>
  <c r="BF203" i="4"/>
  <c r="BF214" i="4"/>
  <c r="BF237" i="4"/>
  <c r="BF240" i="4"/>
  <c r="BF244" i="4"/>
  <c r="BF161" i="4"/>
  <c r="BF173" i="4"/>
  <c r="BF174" i="4"/>
  <c r="BF190" i="4"/>
  <c r="BF200" i="4"/>
  <c r="BF206" i="4"/>
  <c r="BF207" i="4"/>
  <c r="BF209" i="4"/>
  <c r="BF219" i="4"/>
  <c r="BF224" i="4"/>
  <c r="BF241" i="4"/>
  <c r="E85" i="4"/>
  <c r="BF142" i="4"/>
  <c r="BF145" i="4"/>
  <c r="BF146" i="4"/>
  <c r="BF154" i="4"/>
  <c r="BF156" i="4"/>
  <c r="BF159" i="4"/>
  <c r="BF168" i="4"/>
  <c r="BF177" i="4"/>
  <c r="BF210" i="4"/>
  <c r="BF225" i="4"/>
  <c r="BF226" i="4"/>
  <c r="BF227" i="4"/>
  <c r="BF242" i="4"/>
  <c r="BF141" i="4"/>
  <c r="BF143" i="4"/>
  <c r="BF150" i="4"/>
  <c r="BF155" i="4"/>
  <c r="BF158" i="4"/>
  <c r="BF165" i="4"/>
  <c r="BF175" i="4"/>
  <c r="BF178" i="4"/>
  <c r="BF185" i="4"/>
  <c r="BF202" i="4"/>
  <c r="BF217" i="4"/>
  <c r="BF221" i="4"/>
  <c r="BF229" i="4"/>
  <c r="BF238" i="4"/>
  <c r="BF239" i="4"/>
  <c r="BF144" i="4"/>
  <c r="BF151" i="4"/>
  <c r="BF157" i="4"/>
  <c r="BF171" i="4"/>
  <c r="BF172" i="4"/>
  <c r="BF186" i="4"/>
  <c r="BF208" i="4"/>
  <c r="BF211" i="4"/>
  <c r="BF213" i="4"/>
  <c r="BF243" i="4"/>
  <c r="BF245" i="4"/>
  <c r="BF146" i="3"/>
  <c r="BF148" i="3"/>
  <c r="BF150" i="3"/>
  <c r="BF151" i="3"/>
  <c r="BF161" i="3"/>
  <c r="BF162" i="3"/>
  <c r="BF163" i="3"/>
  <c r="BF164" i="3"/>
  <c r="BF185" i="3"/>
  <c r="BF186" i="3"/>
  <c r="BF191" i="3"/>
  <c r="BF192" i="3"/>
  <c r="BF204" i="3"/>
  <c r="BF205" i="3"/>
  <c r="BF207" i="3"/>
  <c r="BF212" i="3"/>
  <c r="BF222" i="3"/>
  <c r="BF225" i="3"/>
  <c r="BK140" i="2"/>
  <c r="J140" i="2"/>
  <c r="J99" i="2" s="1"/>
  <c r="F94" i="3"/>
  <c r="J135" i="3"/>
  <c r="BF168" i="3"/>
  <c r="BF201" i="3"/>
  <c r="BF206" i="3"/>
  <c r="BF226" i="3"/>
  <c r="E85" i="3"/>
  <c r="BF144" i="3"/>
  <c r="BF152" i="3"/>
  <c r="BF155" i="3"/>
  <c r="BF157" i="3"/>
  <c r="BF158" i="3"/>
  <c r="BF160" i="3"/>
  <c r="BF165" i="3"/>
  <c r="BF167" i="3"/>
  <c r="BF177" i="3"/>
  <c r="BF179" i="3"/>
  <c r="BF183" i="3"/>
  <c r="BF196" i="3"/>
  <c r="BF197" i="3"/>
  <c r="BF202" i="3"/>
  <c r="BF215" i="3"/>
  <c r="BF227" i="3"/>
  <c r="BF228" i="3"/>
  <c r="BF229" i="3"/>
  <c r="BF149" i="3"/>
  <c r="BF184" i="3"/>
  <c r="BF208" i="3"/>
  <c r="BF213" i="3"/>
  <c r="BF221" i="3"/>
  <c r="BF232" i="3"/>
  <c r="BF147" i="3"/>
  <c r="BF170" i="3"/>
  <c r="BF176" i="3"/>
  <c r="BF181" i="3"/>
  <c r="BF189" i="3"/>
  <c r="BF194" i="3"/>
  <c r="BF199" i="3"/>
  <c r="BF211" i="3"/>
  <c r="BF159" i="3"/>
  <c r="BF172" i="3"/>
  <c r="BF220" i="3"/>
  <c r="BF145" i="3"/>
  <c r="BF153" i="3"/>
  <c r="BF166" i="3"/>
  <c r="BF182" i="3"/>
  <c r="BF193" i="3"/>
  <c r="BF203" i="3"/>
  <c r="BF216" i="3"/>
  <c r="BF223" i="3"/>
  <c r="BF224" i="3"/>
  <c r="BF169" i="3"/>
  <c r="BF171" i="3"/>
  <c r="BF173" i="3"/>
  <c r="BF174" i="3"/>
  <c r="BF175" i="3"/>
  <c r="BF187" i="3"/>
  <c r="BF188" i="3"/>
  <c r="BF190" i="3"/>
  <c r="BF195" i="3"/>
  <c r="BF209" i="3"/>
  <c r="BF210" i="3"/>
  <c r="BF214" i="3"/>
  <c r="BF218" i="3"/>
  <c r="BF230" i="3"/>
  <c r="BF168" i="2"/>
  <c r="E85" i="2"/>
  <c r="BF147" i="2"/>
  <c r="BF164" i="2"/>
  <c r="BF172" i="2"/>
  <c r="BF176" i="2"/>
  <c r="BF236" i="2"/>
  <c r="BF237" i="2"/>
  <c r="BF239" i="2"/>
  <c r="J133" i="2"/>
  <c r="BF177" i="2"/>
  <c r="BF182" i="2"/>
  <c r="BF188" i="2"/>
  <c r="BF242" i="2"/>
  <c r="BF250" i="2"/>
  <c r="BF256" i="2"/>
  <c r="BF200" i="2"/>
  <c r="BF212" i="2"/>
  <c r="BF220" i="2"/>
  <c r="BF225" i="2"/>
  <c r="BF238" i="2"/>
  <c r="BF264" i="2"/>
  <c r="BF154" i="2"/>
  <c r="BF230" i="2"/>
  <c r="BF231" i="2"/>
  <c r="BF253" i="2"/>
  <c r="F94" i="2"/>
  <c r="BF142" i="2"/>
  <c r="BF204" i="2"/>
  <c r="BF209" i="2"/>
  <c r="BF240" i="2"/>
  <c r="BF158" i="2"/>
  <c r="BF192" i="2"/>
  <c r="BF228" i="2"/>
  <c r="J37" i="2"/>
  <c r="AV96" i="1" s="1"/>
  <c r="F40" i="4"/>
  <c r="BC98" i="1" s="1"/>
  <c r="AS94" i="1"/>
  <c r="F40" i="3"/>
  <c r="BC97" i="1"/>
  <c r="J37" i="4"/>
  <c r="AV98" i="1" s="1"/>
  <c r="J37" i="3"/>
  <c r="AV97" i="1" s="1"/>
  <c r="F41" i="2"/>
  <c r="BD96" i="1" s="1"/>
  <c r="F39" i="3"/>
  <c r="BB97" i="1"/>
  <c r="F37" i="4"/>
  <c r="AZ98" i="1" s="1"/>
  <c r="F37" i="3"/>
  <c r="AZ97" i="1" s="1"/>
  <c r="F37" i="2"/>
  <c r="AZ96" i="1" s="1"/>
  <c r="F41" i="3"/>
  <c r="BD97" i="1"/>
  <c r="F40" i="2"/>
  <c r="BC96" i="1" s="1"/>
  <c r="F39" i="4"/>
  <c r="BB98" i="1" s="1"/>
  <c r="F39" i="2"/>
  <c r="BB96" i="1" s="1"/>
  <c r="F41" i="4"/>
  <c r="BD98" i="1"/>
  <c r="J198" i="3" l="1"/>
  <c r="J105" i="3" s="1"/>
  <c r="P142" i="3"/>
  <c r="P141" i="3" s="1"/>
  <c r="AU97" i="1" s="1"/>
  <c r="BK210" i="2"/>
  <c r="J210" i="2" s="1"/>
  <c r="J104" i="2" s="1"/>
  <c r="P138" i="4"/>
  <c r="AU98" i="1"/>
  <c r="R142" i="3"/>
  <c r="R141" i="3" s="1"/>
  <c r="R138" i="4"/>
  <c r="R210" i="2"/>
  <c r="T210" i="2"/>
  <c r="T139" i="2" s="1"/>
  <c r="P210" i="2"/>
  <c r="T138" i="4"/>
  <c r="P140" i="2"/>
  <c r="P139" i="2" s="1"/>
  <c r="AU96" i="1" s="1"/>
  <c r="R140" i="2"/>
  <c r="R139" i="2" s="1"/>
  <c r="BK138" i="4"/>
  <c r="J138" i="4"/>
  <c r="J98" i="4"/>
  <c r="J32" i="4" s="1"/>
  <c r="J115" i="4" s="1"/>
  <c r="J109" i="4" s="1"/>
  <c r="BK141" i="3"/>
  <c r="J141" i="3"/>
  <c r="J98" i="3"/>
  <c r="J32" i="3" s="1"/>
  <c r="BK139" i="2"/>
  <c r="J139" i="2"/>
  <c r="J98" i="2"/>
  <c r="J32" i="2" s="1"/>
  <c r="BD95" i="1"/>
  <c r="BD94" i="1" s="1"/>
  <c r="W33" i="1" s="1"/>
  <c r="BB95" i="1"/>
  <c r="BB94" i="1" s="1"/>
  <c r="W31" i="1" s="1"/>
  <c r="BC95" i="1"/>
  <c r="AY95" i="1" s="1"/>
  <c r="AZ95" i="1"/>
  <c r="AV95" i="1" s="1"/>
  <c r="J116" i="2" l="1"/>
  <c r="J110" i="2" s="1"/>
  <c r="J33" i="2" s="1"/>
  <c r="J34" i="2"/>
  <c r="AG96" i="1" s="1"/>
  <c r="J118" i="3"/>
  <c r="J112" i="3" s="1"/>
  <c r="J33" i="3" s="1"/>
  <c r="J34" i="3" s="1"/>
  <c r="AG97" i="1" s="1"/>
  <c r="J117" i="4"/>
  <c r="J33" i="4"/>
  <c r="J34" i="4" s="1"/>
  <c r="AG98" i="1" s="1"/>
  <c r="BF115" i="4"/>
  <c r="J38" i="4" s="1"/>
  <c r="AW98" i="1" s="1"/>
  <c r="AT98" i="1" s="1"/>
  <c r="BF118" i="3"/>
  <c r="BF116" i="2"/>
  <c r="J38" i="2" s="1"/>
  <c r="AW96" i="1" s="1"/>
  <c r="AT96" i="1" s="1"/>
  <c r="AU95" i="1"/>
  <c r="AU94" i="1" s="1"/>
  <c r="AX95" i="1"/>
  <c r="J38" i="3"/>
  <c r="AW97" i="1" s="1"/>
  <c r="AT97" i="1" s="1"/>
  <c r="AX94" i="1"/>
  <c r="BC94" i="1"/>
  <c r="W32" i="1" s="1"/>
  <c r="J120" i="3"/>
  <c r="AZ94" i="1"/>
  <c r="AV94" i="1" s="1"/>
  <c r="AK29" i="1" s="1"/>
  <c r="F38" i="3"/>
  <c r="BA97" i="1" s="1"/>
  <c r="AN98" i="1" l="1"/>
  <c r="J118" i="2"/>
  <c r="F38" i="2"/>
  <c r="BA96" i="1" s="1"/>
  <c r="F38" i="4"/>
  <c r="BA98" i="1" s="1"/>
  <c r="BA95" i="1" s="1"/>
  <c r="BA94" i="1" s="1"/>
  <c r="W30" i="1" s="1"/>
  <c r="J43" i="4"/>
  <c r="J43" i="3"/>
  <c r="J43" i="2"/>
  <c r="AN96" i="1"/>
  <c r="AN97" i="1"/>
  <c r="AY94" i="1"/>
  <c r="AG95" i="1"/>
  <c r="W29" i="1"/>
  <c r="AG94" i="1" l="1"/>
  <c r="AK26" i="1" s="1"/>
  <c r="AK35" i="1" s="1"/>
  <c r="AW94" i="1"/>
  <c r="AK30" i="1" s="1"/>
  <c r="AW95" i="1"/>
  <c r="AT95" i="1"/>
  <c r="AN95" i="1" s="1"/>
  <c r="AT94" i="1" l="1"/>
  <c r="AN94" i="1" l="1"/>
</calcChain>
</file>

<file path=xl/sharedStrings.xml><?xml version="1.0" encoding="utf-8"?>
<sst xmlns="http://schemas.openxmlformats.org/spreadsheetml/2006/main" count="4729" uniqueCount="936">
  <si>
    <t>Export Komplet</t>
  </si>
  <si>
    <t/>
  </si>
  <si>
    <t>2.0</t>
  </si>
  <si>
    <t>False</t>
  </si>
  <si>
    <t>{e2514f2e-26fc-4e90-825c-322add9ad623}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</si>
  <si>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</si>
  <si>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</si>
  <si>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</si>
  <si>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</si>
  <si>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</si>
  <si>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</si>
  <si>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</si>
  <si>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</si>
  <si>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05x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</si>
  <si>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</si>
  <si>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</si>
  <si>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NOVOSTAVBA MŠ TRAMÍN - rozpočet 3</t>
  </si>
  <si>
    <t>JKSO:</t>
  </si>
  <si>
    <t>KS:</t>
  </si>
  <si>
    <t>Miesto:</t>
  </si>
  <si>
    <t>Kadnárova 2521/69,Bratislava</t>
  </si>
  <si>
    <t>Dátum:</t>
  </si>
  <si>
    <t>5. 12. 2022</t>
  </si>
  <si>
    <t>Objednávateľ:</t>
  </si>
  <si>
    <t>IČO:</t>
  </si>
  <si>
    <t xml:space="preserve">Mestská časť Bratislava - Rača </t>
  </si>
  <si>
    <t>IČ DPH:</t>
  </si>
  <si>
    <t>Zhotoviteľ:</t>
  </si>
  <si>
    <t>Vyplň údaj</t>
  </si>
  <si>
    <t>Projektant:</t>
  </si>
  <si>
    <t xml:space="preserve">Ing.arch.Peter Kožuško </t>
  </si>
  <si>
    <t>True</t>
  </si>
  <si>
    <t>Spracovateľ:</t>
  </si>
  <si>
    <t>Rosoft,s.r.o.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</si>
  <si>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</si>
  <si>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</si>
  <si>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</si>
  <si>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</si>
  <si>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</si>
  <si>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</si>
  <si>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</si>
  <si>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</si>
  <si>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</si>
  <si>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</si>
  <si>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</si>
  <si>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</si>
  <si>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</si>
  <si>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</si>
  <si>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</si>
  <si>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</si>
  <si>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</si>
  <si>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</si>
  <si>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</si>
  <si>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</si>
  <si>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</si>
  <si>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</si>
  <si>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</si>
  <si>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</si>
  <si>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</si>
  <si>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</si>
  <si>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</si>
  <si>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</si>
  <si>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</si>
  <si>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</si>
  <si>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</si>
  <si>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</si>
  <si>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</si>
  <si>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</si>
  <si>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</si>
  <si>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</si>
  <si>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</si>
  <si>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</si>
  <si>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</si>
  <si>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</si>
  <si>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</si>
  <si>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</si>
  <si>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</si>
  <si>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</si>
  <si>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</si>
  <si>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04x</t>
  </si>
  <si>
    <t>SO02 - Drobná architektúra,spevnené plochy a oplotenie,sadové úpravy a závlaha</t>
  </si>
  <si>
    <t>STA</t>
  </si>
  <si>
    <t>1</t>
  </si>
  <si>
    <t>{e01688f7-91af-4896-800e-3c6d4af739d5}</t>
  </si>
  <si>
    <t>/</t>
  </si>
  <si>
    <t>01</t>
  </si>
  <si>
    <t>SO02.01 Drobná architektúra,spevnené plochy + oplotenie</t>
  </si>
  <si>
    <t>Časť</t>
  </si>
  <si>
    <t>2</t>
  </si>
  <si>
    <t>{ff951635-eb0f-4175-b3fe-f74666b53125}</t>
  </si>
  <si>
    <t>02</t>
  </si>
  <si>
    <t>SO02.02 Sadové úpravy</t>
  </si>
  <si>
    <t>{fe7b00ec-62e1-46e4-ae99-3ef7c0e0681a}</t>
  </si>
  <si>
    <t>03</t>
  </si>
  <si>
    <t>SO02.03 Závlaha</t>
  </si>
  <si>
    <t>{9a7c7d50-a46f-418e-8dc9-a95e77f70815}</t>
  </si>
  <si>
    <t>pe10</t>
  </si>
  <si>
    <t>41,3</t>
  </si>
  <si>
    <t>Pe8</t>
  </si>
  <si>
    <t>80</t>
  </si>
  <si>
    <t>pe9</t>
  </si>
  <si>
    <t>18,25</t>
  </si>
  <si>
    <t>piesok</t>
  </si>
  <si>
    <t>12,39</t>
  </si>
  <si>
    <t>Objekt:</t>
  </si>
  <si>
    <t>04x - SO02 - Drobná architektúra,spevnené plochy a oplotenie,sadové úpravy a závlaha</t>
  </si>
  <si>
    <t>Časť:</t>
  </si>
  <si>
    <t>01 - SO02.01 Drobná architektúra,spevnené plochy + oplotenie</t>
  </si>
  <si>
    <t>Náklady z rozpočtu</t>
  </si>
  <si>
    <t>Ostatné náklady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</si>
  <si>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</si>
  <si>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</si>
  <si>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</si>
  <si>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</si>
  <si>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</si>
  <si>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</si>
  <si>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</si>
  <si>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</si>
  <si>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</si>
  <si>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</si>
  <si>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</si>
  <si>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</si>
  <si>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 xml:space="preserve">    776 - Podlahy povlakové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</si>
  <si>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</si>
  <si>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</si>
  <si>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</si>
  <si>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</si>
  <si>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</si>
  <si>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</si>
  <si>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</si>
  <si>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</si>
  <si>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</si>
  <si>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</si>
  <si>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</si>
  <si>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</si>
  <si>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</si>
  <si>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</si>
  <si>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</si>
  <si>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</si>
  <si>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</si>
  <si>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</si>
  <si>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</si>
  <si>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</si>
  <si>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</si>
  <si>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</si>
  <si>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</si>
  <si>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</si>
  <si>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</si>
  <si>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</si>
  <si>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131211111.S</t>
  </si>
  <si>
    <t>Hĺbenie jám v  hornine tr.3 nesúdržných - ručným náradím</t>
  </si>
  <si>
    <t>m3</t>
  </si>
  <si>
    <t>4</t>
  </si>
  <si>
    <t>2016289750</t>
  </si>
  <si>
    <t>VV</t>
  </si>
  <si>
    <t xml:space="preserve">"základové patky pod oplotenie </t>
  </si>
  <si>
    <t>0,6*0,4*0,7*39</t>
  </si>
  <si>
    <t>Medzisúčet</t>
  </si>
  <si>
    <t>3</t>
  </si>
  <si>
    <t>Súčet</t>
  </si>
  <si>
    <t>174101102.S</t>
  </si>
  <si>
    <t>Zásyp sypaninou v uzavretých priestoroch s urovnaním povrchu zásypu</t>
  </si>
  <si>
    <t>920395795</t>
  </si>
  <si>
    <t xml:space="preserve">"zásyp pieskoviska pieskom </t>
  </si>
  <si>
    <t>0,3*41,3</t>
  </si>
  <si>
    <t>"Dovezený  piesok bude zložený priamo na miesto zásypu a z jeho ďalším nakladaním a premiestňovaním sa neuvažuje</t>
  </si>
  <si>
    <t xml:space="preserve">"V prípade že dodávateľ podľa svojho postupu prác a harmonogramu potrebuje ,zohľadní si v jednotkovej cene tieto položky </t>
  </si>
  <si>
    <t>M</t>
  </si>
  <si>
    <t>581530000501</t>
  </si>
  <si>
    <t xml:space="preserve">Piesok certifikovaný vhodný na zásyp vrátane obstarania so složením bez zásypu   </t>
  </si>
  <si>
    <t>t</t>
  </si>
  <si>
    <t>8</t>
  </si>
  <si>
    <t>-1586318687</t>
  </si>
  <si>
    <t>piesok*1,5</t>
  </si>
  <si>
    <t>18,585*1,02 'Prepočítané koeficientom množstva</t>
  </si>
  <si>
    <t>175101202.S</t>
  </si>
  <si>
    <t>Obsyp objektov sypaninou z vhodných hornín 1 až 4 s prehodením sypaniny</t>
  </si>
  <si>
    <t>-2094222452</t>
  </si>
  <si>
    <t>0,6*0,4*0,3*39</t>
  </si>
  <si>
    <t>Zakladanie</t>
  </si>
  <si>
    <t>5</t>
  </si>
  <si>
    <t>271573001.S</t>
  </si>
  <si>
    <t xml:space="preserve">Násyp pod základové konštrukcie so zhutnením zo štrkopiesku fr.0-32 mm - OV 38 </t>
  </si>
  <si>
    <t>-609007797</t>
  </si>
  <si>
    <t xml:space="preserve">" pod OV 38 </t>
  </si>
  <si>
    <t>0,15*1,65*3,5</t>
  </si>
  <si>
    <t>6</t>
  </si>
  <si>
    <t>273321312.S</t>
  </si>
  <si>
    <t>Betón základových dosiek, železový (bez výstuže), tr. C 20/25 - OV38</t>
  </si>
  <si>
    <t>-1501792981</t>
  </si>
  <si>
    <t>0,12*1,65*3,5</t>
  </si>
  <si>
    <t>7</t>
  </si>
  <si>
    <t>273351215.S</t>
  </si>
  <si>
    <t>Debnenie stien základových dosiek, zhotovenie-dielce</t>
  </si>
  <si>
    <t>m2</t>
  </si>
  <si>
    <t>1045573748</t>
  </si>
  <si>
    <t>0,12*(1,65*2+3,5*2)</t>
  </si>
  <si>
    <t>273351216.S</t>
  </si>
  <si>
    <t>Debnenie stien základových dosiek, odstránenie-dielce</t>
  </si>
  <si>
    <t>443683830</t>
  </si>
  <si>
    <t>9</t>
  </si>
  <si>
    <t>273362021.S</t>
  </si>
  <si>
    <t>Výstuž základových dosiek zo zvár. sietí KARI</t>
  </si>
  <si>
    <t>348179002</t>
  </si>
  <si>
    <t xml:space="preserve">"odhadované množstvo </t>
  </si>
  <si>
    <t>5,4*(1,65*3,5)/1000</t>
  </si>
  <si>
    <t>10</t>
  </si>
  <si>
    <t>275313612.S</t>
  </si>
  <si>
    <t>Betón základových pätiek, prostý tr. C 20/25</t>
  </si>
  <si>
    <t>-1798906295</t>
  </si>
  <si>
    <t>"základové patky pod oplotenie OV39</t>
  </si>
  <si>
    <t>0,6*0,4*0,4*39</t>
  </si>
  <si>
    <t>Komunikácie</t>
  </si>
  <si>
    <t>11</t>
  </si>
  <si>
    <t>564750211.S</t>
  </si>
  <si>
    <t>Podklad alebo kryt z kameniva hrubého drveného veľ. 16-32 mm s rozprestretím a zhutnením hr. 150 mm</t>
  </si>
  <si>
    <t>-432964501</t>
  </si>
  <si>
    <t xml:space="preserve">"OV40 pod beton.dlazbu </t>
  </si>
  <si>
    <t>0,5*2,5</t>
  </si>
  <si>
    <t>12</t>
  </si>
  <si>
    <t>564791111.S</t>
  </si>
  <si>
    <t>Podklad spevnenej plochy z kameniva drveného so zhutnením frakcie 0-63 mm</t>
  </si>
  <si>
    <t>-1942737566</t>
  </si>
  <si>
    <t xml:space="preserve">"pe8 </t>
  </si>
  <si>
    <t>0,3*Pe8</t>
  </si>
  <si>
    <t>"pe9</t>
  </si>
  <si>
    <t>0,3*pe9</t>
  </si>
  <si>
    <t>"pe10</t>
  </si>
  <si>
    <t>0,2*pe10</t>
  </si>
  <si>
    <t>13</t>
  </si>
  <si>
    <t>596811320.S</t>
  </si>
  <si>
    <t>Kladenie betónovej dlažby s vyplnením škár do lôžka z kameniva, veľ. do 0,25 m2 plochy do 50 m2</t>
  </si>
  <si>
    <t>-1021174059</t>
  </si>
  <si>
    <t xml:space="preserve">"OV40 </t>
  </si>
  <si>
    <t>10*0,5*0,5</t>
  </si>
  <si>
    <t>14</t>
  </si>
  <si>
    <t>592460014400.S</t>
  </si>
  <si>
    <t>Platňa betónová, rozmer 500x500x100 mm</t>
  </si>
  <si>
    <t>ks</t>
  </si>
  <si>
    <t>-820433021</t>
  </si>
  <si>
    <t>2,5/(0,5*0,5)</t>
  </si>
  <si>
    <t>99</t>
  </si>
  <si>
    <t>Presun hmôt HSV</t>
  </si>
  <si>
    <t>15</t>
  </si>
  <si>
    <t>998231311.S</t>
  </si>
  <si>
    <t>Presun hmôt pre sadovnícke a krajinárske úpravy do 5000 m vodorovne bez zvislého presunu</t>
  </si>
  <si>
    <t>1836631224</t>
  </si>
  <si>
    <t>PSV</t>
  </si>
  <si>
    <t>Práce a dodávky PSV</t>
  </si>
  <si>
    <t>711</t>
  </si>
  <si>
    <t>Izolácie proti vode a vlhkosti</t>
  </si>
  <si>
    <t>16</t>
  </si>
  <si>
    <t>711131102.S</t>
  </si>
  <si>
    <t>Zhotovenie geotextílie alebo tkaniny na plochu vodorovnú</t>
  </si>
  <si>
    <t>-2086357057</t>
  </si>
  <si>
    <t>"korkové SP</t>
  </si>
  <si>
    <t>Pe8+pe9</t>
  </si>
  <si>
    <t xml:space="preserve">"pieskovisko </t>
  </si>
  <si>
    <t>17</t>
  </si>
  <si>
    <t>693110004500.S</t>
  </si>
  <si>
    <t>Geotextília polypropylénová netkaná 300 g/m2</t>
  </si>
  <si>
    <t>32</t>
  </si>
  <si>
    <t>1710309641</t>
  </si>
  <si>
    <t>(Pe8+pe9)*1,15</t>
  </si>
  <si>
    <t>18</t>
  </si>
  <si>
    <t>693110003200.S</t>
  </si>
  <si>
    <t>Geotextília polypropylénová netkaná 500 g/m2</t>
  </si>
  <si>
    <t>288729524</t>
  </si>
  <si>
    <t>pe10*1,15</t>
  </si>
  <si>
    <t>19</t>
  </si>
  <si>
    <t>998711201.S</t>
  </si>
  <si>
    <t>Presun hmôt pre izoláciu proti vode v objektoch výšky do 6 m</t>
  </si>
  <si>
    <t>%</t>
  </si>
  <si>
    <t>-311662146</t>
  </si>
  <si>
    <t>767</t>
  </si>
  <si>
    <t>Konštrukcie doplnkové kovové</t>
  </si>
  <si>
    <t>76734011501</t>
  </si>
  <si>
    <t>M+D Záhradný domček - oceľový box pre záhradné náradie  farba antracit RAL 7016,dierovaný plech s kruhovým otvormi rozmeru 1560x1815x3430mm - OV38- 1.1</t>
  </si>
  <si>
    <t xml:space="preserve">ks </t>
  </si>
  <si>
    <t>1804403723</t>
  </si>
  <si>
    <t>21</t>
  </si>
  <si>
    <t>7679111301</t>
  </si>
  <si>
    <t>M+D Oplotenia z dvojitého zváraného pletiva v.1,83m,vrátane plotových stĺpikov rozmeru 60x40x2000mm kovový hr.steny 1,3mm, povrchová úprava pozink s práškovaním RAl 7016,kotvenie do betónových patiek  - OV39</t>
  </si>
  <si>
    <t>m</t>
  </si>
  <si>
    <t>-916051375</t>
  </si>
  <si>
    <t>"velkost ok 200x50mm</t>
  </si>
  <si>
    <t xml:space="preserve">"osadenie stĺpikov osovo max po 2,5 m ,resp. podla technol.požiadaviek - 39 ks </t>
  </si>
  <si>
    <t>73,0</t>
  </si>
  <si>
    <t>22</t>
  </si>
  <si>
    <t>76734011502</t>
  </si>
  <si>
    <t>M+D Oceľová konštrukcia z ohýbaného plechu hr.8mm s perforáciou, RAL 6027,povrchová úprava zinok s práškovým vypalovacím lakom,rozmery 450x455x800mm - OV40</t>
  </si>
  <si>
    <t>1787594472</t>
  </si>
  <si>
    <t>23</t>
  </si>
  <si>
    <t>767920210.S</t>
  </si>
  <si>
    <t>Montáž vrát a vrátok k oploteniu osadzovaných na stĺpiky oceľové, s plochou jednotlivo do 2 m2</t>
  </si>
  <si>
    <t>-587584227</t>
  </si>
  <si>
    <t>24</t>
  </si>
  <si>
    <t>313553510013403.S</t>
  </si>
  <si>
    <t>Oceľová vstupná bránka jednokrídlová, otváravá ,rozmeru 1000/2000mm ,napojená na el vrátnika s elektromechanickým zámkom(otváranie aj na čip) - 1.2.1 - Ov39</t>
  </si>
  <si>
    <t>-1373459083</t>
  </si>
  <si>
    <t>25</t>
  </si>
  <si>
    <t>313553510013402</t>
  </si>
  <si>
    <t>Oceľová vstupná bránka jednokrídlová, otváravá ,rozmeru 1000/2000mm ,mechanický zámok  1.2.2 - Ov39</t>
  </si>
  <si>
    <t>-1325226241</t>
  </si>
  <si>
    <t>26</t>
  </si>
  <si>
    <t>998767201.S</t>
  </si>
  <si>
    <t>Presun hmôt pre kovové stavebné doplnkové konštrukcie v objektoch výšky do 6 m</t>
  </si>
  <si>
    <t>98739874</t>
  </si>
  <si>
    <t>776</t>
  </si>
  <si>
    <t>Podlahy povlakové</t>
  </si>
  <si>
    <t>27</t>
  </si>
  <si>
    <t>776551010.S</t>
  </si>
  <si>
    <t>Položenie povlakových podláh korkových voľne</t>
  </si>
  <si>
    <t>-343560710</t>
  </si>
  <si>
    <t xml:space="preserve">"podlaha Pe8 - korková hracia plocha - rovná hracia plocha  pochodzna kork.vrstva </t>
  </si>
  <si>
    <t>80,0</t>
  </si>
  <si>
    <t xml:space="preserve">"podlaha Pe8 - korková hracia plocha - rovná hracia plocha podkladná kork.vrstva </t>
  </si>
  <si>
    <t>28</t>
  </si>
  <si>
    <t>284130000601</t>
  </si>
  <si>
    <t>Korková vrstva vrchná hr.30mm</t>
  </si>
  <si>
    <t>1704238702</t>
  </si>
  <si>
    <t>(Pe8+pe9)*1,05</t>
  </si>
  <si>
    <t>29</t>
  </si>
  <si>
    <t>284130000602</t>
  </si>
  <si>
    <t>Korková vrstva základná  hr.15mm</t>
  </si>
  <si>
    <t>-2059442337</t>
  </si>
  <si>
    <t>30</t>
  </si>
  <si>
    <t>7765510102</t>
  </si>
  <si>
    <t>Položenie povlakových podláh korkových voľne v kopci</t>
  </si>
  <si>
    <t>1051432007</t>
  </si>
  <si>
    <t xml:space="preserve">"podlaha Pe9 - korková hracia plocha - hracia plocha v kopci  - pochodzna kork.vrstva </t>
  </si>
  <si>
    <t xml:space="preserve">"podlaha Pe9 - korková hracia plocha - hracia plocha v kopci  - podkladná korkov.vrstva </t>
  </si>
  <si>
    <t>31</t>
  </si>
  <si>
    <t>998776201.S</t>
  </si>
  <si>
    <t>Presun hmôt pre podlahy povlakové v objektoch výšky do 6 m</t>
  </si>
  <si>
    <t>-1729868507</t>
  </si>
  <si>
    <t>02 - SO02.02 Sadové úpravy</t>
  </si>
  <si>
    <t xml:space="preserve">    1 - Zemné práce 01_ČISTÉ TERÉNNE ÚPRAVY</t>
  </si>
  <si>
    <t xml:space="preserve">    1.2 - Zemné práce - 02_VÝSADBA STROMOV</t>
  </si>
  <si>
    <t xml:space="preserve">    99.2 - Presun hmôt HSV</t>
  </si>
  <si>
    <t xml:space="preserve">    1.3 - Zemné práce - 03_VÝSADBA KROV</t>
  </si>
  <si>
    <t xml:space="preserve">    99.3 - Presun hmôt HSV</t>
  </si>
  <si>
    <t xml:space="preserve">    1.4 - Zemné práce - 04_VÝSADBA TRVALIEK</t>
  </si>
  <si>
    <t xml:space="preserve">    99.4 - Presun hmôt HSV</t>
  </si>
  <si>
    <t xml:space="preserve">    1.5 - Zemné práce 05_INTENZÍVNY TRÁVNIK</t>
  </si>
  <si>
    <t xml:space="preserve">    99.5 - Presun hmôt HSV</t>
  </si>
  <si>
    <t>Zemné práce 01_ČISTÉ TERÉNNE ÚPRAVY</t>
  </si>
  <si>
    <t>183402111</t>
  </si>
  <si>
    <t>Rozrušenie pôdy na hĺbku nad 50 do 150 mm v rovine alebo na svahu do 1:5</t>
  </si>
  <si>
    <t>-1711277309</t>
  </si>
  <si>
    <t>162301101</t>
  </si>
  <si>
    <t>Vodorovné  premiestnenie  výkopku  za  sucha,   pre všetky druhy dopravných prostriedkov bez naloženia výkopu, avšak so zložením bez rozhrnutia po spevnenej ceste, z horniny 1 až 4 na vzdialenosť nad 50 do 500 m - záhradnícky substrát</t>
  </si>
  <si>
    <t>-353041476</t>
  </si>
  <si>
    <t>171101101</t>
  </si>
  <si>
    <t>Ulož.   sypaniny  do  násypov  s  rozprestretím  sypaniny  vo  vrstvách  a  s  hrubým urovnaním, zhutnených  s  uzavretím  povrchu  násypu  s  predpís.   mierou  zhutnenia  v  %  výsl.   skúšok Proctor-Standard(PS) z hornín súdržných na 95 % PS - záhradní</t>
  </si>
  <si>
    <t>-534764344</t>
  </si>
  <si>
    <t>182001111</t>
  </si>
  <si>
    <t>Plošná  úprava  terénu  s  urovnaním  povrchu,   bez  doplnenia  ornice,   v  hornine  1  až  4, pri nerovnostiach terénu nad +- 50 do +- 100mm v rovine alebo na svahu do 1:5</t>
  </si>
  <si>
    <t>-1052234119</t>
  </si>
  <si>
    <t>0265103400</t>
  </si>
  <si>
    <t>Záhradnícky substrát upravený na požadované vlastnosti, koef. zhutnenia 1,3</t>
  </si>
  <si>
    <t>141469123</t>
  </si>
  <si>
    <t>184802111</t>
  </si>
  <si>
    <t>Chemické  odburinenie  pôdy  pred  založením  kultúry  alebo  trávnika  alebo  spevnených plôch výmery jednotlivo cez 20 m2 v rovine alebo na svahu do 1:5 postrekom naširoko</t>
  </si>
  <si>
    <t>157042667</t>
  </si>
  <si>
    <t>2534814000</t>
  </si>
  <si>
    <t>Totálny herbicíd, 1l / 4000m2</t>
  </si>
  <si>
    <t>l</t>
  </si>
  <si>
    <t>207486824</t>
  </si>
  <si>
    <t>184921200</t>
  </si>
  <si>
    <t>Položenie obruby záhonov</t>
  </si>
  <si>
    <t>bm</t>
  </si>
  <si>
    <t>1676272804</t>
  </si>
  <si>
    <t>05229501600</t>
  </si>
  <si>
    <t>Oceľový obrubník (oceľová pásoviná zváraná s roxor. tyčami hr. 10mm navarenými každých 1,5m rozmery: 150mm x min. 5mm) /presný rozmer bez rezervy/</t>
  </si>
  <si>
    <t>-489963268</t>
  </si>
  <si>
    <t>Pol750</t>
  </si>
  <si>
    <t>Odvoz sadovníckeho odpadu po realizácii</t>
  </si>
  <si>
    <t>-404181759</t>
  </si>
  <si>
    <t>998231311</t>
  </si>
  <si>
    <t>956719950</t>
  </si>
  <si>
    <t>1.2</t>
  </si>
  <si>
    <t>Zemné práce - 02_VÝSADBA STROMOV</t>
  </si>
  <si>
    <t>183101323</t>
  </si>
  <si>
    <t>Hĺbenie  jamiek  pre  vysadzovanie  rastlín  v  hornine  1 až 4 s výmenou pôdy nad 50 do 100%, s prípadným  naložením  prebytočných  výkopkov  na  dopravný  prostriedok,   odvozom  na vzdialenosť do 20 km a so zložením v rovine alebo na svahu do 1:5 objem</t>
  </si>
  <si>
    <t>222032731</t>
  </si>
  <si>
    <t>0265103400.1</t>
  </si>
  <si>
    <t>Záhradnícky substrát upravený na požadované vlastnosti, koef. zhutnenia 1,3 - 1,5m3 do výsadbovej jamy k jednému stromu</t>
  </si>
  <si>
    <t>-237253077</t>
  </si>
  <si>
    <t>184102116</t>
  </si>
  <si>
    <t>Výsadba dreviny s balom do vopred vyhĺbenej jamky so zaliatim v rovine alebo na svahu do 1:5 pri priemere balu nad  600 do  800 mm</t>
  </si>
  <si>
    <t>-1019562450</t>
  </si>
  <si>
    <t>0266192518</t>
  </si>
  <si>
    <t>Strom listnatý, obvod kmeňa 36-40cm  - Quercus robur</t>
  </si>
  <si>
    <t>1153153526</t>
  </si>
  <si>
    <t>0266192518.1</t>
  </si>
  <si>
    <t>Strom listnatý, obvod kmeňa 36-40cm  - Fraxinus angustifolia ´Raywood´</t>
  </si>
  <si>
    <t>-790972146</t>
  </si>
  <si>
    <t>0266192518.2</t>
  </si>
  <si>
    <t>Strom listnatý, obvod kmeňa 36-40cm  - Pinus nigra</t>
  </si>
  <si>
    <t>306134347</t>
  </si>
  <si>
    <t>0266192518.3</t>
  </si>
  <si>
    <t>Strom listnatý, obvod kmeňa 26-30cm  - Acer campestre</t>
  </si>
  <si>
    <t>-1929017693</t>
  </si>
  <si>
    <t>0266192518.4</t>
  </si>
  <si>
    <t>Strom listnatý, viackmeň - Amelanchier lamarckii - V 300-350cm, bal, priemer balu 600-1000mm</t>
  </si>
  <si>
    <t>477583180</t>
  </si>
  <si>
    <t>0266192518.5</t>
  </si>
  <si>
    <t>Strom listnatý, viackmeň - Cornus mas - V 300-350cm, bal, priemer balu 600-1000mm</t>
  </si>
  <si>
    <t>1108485931</t>
  </si>
  <si>
    <t>184202112</t>
  </si>
  <si>
    <t>Zakotvenie  dreviny  troma  a  viac kolmi s ochranou proti poškodeniu kmeňa v mieste vzoprenia (príl. č. 8) pri priemere kolov do 100 mm pri dĺžke kolov do 2 m  do 3 m</t>
  </si>
  <si>
    <t>-950365873</t>
  </si>
  <si>
    <t>0529501300</t>
  </si>
  <si>
    <t>Kotviaci kôl drevený hr. 150mm, d 3500mm</t>
  </si>
  <si>
    <t>1795830147</t>
  </si>
  <si>
    <t>0529501300.1</t>
  </si>
  <si>
    <t>Úväzový materiál(sada na 1ks stromu)</t>
  </si>
  <si>
    <t>-499628058</t>
  </si>
  <si>
    <t>184501101</t>
  </si>
  <si>
    <t>Zhotovenie obalu kmeňa a spodných častí konárov stromu z juty v jednej vrstve v rovine</t>
  </si>
  <si>
    <t>-678247145</t>
  </si>
  <si>
    <t>0266192600</t>
  </si>
  <si>
    <t>Tkanina jutová 130cm</t>
  </si>
  <si>
    <t>786484976</t>
  </si>
  <si>
    <t>184921099</t>
  </si>
  <si>
    <t>Položenie protikoreňovej textílie v rovine alebo na svahu do 1:5</t>
  </si>
  <si>
    <t>1588726222</t>
  </si>
  <si>
    <t>0529501400</t>
  </si>
  <si>
    <t>Protikoreňová textília 0,5x30m</t>
  </si>
  <si>
    <t>-1401243323</t>
  </si>
  <si>
    <t>184921500</t>
  </si>
  <si>
    <t>Zhotovenie závlahovej misy stromu s následným zamulčovaním kôrou v hr. 50mm</t>
  </si>
  <si>
    <t>1099033599</t>
  </si>
  <si>
    <t>0554151000</t>
  </si>
  <si>
    <t>Mulčovacia kôra</t>
  </si>
  <si>
    <t>1157138707</t>
  </si>
  <si>
    <t>185802114</t>
  </si>
  <si>
    <t>Hnojenie  pôdy  alebo  trávnika  s  rozprestrením  alebo  rozdelením  hnojiva  v  rovine  alebo  na svahu do 1:5 umelým hnojivom s rozdelením k jednotlivým rastlinám</t>
  </si>
  <si>
    <t>1042785005</t>
  </si>
  <si>
    <t>2519115550</t>
  </si>
  <si>
    <t>Hnojivo na dreviny - tabletové (20ks/1ks stromu)</t>
  </si>
  <si>
    <t>518257983</t>
  </si>
  <si>
    <t>185804312</t>
  </si>
  <si>
    <t>Zaliatie rastlín vodou, plochy jednotlivo nad 20 m2</t>
  </si>
  <si>
    <t>1159405326</t>
  </si>
  <si>
    <t>99.2</t>
  </si>
  <si>
    <t>33</t>
  </si>
  <si>
    <t>1077841300</t>
  </si>
  <si>
    <t>1.3</t>
  </si>
  <si>
    <t>Zemné práce - 03_VÝSADBA KROV</t>
  </si>
  <si>
    <t>34</t>
  </si>
  <si>
    <t>183101112</t>
  </si>
  <si>
    <t>Hĺbenie  jamiek  pre  vysadzovanie  rastlín  v  hornine  1  až  4  bez  výmeny  pôdy,  s prípadným naložením  prebytočných  výkopkov  na  dopravný  prostriedok,   odvozom na vzdialenosť do 20 km a so zložením v rovine alebo na svahu do 1:5 objemu nad 0,01</t>
  </si>
  <si>
    <t>-336261773</t>
  </si>
  <si>
    <t>35</t>
  </si>
  <si>
    <t>183101112.1</t>
  </si>
  <si>
    <t>Hĺbenie  jamiek  pre  vysadzovanie  rastlín  v  hornine  1  až  4  bez  výmeny  pôdy,  s prípadným naložením  prebytočných  výkopkov  na  dopravný  prostriedok,   odvozom na vzdialenosť do 20 km a so zložením v rovine alebo na svahu do 1:5 objemu nad 0,02</t>
  </si>
  <si>
    <t>-2053747345</t>
  </si>
  <si>
    <t>36</t>
  </si>
  <si>
    <t>184102111</t>
  </si>
  <si>
    <t>Výsadba dreviny s balom do vopred vyhĺbenej jamky so zaliatim v rovine alebo na svahu do 1:5 pri priemere balu nad  100 do  200 mm</t>
  </si>
  <si>
    <t>1699331145</t>
  </si>
  <si>
    <t>37</t>
  </si>
  <si>
    <t>184102111.1</t>
  </si>
  <si>
    <t>Výsadba dreviny s balom do vopred vyhĺbenej jamky so zaliatim v rovine alebo na svahu do 1:5 pri priemere balu nad  400 do  500 mm</t>
  </si>
  <si>
    <t>-1312111965</t>
  </si>
  <si>
    <t>38</t>
  </si>
  <si>
    <t>0266192501</t>
  </si>
  <si>
    <t>Cornus alba ´Sibirica´ - Ker bal, výška 100-120cm, C5L</t>
  </si>
  <si>
    <t>281928480</t>
  </si>
  <si>
    <t>39</t>
  </si>
  <si>
    <t>0266192501.1</t>
  </si>
  <si>
    <t>Cornus stolonifera ´Flaviramea´- Ker bal, výška 100-120cm, C5L</t>
  </si>
  <si>
    <t>-1813122505</t>
  </si>
  <si>
    <t>40</t>
  </si>
  <si>
    <t>0266192501.2</t>
  </si>
  <si>
    <t>Kerria japonica - Ker bal, výška 100-120cm, C5L</t>
  </si>
  <si>
    <t>-948373408</t>
  </si>
  <si>
    <t>41</t>
  </si>
  <si>
    <t>0266192501.3</t>
  </si>
  <si>
    <t>Deutzia scabra - Ker bal, výška 100-120cm, C5L</t>
  </si>
  <si>
    <t>564278959</t>
  </si>
  <si>
    <t>42</t>
  </si>
  <si>
    <t>0266192501.4</t>
  </si>
  <si>
    <t>Rosa ´Venusta Pendula´ - Ker bal, výška 30-50cm, C1,5L</t>
  </si>
  <si>
    <t>1446000813</t>
  </si>
  <si>
    <t>43</t>
  </si>
  <si>
    <t>0266192501.5</t>
  </si>
  <si>
    <t>Cotoneaster dammeri ´Skogholm´ - Ker bal, výška 20-30cm, C1,5L</t>
  </si>
  <si>
    <t>-638509360</t>
  </si>
  <si>
    <t>44</t>
  </si>
  <si>
    <t>0266192501.6</t>
  </si>
  <si>
    <t>Lonicera periclymenum ´Scensation´ - Ker bal, výška 20-30cm, C1,5L</t>
  </si>
  <si>
    <t>-1135604450</t>
  </si>
  <si>
    <t>45</t>
  </si>
  <si>
    <t>0266192501.7</t>
  </si>
  <si>
    <t>Jasminum nudiflorum - Ker bal, výška 30-50cm, C1,5L</t>
  </si>
  <si>
    <t>-2057726633</t>
  </si>
  <si>
    <t>46</t>
  </si>
  <si>
    <t>0266192501.8</t>
  </si>
  <si>
    <t>Fagus sylvatica - Ker bal, výška 100-120cm, C5L</t>
  </si>
  <si>
    <t>-1832790534</t>
  </si>
  <si>
    <t>47</t>
  </si>
  <si>
    <t>184921301</t>
  </si>
  <si>
    <t>Položenie mulčovacej geotextílie</t>
  </si>
  <si>
    <t>199225051</t>
  </si>
  <si>
    <t>48</t>
  </si>
  <si>
    <t>0529501701</t>
  </si>
  <si>
    <t>Mulčovacia geotextília netkaná</t>
  </si>
  <si>
    <t>-477631269</t>
  </si>
  <si>
    <t>49</t>
  </si>
  <si>
    <t>-994198757</t>
  </si>
  <si>
    <t>50</t>
  </si>
  <si>
    <t>2519115550.1</t>
  </si>
  <si>
    <t>Hnojivo na dreviny - tabletové</t>
  </si>
  <si>
    <t>1136897082</t>
  </si>
  <si>
    <t>99.3</t>
  </si>
  <si>
    <t>51</t>
  </si>
  <si>
    <t>-1868436623</t>
  </si>
  <si>
    <t>1.4</t>
  </si>
  <si>
    <t>Zemné práce - 04_VÝSADBA TRVALIEK</t>
  </si>
  <si>
    <t>52</t>
  </si>
  <si>
    <t>183101111</t>
  </si>
  <si>
    <t xml:space="preserve">Hĺbenie  jamiek  pre  vysadzovanie  rastlín  v  hornine  1  až  4  bez  výmeny  pôdy,  s prípadným naložením  prebytočných  výkopkov  na  dopravný  prostriedok,   odvozom na vzdialenosť do 20 km a so zložením v rovine alebo na svahu do 1:5 objemu do 0,01 </t>
  </si>
  <si>
    <t>-176991777</t>
  </si>
  <si>
    <t>53</t>
  </si>
  <si>
    <t>183204112</t>
  </si>
  <si>
    <t>Výsadba kvetín do pripravovanej pôdy so zaliatím s jednoduchými koreňami trvaliek</t>
  </si>
  <si>
    <t>-1323959910</t>
  </si>
  <si>
    <t>54</t>
  </si>
  <si>
    <t>0266192502</t>
  </si>
  <si>
    <t>Trvalka K9, C1-1,5L</t>
  </si>
  <si>
    <t>2000119648</t>
  </si>
  <si>
    <t>55</t>
  </si>
  <si>
    <t>183204113</t>
  </si>
  <si>
    <t>Výsadba kvetín do pripravovanej pôdy so zaliatím s jednoduchými koreňami cibuliek alebo hľúz</t>
  </si>
  <si>
    <t>1587105008</t>
  </si>
  <si>
    <t>56</t>
  </si>
  <si>
    <t>0266192515</t>
  </si>
  <si>
    <t>Cibuľovina - kostrová/Allium nigrum, Ornithogallum, Camasia/</t>
  </si>
  <si>
    <t>-1827439762</t>
  </si>
  <si>
    <t>57</t>
  </si>
  <si>
    <t>0266192516</t>
  </si>
  <si>
    <t>Cibuľovina - skupinová /Narcissus/</t>
  </si>
  <si>
    <t>-2105157023</t>
  </si>
  <si>
    <t>58</t>
  </si>
  <si>
    <t>0266192517</t>
  </si>
  <si>
    <t>Cibuľovina - drobná/Muscari, Scilla,Allium sphaerocephalon, Convallaria/</t>
  </si>
  <si>
    <t>348924487</t>
  </si>
  <si>
    <t>59</t>
  </si>
  <si>
    <t>183205111</t>
  </si>
  <si>
    <t>Založenie  záhonu  pre  výsadbu  rastlín  s  urovnaním  a  s  prípadným  naložením  odpadu  na dopravný prostriedok, odvozom do 20 km a so zložením v rovine alebo na svahu do 1:5 v hornine 1 až 2</t>
  </si>
  <si>
    <t>1282530774</t>
  </si>
  <si>
    <t>60</t>
  </si>
  <si>
    <t>184921093</t>
  </si>
  <si>
    <t>Mulčovanie  vysadených  rastlín  s  prípadným  naložením  odpadu  na  dopravný  prostried. , odvozom do 20km a so zložením pri hr. mulča nad 50 do 100 mm na svahu do 1:5</t>
  </si>
  <si>
    <t>-1194270696</t>
  </si>
  <si>
    <t>61</t>
  </si>
  <si>
    <t>0554151001</t>
  </si>
  <si>
    <t>Organický mulč na ruže (70l/m2)</t>
  </si>
  <si>
    <t>-1656434534</t>
  </si>
  <si>
    <t>62</t>
  </si>
  <si>
    <t>184921400</t>
  </si>
  <si>
    <t>FIxácia mulčovacieho materiálu vo svahu, kokosovou rohožou</t>
  </si>
  <si>
    <t>-1653053277</t>
  </si>
  <si>
    <t>63</t>
  </si>
  <si>
    <t>0266192601</t>
  </si>
  <si>
    <t>Kokosová geotextília na svahy rozložiteľná, 700g/m2, hr. 9,2mm, životnosť min. 36 mesiacov, vrátane 10% na prekryv</t>
  </si>
  <si>
    <t>-2079402503</t>
  </si>
  <si>
    <t>64</t>
  </si>
  <si>
    <t>185802113</t>
  </si>
  <si>
    <t>Hnojenie  pôdy  alebo  trávnika  s  rozprestrením  alebo  rozdelením  hnojiva  v  rovine  alebo  na svahu do 1:5 umelým hnojivom naširoko</t>
  </si>
  <si>
    <t>-316607377</t>
  </si>
  <si>
    <t>65</t>
  </si>
  <si>
    <t>2519115551</t>
  </si>
  <si>
    <t>Minerálne hnojivo pre trvalky</t>
  </si>
  <si>
    <t>-448892870</t>
  </si>
  <si>
    <t>66</t>
  </si>
  <si>
    <t>1695035770</t>
  </si>
  <si>
    <t>67</t>
  </si>
  <si>
    <t>185851115</t>
  </si>
  <si>
    <t>Rozmiestnenie trvaliek na ploche pred výsadbou, odborne vyškolenou osobou</t>
  </si>
  <si>
    <t>1058297239</t>
  </si>
  <si>
    <t>99.4</t>
  </si>
  <si>
    <t>68</t>
  </si>
  <si>
    <t>-1598627120</t>
  </si>
  <si>
    <t>1.5</t>
  </si>
  <si>
    <t>Zemné práce 05_INTENZÍVNY TRÁVNIK</t>
  </si>
  <si>
    <t>69</t>
  </si>
  <si>
    <t>180402111</t>
  </si>
  <si>
    <t>Založenie  trávnika  na  pôde  vopred  pripravenej  s pokosením, naložením, odvozom odpadu do 20 km a so zložením parkového výsevom v rovine alebo na svahu v rovine do 1:5</t>
  </si>
  <si>
    <t>-4726296</t>
  </si>
  <si>
    <t>70</t>
  </si>
  <si>
    <t>0057227001</t>
  </si>
  <si>
    <t>Ihrisková trávna zmes s vyšším podielom lipnice lúčnej</t>
  </si>
  <si>
    <t>kg</t>
  </si>
  <si>
    <t>2146824933</t>
  </si>
  <si>
    <t>71</t>
  </si>
  <si>
    <t>2081459078</t>
  </si>
  <si>
    <t>72</t>
  </si>
  <si>
    <t>183403153</t>
  </si>
  <si>
    <t>Obrobenie pôdy hrabaním v rovine alebo na svahu do 1:5</t>
  </si>
  <si>
    <t>-2137977248</t>
  </si>
  <si>
    <t>73</t>
  </si>
  <si>
    <t>44931829</t>
  </si>
  <si>
    <t>74</t>
  </si>
  <si>
    <t>183403161</t>
  </si>
  <si>
    <t>Obrobenie pôdy valcovaním v rovine alebo na svahu do 1:5</t>
  </si>
  <si>
    <t>-1910377390</t>
  </si>
  <si>
    <t>75</t>
  </si>
  <si>
    <t>443223930</t>
  </si>
  <si>
    <t>76</t>
  </si>
  <si>
    <t>1755888399</t>
  </si>
  <si>
    <t>77</t>
  </si>
  <si>
    <t>2519115500</t>
  </si>
  <si>
    <t>Hnojivo priemyslové granulované</t>
  </si>
  <si>
    <t>2126280496</t>
  </si>
  <si>
    <t>78</t>
  </si>
  <si>
    <t>-637014575</t>
  </si>
  <si>
    <t>79</t>
  </si>
  <si>
    <t>185851111</t>
  </si>
  <si>
    <t>Dovoz vody pre zálievku rastlín na vzdialenosť do 6000 m</t>
  </si>
  <si>
    <t>-453755056</t>
  </si>
  <si>
    <t>99.5</t>
  </si>
  <si>
    <t>770824693</t>
  </si>
  <si>
    <t>03 - SO02.03 Závlaha</t>
  </si>
  <si>
    <t>D1 - Kvapková závlaha  povrchová/podpovrchová</t>
  </si>
  <si>
    <t>D2 - Ovládací systém</t>
  </si>
  <si>
    <t>D3 - Potrubie a tvarovky</t>
  </si>
  <si>
    <t>D4 - Uzatváracie armatúry a ventilové šachty</t>
  </si>
  <si>
    <t>D5 - Čerpacia technika a filtrácia</t>
  </si>
  <si>
    <t>D6 - Zemné práce</t>
  </si>
  <si>
    <t>D7 - Ostatné</t>
  </si>
  <si>
    <t>D8 - Ostatné</t>
  </si>
  <si>
    <t>D1</t>
  </si>
  <si>
    <t>Kvapková závlaha  povrchová/podpovrchová</t>
  </si>
  <si>
    <t>Kvapkovacie potrubie s kompenzáciou tlaku 2,1l 33cm 100m</t>
  </si>
  <si>
    <t>441430633</t>
  </si>
  <si>
    <t>-2035561135</t>
  </si>
  <si>
    <t>Podpovrchové kvapkovacie potrubie s ochranou proti prerastaniu koreňov</t>
  </si>
  <si>
    <t>708166458</t>
  </si>
  <si>
    <t>-1635643837</t>
  </si>
  <si>
    <t>Skrutkovací T-kus na kvapkovacie potrubie 16mm</t>
  </si>
  <si>
    <t>-1922128058</t>
  </si>
  <si>
    <t>-267129727</t>
  </si>
  <si>
    <t>Skrutkovacia prechodka 16mm x 3/4'' VNZ</t>
  </si>
  <si>
    <t>-1102843105</t>
  </si>
  <si>
    <t>-1596068621</t>
  </si>
  <si>
    <t>Skrutkovací T-kus na kvapku 16 x 3/4" VNZ</t>
  </si>
  <si>
    <t>1479565425</t>
  </si>
  <si>
    <t>86381735</t>
  </si>
  <si>
    <t>Skrutkovacie kolienko na kvapkovacie potrubie 16mm</t>
  </si>
  <si>
    <t>-2059133215</t>
  </si>
  <si>
    <t>-2125417693</t>
  </si>
  <si>
    <t>Skrutkovacia spojka na kvapkovacie potrubie 16mm</t>
  </si>
  <si>
    <t>1154553735</t>
  </si>
  <si>
    <t>1254610020</t>
  </si>
  <si>
    <t>Skrutkovacia zátka na kvapkovacie potrubie 16mm</t>
  </si>
  <si>
    <t>-1370990576</t>
  </si>
  <si>
    <t>-217115520</t>
  </si>
  <si>
    <t>Zaisťovací bodec na kvapkové potrubie</t>
  </si>
  <si>
    <t>-644719741</t>
  </si>
  <si>
    <t>-1466907026</t>
  </si>
  <si>
    <t>Ventil odvzdušňovací / privzdušňovací</t>
  </si>
  <si>
    <t>-129676549</t>
  </si>
  <si>
    <t>1681950758</t>
  </si>
  <si>
    <t>Ventilová šachta okrúhľa malá - pochôdzna</t>
  </si>
  <si>
    <t>-1646388865</t>
  </si>
  <si>
    <t>926905203</t>
  </si>
  <si>
    <t>Indikátor podpovrchovej kvapky</t>
  </si>
  <si>
    <t>-9497144</t>
  </si>
  <si>
    <t>451035524</t>
  </si>
  <si>
    <t>Kolienko 3/4 na flexibilné potrubie</t>
  </si>
  <si>
    <t>-705420216</t>
  </si>
  <si>
    <t>-244032900</t>
  </si>
  <si>
    <t>Teflónová páska 1/2‘‘ x 12 m</t>
  </si>
  <si>
    <t>1754028820</t>
  </si>
  <si>
    <t>-1969258977</t>
  </si>
  <si>
    <t>Samonavŕtavací pás 32 x 3/4''</t>
  </si>
  <si>
    <t>-1076747589</t>
  </si>
  <si>
    <t>1635756975</t>
  </si>
  <si>
    <t>D2</t>
  </si>
  <si>
    <t>Ovládací systém</t>
  </si>
  <si>
    <t>Bluetooth batériová ovládacia jednotka 4 sekčná</t>
  </si>
  <si>
    <t>-1882664150</t>
  </si>
  <si>
    <t>-850660442</t>
  </si>
  <si>
    <t>Bluetooth batériová ovládacia jednotka 1 sekčná</t>
  </si>
  <si>
    <t>1009859971</t>
  </si>
  <si>
    <t>1909319963</t>
  </si>
  <si>
    <t>Alkalická 9V batéria</t>
  </si>
  <si>
    <t>1868991195</t>
  </si>
  <si>
    <t>435840827</t>
  </si>
  <si>
    <t>Dažďový senzor korkový - 5m kábel</t>
  </si>
  <si>
    <t>-1551292645</t>
  </si>
  <si>
    <t>-685648837</t>
  </si>
  <si>
    <t>Vodotesný konektor 3</t>
  </si>
  <si>
    <t>1439089561</t>
  </si>
  <si>
    <t>338683002</t>
  </si>
  <si>
    <t>Vodotesný konektor 6</t>
  </si>
  <si>
    <t>199506536</t>
  </si>
  <si>
    <t>21765944</t>
  </si>
  <si>
    <t>D3</t>
  </si>
  <si>
    <t>Potrubie a tvarovky</t>
  </si>
  <si>
    <t>Potrubie LD-PE 40 32 x 3,0 mm PN 06 (100m)</t>
  </si>
  <si>
    <t>2026981541</t>
  </si>
  <si>
    <t>-36126521</t>
  </si>
  <si>
    <t>Montáž tvarovky</t>
  </si>
  <si>
    <t>23351253</t>
  </si>
  <si>
    <t>Dodávka tvarovky</t>
  </si>
  <si>
    <t>-132347470</t>
  </si>
  <si>
    <t>D4</t>
  </si>
  <si>
    <t>Uzatváracie armatúry a ventilové šachty</t>
  </si>
  <si>
    <t>1857198323</t>
  </si>
  <si>
    <t>-1218087876</t>
  </si>
  <si>
    <t>Závlahový elektroventil  1" / 9V</t>
  </si>
  <si>
    <t>256600837</t>
  </si>
  <si>
    <t>-1498383925</t>
  </si>
  <si>
    <t>Závlahový elektroventil  3/4" / 9V</t>
  </si>
  <si>
    <t>-1622782153</t>
  </si>
  <si>
    <t>-149379949</t>
  </si>
  <si>
    <t>T-kus pre el. ventily</t>
  </si>
  <si>
    <t>-176502521</t>
  </si>
  <si>
    <t>-700562933</t>
  </si>
  <si>
    <t>Teflónova niť  (80m)</t>
  </si>
  <si>
    <t>553678843</t>
  </si>
  <si>
    <t>2014453687</t>
  </si>
  <si>
    <t>Ventilová šachta s kohútikom</t>
  </si>
  <si>
    <t>1915882821</t>
  </si>
  <si>
    <t>797284434</t>
  </si>
  <si>
    <t>D5</t>
  </si>
  <si>
    <t>Čerpacia technika a filtrácia</t>
  </si>
  <si>
    <t>Ponorné čerpadlo 4" sada - výkon 0,55 kW, (230 V, 1'' 1/4</t>
  </si>
  <si>
    <t>2118539670</t>
  </si>
  <si>
    <t>-1298762702</t>
  </si>
  <si>
    <t>Vsuvka 5/4'', mosadz</t>
  </si>
  <si>
    <t>741530595</t>
  </si>
  <si>
    <t>378926292</t>
  </si>
  <si>
    <t>Spätná klapka 5/4''- celokovová</t>
  </si>
  <si>
    <t>-1427107028</t>
  </si>
  <si>
    <t>2141578537</t>
  </si>
  <si>
    <t>Prietok. spínač - Auto reštart, 12A, 230V s káblami</t>
  </si>
  <si>
    <t>-1049537408</t>
  </si>
  <si>
    <t>-388095339</t>
  </si>
  <si>
    <t>Chladiaci nerezový plášť</t>
  </si>
  <si>
    <t>-872106120</t>
  </si>
  <si>
    <t>-1246393654</t>
  </si>
  <si>
    <t>Podzemná šachta s vetraním, priemer 60 cm</t>
  </si>
  <si>
    <t>-1952211604</t>
  </si>
  <si>
    <t>136445991</t>
  </si>
  <si>
    <t>Montáž uzamykanie  podzemnej šachty</t>
  </si>
  <si>
    <t>931575350</t>
  </si>
  <si>
    <t>Dodávka uzamykania podzemnej šachty</t>
  </si>
  <si>
    <t>1198410377</t>
  </si>
  <si>
    <t>Filter  1'', samopreplach</t>
  </si>
  <si>
    <t>-1060579323</t>
  </si>
  <si>
    <t>-560674917</t>
  </si>
  <si>
    <t>Guľový ventil 1'' MF páka - plast</t>
  </si>
  <si>
    <t>1038524557</t>
  </si>
  <si>
    <t>692636034</t>
  </si>
  <si>
    <t>Montaž -  Ostatné tvarovky, potrubie, príslušenstvo, tesniace prvky</t>
  </si>
  <si>
    <t>1264586238</t>
  </si>
  <si>
    <t>Dodávka - Ostatné tvarovky, potrubie, príslušenstvo, tesniace prvky</t>
  </si>
  <si>
    <t>-1912618064</t>
  </si>
  <si>
    <t>D6</t>
  </si>
  <si>
    <t>Vyhĺbenie ryhy pre PE potrubie</t>
  </si>
  <si>
    <t>306385536</t>
  </si>
  <si>
    <t>Zásyp ryhy pre PE potrubie</t>
  </si>
  <si>
    <t>947895592</t>
  </si>
  <si>
    <t>81</t>
  </si>
  <si>
    <t>Vyhĺbenie ryhy pre kvapkovacie podpovrchové potrubie</t>
  </si>
  <si>
    <t>-823225965</t>
  </si>
  <si>
    <t>82</t>
  </si>
  <si>
    <t>Zásyp ryhy pre pre kvapkovacie podpovrchové potrubie</t>
  </si>
  <si>
    <t>-1748363442</t>
  </si>
  <si>
    <t>83</t>
  </si>
  <si>
    <t>Výkop pre podzemnú šachtu</t>
  </si>
  <si>
    <t>-163655908</t>
  </si>
  <si>
    <t>84</t>
  </si>
  <si>
    <t>Výkop pre ventilové šachtice</t>
  </si>
  <si>
    <t>-1867122126</t>
  </si>
  <si>
    <t>85</t>
  </si>
  <si>
    <t>Zásyp pre ventilové šachtice</t>
  </si>
  <si>
    <t>-2050996858</t>
  </si>
  <si>
    <t>D7</t>
  </si>
  <si>
    <t>Ostatné</t>
  </si>
  <si>
    <t>86</t>
  </si>
  <si>
    <t xml:space="preserve">Vytýčenie trás pre položenie potrubia,  umiestnenie armatúr, ventilových boxov,   postrekovačov a ostatných častí zavlažovacieho,  systému podľa predvádzacej dokumentacie  </t>
  </si>
  <si>
    <t>444913816</t>
  </si>
  <si>
    <t>87</t>
  </si>
  <si>
    <t>výkresy jednotlivých etáp zavlažovania</t>
  </si>
  <si>
    <t>-1901103625</t>
  </si>
  <si>
    <t>D8</t>
  </si>
  <si>
    <t>88</t>
  </si>
  <si>
    <t>432494114</t>
  </si>
  <si>
    <t>89</t>
  </si>
  <si>
    <t>-812791493</t>
  </si>
  <si>
    <t>90</t>
  </si>
  <si>
    <t>-1641779521</t>
  </si>
  <si>
    <t>91</t>
  </si>
  <si>
    <t>1110091232</t>
  </si>
  <si>
    <t>92</t>
  </si>
  <si>
    <t>1493338469</t>
  </si>
  <si>
    <t>93</t>
  </si>
  <si>
    <t>1858312726</t>
  </si>
  <si>
    <t>94</t>
  </si>
  <si>
    <t>556611812</t>
  </si>
  <si>
    <t>95</t>
  </si>
  <si>
    <t>1352842396</t>
  </si>
  <si>
    <t>96</t>
  </si>
  <si>
    <t>1666976630</t>
  </si>
  <si>
    <t>97</t>
  </si>
  <si>
    <t>-1188319889</t>
  </si>
  <si>
    <t>98</t>
  </si>
  <si>
    <t xml:space="preserve">Zemné práce </t>
  </si>
  <si>
    <t>-1994444520</t>
  </si>
  <si>
    <t xml:space="preserve">Ostatné </t>
  </si>
  <si>
    <t>-259587442</t>
  </si>
  <si>
    <t>ZOZNAM FIGÚR</t>
  </si>
  <si>
    <t>Výmera</t>
  </si>
  <si>
    <t xml:space="preserve"> 04x</t>
  </si>
  <si>
    <t>štrk</t>
  </si>
  <si>
    <t>zásyp</t>
  </si>
  <si>
    <t xml:space="preserve"> 04x/ 01</t>
  </si>
  <si>
    <t>Použitie figúry:</t>
  </si>
  <si>
    <t>pe7</t>
  </si>
  <si>
    <t>KRYCÍ LIST ZADANIA</t>
  </si>
  <si>
    <t>REKAPITULÁCIA ZADANIA</t>
  </si>
  <si>
    <t>ZADANIE</t>
  </si>
  <si>
    <t>Poznámky: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</si>
  <si>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</si>
  <si>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parametricky. </t>
  </si>
  <si>
    <t xml:space="preserve">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</si>
  <si>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</si>
  <si>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</si>
  <si>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>V prípade, že sa v projekte/rozpočte uvedie konkrétny výrobok, jedná sa len o referenciu a je možné ho nahradiť materiálmi a výrobkami s rovnocennými alebo lepšími technickými prarametrami, podľa pravidla pre ekvivalent, uvedeného v súťažných podkladov.</t>
  </si>
  <si>
    <t>Vedľajšie rozpočtové náklady sú súčasťou jednotkových cien.</t>
  </si>
  <si>
    <t>ZV01</t>
  </si>
  <si>
    <t>ZV02</t>
  </si>
  <si>
    <t>ZV03</t>
  </si>
  <si>
    <t>ZV04</t>
  </si>
  <si>
    <t>ZV05</t>
  </si>
  <si>
    <t>ZV06</t>
  </si>
  <si>
    <t>ZV07</t>
  </si>
  <si>
    <t>ZV08</t>
  </si>
  <si>
    <t>ZV09</t>
  </si>
  <si>
    <t>ZV10</t>
  </si>
  <si>
    <t>ZV11</t>
  </si>
  <si>
    <t>ZV12</t>
  </si>
  <si>
    <t>ZV13</t>
  </si>
  <si>
    <t>ZV14</t>
  </si>
  <si>
    <t>ZV15</t>
  </si>
  <si>
    <t>ZV16</t>
  </si>
  <si>
    <t>ZV17</t>
  </si>
  <si>
    <t>ZV18</t>
  </si>
  <si>
    <t>ZV19</t>
  </si>
  <si>
    <t>ZV20</t>
  </si>
  <si>
    <t>ZV21</t>
  </si>
  <si>
    <t>ZV22</t>
  </si>
  <si>
    <t>ZV23</t>
  </si>
  <si>
    <t>ZV24</t>
  </si>
  <si>
    <t>ZV25</t>
  </si>
  <si>
    <t>ZV26</t>
  </si>
  <si>
    <t>ZV27</t>
  </si>
  <si>
    <t>ZV28</t>
  </si>
  <si>
    <t>ZV29</t>
  </si>
  <si>
    <t>ZV30</t>
  </si>
  <si>
    <t>ZV31</t>
  </si>
  <si>
    <t>ZV32</t>
  </si>
  <si>
    <t>ZV33</t>
  </si>
  <si>
    <t>ZV34</t>
  </si>
  <si>
    <t>ZV35</t>
  </si>
  <si>
    <t>ZV36</t>
  </si>
  <si>
    <t>ZV37</t>
  </si>
  <si>
    <t>ZV38</t>
  </si>
  <si>
    <t>ZV39</t>
  </si>
  <si>
    <t>ZV40</t>
  </si>
  <si>
    <t>ZV41</t>
  </si>
  <si>
    <t>ZV42</t>
  </si>
  <si>
    <t>ZV43</t>
  </si>
  <si>
    <t>ZV44</t>
  </si>
  <si>
    <t>ZV45</t>
  </si>
  <si>
    <t>ZV46</t>
  </si>
  <si>
    <t>ZV47</t>
  </si>
  <si>
    <t>ZV48</t>
  </si>
  <si>
    <t>ZV49</t>
  </si>
  <si>
    <t>ZV50</t>
  </si>
  <si>
    <t>ZV51</t>
  </si>
  <si>
    <t>ZV52</t>
  </si>
  <si>
    <t>ZV53</t>
  </si>
  <si>
    <t>ZV54</t>
  </si>
  <si>
    <t>ZV55</t>
  </si>
  <si>
    <t>ZV56</t>
  </si>
  <si>
    <t>ZV57</t>
  </si>
  <si>
    <t>ZV58</t>
  </si>
  <si>
    <t>ZV59</t>
  </si>
  <si>
    <t>ZV60</t>
  </si>
  <si>
    <t>ZV61</t>
  </si>
  <si>
    <t>ZV62</t>
  </si>
  <si>
    <t>ZV63</t>
  </si>
  <si>
    <t>ZV64</t>
  </si>
  <si>
    <t>ZV65</t>
  </si>
  <si>
    <t>ZV66</t>
  </si>
  <si>
    <t>ZV67</t>
  </si>
  <si>
    <t>ZV68</t>
  </si>
  <si>
    <t>ZV69</t>
  </si>
  <si>
    <t>ZV70</t>
  </si>
  <si>
    <t>ZV71</t>
  </si>
  <si>
    <t>ZV72</t>
  </si>
  <si>
    <t>ZV73</t>
  </si>
  <si>
    <t>ZV74</t>
  </si>
  <si>
    <t>ZV75</t>
  </si>
  <si>
    <t>ZV76</t>
  </si>
  <si>
    <t>ZV77</t>
  </si>
  <si>
    <t>ZV78</t>
  </si>
  <si>
    <t>ZV79</t>
  </si>
  <si>
    <t>ZV80</t>
  </si>
  <si>
    <t>ZV81</t>
  </si>
  <si>
    <t>ZV82</t>
  </si>
  <si>
    <t>ZV83</t>
  </si>
  <si>
    <t>ZV84</t>
  </si>
  <si>
    <t>ZV85</t>
  </si>
  <si>
    <t>ZV86</t>
  </si>
  <si>
    <t>ZV87</t>
  </si>
  <si>
    <t>ZV88</t>
  </si>
  <si>
    <t>ZV89</t>
  </si>
  <si>
    <t>ZV90</t>
  </si>
  <si>
    <t>ZV91</t>
  </si>
  <si>
    <t>ZV92</t>
  </si>
  <si>
    <t>ZV93</t>
  </si>
  <si>
    <t>ZV94</t>
  </si>
  <si>
    <t>ZV95</t>
  </si>
  <si>
    <t>ZV96</t>
  </si>
  <si>
    <t>ZV97</t>
  </si>
  <si>
    <t>ZV98</t>
  </si>
  <si>
    <t>ZV99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</si>
</sst>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8"/>
      <name val="MS Sans Serif"/>
      <family val="2"/>
    </font>
    <font>
      <b/>
      <sz val="8"/>
      <name val="MS Sans Serif"/>
      <family val="2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12"/>
      <color rgb="FF003366"/>
      <name val="Arial CE"/>
      <family val="2"/>
      <charset val="238"/>
    </font>
    <font>
      <i/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44" fillId="0" borderId="0" applyNumberFormat="0" applyFill="0" applyBorder="0" applyAlignment="0" applyProtection="0"/>
    <xf numFmtId="0" fontId="45" fillId="0" borderId="0" applyAlignment="0">
      <alignment vertical="top" wrapText="1"/>
      <protection locked="0"/>
    </xf>
  </cellStyleXfs>
  <cellXfs count="2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7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7" fillId="5" borderId="0" xfId="0" applyFont="1" applyFill="1" applyAlignment="1">
      <alignment horizontal="left" vertical="center"/>
    </xf>
    <xf numFmtId="4" fontId="27" fillId="5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8" fillId="0" borderId="12" xfId="0" applyNumberFormat="1" applyFont="1" applyBorder="1"/>
    <xf numFmtId="166" fontId="38" fillId="0" borderId="13" xfId="0" applyNumberFormat="1" applyFont="1" applyBorder="1"/>
    <xf numFmtId="4" fontId="3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1" fillId="0" borderId="22" xfId="0" applyFont="1" applyBorder="1" applyAlignment="1" applyProtection="1">
      <alignment horizontal="center" vertical="center"/>
      <protection locked="0"/>
    </xf>
    <xf numFmtId="49" fontId="41" fillId="0" borderId="22" xfId="0" applyNumberFormat="1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left" vertical="center" wrapText="1"/>
      <protection locked="0"/>
    </xf>
    <xf numFmtId="0" fontId="41" fillId="0" borderId="22" xfId="0" applyFont="1" applyBorder="1" applyAlignment="1" applyProtection="1">
      <alignment horizontal="center" vertical="center" wrapText="1"/>
      <protection locked="0"/>
    </xf>
    <xf numFmtId="167" fontId="41" fillId="0" borderId="22" xfId="0" applyNumberFormat="1" applyFont="1" applyBorder="1" applyAlignment="1" applyProtection="1">
      <alignment vertical="center"/>
      <protection locked="0"/>
    </xf>
    <xf numFmtId="4" fontId="41" fillId="3" borderId="22" xfId="0" applyNumberFormat="1" applyFont="1" applyFill="1" applyBorder="1" applyAlignment="1" applyProtection="1">
      <alignment vertical="center"/>
      <protection locked="0"/>
    </xf>
    <xf numFmtId="4" fontId="41" fillId="0" borderId="22" xfId="0" applyNumberFormat="1" applyFont="1" applyBorder="1" applyAlignment="1" applyProtection="1">
      <alignment vertical="center"/>
      <protection locked="0"/>
    </xf>
    <xf numFmtId="0" fontId="42" fillId="0" borderId="22" xfId="0" applyFont="1" applyBorder="1" applyAlignment="1" applyProtection="1">
      <alignment vertical="center"/>
      <protection locked="0"/>
    </xf>
    <xf numFmtId="0" fontId="42" fillId="0" borderId="3" xfId="0" applyFont="1" applyBorder="1" applyAlignment="1">
      <alignment vertical="center"/>
    </xf>
    <xf numFmtId="0" fontId="41" fillId="3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9" fillId="0" borderId="0" xfId="0" applyFont="1" applyAlignment="1">
      <alignment horizontal="left" vertical="center"/>
    </xf>
    <xf numFmtId="0" fontId="46" fillId="0" borderId="0" xfId="2" applyFont="1" applyAlignment="1">
      <alignment horizontal="left" vertical="top"/>
      <protection locked="0"/>
    </xf>
    <xf numFmtId="0" fontId="46" fillId="0" borderId="0" xfId="2" applyFont="1" applyAlignment="1">
      <alignment horizontal="left" vertical="top" wrapText="1"/>
      <protection locked="0"/>
    </xf>
    <xf numFmtId="0" fontId="46" fillId="0" borderId="0" xfId="2" applyFont="1" applyAlignment="1">
      <alignment horizontal="right" vertical="top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6" fillId="0" borderId="0" xfId="2" applyFont="1" applyAlignment="1">
      <alignment horizontal="left" vertical="top" wrapText="1"/>
      <protection locked="0"/>
    </xf>
    <xf numFmtId="0" fontId="0" fillId="0" borderId="0" xfId="0" applyAlignment="1">
      <alignment vertical="center"/>
    </xf>
    <xf numFmtId="0" fontId="47" fillId="0" borderId="0" xfId="0" applyFont="1"/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48" fillId="0" borderId="22" xfId="0" applyNumberFormat="1" applyFont="1" applyBorder="1" applyAlignment="1" applyProtection="1">
      <alignment horizontal="left" vertical="center" wrapText="1"/>
      <protection locked="0"/>
    </xf>
    <xf numFmtId="49" fontId="49" fillId="0" borderId="22" xfId="0" applyNumberFormat="1" applyFont="1" applyBorder="1" applyAlignment="1" applyProtection="1">
      <alignment horizontal="left" vertical="center" wrapText="1"/>
      <protection locked="0"/>
    </xf>
    <xf numFmtId="0" fontId="50" fillId="0" borderId="0" xfId="0" applyFont="1" applyAlignment="1">
      <alignment horizontal="left"/>
    </xf>
    <xf numFmtId="49" fontId="51" fillId="0" borderId="22" xfId="0" applyNumberFormat="1" applyFont="1" applyBorder="1" applyAlignment="1" applyProtection="1">
      <alignment horizontal="left" vertical="center" wrapText="1"/>
      <protection locked="0"/>
    </xf>
  </cellXfs>
  <cellStyles count="3">
    <cellStyle name="Hypertextové prepojenie" xfId="1" builtinId="8"/>
    <cellStyle name="Normálna" xfId="0" builtinId="0" customBuiltin="1"/>
    <cellStyle name="normálne_SO-01 Rodinný dom a občianska vybavenosť - zmena Zadanie s výkazom výmer" xfId="2" xr:uid="{82F2F4DE-E79A-4018-B6F4-C0CEE009FA14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16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26" t="s">
        <v>5</v>
      </c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41" t="s">
        <v>13</v>
      </c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R5" s="20"/>
      <c r="BE5" s="238" t="s">
        <v>14</v>
      </c>
      <c r="BS5" s="17" t="s">
        <v>6</v>
      </c>
    </row>
    <row r="6" spans="1:74" ht="36.9" customHeight="1">
      <c r="B6" s="20"/>
      <c r="D6" s="26" t="s">
        <v>15</v>
      </c>
      <c r="K6" s="242" t="s">
        <v>16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R6" s="20"/>
      <c r="BE6" s="239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39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39"/>
      <c r="BS8" s="17" t="s">
        <v>6</v>
      </c>
    </row>
    <row r="9" spans="1:74" ht="14.4" customHeight="1">
      <c r="B9" s="20"/>
      <c r="AR9" s="20"/>
      <c r="BE9" s="239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39"/>
      <c r="BS10" s="17" t="s">
        <v>6</v>
      </c>
    </row>
    <row r="11" spans="1:74" ht="18.45" customHeight="1">
      <c r="B11" s="20"/>
      <c r="E11" s="25" t="s">
        <v>25</v>
      </c>
      <c r="AK11" s="27" t="s">
        <v>26</v>
      </c>
      <c r="AN11" s="25" t="s">
        <v>1</v>
      </c>
      <c r="AR11" s="20"/>
      <c r="BE11" s="239"/>
      <c r="BS11" s="17" t="s">
        <v>6</v>
      </c>
    </row>
    <row r="12" spans="1:74" ht="6.9" customHeight="1">
      <c r="B12" s="20"/>
      <c r="AR12" s="20"/>
      <c r="BE12" s="239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39"/>
      <c r="BS13" s="17" t="s">
        <v>6</v>
      </c>
    </row>
    <row r="14" spans="1:74" ht="13.2">
      <c r="B14" s="20"/>
      <c r="E14" s="243" t="s">
        <v>28</v>
      </c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7" t="s">
        <v>26</v>
      </c>
      <c r="AN14" s="29" t="s">
        <v>28</v>
      </c>
      <c r="AR14" s="20"/>
      <c r="BE14" s="239"/>
      <c r="BS14" s="17" t="s">
        <v>6</v>
      </c>
    </row>
    <row r="15" spans="1:74" ht="6.9" customHeight="1">
      <c r="B15" s="20"/>
      <c r="AR15" s="20"/>
      <c r="BE15" s="239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39"/>
      <c r="BS16" s="17" t="s">
        <v>3</v>
      </c>
    </row>
    <row r="17" spans="2:71" ht="18.45" customHeight="1">
      <c r="B17" s="20"/>
      <c r="E17" s="25" t="s">
        <v>30</v>
      </c>
      <c r="AK17" s="27" t="s">
        <v>26</v>
      </c>
      <c r="AN17" s="25" t="s">
        <v>1</v>
      </c>
      <c r="AR17" s="20"/>
      <c r="BE17" s="239"/>
      <c r="BS17" s="17" t="s">
        <v>31</v>
      </c>
    </row>
    <row r="18" spans="2:71" ht="6.9" customHeight="1">
      <c r="B18" s="20"/>
      <c r="AR18" s="20"/>
      <c r="BE18" s="239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39"/>
      <c r="BS19" s="17" t="s">
        <v>6</v>
      </c>
    </row>
    <row r="20" spans="2:71" ht="18.45" customHeight="1">
      <c r="B20" s="20"/>
      <c r="E20" s="25" t="s">
        <v>33</v>
      </c>
      <c r="AK20" s="27" t="s">
        <v>26</v>
      </c>
      <c r="AN20" s="25" t="s">
        <v>1</v>
      </c>
      <c r="AR20" s="20"/>
      <c r="BE20" s="239"/>
      <c r="BS20" s="17" t="s">
        <v>31</v>
      </c>
    </row>
    <row r="21" spans="2:71" ht="6.9" customHeight="1">
      <c r="B21" s="20"/>
      <c r="AR21" s="20"/>
      <c r="BE21" s="239"/>
    </row>
    <row r="22" spans="2:71" ht="12" customHeight="1">
      <c r="B22" s="20"/>
      <c r="D22" s="27" t="s">
        <v>34</v>
      </c>
      <c r="AR22" s="20"/>
      <c r="BE22" s="239"/>
    </row>
    <row r="23" spans="2:71" ht="16.5" customHeight="1">
      <c r="B23" s="20"/>
      <c r="E23" s="245" t="s">
        <v>1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R23" s="20"/>
      <c r="BE23" s="239"/>
    </row>
    <row r="24" spans="2:71" ht="6.9" customHeight="1">
      <c r="B24" s="20"/>
      <c r="AR24" s="20"/>
      <c r="BE24" s="239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9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6">
        <f>ROUND(AG94,2)</f>
        <v>0</v>
      </c>
      <c r="AL26" s="247"/>
      <c r="AM26" s="247"/>
      <c r="AN26" s="247"/>
      <c r="AO26" s="247"/>
      <c r="AR26" s="32"/>
      <c r="BE26" s="239"/>
    </row>
    <row r="27" spans="2:71" s="1" customFormat="1" ht="6.9" customHeight="1">
      <c r="B27" s="32"/>
      <c r="AR27" s="32"/>
      <c r="BE27" s="239"/>
    </row>
    <row r="28" spans="2:71" s="1" customFormat="1" ht="13.2">
      <c r="B28" s="32"/>
      <c r="L28" s="248" t="s">
        <v>36</v>
      </c>
      <c r="M28" s="248"/>
      <c r="N28" s="248"/>
      <c r="O28" s="248"/>
      <c r="P28" s="248"/>
      <c r="W28" s="248" t="s">
        <v>37</v>
      </c>
      <c r="X28" s="248"/>
      <c r="Y28" s="248"/>
      <c r="Z28" s="248"/>
      <c r="AA28" s="248"/>
      <c r="AB28" s="248"/>
      <c r="AC28" s="248"/>
      <c r="AD28" s="248"/>
      <c r="AE28" s="248"/>
      <c r="AK28" s="248" t="s">
        <v>38</v>
      </c>
      <c r="AL28" s="248"/>
      <c r="AM28" s="248"/>
      <c r="AN28" s="248"/>
      <c r="AO28" s="248"/>
      <c r="AR28" s="32"/>
      <c r="BE28" s="239"/>
    </row>
    <row r="29" spans="2:71" s="2" customFormat="1" ht="14.4" customHeight="1">
      <c r="B29" s="36"/>
      <c r="D29" s="27" t="s">
        <v>39</v>
      </c>
      <c r="F29" s="37" t="s">
        <v>40</v>
      </c>
      <c r="L29" s="228">
        <v>0.2</v>
      </c>
      <c r="M29" s="229"/>
      <c r="N29" s="229"/>
      <c r="O29" s="229"/>
      <c r="P29" s="229"/>
      <c r="Q29" s="38"/>
      <c r="R29" s="38"/>
      <c r="S29" s="38"/>
      <c r="T29" s="38"/>
      <c r="U29" s="38"/>
      <c r="V29" s="38"/>
      <c r="W29" s="230">
        <f>ROUND(AZ94, 2)</f>
        <v>0</v>
      </c>
      <c r="X29" s="229"/>
      <c r="Y29" s="229"/>
      <c r="Z29" s="229"/>
      <c r="AA29" s="229"/>
      <c r="AB29" s="229"/>
      <c r="AC29" s="229"/>
      <c r="AD29" s="229"/>
      <c r="AE29" s="229"/>
      <c r="AF29" s="38"/>
      <c r="AG29" s="38"/>
      <c r="AH29" s="38"/>
      <c r="AI29" s="38"/>
      <c r="AJ29" s="38"/>
      <c r="AK29" s="230">
        <f>ROUND(AV94, 2)</f>
        <v>0</v>
      </c>
      <c r="AL29" s="229"/>
      <c r="AM29" s="229"/>
      <c r="AN29" s="229"/>
      <c r="AO29" s="229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40"/>
    </row>
    <row r="30" spans="2:71" s="2" customFormat="1" ht="14.4" customHeight="1">
      <c r="B30" s="36"/>
      <c r="F30" s="37" t="s">
        <v>41</v>
      </c>
      <c r="L30" s="228">
        <v>0.2</v>
      </c>
      <c r="M30" s="229"/>
      <c r="N30" s="229"/>
      <c r="O30" s="229"/>
      <c r="P30" s="229"/>
      <c r="Q30" s="38"/>
      <c r="R30" s="38"/>
      <c r="S30" s="38"/>
      <c r="T30" s="38"/>
      <c r="U30" s="38"/>
      <c r="V30" s="38"/>
      <c r="W30" s="230">
        <f>ROUND(BA94, 2)</f>
        <v>0</v>
      </c>
      <c r="X30" s="229"/>
      <c r="Y30" s="229"/>
      <c r="Z30" s="229"/>
      <c r="AA30" s="229"/>
      <c r="AB30" s="229"/>
      <c r="AC30" s="229"/>
      <c r="AD30" s="229"/>
      <c r="AE30" s="229"/>
      <c r="AF30" s="38"/>
      <c r="AG30" s="38"/>
      <c r="AH30" s="38"/>
      <c r="AI30" s="38"/>
      <c r="AJ30" s="38"/>
      <c r="AK30" s="230">
        <f>ROUND(AW94, 2)</f>
        <v>0</v>
      </c>
      <c r="AL30" s="229"/>
      <c r="AM30" s="229"/>
      <c r="AN30" s="229"/>
      <c r="AO30" s="229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40"/>
    </row>
    <row r="31" spans="2:71" s="2" customFormat="1" ht="14.4" hidden="1" customHeight="1">
      <c r="B31" s="36"/>
      <c r="F31" s="27" t="s">
        <v>42</v>
      </c>
      <c r="L31" s="237">
        <v>0.2</v>
      </c>
      <c r="M31" s="236"/>
      <c r="N31" s="236"/>
      <c r="O31" s="236"/>
      <c r="P31" s="236"/>
      <c r="W31" s="235">
        <f>ROUND(BB94, 2)</f>
        <v>0</v>
      </c>
      <c r="X31" s="236"/>
      <c r="Y31" s="236"/>
      <c r="Z31" s="236"/>
      <c r="AA31" s="236"/>
      <c r="AB31" s="236"/>
      <c r="AC31" s="236"/>
      <c r="AD31" s="236"/>
      <c r="AE31" s="236"/>
      <c r="AK31" s="235">
        <v>0</v>
      </c>
      <c r="AL31" s="236"/>
      <c r="AM31" s="236"/>
      <c r="AN31" s="236"/>
      <c r="AO31" s="236"/>
      <c r="AR31" s="36"/>
      <c r="BE31" s="240"/>
    </row>
    <row r="32" spans="2:71" s="2" customFormat="1" ht="14.4" hidden="1" customHeight="1">
      <c r="B32" s="36"/>
      <c r="F32" s="27" t="s">
        <v>43</v>
      </c>
      <c r="L32" s="237">
        <v>0.2</v>
      </c>
      <c r="M32" s="236"/>
      <c r="N32" s="236"/>
      <c r="O32" s="236"/>
      <c r="P32" s="236"/>
      <c r="W32" s="235">
        <f>ROUND(BC94, 2)</f>
        <v>0</v>
      </c>
      <c r="X32" s="236"/>
      <c r="Y32" s="236"/>
      <c r="Z32" s="236"/>
      <c r="AA32" s="236"/>
      <c r="AB32" s="236"/>
      <c r="AC32" s="236"/>
      <c r="AD32" s="236"/>
      <c r="AE32" s="236"/>
      <c r="AK32" s="235">
        <v>0</v>
      </c>
      <c r="AL32" s="236"/>
      <c r="AM32" s="236"/>
      <c r="AN32" s="236"/>
      <c r="AO32" s="236"/>
      <c r="AR32" s="36"/>
      <c r="BE32" s="240"/>
    </row>
    <row r="33" spans="2:57" s="2" customFormat="1" ht="14.4" hidden="1" customHeight="1">
      <c r="B33" s="36"/>
      <c r="F33" s="37" t="s">
        <v>44</v>
      </c>
      <c r="L33" s="228">
        <v>0</v>
      </c>
      <c r="M33" s="229"/>
      <c r="N33" s="229"/>
      <c r="O33" s="229"/>
      <c r="P33" s="229"/>
      <c r="Q33" s="38"/>
      <c r="R33" s="38"/>
      <c r="S33" s="38"/>
      <c r="T33" s="38"/>
      <c r="U33" s="38"/>
      <c r="V33" s="38"/>
      <c r="W33" s="230">
        <f>ROUND(BD94, 2)</f>
        <v>0</v>
      </c>
      <c r="X33" s="229"/>
      <c r="Y33" s="229"/>
      <c r="Z33" s="229"/>
      <c r="AA33" s="229"/>
      <c r="AB33" s="229"/>
      <c r="AC33" s="229"/>
      <c r="AD33" s="229"/>
      <c r="AE33" s="229"/>
      <c r="AF33" s="38"/>
      <c r="AG33" s="38"/>
      <c r="AH33" s="38"/>
      <c r="AI33" s="38"/>
      <c r="AJ33" s="38"/>
      <c r="AK33" s="230">
        <v>0</v>
      </c>
      <c r="AL33" s="229"/>
      <c r="AM33" s="229"/>
      <c r="AN33" s="229"/>
      <c r="AO33" s="229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40"/>
    </row>
    <row r="34" spans="2:57" s="1" customFormat="1" ht="6.9" customHeight="1">
      <c r="B34" s="32"/>
      <c r="AR34" s="32"/>
      <c r="BE34" s="239"/>
    </row>
    <row r="35" spans="2:57" s="1" customFormat="1" ht="25.95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34" t="s">
        <v>47</v>
      </c>
      <c r="Y35" s="232"/>
      <c r="Z35" s="232"/>
      <c r="AA35" s="232"/>
      <c r="AB35" s="232"/>
      <c r="AC35" s="42"/>
      <c r="AD35" s="42"/>
      <c r="AE35" s="42"/>
      <c r="AF35" s="42"/>
      <c r="AG35" s="42"/>
      <c r="AH35" s="42"/>
      <c r="AI35" s="42"/>
      <c r="AJ35" s="42"/>
      <c r="AK35" s="231">
        <f>SUM(AK26:AK33)</f>
        <v>0</v>
      </c>
      <c r="AL35" s="232"/>
      <c r="AM35" s="232"/>
      <c r="AN35" s="232"/>
      <c r="AO35" s="233"/>
      <c r="AP35" s="40"/>
      <c r="AQ35" s="40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" customHeight="1">
      <c r="B82" s="32"/>
      <c r="C82" s="21" t="s">
        <v>54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05x</v>
      </c>
      <c r="AR84" s="51"/>
    </row>
    <row r="85" spans="1:91" s="4" customFormat="1" ht="36.9" customHeight="1">
      <c r="B85" s="52"/>
      <c r="C85" s="53" t="s">
        <v>15</v>
      </c>
      <c r="L85" s="263" t="str">
        <f>K6</f>
        <v>NOVOSTAVBA MŠ TRAMÍN - rozpočet 3</v>
      </c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R85" s="52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Kadnárova 2521/69,Bratislava</v>
      </c>
      <c r="AI87" s="27" t="s">
        <v>21</v>
      </c>
      <c r="AM87" s="265" t="str">
        <f>IF(AN8= "","",AN8)</f>
        <v>5. 12. 2022</v>
      </c>
      <c r="AN87" s="265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23</v>
      </c>
      <c r="L89" s="3" t="str">
        <f>IF(E11= "","",E11)</f>
        <v xml:space="preserve">Mestská časť Bratislava - Rača </v>
      </c>
      <c r="AI89" s="27" t="s">
        <v>29</v>
      </c>
      <c r="AM89" s="270" t="str">
        <f>IF(E17="","",E17)</f>
        <v xml:space="preserve">Ing.arch.Peter Kožuško </v>
      </c>
      <c r="AN89" s="271"/>
      <c r="AO89" s="271"/>
      <c r="AP89" s="271"/>
      <c r="AR89" s="32"/>
      <c r="AS89" s="266" t="s">
        <v>55</v>
      </c>
      <c r="AT89" s="267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15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70" t="str">
        <f>IF(E20="","",E20)</f>
        <v>Rosoft,s.r.o.</v>
      </c>
      <c r="AN90" s="271"/>
      <c r="AO90" s="271"/>
      <c r="AP90" s="271"/>
      <c r="AR90" s="32"/>
      <c r="AS90" s="268"/>
      <c r="AT90" s="269"/>
      <c r="BD90" s="59"/>
    </row>
    <row r="91" spans="1:91" s="1" customFormat="1" ht="10.8" customHeight="1">
      <c r="B91" s="32"/>
      <c r="AR91" s="32"/>
      <c r="AS91" s="268"/>
      <c r="AT91" s="269"/>
      <c r="BD91" s="59"/>
    </row>
    <row r="92" spans="1:91" s="1" customFormat="1" ht="29.25" customHeight="1">
      <c r="B92" s="32"/>
      <c r="C92" s="254" t="s">
        <v>56</v>
      </c>
      <c r="D92" s="255"/>
      <c r="E92" s="255"/>
      <c r="F92" s="255"/>
      <c r="G92" s="255"/>
      <c r="H92" s="60"/>
      <c r="I92" s="257" t="s">
        <v>57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6" t="s">
        <v>58</v>
      </c>
      <c r="AH92" s="255"/>
      <c r="AI92" s="255"/>
      <c r="AJ92" s="255"/>
      <c r="AK92" s="255"/>
      <c r="AL92" s="255"/>
      <c r="AM92" s="255"/>
      <c r="AN92" s="257" t="s">
        <v>59</v>
      </c>
      <c r="AO92" s="255"/>
      <c r="AP92" s="258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8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52">
        <f>ROUND(AG95,2)</f>
        <v>0</v>
      </c>
      <c r="AH94" s="252"/>
      <c r="AI94" s="252"/>
      <c r="AJ94" s="252"/>
      <c r="AK94" s="252"/>
      <c r="AL94" s="252"/>
      <c r="AM94" s="252"/>
      <c r="AN94" s="253">
        <f>SUM(AG94,AT94)</f>
        <v>0</v>
      </c>
      <c r="AO94" s="253"/>
      <c r="AP94" s="253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37.5" customHeight="1">
      <c r="B95" s="77"/>
      <c r="C95" s="78"/>
      <c r="D95" s="262" t="s">
        <v>79</v>
      </c>
      <c r="E95" s="262"/>
      <c r="F95" s="262"/>
      <c r="G95" s="262"/>
      <c r="H95" s="262"/>
      <c r="I95" s="79"/>
      <c r="J95" s="262" t="s">
        <v>80</v>
      </c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59">
        <f>ROUND(SUM(AG96:AG98),2)</f>
        <v>0</v>
      </c>
      <c r="AH95" s="260"/>
      <c r="AI95" s="260"/>
      <c r="AJ95" s="260"/>
      <c r="AK95" s="260"/>
      <c r="AL95" s="260"/>
      <c r="AM95" s="260"/>
      <c r="AN95" s="261">
        <f>SUM(AG95,AT95)</f>
        <v>0</v>
      </c>
      <c r="AO95" s="260"/>
      <c r="AP95" s="260"/>
      <c r="AQ95" s="80" t="s">
        <v>81</v>
      </c>
      <c r="AR95" s="77"/>
      <c r="AS95" s="81">
        <f>ROUND(SUM(AS96:AS98),2)</f>
        <v>0</v>
      </c>
      <c r="AT95" s="82">
        <f>ROUND(SUM(AV95:AW95),2)</f>
        <v>0</v>
      </c>
      <c r="AU95" s="83">
        <f>ROUND(SUM(AU96:AU98),5)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ROUND(SUM(AZ96:AZ98),2)</f>
        <v>0</v>
      </c>
      <c r="BA95" s="82">
        <f>ROUND(SUM(BA96:BA98),2)</f>
        <v>0</v>
      </c>
      <c r="BB95" s="82">
        <f>ROUND(SUM(BB96:BB98),2)</f>
        <v>0</v>
      </c>
      <c r="BC95" s="82">
        <f>ROUND(SUM(BC96:BC98),2)</f>
        <v>0</v>
      </c>
      <c r="BD95" s="84">
        <f>ROUND(SUM(BD96:BD98),2)</f>
        <v>0</v>
      </c>
      <c r="BS95" s="85" t="s">
        <v>74</v>
      </c>
      <c r="BT95" s="85" t="s">
        <v>82</v>
      </c>
      <c r="BU95" s="85" t="s">
        <v>76</v>
      </c>
      <c r="BV95" s="85" t="s">
        <v>77</v>
      </c>
      <c r="BW95" s="85" t="s">
        <v>83</v>
      </c>
      <c r="BX95" s="85" t="s">
        <v>4</v>
      </c>
      <c r="CL95" s="85" t="s">
        <v>1</v>
      </c>
      <c r="CM95" s="85" t="s">
        <v>75</v>
      </c>
    </row>
    <row r="96" spans="1:91" s="3" customFormat="1" ht="23.25" customHeight="1">
      <c r="A96" s="86" t="s">
        <v>84</v>
      </c>
      <c r="B96" s="51"/>
      <c r="C96" s="9"/>
      <c r="D96" s="9"/>
      <c r="E96" s="251" t="s">
        <v>85</v>
      </c>
      <c r="F96" s="251"/>
      <c r="G96" s="251"/>
      <c r="H96" s="251"/>
      <c r="I96" s="251"/>
      <c r="J96" s="9"/>
      <c r="K96" s="251" t="s">
        <v>86</v>
      </c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49">
        <f>'01 - SO02.01 Drobná archi...'!J34</f>
        <v>0</v>
      </c>
      <c r="AH96" s="250"/>
      <c r="AI96" s="250"/>
      <c r="AJ96" s="250"/>
      <c r="AK96" s="250"/>
      <c r="AL96" s="250"/>
      <c r="AM96" s="250"/>
      <c r="AN96" s="249">
        <f>SUM(AG96,AT96)</f>
        <v>0</v>
      </c>
      <c r="AO96" s="250"/>
      <c r="AP96" s="250"/>
      <c r="AQ96" s="87" t="s">
        <v>87</v>
      </c>
      <c r="AR96" s="51"/>
      <c r="AS96" s="88">
        <v>0</v>
      </c>
      <c r="AT96" s="89">
        <f>ROUND(SUM(AV96:AW96),2)</f>
        <v>0</v>
      </c>
      <c r="AU96" s="90">
        <f>'01 - SO02.01 Drobná archi...'!P139</f>
        <v>0</v>
      </c>
      <c r="AV96" s="89">
        <f>'01 - SO02.01 Drobná archi...'!J37</f>
        <v>0</v>
      </c>
      <c r="AW96" s="89">
        <f>'01 - SO02.01 Drobná archi...'!J38</f>
        <v>0</v>
      </c>
      <c r="AX96" s="89">
        <f>'01 - SO02.01 Drobná archi...'!J39</f>
        <v>0</v>
      </c>
      <c r="AY96" s="89">
        <f>'01 - SO02.01 Drobná archi...'!J40</f>
        <v>0</v>
      </c>
      <c r="AZ96" s="89">
        <f>'01 - SO02.01 Drobná archi...'!F37</f>
        <v>0</v>
      </c>
      <c r="BA96" s="89">
        <f>'01 - SO02.01 Drobná archi...'!F38</f>
        <v>0</v>
      </c>
      <c r="BB96" s="89">
        <f>'01 - SO02.01 Drobná archi...'!F39</f>
        <v>0</v>
      </c>
      <c r="BC96" s="89">
        <f>'01 - SO02.01 Drobná archi...'!F40</f>
        <v>0</v>
      </c>
      <c r="BD96" s="91">
        <f>'01 - SO02.01 Drobná archi...'!F41</f>
        <v>0</v>
      </c>
      <c r="BT96" s="25" t="s">
        <v>88</v>
      </c>
      <c r="BV96" s="25" t="s">
        <v>77</v>
      </c>
      <c r="BW96" s="25" t="s">
        <v>89</v>
      </c>
      <c r="BX96" s="25" t="s">
        <v>83</v>
      </c>
      <c r="CL96" s="25" t="s">
        <v>1</v>
      </c>
    </row>
    <row r="97" spans="1:90" s="3" customFormat="1" ht="16.5" customHeight="1">
      <c r="A97" s="86" t="s">
        <v>84</v>
      </c>
      <c r="B97" s="51"/>
      <c r="C97" s="9"/>
      <c r="D97" s="9"/>
      <c r="E97" s="251" t="s">
        <v>90</v>
      </c>
      <c r="F97" s="251"/>
      <c r="G97" s="251"/>
      <c r="H97" s="251"/>
      <c r="I97" s="251"/>
      <c r="J97" s="9"/>
      <c r="K97" s="251" t="s">
        <v>91</v>
      </c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49">
        <f>'02 - SO02.02 Sadové úpravy'!J34</f>
        <v>0</v>
      </c>
      <c r="AH97" s="250"/>
      <c r="AI97" s="250"/>
      <c r="AJ97" s="250"/>
      <c r="AK97" s="250"/>
      <c r="AL97" s="250"/>
      <c r="AM97" s="250"/>
      <c r="AN97" s="249">
        <f>SUM(AG97,AT97)</f>
        <v>0</v>
      </c>
      <c r="AO97" s="250"/>
      <c r="AP97" s="250"/>
      <c r="AQ97" s="87" t="s">
        <v>87</v>
      </c>
      <c r="AR97" s="51"/>
      <c r="AS97" s="88">
        <v>0</v>
      </c>
      <c r="AT97" s="89">
        <f>ROUND(SUM(AV97:AW97),2)</f>
        <v>0</v>
      </c>
      <c r="AU97" s="90">
        <f>'02 - SO02.02 Sadové úpravy'!P141</f>
        <v>0</v>
      </c>
      <c r="AV97" s="89">
        <f>'02 - SO02.02 Sadové úpravy'!J37</f>
        <v>0</v>
      </c>
      <c r="AW97" s="89">
        <f>'02 - SO02.02 Sadové úpravy'!J38</f>
        <v>0</v>
      </c>
      <c r="AX97" s="89">
        <f>'02 - SO02.02 Sadové úpravy'!J39</f>
        <v>0</v>
      </c>
      <c r="AY97" s="89">
        <f>'02 - SO02.02 Sadové úpravy'!J40</f>
        <v>0</v>
      </c>
      <c r="AZ97" s="89">
        <f>'02 - SO02.02 Sadové úpravy'!F37</f>
        <v>0</v>
      </c>
      <c r="BA97" s="89">
        <f>'02 - SO02.02 Sadové úpravy'!F38</f>
        <v>0</v>
      </c>
      <c r="BB97" s="89">
        <f>'02 - SO02.02 Sadové úpravy'!F39</f>
        <v>0</v>
      </c>
      <c r="BC97" s="89">
        <f>'02 - SO02.02 Sadové úpravy'!F40</f>
        <v>0</v>
      </c>
      <c r="BD97" s="91">
        <f>'02 - SO02.02 Sadové úpravy'!F41</f>
        <v>0</v>
      </c>
      <c r="BT97" s="25" t="s">
        <v>88</v>
      </c>
      <c r="BV97" s="25" t="s">
        <v>77</v>
      </c>
      <c r="BW97" s="25" t="s">
        <v>92</v>
      </c>
      <c r="BX97" s="25" t="s">
        <v>83</v>
      </c>
      <c r="CL97" s="25" t="s">
        <v>1</v>
      </c>
    </row>
    <row r="98" spans="1:90" s="3" customFormat="1" ht="16.5" customHeight="1">
      <c r="A98" s="86" t="s">
        <v>84</v>
      </c>
      <c r="B98" s="51"/>
      <c r="C98" s="9"/>
      <c r="D98" s="9"/>
      <c r="E98" s="251" t="s">
        <v>93</v>
      </c>
      <c r="F98" s="251"/>
      <c r="G98" s="251"/>
      <c r="H98" s="251"/>
      <c r="I98" s="251"/>
      <c r="J98" s="9"/>
      <c r="K98" s="251" t="s">
        <v>94</v>
      </c>
      <c r="L98" s="251"/>
      <c r="M98" s="251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49">
        <f>'03 - SO02.03 Závlaha'!J34</f>
        <v>0</v>
      </c>
      <c r="AH98" s="250"/>
      <c r="AI98" s="250"/>
      <c r="AJ98" s="250"/>
      <c r="AK98" s="250"/>
      <c r="AL98" s="250"/>
      <c r="AM98" s="250"/>
      <c r="AN98" s="249">
        <f>SUM(AG98,AT98)</f>
        <v>0</v>
      </c>
      <c r="AO98" s="250"/>
      <c r="AP98" s="250"/>
      <c r="AQ98" s="87" t="s">
        <v>87</v>
      </c>
      <c r="AR98" s="51"/>
      <c r="AS98" s="92">
        <v>0</v>
      </c>
      <c r="AT98" s="93">
        <f>ROUND(SUM(AV98:AW98),2)</f>
        <v>0</v>
      </c>
      <c r="AU98" s="94">
        <f>'03 - SO02.03 Závlaha'!P138</f>
        <v>0</v>
      </c>
      <c r="AV98" s="93">
        <f>'03 - SO02.03 Závlaha'!J37</f>
        <v>0</v>
      </c>
      <c r="AW98" s="93">
        <f>'03 - SO02.03 Závlaha'!J38</f>
        <v>0</v>
      </c>
      <c r="AX98" s="93">
        <f>'03 - SO02.03 Závlaha'!J39</f>
        <v>0</v>
      </c>
      <c r="AY98" s="93">
        <f>'03 - SO02.03 Závlaha'!J40</f>
        <v>0</v>
      </c>
      <c r="AZ98" s="93">
        <f>'03 - SO02.03 Závlaha'!F37</f>
        <v>0</v>
      </c>
      <c r="BA98" s="93">
        <f>'03 - SO02.03 Závlaha'!F38</f>
        <v>0</v>
      </c>
      <c r="BB98" s="93">
        <f>'03 - SO02.03 Závlaha'!F39</f>
        <v>0</v>
      </c>
      <c r="BC98" s="93">
        <f>'03 - SO02.03 Závlaha'!F40</f>
        <v>0</v>
      </c>
      <c r="BD98" s="95">
        <f>'03 - SO02.03 Závlaha'!F41</f>
        <v>0</v>
      </c>
      <c r="BT98" s="25" t="s">
        <v>88</v>
      </c>
      <c r="BV98" s="25" t="s">
        <v>77</v>
      </c>
      <c r="BW98" s="25" t="s">
        <v>95</v>
      </c>
      <c r="BX98" s="25" t="s">
        <v>83</v>
      </c>
      <c r="CL98" s="25" t="s">
        <v>1</v>
      </c>
    </row>
    <row r="99" spans="1:90" s="1" customFormat="1" ht="30" customHeight="1">
      <c r="B99" s="32"/>
      <c r="AR99" s="32"/>
    </row>
    <row r="100" spans="1:90" s="1" customFormat="1" ht="6.9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32"/>
    </row>
  </sheetData>
  <mergeCells count="54"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E98:I98"/>
    <mergeCell ref="K98:AF98"/>
    <mergeCell ref="AG94:AM94"/>
    <mergeCell ref="AN94:AP94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W30:AE30"/>
    <mergeCell ref="AK30:AO30"/>
    <mergeCell ref="L30:P30"/>
    <mergeCell ref="AK31:AO31"/>
    <mergeCell ref="AG98:AM98"/>
    <mergeCell ref="AN98:AP98"/>
    <mergeCell ref="L85:AJ85"/>
    <mergeCell ref="AM87:AN8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J5"/>
    <mergeCell ref="K6:AJ6"/>
    <mergeCell ref="E14:AJ14"/>
    <mergeCell ref="E23:AN23"/>
  </mergeCells>
  <hyperlinks>
    <hyperlink ref="A96" location="'01 - SO02.01 Drobná archi...'!C2" display="/" xr:uid="{00000000-0004-0000-0000-000000000000}"/>
    <hyperlink ref="A97" location="'02 - SO02.02 Sadové úpravy'!C2" display="/" xr:uid="{00000000-0004-0000-0000-000001000000}"/>
    <hyperlink ref="A98" location="'03 - SO02.03 Závlaha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4"/>
  <sheetViews>
    <sheetView showGridLines="0" tabSelected="1" zoomScaleNormal="100" workbookViewId="0">
      <selection activeCell="A269" sqref="A269:XFD27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89</v>
      </c>
      <c r="AZ2" s="96" t="s">
        <v>96</v>
      </c>
      <c r="BA2" s="96" t="s">
        <v>1</v>
      </c>
      <c r="BB2" s="96" t="s">
        <v>1</v>
      </c>
      <c r="BC2" s="96" t="s">
        <v>97</v>
      </c>
      <c r="BD2" s="96" t="s">
        <v>88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  <c r="AZ3" s="96" t="s">
        <v>98</v>
      </c>
      <c r="BA3" s="96" t="s">
        <v>1</v>
      </c>
      <c r="BB3" s="96" t="s">
        <v>1</v>
      </c>
      <c r="BC3" s="96" t="s">
        <v>99</v>
      </c>
      <c r="BD3" s="96" t="s">
        <v>88</v>
      </c>
    </row>
    <row r="4" spans="2:56" ht="24.9" customHeight="1">
      <c r="B4" s="20"/>
      <c r="D4" s="21" t="s">
        <v>826</v>
      </c>
      <c r="L4" s="20"/>
      <c r="M4" s="97" t="s">
        <v>9</v>
      </c>
      <c r="AT4" s="17" t="s">
        <v>3</v>
      </c>
      <c r="AZ4" s="96" t="s">
        <v>100</v>
      </c>
      <c r="BA4" s="96" t="s">
        <v>1</v>
      </c>
      <c r="BB4" s="96" t="s">
        <v>1</v>
      </c>
      <c r="BC4" s="96" t="s">
        <v>101</v>
      </c>
      <c r="BD4" s="96" t="s">
        <v>88</v>
      </c>
    </row>
    <row r="5" spans="2:56" ht="6.9" customHeight="1">
      <c r="B5" s="20"/>
      <c r="L5" s="20"/>
      <c r="AZ5" s="96" t="s">
        <v>102</v>
      </c>
      <c r="BA5" s="96" t="s">
        <v>1</v>
      </c>
      <c r="BB5" s="96" t="s">
        <v>1</v>
      </c>
      <c r="BC5" s="96" t="s">
        <v>103</v>
      </c>
      <c r="BD5" s="96" t="s">
        <v>88</v>
      </c>
    </row>
    <row r="6" spans="2:56" ht="12" customHeight="1">
      <c r="B6" s="20"/>
      <c r="D6" s="27" t="s">
        <v>15</v>
      </c>
      <c r="L6" s="20"/>
    </row>
    <row r="7" spans="2:56" ht="16.5" customHeight="1">
      <c r="B7" s="20"/>
      <c r="E7" s="277" t="str">
        <f>'Rekapitulácia stavby'!K6</f>
        <v>NOVOSTAVBA MŠ TRAMÍN - rozpočet 3</v>
      </c>
      <c r="F7" s="278"/>
      <c r="G7" s="278"/>
      <c r="H7" s="278"/>
      <c r="L7" s="20"/>
    </row>
    <row r="8" spans="2:56" ht="12" customHeight="1">
      <c r="B8" s="20"/>
      <c r="D8" s="27" t="s">
        <v>104</v>
      </c>
      <c r="L8" s="20"/>
    </row>
    <row r="9" spans="2:56" s="1" customFormat="1" ht="23.25" customHeight="1">
      <c r="B9" s="32"/>
      <c r="E9" s="277" t="s">
        <v>105</v>
      </c>
      <c r="F9" s="273"/>
      <c r="G9" s="273"/>
      <c r="H9" s="273"/>
      <c r="L9" s="32"/>
    </row>
    <row r="10" spans="2:56" s="1" customFormat="1" ht="12" customHeight="1">
      <c r="B10" s="32"/>
      <c r="D10" s="27" t="s">
        <v>106</v>
      </c>
      <c r="L10" s="32"/>
    </row>
    <row r="11" spans="2:56" s="1" customFormat="1" ht="30" customHeight="1">
      <c r="B11" s="32"/>
      <c r="E11" s="263" t="s">
        <v>107</v>
      </c>
      <c r="F11" s="273"/>
      <c r="G11" s="273"/>
      <c r="H11" s="273"/>
      <c r="L11" s="32"/>
    </row>
    <row r="12" spans="2:56" s="1" customFormat="1">
      <c r="B12" s="32"/>
      <c r="L12" s="32"/>
    </row>
    <row r="13" spans="2:5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5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5. 12. 2022</v>
      </c>
      <c r="L14" s="32"/>
    </row>
    <row r="15" spans="2:56" s="1" customFormat="1" ht="10.8" customHeight="1">
      <c r="B15" s="32"/>
      <c r="L15" s="32"/>
    </row>
    <row r="16" spans="2:5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79" t="str">
        <f>'Rekapitulácia stavby'!E14</f>
        <v>Vyplň údaj</v>
      </c>
      <c r="F20" s="241"/>
      <c r="G20" s="241"/>
      <c r="H20" s="241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5" t="s">
        <v>1</v>
      </c>
      <c r="F29" s="245"/>
      <c r="G29" s="245"/>
      <c r="H29" s="245"/>
      <c r="L29" s="98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D32" s="25" t="s">
        <v>108</v>
      </c>
      <c r="J32" s="99">
        <f>J98</f>
        <v>0</v>
      </c>
      <c r="L32" s="32"/>
    </row>
    <row r="33" spans="2:12" s="1" customFormat="1" ht="14.4" customHeight="1">
      <c r="B33" s="32"/>
      <c r="D33" s="100" t="s">
        <v>109</v>
      </c>
      <c r="J33" s="99">
        <f>J110</f>
        <v>0</v>
      </c>
      <c r="L33" s="32"/>
    </row>
    <row r="34" spans="2:12" s="1" customFormat="1" ht="25.35" customHeight="1">
      <c r="B34" s="32"/>
      <c r="D34" s="101" t="s">
        <v>35</v>
      </c>
      <c r="J34" s="69">
        <f>ROUND(J32 + J33, 2)</f>
        <v>0</v>
      </c>
      <c r="L34" s="32"/>
    </row>
    <row r="35" spans="2:12" s="1" customFormat="1" ht="6.9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" customHeight="1">
      <c r="B37" s="32"/>
      <c r="D37" s="58" t="s">
        <v>39</v>
      </c>
      <c r="E37" s="37" t="s">
        <v>40</v>
      </c>
      <c r="F37" s="102">
        <f>ROUND((SUM(BE110:BE117) + SUM(BE139:BE264)),  2)</f>
        <v>0</v>
      </c>
      <c r="G37" s="103"/>
      <c r="H37" s="103"/>
      <c r="I37" s="104">
        <v>0.2</v>
      </c>
      <c r="J37" s="102">
        <f>ROUND(((SUM(BE110:BE117) + SUM(BE139:BE264))*I37),  2)</f>
        <v>0</v>
      </c>
      <c r="L37" s="32"/>
    </row>
    <row r="38" spans="2:12" s="1" customFormat="1" ht="14.4" customHeight="1">
      <c r="B38" s="32"/>
      <c r="E38" s="37" t="s">
        <v>41</v>
      </c>
      <c r="F38" s="102">
        <f>ROUND((SUM(BF110:BF117) + SUM(BF139:BF264)),  2)</f>
        <v>0</v>
      </c>
      <c r="G38" s="103"/>
      <c r="H38" s="103"/>
      <c r="I38" s="104">
        <v>0.2</v>
      </c>
      <c r="J38" s="102">
        <f>ROUND(((SUM(BF110:BF117) + SUM(BF139:BF264))*I38),  2)</f>
        <v>0</v>
      </c>
      <c r="L38" s="32"/>
    </row>
    <row r="39" spans="2:12" s="1" customFormat="1" ht="14.4" hidden="1" customHeight="1">
      <c r="B39" s="32"/>
      <c r="E39" s="27" t="s">
        <v>42</v>
      </c>
      <c r="F39" s="89">
        <f>ROUND((SUM(BG110:BG117) + SUM(BG139:BG264)),  2)</f>
        <v>0</v>
      </c>
      <c r="I39" s="105">
        <v>0.2</v>
      </c>
      <c r="J39" s="89">
        <f>0</f>
        <v>0</v>
      </c>
      <c r="L39" s="32"/>
    </row>
    <row r="40" spans="2:12" s="1" customFormat="1" ht="14.4" hidden="1" customHeight="1">
      <c r="B40" s="32"/>
      <c r="E40" s="27" t="s">
        <v>43</v>
      </c>
      <c r="F40" s="89">
        <f>ROUND((SUM(BH110:BH117) + SUM(BH139:BH264)),  2)</f>
        <v>0</v>
      </c>
      <c r="I40" s="105">
        <v>0.2</v>
      </c>
      <c r="J40" s="89">
        <f>0</f>
        <v>0</v>
      </c>
      <c r="L40" s="32"/>
    </row>
    <row r="41" spans="2:12" s="1" customFormat="1" ht="14.4" hidden="1" customHeight="1">
      <c r="B41" s="32"/>
      <c r="E41" s="37" t="s">
        <v>44</v>
      </c>
      <c r="F41" s="102">
        <f>ROUND((SUM(BI110:BI117) + SUM(BI139:BI264)),  2)</f>
        <v>0</v>
      </c>
      <c r="G41" s="103"/>
      <c r="H41" s="103"/>
      <c r="I41" s="104">
        <v>0</v>
      </c>
      <c r="J41" s="102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106"/>
      <c r="D43" s="107" t="s">
        <v>45</v>
      </c>
      <c r="E43" s="60"/>
      <c r="F43" s="60"/>
      <c r="G43" s="108" t="s">
        <v>46</v>
      </c>
      <c r="H43" s="109" t="s">
        <v>47</v>
      </c>
      <c r="I43" s="60"/>
      <c r="J43" s="110">
        <f>SUM(J34:J41)</f>
        <v>0</v>
      </c>
      <c r="K43" s="111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2" t="s">
        <v>51</v>
      </c>
      <c r="G61" s="46" t="s">
        <v>50</v>
      </c>
      <c r="H61" s="34"/>
      <c r="I61" s="34"/>
      <c r="J61" s="113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2" t="s">
        <v>51</v>
      </c>
      <c r="G76" s="46" t="s">
        <v>50</v>
      </c>
      <c r="H76" s="34"/>
      <c r="I76" s="34"/>
      <c r="J76" s="113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827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77" t="str">
        <f>E7</f>
        <v>NOVOSTAVBA MŠ TRAMÍN - rozpočet 3</v>
      </c>
      <c r="F85" s="278"/>
      <c r="G85" s="278"/>
      <c r="H85" s="278"/>
      <c r="L85" s="32"/>
    </row>
    <row r="86" spans="2:12" ht="12" customHeight="1">
      <c r="B86" s="20"/>
      <c r="C86" s="27" t="s">
        <v>104</v>
      </c>
      <c r="L86" s="20"/>
    </row>
    <row r="87" spans="2:12" s="1" customFormat="1" ht="23.25" customHeight="1">
      <c r="B87" s="32"/>
      <c r="E87" s="277" t="s">
        <v>105</v>
      </c>
      <c r="F87" s="273"/>
      <c r="G87" s="273"/>
      <c r="H87" s="273"/>
      <c r="L87" s="32"/>
    </row>
    <row r="88" spans="2:12" s="1" customFormat="1" ht="12" customHeight="1">
      <c r="B88" s="32"/>
      <c r="C88" s="27" t="s">
        <v>106</v>
      </c>
      <c r="L88" s="32"/>
    </row>
    <row r="89" spans="2:12" s="1" customFormat="1" ht="30" customHeight="1">
      <c r="B89" s="32"/>
      <c r="E89" s="263" t="str">
        <f>E11</f>
        <v>01 - SO02.01 Drobná architektúra,spevnené plochy + oplotenie</v>
      </c>
      <c r="F89" s="273"/>
      <c r="G89" s="273"/>
      <c r="H89" s="273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Kadnárova 2521/69,Bratislava</v>
      </c>
      <c r="I91" s="27" t="s">
        <v>21</v>
      </c>
      <c r="J91" s="55" t="str">
        <f>IF(J14="","",J14)</f>
        <v>5. 12. 2022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 xml:space="preserve">Mestská časť Bratislava - Rača </v>
      </c>
      <c r="I93" s="27" t="s">
        <v>29</v>
      </c>
      <c r="J93" s="30" t="str">
        <f>E23</f>
        <v xml:space="preserve">Ing.arch.Peter Kožuško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Rosoft,s.r.o.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4" t="s">
        <v>110</v>
      </c>
      <c r="D96" s="106"/>
      <c r="E96" s="106"/>
      <c r="F96" s="106"/>
      <c r="G96" s="106"/>
      <c r="H96" s="106"/>
      <c r="I96" s="106"/>
      <c r="J96" s="115" t="s">
        <v>111</v>
      </c>
      <c r="K96" s="106"/>
      <c r="L96" s="32"/>
    </row>
    <row r="97" spans="2:65" s="1" customFormat="1" ht="10.35" customHeight="1">
      <c r="B97" s="32"/>
      <c r="L97" s="32"/>
    </row>
    <row r="98" spans="2:65" s="1" customFormat="1" ht="22.8" customHeight="1">
      <c r="B98" s="32"/>
      <c r="C98" s="116" t="s">
        <v>112</v>
      </c>
      <c r="J98" s="69">
        <f>J139</f>
        <v>0</v>
      </c>
      <c r="L98" s="32"/>
      <c r="AU98" s="17" t="s">
        <v>113</v>
      </c>
    </row>
    <row r="99" spans="2:65" s="8" customFormat="1" ht="24.9" customHeight="1">
      <c r="B99" s="117"/>
      <c r="D99" s="118" t="s">
        <v>114</v>
      </c>
      <c r="E99" s="119"/>
      <c r="F99" s="119"/>
      <c r="G99" s="119"/>
      <c r="H99" s="119"/>
      <c r="I99" s="119"/>
      <c r="J99" s="120">
        <f>J140</f>
        <v>0</v>
      </c>
      <c r="L99" s="117"/>
    </row>
    <row r="100" spans="2:65" s="9" customFormat="1" ht="19.95" customHeight="1">
      <c r="B100" s="121"/>
      <c r="D100" s="122" t="s">
        <v>115</v>
      </c>
      <c r="E100" s="123"/>
      <c r="F100" s="123"/>
      <c r="G100" s="123"/>
      <c r="H100" s="123"/>
      <c r="I100" s="123"/>
      <c r="J100" s="124">
        <f>J141</f>
        <v>0</v>
      </c>
      <c r="L100" s="121"/>
    </row>
    <row r="101" spans="2:65" s="9" customFormat="1" ht="19.95" customHeight="1">
      <c r="B101" s="121"/>
      <c r="D101" s="122" t="s">
        <v>116</v>
      </c>
      <c r="E101" s="123"/>
      <c r="F101" s="123"/>
      <c r="G101" s="123"/>
      <c r="H101" s="123"/>
      <c r="I101" s="123"/>
      <c r="J101" s="124">
        <f>J163</f>
        <v>0</v>
      </c>
      <c r="L101" s="121"/>
    </row>
    <row r="102" spans="2:65" s="9" customFormat="1" ht="19.95" customHeight="1">
      <c r="B102" s="121"/>
      <c r="D102" s="122" t="s">
        <v>117</v>
      </c>
      <c r="E102" s="123"/>
      <c r="F102" s="123"/>
      <c r="G102" s="123"/>
      <c r="H102" s="123"/>
      <c r="I102" s="123"/>
      <c r="J102" s="124">
        <f>J187</f>
        <v>0</v>
      </c>
      <c r="L102" s="121"/>
    </row>
    <row r="103" spans="2:65" s="9" customFormat="1" ht="19.95" customHeight="1">
      <c r="B103" s="121"/>
      <c r="D103" s="122" t="s">
        <v>118</v>
      </c>
      <c r="E103" s="123"/>
      <c r="F103" s="123"/>
      <c r="G103" s="123"/>
      <c r="H103" s="123"/>
      <c r="I103" s="123"/>
      <c r="J103" s="124">
        <f>J208</f>
        <v>0</v>
      </c>
      <c r="L103" s="121"/>
    </row>
    <row r="104" spans="2:65" s="8" customFormat="1" ht="24.9" customHeight="1">
      <c r="B104" s="117"/>
      <c r="D104" s="118" t="s">
        <v>119</v>
      </c>
      <c r="E104" s="119"/>
      <c r="F104" s="119"/>
      <c r="G104" s="119"/>
      <c r="H104" s="119"/>
      <c r="I104" s="119"/>
      <c r="J104" s="120">
        <f>J210</f>
        <v>0</v>
      </c>
      <c r="L104" s="117"/>
    </row>
    <row r="105" spans="2:65" s="9" customFormat="1" ht="19.95" customHeight="1">
      <c r="B105" s="121"/>
      <c r="D105" s="122" t="s">
        <v>120</v>
      </c>
      <c r="E105" s="123"/>
      <c r="F105" s="123"/>
      <c r="G105" s="123"/>
      <c r="H105" s="123"/>
      <c r="I105" s="123"/>
      <c r="J105" s="124">
        <f>J211</f>
        <v>0</v>
      </c>
      <c r="L105" s="121"/>
    </row>
    <row r="106" spans="2:65" s="9" customFormat="1" ht="19.95" customHeight="1">
      <c r="B106" s="121"/>
      <c r="D106" s="122" t="s">
        <v>121</v>
      </c>
      <c r="E106" s="123"/>
      <c r="F106" s="123"/>
      <c r="G106" s="123"/>
      <c r="H106" s="123"/>
      <c r="I106" s="123"/>
      <c r="J106" s="124">
        <f>J229</f>
        <v>0</v>
      </c>
      <c r="L106" s="121"/>
    </row>
    <row r="107" spans="2:65" s="9" customFormat="1" ht="19.95" customHeight="1">
      <c r="B107" s="121"/>
      <c r="D107" s="122" t="s">
        <v>122</v>
      </c>
      <c r="E107" s="123"/>
      <c r="F107" s="123"/>
      <c r="G107" s="123"/>
      <c r="H107" s="123"/>
      <c r="I107" s="123"/>
      <c r="J107" s="124">
        <f>J241</f>
        <v>0</v>
      </c>
      <c r="L107" s="121"/>
    </row>
    <row r="108" spans="2:65" s="1" customFormat="1" ht="21.75" customHeight="1">
      <c r="B108" s="32"/>
      <c r="L108" s="32"/>
    </row>
    <row r="109" spans="2:65" s="1" customFormat="1" ht="6.9" customHeight="1">
      <c r="B109" s="32"/>
      <c r="L109" s="32"/>
    </row>
    <row r="110" spans="2:65" s="1" customFormat="1" ht="29.25" customHeight="1">
      <c r="B110" s="32"/>
      <c r="C110" s="116" t="s">
        <v>123</v>
      </c>
      <c r="J110" s="125">
        <f>ROUND(J111 + J112 + J113 + J114 + J115 + J116,2)</f>
        <v>0</v>
      </c>
      <c r="L110" s="32"/>
      <c r="N110" s="126" t="s">
        <v>39</v>
      </c>
    </row>
    <row r="111" spans="2:65" s="1" customFormat="1" ht="18" customHeight="1">
      <c r="B111" s="127"/>
      <c r="C111" s="128"/>
      <c r="D111" s="275" t="s">
        <v>124</v>
      </c>
      <c r="E111" s="276"/>
      <c r="F111" s="276"/>
      <c r="G111" s="128"/>
      <c r="H111" s="128"/>
      <c r="I111" s="128"/>
      <c r="J111" s="130">
        <v>0</v>
      </c>
      <c r="K111" s="128"/>
      <c r="L111" s="127"/>
      <c r="M111" s="128"/>
      <c r="N111" s="131" t="s">
        <v>41</v>
      </c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32" t="s">
        <v>125</v>
      </c>
      <c r="AZ111" s="128"/>
      <c r="BA111" s="128"/>
      <c r="BB111" s="128"/>
      <c r="BC111" s="128"/>
      <c r="BD111" s="128"/>
      <c r="BE111" s="133">
        <f t="shared" ref="BE111:BE116" si="0">IF(N111="základná",J111,0)</f>
        <v>0</v>
      </c>
      <c r="BF111" s="133">
        <f t="shared" ref="BF111:BF116" si="1">IF(N111="znížená",J111,0)</f>
        <v>0</v>
      </c>
      <c r="BG111" s="133">
        <f t="shared" ref="BG111:BG116" si="2">IF(N111="zákl. prenesená",J111,0)</f>
        <v>0</v>
      </c>
      <c r="BH111" s="133">
        <f t="shared" ref="BH111:BH116" si="3">IF(N111="zníž. prenesená",J111,0)</f>
        <v>0</v>
      </c>
      <c r="BI111" s="133">
        <f t="shared" ref="BI111:BI116" si="4">IF(N111="nulová",J111,0)</f>
        <v>0</v>
      </c>
      <c r="BJ111" s="132" t="s">
        <v>88</v>
      </c>
      <c r="BK111" s="128"/>
      <c r="BL111" s="128"/>
      <c r="BM111" s="128"/>
    </row>
    <row r="112" spans="2:65" s="1" customFormat="1" ht="18" customHeight="1">
      <c r="B112" s="127"/>
      <c r="C112" s="128"/>
      <c r="D112" s="275" t="s">
        <v>126</v>
      </c>
      <c r="E112" s="276"/>
      <c r="F112" s="276"/>
      <c r="G112" s="128"/>
      <c r="H112" s="128"/>
      <c r="I112" s="128"/>
      <c r="J112" s="130">
        <v>0</v>
      </c>
      <c r="K112" s="128"/>
      <c r="L112" s="127"/>
      <c r="M112" s="128"/>
      <c r="N112" s="131" t="s">
        <v>41</v>
      </c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32" t="s">
        <v>125</v>
      </c>
      <c r="AZ112" s="128"/>
      <c r="BA112" s="128"/>
      <c r="BB112" s="128"/>
      <c r="BC112" s="128"/>
      <c r="BD112" s="128"/>
      <c r="BE112" s="133">
        <f t="shared" si="0"/>
        <v>0</v>
      </c>
      <c r="BF112" s="133">
        <f t="shared" si="1"/>
        <v>0</v>
      </c>
      <c r="BG112" s="133">
        <f t="shared" si="2"/>
        <v>0</v>
      </c>
      <c r="BH112" s="133">
        <f t="shared" si="3"/>
        <v>0</v>
      </c>
      <c r="BI112" s="133">
        <f t="shared" si="4"/>
        <v>0</v>
      </c>
      <c r="BJ112" s="132" t="s">
        <v>88</v>
      </c>
      <c r="BK112" s="128"/>
      <c r="BL112" s="128"/>
      <c r="BM112" s="128"/>
    </row>
    <row r="113" spans="2:65" s="1" customFormat="1" ht="18" customHeight="1">
      <c r="B113" s="127"/>
      <c r="C113" s="128"/>
      <c r="D113" s="275" t="s">
        <v>127</v>
      </c>
      <c r="E113" s="276"/>
      <c r="F113" s="276"/>
      <c r="G113" s="128"/>
      <c r="H113" s="128"/>
      <c r="I113" s="128"/>
      <c r="J113" s="130">
        <v>0</v>
      </c>
      <c r="K113" s="128"/>
      <c r="L113" s="127"/>
      <c r="M113" s="128"/>
      <c r="N113" s="131" t="s">
        <v>41</v>
      </c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32" t="s">
        <v>125</v>
      </c>
      <c r="AZ113" s="128"/>
      <c r="BA113" s="128"/>
      <c r="BB113" s="128"/>
      <c r="BC113" s="128"/>
      <c r="BD113" s="128"/>
      <c r="BE113" s="133">
        <f t="shared" si="0"/>
        <v>0</v>
      </c>
      <c r="BF113" s="133">
        <f t="shared" si="1"/>
        <v>0</v>
      </c>
      <c r="BG113" s="133">
        <f t="shared" si="2"/>
        <v>0</v>
      </c>
      <c r="BH113" s="133">
        <f t="shared" si="3"/>
        <v>0</v>
      </c>
      <c r="BI113" s="133">
        <f t="shared" si="4"/>
        <v>0</v>
      </c>
      <c r="BJ113" s="132" t="s">
        <v>88</v>
      </c>
      <c r="BK113" s="128"/>
      <c r="BL113" s="128"/>
      <c r="BM113" s="128"/>
    </row>
    <row r="114" spans="2:65" s="1" customFormat="1" ht="18" customHeight="1">
      <c r="B114" s="127"/>
      <c r="C114" s="128"/>
      <c r="D114" s="275" t="s">
        <v>128</v>
      </c>
      <c r="E114" s="276"/>
      <c r="F114" s="276"/>
      <c r="G114" s="128"/>
      <c r="H114" s="128"/>
      <c r="I114" s="128"/>
      <c r="J114" s="130">
        <v>0</v>
      </c>
      <c r="K114" s="128"/>
      <c r="L114" s="127"/>
      <c r="M114" s="128"/>
      <c r="N114" s="131" t="s">
        <v>41</v>
      </c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32" t="s">
        <v>125</v>
      </c>
      <c r="AZ114" s="128"/>
      <c r="BA114" s="128"/>
      <c r="BB114" s="128"/>
      <c r="BC114" s="128"/>
      <c r="BD114" s="128"/>
      <c r="BE114" s="133">
        <f t="shared" si="0"/>
        <v>0</v>
      </c>
      <c r="BF114" s="133">
        <f t="shared" si="1"/>
        <v>0</v>
      </c>
      <c r="BG114" s="133">
        <f t="shared" si="2"/>
        <v>0</v>
      </c>
      <c r="BH114" s="133">
        <f t="shared" si="3"/>
        <v>0</v>
      </c>
      <c r="BI114" s="133">
        <f t="shared" si="4"/>
        <v>0</v>
      </c>
      <c r="BJ114" s="132" t="s">
        <v>88</v>
      </c>
      <c r="BK114" s="128"/>
      <c r="BL114" s="128"/>
      <c r="BM114" s="128"/>
    </row>
    <row r="115" spans="2:65" s="1" customFormat="1" ht="18" customHeight="1">
      <c r="B115" s="127"/>
      <c r="C115" s="128"/>
      <c r="D115" s="275" t="s">
        <v>129</v>
      </c>
      <c r="E115" s="276"/>
      <c r="F115" s="276"/>
      <c r="G115" s="128"/>
      <c r="H115" s="128"/>
      <c r="I115" s="128"/>
      <c r="J115" s="130">
        <v>0</v>
      </c>
      <c r="K115" s="128"/>
      <c r="L115" s="127"/>
      <c r="M115" s="128"/>
      <c r="N115" s="131" t="s">
        <v>41</v>
      </c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32" t="s">
        <v>125</v>
      </c>
      <c r="AZ115" s="128"/>
      <c r="BA115" s="128"/>
      <c r="BB115" s="128"/>
      <c r="BC115" s="128"/>
      <c r="BD115" s="128"/>
      <c r="BE115" s="133">
        <f t="shared" si="0"/>
        <v>0</v>
      </c>
      <c r="BF115" s="133">
        <f t="shared" si="1"/>
        <v>0</v>
      </c>
      <c r="BG115" s="133">
        <f t="shared" si="2"/>
        <v>0</v>
      </c>
      <c r="BH115" s="133">
        <f t="shared" si="3"/>
        <v>0</v>
      </c>
      <c r="BI115" s="133">
        <f t="shared" si="4"/>
        <v>0</v>
      </c>
      <c r="BJ115" s="132" t="s">
        <v>88</v>
      </c>
      <c r="BK115" s="128"/>
      <c r="BL115" s="128"/>
      <c r="BM115" s="128"/>
    </row>
    <row r="116" spans="2:65" s="1" customFormat="1" ht="18" customHeight="1">
      <c r="B116" s="127"/>
      <c r="C116" s="128"/>
      <c r="D116" s="129" t="s">
        <v>130</v>
      </c>
      <c r="E116" s="128"/>
      <c r="F116" s="128"/>
      <c r="G116" s="128"/>
      <c r="H116" s="128"/>
      <c r="I116" s="128"/>
      <c r="J116" s="130">
        <f>ROUND(J32*T116,2)</f>
        <v>0</v>
      </c>
      <c r="K116" s="128"/>
      <c r="L116" s="127"/>
      <c r="M116" s="128"/>
      <c r="N116" s="131" t="s">
        <v>41</v>
      </c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32" t="s">
        <v>131</v>
      </c>
      <c r="AZ116" s="128"/>
      <c r="BA116" s="128"/>
      <c r="BB116" s="128"/>
      <c r="BC116" s="128"/>
      <c r="BD116" s="128"/>
      <c r="BE116" s="133">
        <f t="shared" si="0"/>
        <v>0</v>
      </c>
      <c r="BF116" s="133">
        <f t="shared" si="1"/>
        <v>0</v>
      </c>
      <c r="BG116" s="133">
        <f t="shared" si="2"/>
        <v>0</v>
      </c>
      <c r="BH116" s="133">
        <f t="shared" si="3"/>
        <v>0</v>
      </c>
      <c r="BI116" s="133">
        <f t="shared" si="4"/>
        <v>0</v>
      </c>
      <c r="BJ116" s="132" t="s">
        <v>88</v>
      </c>
      <c r="BK116" s="128"/>
      <c r="BL116" s="128"/>
      <c r="BM116" s="128"/>
    </row>
    <row r="117" spans="2:65" s="1" customFormat="1">
      <c r="B117" s="32"/>
      <c r="L117" s="32"/>
    </row>
    <row r="118" spans="2:65" s="1" customFormat="1" ht="29.25" customHeight="1">
      <c r="B118" s="32"/>
      <c r="C118" s="134" t="s">
        <v>132</v>
      </c>
      <c r="D118" s="106"/>
      <c r="E118" s="106"/>
      <c r="F118" s="106"/>
      <c r="G118" s="106"/>
      <c r="H118" s="106"/>
      <c r="I118" s="106"/>
      <c r="J118" s="135">
        <f>ROUND(J98+J110,2)</f>
        <v>0</v>
      </c>
      <c r="K118" s="106"/>
      <c r="L118" s="32"/>
    </row>
    <row r="119" spans="2:65" s="1" customFormat="1" ht="6.9" customHeight="1"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32"/>
    </row>
    <row r="123" spans="2:65" s="1" customFormat="1" ht="6.9" customHeight="1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32"/>
    </row>
    <row r="124" spans="2:65" s="1" customFormat="1" ht="24.9" customHeight="1">
      <c r="B124" s="32"/>
      <c r="C124" s="21" t="s">
        <v>828</v>
      </c>
      <c r="L124" s="32"/>
    </row>
    <row r="125" spans="2:65" s="1" customFormat="1" ht="6.9" customHeight="1">
      <c r="B125" s="32"/>
      <c r="L125" s="32"/>
    </row>
    <row r="126" spans="2:65" s="1" customFormat="1" ht="12" customHeight="1">
      <c r="B126" s="32"/>
      <c r="C126" s="27" t="s">
        <v>15</v>
      </c>
      <c r="L126" s="32"/>
    </row>
    <row r="127" spans="2:65" s="1" customFormat="1" ht="16.5" customHeight="1">
      <c r="B127" s="32"/>
      <c r="E127" s="277" t="str">
        <f>E7</f>
        <v>NOVOSTAVBA MŠ TRAMÍN - rozpočet 3</v>
      </c>
      <c r="F127" s="278"/>
      <c r="G127" s="278"/>
      <c r="H127" s="278"/>
      <c r="L127" s="32"/>
    </row>
    <row r="128" spans="2:65" ht="12" customHeight="1">
      <c r="B128" s="20"/>
      <c r="C128" s="27" t="s">
        <v>104</v>
      </c>
      <c r="L128" s="20"/>
    </row>
    <row r="129" spans="2:65" s="1" customFormat="1" ht="23.25" customHeight="1">
      <c r="B129" s="32"/>
      <c r="E129" s="277" t="s">
        <v>105</v>
      </c>
      <c r="F129" s="273"/>
      <c r="G129" s="273"/>
      <c r="H129" s="273"/>
      <c r="L129" s="32"/>
    </row>
    <row r="130" spans="2:65" s="1" customFormat="1" ht="12" customHeight="1">
      <c r="B130" s="32"/>
      <c r="C130" s="27" t="s">
        <v>106</v>
      </c>
      <c r="L130" s="32"/>
    </row>
    <row r="131" spans="2:65" s="1" customFormat="1" ht="30" customHeight="1">
      <c r="B131" s="32"/>
      <c r="E131" s="263" t="str">
        <f>E11</f>
        <v>01 - SO02.01 Drobná architektúra,spevnené plochy + oplotenie</v>
      </c>
      <c r="F131" s="273"/>
      <c r="G131" s="273"/>
      <c r="H131" s="273"/>
      <c r="L131" s="32"/>
    </row>
    <row r="132" spans="2:65" s="1" customFormat="1" ht="6.9" customHeight="1">
      <c r="B132" s="32"/>
      <c r="L132" s="32"/>
    </row>
    <row r="133" spans="2:65" s="1" customFormat="1" ht="12" customHeight="1">
      <c r="B133" s="32"/>
      <c r="C133" s="27" t="s">
        <v>19</v>
      </c>
      <c r="F133" s="25" t="str">
        <f>F14</f>
        <v>Kadnárova 2521/69,Bratislava</v>
      </c>
      <c r="I133" s="27" t="s">
        <v>21</v>
      </c>
      <c r="J133" s="55" t="str">
        <f>IF(J14="","",J14)</f>
        <v>5. 12. 2022</v>
      </c>
      <c r="L133" s="32"/>
    </row>
    <row r="134" spans="2:65" s="1" customFormat="1" ht="6.9" customHeight="1">
      <c r="B134" s="32"/>
      <c r="L134" s="32"/>
    </row>
    <row r="135" spans="2:65" s="1" customFormat="1" ht="25.65" customHeight="1">
      <c r="B135" s="32"/>
      <c r="C135" s="27" t="s">
        <v>23</v>
      </c>
      <c r="F135" s="25" t="str">
        <f>E17</f>
        <v xml:space="preserve">Mestská časť Bratislava - Rača </v>
      </c>
      <c r="I135" s="27" t="s">
        <v>29</v>
      </c>
      <c r="J135" s="30" t="str">
        <f>E23</f>
        <v xml:space="preserve">Ing.arch.Peter Kožuško </v>
      </c>
      <c r="L135" s="32"/>
    </row>
    <row r="136" spans="2:65" s="1" customFormat="1" ht="15.15" customHeight="1">
      <c r="B136" s="32"/>
      <c r="C136" s="27" t="s">
        <v>27</v>
      </c>
      <c r="F136" s="25" t="str">
        <f>IF(E20="","",E20)</f>
        <v>Vyplň údaj</v>
      </c>
      <c r="I136" s="27" t="s">
        <v>32</v>
      </c>
      <c r="J136" s="30" t="str">
        <f>E26</f>
        <v>Rosoft,s.r.o.</v>
      </c>
      <c r="L136" s="32"/>
    </row>
    <row r="137" spans="2:65" s="1" customFormat="1" ht="10.35" customHeight="1">
      <c r="B137" s="32"/>
      <c r="L137" s="32"/>
    </row>
    <row r="138" spans="2:65" s="10" customFormat="1" ht="29.25" customHeight="1">
      <c r="B138" s="136"/>
      <c r="C138" s="137" t="s">
        <v>133</v>
      </c>
      <c r="D138" s="138" t="s">
        <v>60</v>
      </c>
      <c r="E138" s="138" t="s">
        <v>56</v>
      </c>
      <c r="F138" s="138" t="s">
        <v>57</v>
      </c>
      <c r="G138" s="138" t="s">
        <v>134</v>
      </c>
      <c r="H138" s="138" t="s">
        <v>135</v>
      </c>
      <c r="I138" s="138" t="s">
        <v>136</v>
      </c>
      <c r="J138" s="139" t="s">
        <v>111</v>
      </c>
      <c r="K138" s="140" t="s">
        <v>137</v>
      </c>
      <c r="L138" s="136"/>
      <c r="M138" s="62" t="s">
        <v>1</v>
      </c>
      <c r="N138" s="63" t="s">
        <v>39</v>
      </c>
      <c r="O138" s="63" t="s">
        <v>138</v>
      </c>
      <c r="P138" s="63" t="s">
        <v>139</v>
      </c>
      <c r="Q138" s="63" t="s">
        <v>140</v>
      </c>
      <c r="R138" s="63" t="s">
        <v>141</v>
      </c>
      <c r="S138" s="63" t="s">
        <v>142</v>
      </c>
      <c r="T138" s="64" t="s">
        <v>143</v>
      </c>
    </row>
    <row r="139" spans="2:65" s="1" customFormat="1" ht="22.8" customHeight="1">
      <c r="B139" s="32"/>
      <c r="C139" s="67" t="s">
        <v>108</v>
      </c>
      <c r="J139" s="141">
        <f>BK139</f>
        <v>0</v>
      </c>
      <c r="L139" s="32"/>
      <c r="M139" s="65"/>
      <c r="N139" s="56"/>
      <c r="O139" s="56"/>
      <c r="P139" s="142">
        <f>P140+P210</f>
        <v>0</v>
      </c>
      <c r="Q139" s="56"/>
      <c r="R139" s="142">
        <f>R140+R210</f>
        <v>96.341423619999986</v>
      </c>
      <c r="S139" s="56"/>
      <c r="T139" s="143">
        <f>T140+T210</f>
        <v>0</v>
      </c>
      <c r="AT139" s="17" t="s">
        <v>74</v>
      </c>
      <c r="AU139" s="17" t="s">
        <v>113</v>
      </c>
      <c r="BK139" s="144">
        <f>BK140+BK210</f>
        <v>0</v>
      </c>
    </row>
    <row r="140" spans="2:65" s="11" customFormat="1" ht="25.95" customHeight="1">
      <c r="B140" s="145"/>
      <c r="D140" s="146" t="s">
        <v>74</v>
      </c>
      <c r="E140" s="147" t="s">
        <v>144</v>
      </c>
      <c r="F140" s="147" t="s">
        <v>145</v>
      </c>
      <c r="I140" s="148"/>
      <c r="J140" s="149">
        <f>BK140</f>
        <v>0</v>
      </c>
      <c r="L140" s="145"/>
      <c r="M140" s="150"/>
      <c r="P140" s="151">
        <f>P141+P163+P187+P208</f>
        <v>0</v>
      </c>
      <c r="R140" s="151">
        <f>R141+R163+R187+R208</f>
        <v>96.074293719999986</v>
      </c>
      <c r="T140" s="152">
        <f>T141+T163+T187+T208</f>
        <v>0</v>
      </c>
      <c r="AR140" s="146" t="s">
        <v>82</v>
      </c>
      <c r="AT140" s="153" t="s">
        <v>74</v>
      </c>
      <c r="AU140" s="153" t="s">
        <v>75</v>
      </c>
      <c r="AY140" s="146" t="s">
        <v>146</v>
      </c>
      <c r="BK140" s="154">
        <f>BK141+BK163+BK187+BK208</f>
        <v>0</v>
      </c>
    </row>
    <row r="141" spans="2:65" s="11" customFormat="1" ht="22.8" customHeight="1">
      <c r="B141" s="145"/>
      <c r="D141" s="146" t="s">
        <v>74</v>
      </c>
      <c r="E141" s="155" t="s">
        <v>82</v>
      </c>
      <c r="F141" s="155" t="s">
        <v>147</v>
      </c>
      <c r="I141" s="148"/>
      <c r="J141" s="156">
        <f>BK141</f>
        <v>0</v>
      </c>
      <c r="L141" s="145"/>
      <c r="M141" s="150"/>
      <c r="P141" s="151">
        <f>SUM(P142:P162)</f>
        <v>0</v>
      </c>
      <c r="R141" s="151">
        <f>SUM(R142:R162)</f>
        <v>18.957000000000001</v>
      </c>
      <c r="T141" s="152">
        <f>SUM(T142:T162)</f>
        <v>0</v>
      </c>
      <c r="AR141" s="146" t="s">
        <v>82</v>
      </c>
      <c r="AT141" s="153" t="s">
        <v>74</v>
      </c>
      <c r="AU141" s="153" t="s">
        <v>82</v>
      </c>
      <c r="AY141" s="146" t="s">
        <v>146</v>
      </c>
      <c r="BK141" s="154">
        <f>SUM(BK142:BK162)</f>
        <v>0</v>
      </c>
    </row>
    <row r="142" spans="2:65" s="1" customFormat="1" ht="24.15" customHeight="1">
      <c r="B142" s="127"/>
      <c r="C142" s="157" t="s">
        <v>82</v>
      </c>
      <c r="D142" s="157" t="s">
        <v>148</v>
      </c>
      <c r="E142" s="158" t="s">
        <v>149</v>
      </c>
      <c r="F142" s="159" t="s">
        <v>150</v>
      </c>
      <c r="G142" s="160" t="s">
        <v>151</v>
      </c>
      <c r="H142" s="161">
        <v>6.5519999999999996</v>
      </c>
      <c r="I142" s="162"/>
      <c r="J142" s="163">
        <f>ROUND(I142*H142,2)</f>
        <v>0</v>
      </c>
      <c r="K142" s="164"/>
      <c r="L142" s="32"/>
      <c r="M142" s="165" t="s">
        <v>1</v>
      </c>
      <c r="N142" s="126" t="s">
        <v>41</v>
      </c>
      <c r="P142" s="166">
        <f>O142*H142</f>
        <v>0</v>
      </c>
      <c r="Q142" s="166">
        <v>0</v>
      </c>
      <c r="R142" s="166">
        <f>Q142*H142</f>
        <v>0</v>
      </c>
      <c r="S142" s="166">
        <v>0</v>
      </c>
      <c r="T142" s="167">
        <f>S142*H142</f>
        <v>0</v>
      </c>
      <c r="AR142" s="168" t="s">
        <v>152</v>
      </c>
      <c r="AT142" s="168" t="s">
        <v>148</v>
      </c>
      <c r="AU142" s="168" t="s">
        <v>88</v>
      </c>
      <c r="AY142" s="17" t="s">
        <v>146</v>
      </c>
      <c r="BE142" s="169">
        <f>IF(N142="základná",J142,0)</f>
        <v>0</v>
      </c>
      <c r="BF142" s="169">
        <f>IF(N142="znížená",J142,0)</f>
        <v>0</v>
      </c>
      <c r="BG142" s="169">
        <f>IF(N142="zákl. prenesená",J142,0)</f>
        <v>0</v>
      </c>
      <c r="BH142" s="169">
        <f>IF(N142="zníž. prenesená",J142,0)</f>
        <v>0</v>
      </c>
      <c r="BI142" s="169">
        <f>IF(N142="nulová",J142,0)</f>
        <v>0</v>
      </c>
      <c r="BJ142" s="17" t="s">
        <v>88</v>
      </c>
      <c r="BK142" s="169">
        <f>ROUND(I142*H142,2)</f>
        <v>0</v>
      </c>
      <c r="BL142" s="17" t="s">
        <v>152</v>
      </c>
      <c r="BM142" s="168" t="s">
        <v>153</v>
      </c>
    </row>
    <row r="143" spans="2:65" s="12" customFormat="1">
      <c r="B143" s="170"/>
      <c r="D143" s="171" t="s">
        <v>154</v>
      </c>
      <c r="E143" s="172" t="s">
        <v>1</v>
      </c>
      <c r="F143" s="173" t="s">
        <v>155</v>
      </c>
      <c r="H143" s="172" t="s">
        <v>1</v>
      </c>
      <c r="I143" s="174"/>
      <c r="L143" s="170"/>
      <c r="M143" s="175"/>
      <c r="T143" s="176"/>
      <c r="AT143" s="172" t="s">
        <v>154</v>
      </c>
      <c r="AU143" s="172" t="s">
        <v>88</v>
      </c>
      <c r="AV143" s="12" t="s">
        <v>82</v>
      </c>
      <c r="AW143" s="12" t="s">
        <v>31</v>
      </c>
      <c r="AX143" s="12" t="s">
        <v>75</v>
      </c>
      <c r="AY143" s="172" t="s">
        <v>146</v>
      </c>
    </row>
    <row r="144" spans="2:65" s="13" customFormat="1">
      <c r="B144" s="177"/>
      <c r="D144" s="171" t="s">
        <v>154</v>
      </c>
      <c r="E144" s="178" t="s">
        <v>1</v>
      </c>
      <c r="F144" s="179" t="s">
        <v>156</v>
      </c>
      <c r="H144" s="180">
        <v>6.5519999999999996</v>
      </c>
      <c r="I144" s="181"/>
      <c r="L144" s="177"/>
      <c r="M144" s="182"/>
      <c r="T144" s="183"/>
      <c r="AT144" s="178" t="s">
        <v>154</v>
      </c>
      <c r="AU144" s="178" t="s">
        <v>88</v>
      </c>
      <c r="AV144" s="13" t="s">
        <v>88</v>
      </c>
      <c r="AW144" s="13" t="s">
        <v>31</v>
      </c>
      <c r="AX144" s="13" t="s">
        <v>75</v>
      </c>
      <c r="AY144" s="178" t="s">
        <v>146</v>
      </c>
    </row>
    <row r="145" spans="2:65" s="14" customFormat="1">
      <c r="B145" s="184"/>
      <c r="D145" s="171" t="s">
        <v>154</v>
      </c>
      <c r="E145" s="185" t="s">
        <v>1</v>
      </c>
      <c r="F145" s="186" t="s">
        <v>157</v>
      </c>
      <c r="H145" s="187">
        <v>6.5519999999999996</v>
      </c>
      <c r="I145" s="188"/>
      <c r="L145" s="184"/>
      <c r="M145" s="189"/>
      <c r="T145" s="190"/>
      <c r="AT145" s="185" t="s">
        <v>154</v>
      </c>
      <c r="AU145" s="185" t="s">
        <v>88</v>
      </c>
      <c r="AV145" s="14" t="s">
        <v>158</v>
      </c>
      <c r="AW145" s="14" t="s">
        <v>31</v>
      </c>
      <c r="AX145" s="14" t="s">
        <v>75</v>
      </c>
      <c r="AY145" s="185" t="s">
        <v>146</v>
      </c>
    </row>
    <row r="146" spans="2:65" s="15" customFormat="1">
      <c r="B146" s="191"/>
      <c r="D146" s="171" t="s">
        <v>154</v>
      </c>
      <c r="E146" s="192" t="s">
        <v>1</v>
      </c>
      <c r="F146" s="193" t="s">
        <v>159</v>
      </c>
      <c r="H146" s="194">
        <v>6.5519999999999996</v>
      </c>
      <c r="I146" s="195"/>
      <c r="L146" s="191"/>
      <c r="M146" s="196"/>
      <c r="T146" s="197"/>
      <c r="AT146" s="192" t="s">
        <v>154</v>
      </c>
      <c r="AU146" s="192" t="s">
        <v>88</v>
      </c>
      <c r="AV146" s="15" t="s">
        <v>152</v>
      </c>
      <c r="AW146" s="15" t="s">
        <v>31</v>
      </c>
      <c r="AX146" s="15" t="s">
        <v>82</v>
      </c>
      <c r="AY146" s="192" t="s">
        <v>146</v>
      </c>
    </row>
    <row r="147" spans="2:65" s="1" customFormat="1" ht="24.15" customHeight="1">
      <c r="B147" s="127"/>
      <c r="C147" s="157" t="s">
        <v>88</v>
      </c>
      <c r="D147" s="157" t="s">
        <v>148</v>
      </c>
      <c r="E147" s="158" t="s">
        <v>160</v>
      </c>
      <c r="F147" s="159" t="s">
        <v>161</v>
      </c>
      <c r="G147" s="160" t="s">
        <v>151</v>
      </c>
      <c r="H147" s="161">
        <v>12.39</v>
      </c>
      <c r="I147" s="162"/>
      <c r="J147" s="163">
        <f>ROUND(I147*H147,2)</f>
        <v>0</v>
      </c>
      <c r="K147" s="164"/>
      <c r="L147" s="32"/>
      <c r="M147" s="165" t="s">
        <v>1</v>
      </c>
      <c r="N147" s="126" t="s">
        <v>41</v>
      </c>
      <c r="P147" s="166">
        <f>O147*H147</f>
        <v>0</v>
      </c>
      <c r="Q147" s="166">
        <v>0</v>
      </c>
      <c r="R147" s="166">
        <f>Q147*H147</f>
        <v>0</v>
      </c>
      <c r="S147" s="166">
        <v>0</v>
      </c>
      <c r="T147" s="167">
        <f>S147*H147</f>
        <v>0</v>
      </c>
      <c r="AR147" s="168" t="s">
        <v>152</v>
      </c>
      <c r="AT147" s="168" t="s">
        <v>148</v>
      </c>
      <c r="AU147" s="168" t="s">
        <v>88</v>
      </c>
      <c r="AY147" s="17" t="s">
        <v>146</v>
      </c>
      <c r="BE147" s="169">
        <f>IF(N147="základná",J147,0)</f>
        <v>0</v>
      </c>
      <c r="BF147" s="169">
        <f>IF(N147="znížená",J147,0)</f>
        <v>0</v>
      </c>
      <c r="BG147" s="169">
        <f>IF(N147="zákl. prenesená",J147,0)</f>
        <v>0</v>
      </c>
      <c r="BH147" s="169">
        <f>IF(N147="zníž. prenesená",J147,0)</f>
        <v>0</v>
      </c>
      <c r="BI147" s="169">
        <f>IF(N147="nulová",J147,0)</f>
        <v>0</v>
      </c>
      <c r="BJ147" s="17" t="s">
        <v>88</v>
      </c>
      <c r="BK147" s="169">
        <f>ROUND(I147*H147,2)</f>
        <v>0</v>
      </c>
      <c r="BL147" s="17" t="s">
        <v>152</v>
      </c>
      <c r="BM147" s="168" t="s">
        <v>162</v>
      </c>
    </row>
    <row r="148" spans="2:65" s="12" customFormat="1">
      <c r="B148" s="170"/>
      <c r="D148" s="171" t="s">
        <v>154</v>
      </c>
      <c r="E148" s="172" t="s">
        <v>1</v>
      </c>
      <c r="F148" s="173" t="s">
        <v>163</v>
      </c>
      <c r="H148" s="172" t="s">
        <v>1</v>
      </c>
      <c r="I148" s="174"/>
      <c r="L148" s="170"/>
      <c r="M148" s="175"/>
      <c r="T148" s="176"/>
      <c r="AT148" s="172" t="s">
        <v>154</v>
      </c>
      <c r="AU148" s="172" t="s">
        <v>88</v>
      </c>
      <c r="AV148" s="12" t="s">
        <v>82</v>
      </c>
      <c r="AW148" s="12" t="s">
        <v>31</v>
      </c>
      <c r="AX148" s="12" t="s">
        <v>75</v>
      </c>
      <c r="AY148" s="172" t="s">
        <v>146</v>
      </c>
    </row>
    <row r="149" spans="2:65" s="13" customFormat="1">
      <c r="B149" s="177"/>
      <c r="D149" s="171" t="s">
        <v>154</v>
      </c>
      <c r="E149" s="178" t="s">
        <v>1</v>
      </c>
      <c r="F149" s="179" t="s">
        <v>164</v>
      </c>
      <c r="H149" s="180">
        <v>12.39</v>
      </c>
      <c r="I149" s="181"/>
      <c r="L149" s="177"/>
      <c r="M149" s="182"/>
      <c r="T149" s="183"/>
      <c r="AT149" s="178" t="s">
        <v>154</v>
      </c>
      <c r="AU149" s="178" t="s">
        <v>88</v>
      </c>
      <c r="AV149" s="13" t="s">
        <v>88</v>
      </c>
      <c r="AW149" s="13" t="s">
        <v>31</v>
      </c>
      <c r="AX149" s="13" t="s">
        <v>75</v>
      </c>
      <c r="AY149" s="178" t="s">
        <v>146</v>
      </c>
    </row>
    <row r="150" spans="2:65" s="14" customFormat="1">
      <c r="B150" s="184"/>
      <c r="D150" s="171" t="s">
        <v>154</v>
      </c>
      <c r="E150" s="185" t="s">
        <v>102</v>
      </c>
      <c r="F150" s="186" t="s">
        <v>157</v>
      </c>
      <c r="H150" s="187">
        <v>12.39</v>
      </c>
      <c r="I150" s="188"/>
      <c r="L150" s="184"/>
      <c r="M150" s="189"/>
      <c r="T150" s="190"/>
      <c r="AT150" s="185" t="s">
        <v>154</v>
      </c>
      <c r="AU150" s="185" t="s">
        <v>88</v>
      </c>
      <c r="AV150" s="14" t="s">
        <v>158</v>
      </c>
      <c r="AW150" s="14" t="s">
        <v>31</v>
      </c>
      <c r="AX150" s="14" t="s">
        <v>75</v>
      </c>
      <c r="AY150" s="185" t="s">
        <v>146</v>
      </c>
    </row>
    <row r="151" spans="2:65" s="15" customFormat="1">
      <c r="B151" s="191"/>
      <c r="D151" s="171" t="s">
        <v>154</v>
      </c>
      <c r="E151" s="192" t="s">
        <v>1</v>
      </c>
      <c r="F151" s="193" t="s">
        <v>159</v>
      </c>
      <c r="H151" s="194">
        <v>12.39</v>
      </c>
      <c r="I151" s="195"/>
      <c r="L151" s="191"/>
      <c r="M151" s="196"/>
      <c r="T151" s="197"/>
      <c r="AT151" s="192" t="s">
        <v>154</v>
      </c>
      <c r="AU151" s="192" t="s">
        <v>88</v>
      </c>
      <c r="AV151" s="15" t="s">
        <v>152</v>
      </c>
      <c r="AW151" s="15" t="s">
        <v>31</v>
      </c>
      <c r="AX151" s="15" t="s">
        <v>82</v>
      </c>
      <c r="AY151" s="192" t="s">
        <v>146</v>
      </c>
    </row>
    <row r="152" spans="2:65" s="12" customFormat="1" ht="30.6">
      <c r="B152" s="170"/>
      <c r="D152" s="171" t="s">
        <v>154</v>
      </c>
      <c r="E152" s="172" t="s">
        <v>1</v>
      </c>
      <c r="F152" s="173" t="s">
        <v>165</v>
      </c>
      <c r="H152" s="172" t="s">
        <v>1</v>
      </c>
      <c r="I152" s="174"/>
      <c r="L152" s="170"/>
      <c r="M152" s="175"/>
      <c r="T152" s="176"/>
      <c r="AT152" s="172" t="s">
        <v>154</v>
      </c>
      <c r="AU152" s="172" t="s">
        <v>88</v>
      </c>
      <c r="AV152" s="12" t="s">
        <v>82</v>
      </c>
      <c r="AW152" s="12" t="s">
        <v>31</v>
      </c>
      <c r="AX152" s="12" t="s">
        <v>75</v>
      </c>
      <c r="AY152" s="172" t="s">
        <v>146</v>
      </c>
    </row>
    <row r="153" spans="2:65" s="12" customFormat="1" ht="30.6">
      <c r="B153" s="170"/>
      <c r="D153" s="171" t="s">
        <v>154</v>
      </c>
      <c r="E153" s="172" t="s">
        <v>1</v>
      </c>
      <c r="F153" s="173" t="s">
        <v>166</v>
      </c>
      <c r="H153" s="172" t="s">
        <v>1</v>
      </c>
      <c r="I153" s="174"/>
      <c r="L153" s="170"/>
      <c r="M153" s="175"/>
      <c r="T153" s="176"/>
      <c r="AT153" s="172" t="s">
        <v>154</v>
      </c>
      <c r="AU153" s="172" t="s">
        <v>88</v>
      </c>
      <c r="AV153" s="12" t="s">
        <v>82</v>
      </c>
      <c r="AW153" s="12" t="s">
        <v>31</v>
      </c>
      <c r="AX153" s="12" t="s">
        <v>75</v>
      </c>
      <c r="AY153" s="172" t="s">
        <v>146</v>
      </c>
    </row>
    <row r="154" spans="2:65" s="1" customFormat="1" ht="24.15" customHeight="1">
      <c r="B154" s="127"/>
      <c r="C154" s="198" t="s">
        <v>158</v>
      </c>
      <c r="D154" s="198" t="s">
        <v>167</v>
      </c>
      <c r="E154" s="199" t="s">
        <v>168</v>
      </c>
      <c r="F154" s="200" t="s">
        <v>169</v>
      </c>
      <c r="G154" s="201" t="s">
        <v>170</v>
      </c>
      <c r="H154" s="202">
        <v>18.957000000000001</v>
      </c>
      <c r="I154" s="203"/>
      <c r="J154" s="204">
        <f>ROUND(I154*H154,2)</f>
        <v>0</v>
      </c>
      <c r="K154" s="205"/>
      <c r="L154" s="206"/>
      <c r="M154" s="207" t="s">
        <v>1</v>
      </c>
      <c r="N154" s="208" t="s">
        <v>41</v>
      </c>
      <c r="P154" s="166">
        <f>O154*H154</f>
        <v>0</v>
      </c>
      <c r="Q154" s="166">
        <v>1</v>
      </c>
      <c r="R154" s="166">
        <f>Q154*H154</f>
        <v>18.957000000000001</v>
      </c>
      <c r="S154" s="166">
        <v>0</v>
      </c>
      <c r="T154" s="167">
        <f>S154*H154</f>
        <v>0</v>
      </c>
      <c r="AR154" s="168" t="s">
        <v>171</v>
      </c>
      <c r="AT154" s="168" t="s">
        <v>167</v>
      </c>
      <c r="AU154" s="168" t="s">
        <v>88</v>
      </c>
      <c r="AY154" s="17" t="s">
        <v>146</v>
      </c>
      <c r="BE154" s="169">
        <f>IF(N154="základná",J154,0)</f>
        <v>0</v>
      </c>
      <c r="BF154" s="169">
        <f>IF(N154="znížená",J154,0)</f>
        <v>0</v>
      </c>
      <c r="BG154" s="169">
        <f>IF(N154="zákl. prenesená",J154,0)</f>
        <v>0</v>
      </c>
      <c r="BH154" s="169">
        <f>IF(N154="zníž. prenesená",J154,0)</f>
        <v>0</v>
      </c>
      <c r="BI154" s="169">
        <f>IF(N154="nulová",J154,0)</f>
        <v>0</v>
      </c>
      <c r="BJ154" s="17" t="s">
        <v>88</v>
      </c>
      <c r="BK154" s="169">
        <f>ROUND(I154*H154,2)</f>
        <v>0</v>
      </c>
      <c r="BL154" s="17" t="s">
        <v>152</v>
      </c>
      <c r="BM154" s="168" t="s">
        <v>172</v>
      </c>
    </row>
    <row r="155" spans="2:65" s="13" customFormat="1">
      <c r="B155" s="177"/>
      <c r="D155" s="171" t="s">
        <v>154</v>
      </c>
      <c r="E155" s="178" t="s">
        <v>1</v>
      </c>
      <c r="F155" s="179" t="s">
        <v>173</v>
      </c>
      <c r="H155" s="180">
        <v>18.585000000000001</v>
      </c>
      <c r="I155" s="181"/>
      <c r="L155" s="177"/>
      <c r="M155" s="182"/>
      <c r="T155" s="183"/>
      <c r="AT155" s="178" t="s">
        <v>154</v>
      </c>
      <c r="AU155" s="178" t="s">
        <v>88</v>
      </c>
      <c r="AV155" s="13" t="s">
        <v>88</v>
      </c>
      <c r="AW155" s="13" t="s">
        <v>31</v>
      </c>
      <c r="AX155" s="13" t="s">
        <v>75</v>
      </c>
      <c r="AY155" s="178" t="s">
        <v>146</v>
      </c>
    </row>
    <row r="156" spans="2:65" s="15" customFormat="1">
      <c r="B156" s="191"/>
      <c r="D156" s="171" t="s">
        <v>154</v>
      </c>
      <c r="E156" s="192" t="s">
        <v>1</v>
      </c>
      <c r="F156" s="193" t="s">
        <v>159</v>
      </c>
      <c r="H156" s="194">
        <v>18.585000000000001</v>
      </c>
      <c r="I156" s="195"/>
      <c r="L156" s="191"/>
      <c r="M156" s="196"/>
      <c r="T156" s="197"/>
      <c r="AT156" s="192" t="s">
        <v>154</v>
      </c>
      <c r="AU156" s="192" t="s">
        <v>88</v>
      </c>
      <c r="AV156" s="15" t="s">
        <v>152</v>
      </c>
      <c r="AW156" s="15" t="s">
        <v>31</v>
      </c>
      <c r="AX156" s="15" t="s">
        <v>82</v>
      </c>
      <c r="AY156" s="192" t="s">
        <v>146</v>
      </c>
    </row>
    <row r="157" spans="2:65" s="13" customFormat="1">
      <c r="B157" s="177"/>
      <c r="D157" s="171" t="s">
        <v>154</v>
      </c>
      <c r="F157" s="179" t="s">
        <v>174</v>
      </c>
      <c r="H157" s="180">
        <v>18.957000000000001</v>
      </c>
      <c r="I157" s="181"/>
      <c r="L157" s="177"/>
      <c r="M157" s="182"/>
      <c r="T157" s="183"/>
      <c r="AT157" s="178" t="s">
        <v>154</v>
      </c>
      <c r="AU157" s="178" t="s">
        <v>88</v>
      </c>
      <c r="AV157" s="13" t="s">
        <v>88</v>
      </c>
      <c r="AW157" s="13" t="s">
        <v>3</v>
      </c>
      <c r="AX157" s="13" t="s">
        <v>82</v>
      </c>
      <c r="AY157" s="178" t="s">
        <v>146</v>
      </c>
    </row>
    <row r="158" spans="2:65" s="1" customFormat="1" ht="24.15" customHeight="1">
      <c r="B158" s="127"/>
      <c r="C158" s="157" t="s">
        <v>152</v>
      </c>
      <c r="D158" s="157" t="s">
        <v>148</v>
      </c>
      <c r="E158" s="158" t="s">
        <v>175</v>
      </c>
      <c r="F158" s="159" t="s">
        <v>176</v>
      </c>
      <c r="G158" s="160" t="s">
        <v>151</v>
      </c>
      <c r="H158" s="161">
        <v>2.8079999999999998</v>
      </c>
      <c r="I158" s="162"/>
      <c r="J158" s="163">
        <f>ROUND(I158*H158,2)</f>
        <v>0</v>
      </c>
      <c r="K158" s="164"/>
      <c r="L158" s="32"/>
      <c r="M158" s="165" t="s">
        <v>1</v>
      </c>
      <c r="N158" s="126" t="s">
        <v>41</v>
      </c>
      <c r="P158" s="166">
        <f>O158*H158</f>
        <v>0</v>
      </c>
      <c r="Q158" s="166">
        <v>0</v>
      </c>
      <c r="R158" s="166">
        <f>Q158*H158</f>
        <v>0</v>
      </c>
      <c r="S158" s="166">
        <v>0</v>
      </c>
      <c r="T158" s="167">
        <f>S158*H158</f>
        <v>0</v>
      </c>
      <c r="AR158" s="168" t="s">
        <v>152</v>
      </c>
      <c r="AT158" s="168" t="s">
        <v>148</v>
      </c>
      <c r="AU158" s="168" t="s">
        <v>88</v>
      </c>
      <c r="AY158" s="17" t="s">
        <v>146</v>
      </c>
      <c r="BE158" s="169">
        <f>IF(N158="základná",J158,0)</f>
        <v>0</v>
      </c>
      <c r="BF158" s="169">
        <f>IF(N158="znížená",J158,0)</f>
        <v>0</v>
      </c>
      <c r="BG158" s="169">
        <f>IF(N158="zákl. prenesená",J158,0)</f>
        <v>0</v>
      </c>
      <c r="BH158" s="169">
        <f>IF(N158="zníž. prenesená",J158,0)</f>
        <v>0</v>
      </c>
      <c r="BI158" s="169">
        <f>IF(N158="nulová",J158,0)</f>
        <v>0</v>
      </c>
      <c r="BJ158" s="17" t="s">
        <v>88</v>
      </c>
      <c r="BK158" s="169">
        <f>ROUND(I158*H158,2)</f>
        <v>0</v>
      </c>
      <c r="BL158" s="17" t="s">
        <v>152</v>
      </c>
      <c r="BM158" s="168" t="s">
        <v>177</v>
      </c>
    </row>
    <row r="159" spans="2:65" s="12" customFormat="1">
      <c r="B159" s="170"/>
      <c r="D159" s="171" t="s">
        <v>154</v>
      </c>
      <c r="E159" s="172" t="s">
        <v>1</v>
      </c>
      <c r="F159" s="173" t="s">
        <v>155</v>
      </c>
      <c r="H159" s="172" t="s">
        <v>1</v>
      </c>
      <c r="I159" s="174"/>
      <c r="L159" s="170"/>
      <c r="M159" s="175"/>
      <c r="T159" s="176"/>
      <c r="AT159" s="172" t="s">
        <v>154</v>
      </c>
      <c r="AU159" s="172" t="s">
        <v>88</v>
      </c>
      <c r="AV159" s="12" t="s">
        <v>82</v>
      </c>
      <c r="AW159" s="12" t="s">
        <v>31</v>
      </c>
      <c r="AX159" s="12" t="s">
        <v>75</v>
      </c>
      <c r="AY159" s="172" t="s">
        <v>146</v>
      </c>
    </row>
    <row r="160" spans="2:65" s="13" customFormat="1">
      <c r="B160" s="177"/>
      <c r="D160" s="171" t="s">
        <v>154</v>
      </c>
      <c r="E160" s="178" t="s">
        <v>1</v>
      </c>
      <c r="F160" s="179" t="s">
        <v>178</v>
      </c>
      <c r="H160" s="180">
        <v>2.8079999999999998</v>
      </c>
      <c r="I160" s="181"/>
      <c r="L160" s="177"/>
      <c r="M160" s="182"/>
      <c r="T160" s="183"/>
      <c r="AT160" s="178" t="s">
        <v>154</v>
      </c>
      <c r="AU160" s="178" t="s">
        <v>88</v>
      </c>
      <c r="AV160" s="13" t="s">
        <v>88</v>
      </c>
      <c r="AW160" s="13" t="s">
        <v>31</v>
      </c>
      <c r="AX160" s="13" t="s">
        <v>75</v>
      </c>
      <c r="AY160" s="178" t="s">
        <v>146</v>
      </c>
    </row>
    <row r="161" spans="2:65" s="14" customFormat="1">
      <c r="B161" s="184"/>
      <c r="D161" s="171" t="s">
        <v>154</v>
      </c>
      <c r="E161" s="185" t="s">
        <v>1</v>
      </c>
      <c r="F161" s="186" t="s">
        <v>157</v>
      </c>
      <c r="H161" s="187">
        <v>2.8079999999999998</v>
      </c>
      <c r="I161" s="188"/>
      <c r="L161" s="184"/>
      <c r="M161" s="189"/>
      <c r="T161" s="190"/>
      <c r="AT161" s="185" t="s">
        <v>154</v>
      </c>
      <c r="AU161" s="185" t="s">
        <v>88</v>
      </c>
      <c r="AV161" s="14" t="s">
        <v>158</v>
      </c>
      <c r="AW161" s="14" t="s">
        <v>31</v>
      </c>
      <c r="AX161" s="14" t="s">
        <v>75</v>
      </c>
      <c r="AY161" s="185" t="s">
        <v>146</v>
      </c>
    </row>
    <row r="162" spans="2:65" s="15" customFormat="1">
      <c r="B162" s="191"/>
      <c r="D162" s="171" t="s">
        <v>154</v>
      </c>
      <c r="E162" s="192" t="s">
        <v>1</v>
      </c>
      <c r="F162" s="193" t="s">
        <v>159</v>
      </c>
      <c r="H162" s="194">
        <v>2.8079999999999998</v>
      </c>
      <c r="I162" s="195"/>
      <c r="L162" s="191"/>
      <c r="M162" s="196"/>
      <c r="T162" s="197"/>
      <c r="AT162" s="192" t="s">
        <v>154</v>
      </c>
      <c r="AU162" s="192" t="s">
        <v>88</v>
      </c>
      <c r="AV162" s="15" t="s">
        <v>152</v>
      </c>
      <c r="AW162" s="15" t="s">
        <v>31</v>
      </c>
      <c r="AX162" s="15" t="s">
        <v>82</v>
      </c>
      <c r="AY162" s="192" t="s">
        <v>146</v>
      </c>
    </row>
    <row r="163" spans="2:65" s="11" customFormat="1" ht="22.8" customHeight="1">
      <c r="B163" s="145"/>
      <c r="D163" s="146" t="s">
        <v>74</v>
      </c>
      <c r="E163" s="155" t="s">
        <v>88</v>
      </c>
      <c r="F163" s="155" t="s">
        <v>179</v>
      </c>
      <c r="I163" s="148"/>
      <c r="J163" s="156">
        <f>BK163</f>
        <v>0</v>
      </c>
      <c r="L163" s="145"/>
      <c r="M163" s="150"/>
      <c r="P163" s="151">
        <f>SUM(P164:P186)</f>
        <v>0</v>
      </c>
      <c r="R163" s="151">
        <f>SUM(R164:R186)</f>
        <v>3.3658249699999994</v>
      </c>
      <c r="T163" s="152">
        <f>SUM(T164:T186)</f>
        <v>0</v>
      </c>
      <c r="AR163" s="146" t="s">
        <v>82</v>
      </c>
      <c r="AT163" s="153" t="s">
        <v>74</v>
      </c>
      <c r="AU163" s="153" t="s">
        <v>82</v>
      </c>
      <c r="AY163" s="146" t="s">
        <v>146</v>
      </c>
      <c r="BK163" s="154">
        <f>SUM(BK164:BK186)</f>
        <v>0</v>
      </c>
    </row>
    <row r="164" spans="2:65" s="1" customFormat="1" ht="24.15" customHeight="1">
      <c r="B164" s="127"/>
      <c r="C164" s="157" t="s">
        <v>180</v>
      </c>
      <c r="D164" s="157" t="s">
        <v>148</v>
      </c>
      <c r="E164" s="158" t="s">
        <v>181</v>
      </c>
      <c r="F164" s="159" t="s">
        <v>182</v>
      </c>
      <c r="G164" s="160" t="s">
        <v>151</v>
      </c>
      <c r="H164" s="161">
        <v>0.86599999999999999</v>
      </c>
      <c r="I164" s="162"/>
      <c r="J164" s="163">
        <f>ROUND(I164*H164,2)</f>
        <v>0</v>
      </c>
      <c r="K164" s="164"/>
      <c r="L164" s="32"/>
      <c r="M164" s="165" t="s">
        <v>1</v>
      </c>
      <c r="N164" s="126" t="s">
        <v>41</v>
      </c>
      <c r="P164" s="166">
        <f>O164*H164</f>
        <v>0</v>
      </c>
      <c r="Q164" s="166">
        <v>2.0699999999999998</v>
      </c>
      <c r="R164" s="166">
        <f>Q164*H164</f>
        <v>1.7926199999999999</v>
      </c>
      <c r="S164" s="166">
        <v>0</v>
      </c>
      <c r="T164" s="167">
        <f>S164*H164</f>
        <v>0</v>
      </c>
      <c r="AR164" s="168" t="s">
        <v>152</v>
      </c>
      <c r="AT164" s="168" t="s">
        <v>148</v>
      </c>
      <c r="AU164" s="168" t="s">
        <v>88</v>
      </c>
      <c r="AY164" s="17" t="s">
        <v>146</v>
      </c>
      <c r="BE164" s="169">
        <f>IF(N164="základná",J164,0)</f>
        <v>0</v>
      </c>
      <c r="BF164" s="169">
        <f>IF(N164="znížená",J164,0)</f>
        <v>0</v>
      </c>
      <c r="BG164" s="169">
        <f>IF(N164="zákl. prenesená",J164,0)</f>
        <v>0</v>
      </c>
      <c r="BH164" s="169">
        <f>IF(N164="zníž. prenesená",J164,0)</f>
        <v>0</v>
      </c>
      <c r="BI164" s="169">
        <f>IF(N164="nulová",J164,0)</f>
        <v>0</v>
      </c>
      <c r="BJ164" s="17" t="s">
        <v>88</v>
      </c>
      <c r="BK164" s="169">
        <f>ROUND(I164*H164,2)</f>
        <v>0</v>
      </c>
      <c r="BL164" s="17" t="s">
        <v>152</v>
      </c>
      <c r="BM164" s="168" t="s">
        <v>183</v>
      </c>
    </row>
    <row r="165" spans="2:65" s="12" customFormat="1">
      <c r="B165" s="170"/>
      <c r="D165" s="171" t="s">
        <v>154</v>
      </c>
      <c r="E165" s="172" t="s">
        <v>1</v>
      </c>
      <c r="F165" s="173" t="s">
        <v>184</v>
      </c>
      <c r="H165" s="172" t="s">
        <v>1</v>
      </c>
      <c r="I165" s="174"/>
      <c r="L165" s="170"/>
      <c r="M165" s="175"/>
      <c r="T165" s="176"/>
      <c r="AT165" s="172" t="s">
        <v>154</v>
      </c>
      <c r="AU165" s="172" t="s">
        <v>88</v>
      </c>
      <c r="AV165" s="12" t="s">
        <v>82</v>
      </c>
      <c r="AW165" s="12" t="s">
        <v>31</v>
      </c>
      <c r="AX165" s="12" t="s">
        <v>75</v>
      </c>
      <c r="AY165" s="172" t="s">
        <v>146</v>
      </c>
    </row>
    <row r="166" spans="2:65" s="13" customFormat="1">
      <c r="B166" s="177"/>
      <c r="D166" s="171" t="s">
        <v>154</v>
      </c>
      <c r="E166" s="178" t="s">
        <v>1</v>
      </c>
      <c r="F166" s="179" t="s">
        <v>185</v>
      </c>
      <c r="H166" s="180">
        <v>0.86599999999999999</v>
      </c>
      <c r="I166" s="181"/>
      <c r="L166" s="177"/>
      <c r="M166" s="182"/>
      <c r="T166" s="183"/>
      <c r="AT166" s="178" t="s">
        <v>154</v>
      </c>
      <c r="AU166" s="178" t="s">
        <v>88</v>
      </c>
      <c r="AV166" s="13" t="s">
        <v>88</v>
      </c>
      <c r="AW166" s="13" t="s">
        <v>31</v>
      </c>
      <c r="AX166" s="13" t="s">
        <v>75</v>
      </c>
      <c r="AY166" s="178" t="s">
        <v>146</v>
      </c>
    </row>
    <row r="167" spans="2:65" s="15" customFormat="1">
      <c r="B167" s="191"/>
      <c r="D167" s="171" t="s">
        <v>154</v>
      </c>
      <c r="E167" s="192" t="s">
        <v>1</v>
      </c>
      <c r="F167" s="193" t="s">
        <v>159</v>
      </c>
      <c r="H167" s="194">
        <v>0.86599999999999999</v>
      </c>
      <c r="I167" s="195"/>
      <c r="L167" s="191"/>
      <c r="M167" s="196"/>
      <c r="T167" s="197"/>
      <c r="AT167" s="192" t="s">
        <v>154</v>
      </c>
      <c r="AU167" s="192" t="s">
        <v>88</v>
      </c>
      <c r="AV167" s="15" t="s">
        <v>152</v>
      </c>
      <c r="AW167" s="15" t="s">
        <v>31</v>
      </c>
      <c r="AX167" s="15" t="s">
        <v>82</v>
      </c>
      <c r="AY167" s="192" t="s">
        <v>146</v>
      </c>
    </row>
    <row r="168" spans="2:65" s="1" customFormat="1" ht="24.15" customHeight="1">
      <c r="B168" s="127"/>
      <c r="C168" s="157" t="s">
        <v>186</v>
      </c>
      <c r="D168" s="157" t="s">
        <v>148</v>
      </c>
      <c r="E168" s="158" t="s">
        <v>187</v>
      </c>
      <c r="F168" s="159" t="s">
        <v>188</v>
      </c>
      <c r="G168" s="160" t="s">
        <v>151</v>
      </c>
      <c r="H168" s="161">
        <v>0.69299999999999995</v>
      </c>
      <c r="I168" s="162"/>
      <c r="J168" s="163">
        <f>ROUND(I168*H168,2)</f>
        <v>0</v>
      </c>
      <c r="K168" s="164"/>
      <c r="L168" s="32"/>
      <c r="M168" s="165" t="s">
        <v>1</v>
      </c>
      <c r="N168" s="126" t="s">
        <v>41</v>
      </c>
      <c r="P168" s="166">
        <f>O168*H168</f>
        <v>0</v>
      </c>
      <c r="Q168" s="166">
        <v>2.2151299999999998</v>
      </c>
      <c r="R168" s="166">
        <f>Q168*H168</f>
        <v>1.5350850899999997</v>
      </c>
      <c r="S168" s="166">
        <v>0</v>
      </c>
      <c r="T168" s="167">
        <f>S168*H168</f>
        <v>0</v>
      </c>
      <c r="AR168" s="168" t="s">
        <v>152</v>
      </c>
      <c r="AT168" s="168" t="s">
        <v>148</v>
      </c>
      <c r="AU168" s="168" t="s">
        <v>88</v>
      </c>
      <c r="AY168" s="17" t="s">
        <v>146</v>
      </c>
      <c r="BE168" s="169">
        <f>IF(N168="základná",J168,0)</f>
        <v>0</v>
      </c>
      <c r="BF168" s="169">
        <f>IF(N168="znížená",J168,0)</f>
        <v>0</v>
      </c>
      <c r="BG168" s="169">
        <f>IF(N168="zákl. prenesená",J168,0)</f>
        <v>0</v>
      </c>
      <c r="BH168" s="169">
        <f>IF(N168="zníž. prenesená",J168,0)</f>
        <v>0</v>
      </c>
      <c r="BI168" s="169">
        <f>IF(N168="nulová",J168,0)</f>
        <v>0</v>
      </c>
      <c r="BJ168" s="17" t="s">
        <v>88</v>
      </c>
      <c r="BK168" s="169">
        <f>ROUND(I168*H168,2)</f>
        <v>0</v>
      </c>
      <c r="BL168" s="17" t="s">
        <v>152</v>
      </c>
      <c r="BM168" s="168" t="s">
        <v>189</v>
      </c>
    </row>
    <row r="169" spans="2:65" s="12" customFormat="1">
      <c r="B169" s="170"/>
      <c r="D169" s="171" t="s">
        <v>154</v>
      </c>
      <c r="E169" s="172" t="s">
        <v>1</v>
      </c>
      <c r="F169" s="173" t="s">
        <v>184</v>
      </c>
      <c r="H169" s="172" t="s">
        <v>1</v>
      </c>
      <c r="I169" s="174"/>
      <c r="L169" s="170"/>
      <c r="M169" s="175"/>
      <c r="T169" s="176"/>
      <c r="AT169" s="172" t="s">
        <v>154</v>
      </c>
      <c r="AU169" s="172" t="s">
        <v>88</v>
      </c>
      <c r="AV169" s="12" t="s">
        <v>82</v>
      </c>
      <c r="AW169" s="12" t="s">
        <v>31</v>
      </c>
      <c r="AX169" s="12" t="s">
        <v>75</v>
      </c>
      <c r="AY169" s="172" t="s">
        <v>146</v>
      </c>
    </row>
    <row r="170" spans="2:65" s="13" customFormat="1">
      <c r="B170" s="177"/>
      <c r="D170" s="171" t="s">
        <v>154</v>
      </c>
      <c r="E170" s="178" t="s">
        <v>1</v>
      </c>
      <c r="F170" s="179" t="s">
        <v>190</v>
      </c>
      <c r="H170" s="180">
        <v>0.69299999999999995</v>
      </c>
      <c r="I170" s="181"/>
      <c r="L170" s="177"/>
      <c r="M170" s="182"/>
      <c r="T170" s="183"/>
      <c r="AT170" s="178" t="s">
        <v>154</v>
      </c>
      <c r="AU170" s="178" t="s">
        <v>88</v>
      </c>
      <c r="AV170" s="13" t="s">
        <v>88</v>
      </c>
      <c r="AW170" s="13" t="s">
        <v>31</v>
      </c>
      <c r="AX170" s="13" t="s">
        <v>75</v>
      </c>
      <c r="AY170" s="178" t="s">
        <v>146</v>
      </c>
    </row>
    <row r="171" spans="2:65" s="15" customFormat="1">
      <c r="B171" s="191"/>
      <c r="D171" s="171" t="s">
        <v>154</v>
      </c>
      <c r="E171" s="192" t="s">
        <v>1</v>
      </c>
      <c r="F171" s="193" t="s">
        <v>159</v>
      </c>
      <c r="H171" s="194">
        <v>0.69299999999999995</v>
      </c>
      <c r="I171" s="195"/>
      <c r="L171" s="191"/>
      <c r="M171" s="196"/>
      <c r="T171" s="197"/>
      <c r="AT171" s="192" t="s">
        <v>154</v>
      </c>
      <c r="AU171" s="192" t="s">
        <v>88</v>
      </c>
      <c r="AV171" s="15" t="s">
        <v>152</v>
      </c>
      <c r="AW171" s="15" t="s">
        <v>31</v>
      </c>
      <c r="AX171" s="15" t="s">
        <v>82</v>
      </c>
      <c r="AY171" s="192" t="s">
        <v>146</v>
      </c>
    </row>
    <row r="172" spans="2:65" s="1" customFormat="1" ht="21.75" customHeight="1">
      <c r="B172" s="127"/>
      <c r="C172" s="157" t="s">
        <v>191</v>
      </c>
      <c r="D172" s="157" t="s">
        <v>148</v>
      </c>
      <c r="E172" s="158" t="s">
        <v>192</v>
      </c>
      <c r="F172" s="159" t="s">
        <v>193</v>
      </c>
      <c r="G172" s="160" t="s">
        <v>194</v>
      </c>
      <c r="H172" s="161">
        <v>1.236</v>
      </c>
      <c r="I172" s="162"/>
      <c r="J172" s="163">
        <f>ROUND(I172*H172,2)</f>
        <v>0</v>
      </c>
      <c r="K172" s="164"/>
      <c r="L172" s="32"/>
      <c r="M172" s="165" t="s">
        <v>1</v>
      </c>
      <c r="N172" s="126" t="s">
        <v>41</v>
      </c>
      <c r="P172" s="166">
        <f>O172*H172</f>
        <v>0</v>
      </c>
      <c r="Q172" s="166">
        <v>6.7000000000000002E-4</v>
      </c>
      <c r="R172" s="166">
        <f>Q172*H172</f>
        <v>8.2812000000000001E-4</v>
      </c>
      <c r="S172" s="166">
        <v>0</v>
      </c>
      <c r="T172" s="167">
        <f>S172*H172</f>
        <v>0</v>
      </c>
      <c r="AR172" s="168" t="s">
        <v>152</v>
      </c>
      <c r="AT172" s="168" t="s">
        <v>148</v>
      </c>
      <c r="AU172" s="168" t="s">
        <v>88</v>
      </c>
      <c r="AY172" s="17" t="s">
        <v>146</v>
      </c>
      <c r="BE172" s="169">
        <f>IF(N172="základná",J172,0)</f>
        <v>0</v>
      </c>
      <c r="BF172" s="169">
        <f>IF(N172="znížená",J172,0)</f>
        <v>0</v>
      </c>
      <c r="BG172" s="169">
        <f>IF(N172="zákl. prenesená",J172,0)</f>
        <v>0</v>
      </c>
      <c r="BH172" s="169">
        <f>IF(N172="zníž. prenesená",J172,0)</f>
        <v>0</v>
      </c>
      <c r="BI172" s="169">
        <f>IF(N172="nulová",J172,0)</f>
        <v>0</v>
      </c>
      <c r="BJ172" s="17" t="s">
        <v>88</v>
      </c>
      <c r="BK172" s="169">
        <f>ROUND(I172*H172,2)</f>
        <v>0</v>
      </c>
      <c r="BL172" s="17" t="s">
        <v>152</v>
      </c>
      <c r="BM172" s="168" t="s">
        <v>195</v>
      </c>
    </row>
    <row r="173" spans="2:65" s="12" customFormat="1">
      <c r="B173" s="170"/>
      <c r="D173" s="171" t="s">
        <v>154</v>
      </c>
      <c r="E173" s="172" t="s">
        <v>1</v>
      </c>
      <c r="F173" s="173" t="s">
        <v>184</v>
      </c>
      <c r="H173" s="172" t="s">
        <v>1</v>
      </c>
      <c r="I173" s="174"/>
      <c r="L173" s="170"/>
      <c r="M173" s="175"/>
      <c r="T173" s="176"/>
      <c r="AT173" s="172" t="s">
        <v>154</v>
      </c>
      <c r="AU173" s="172" t="s">
        <v>88</v>
      </c>
      <c r="AV173" s="12" t="s">
        <v>82</v>
      </c>
      <c r="AW173" s="12" t="s">
        <v>31</v>
      </c>
      <c r="AX173" s="12" t="s">
        <v>75</v>
      </c>
      <c r="AY173" s="172" t="s">
        <v>146</v>
      </c>
    </row>
    <row r="174" spans="2:65" s="13" customFormat="1">
      <c r="B174" s="177"/>
      <c r="D174" s="171" t="s">
        <v>154</v>
      </c>
      <c r="E174" s="178" t="s">
        <v>1</v>
      </c>
      <c r="F174" s="179" t="s">
        <v>196</v>
      </c>
      <c r="H174" s="180">
        <v>1.236</v>
      </c>
      <c r="I174" s="181"/>
      <c r="L174" s="177"/>
      <c r="M174" s="182"/>
      <c r="T174" s="183"/>
      <c r="AT174" s="178" t="s">
        <v>154</v>
      </c>
      <c r="AU174" s="178" t="s">
        <v>88</v>
      </c>
      <c r="AV174" s="13" t="s">
        <v>88</v>
      </c>
      <c r="AW174" s="13" t="s">
        <v>31</v>
      </c>
      <c r="AX174" s="13" t="s">
        <v>75</v>
      </c>
      <c r="AY174" s="178" t="s">
        <v>146</v>
      </c>
    </row>
    <row r="175" spans="2:65" s="15" customFormat="1">
      <c r="B175" s="191"/>
      <c r="D175" s="171" t="s">
        <v>154</v>
      </c>
      <c r="E175" s="192" t="s">
        <v>1</v>
      </c>
      <c r="F175" s="193" t="s">
        <v>159</v>
      </c>
      <c r="H175" s="194">
        <v>1.236</v>
      </c>
      <c r="I175" s="195"/>
      <c r="L175" s="191"/>
      <c r="M175" s="196"/>
      <c r="T175" s="197"/>
      <c r="AT175" s="192" t="s">
        <v>154</v>
      </c>
      <c r="AU175" s="192" t="s">
        <v>88</v>
      </c>
      <c r="AV175" s="15" t="s">
        <v>152</v>
      </c>
      <c r="AW175" s="15" t="s">
        <v>31</v>
      </c>
      <c r="AX175" s="15" t="s">
        <v>82</v>
      </c>
      <c r="AY175" s="192" t="s">
        <v>146</v>
      </c>
    </row>
    <row r="176" spans="2:65" s="1" customFormat="1" ht="21.75" customHeight="1">
      <c r="B176" s="127"/>
      <c r="C176" s="157" t="s">
        <v>171</v>
      </c>
      <c r="D176" s="157" t="s">
        <v>148</v>
      </c>
      <c r="E176" s="158" t="s">
        <v>197</v>
      </c>
      <c r="F176" s="159" t="s">
        <v>198</v>
      </c>
      <c r="G176" s="160" t="s">
        <v>194</v>
      </c>
      <c r="H176" s="161">
        <v>1.236</v>
      </c>
      <c r="I176" s="162"/>
      <c r="J176" s="163">
        <f>ROUND(I176*H176,2)</f>
        <v>0</v>
      </c>
      <c r="K176" s="164"/>
      <c r="L176" s="32"/>
      <c r="M176" s="165" t="s">
        <v>1</v>
      </c>
      <c r="N176" s="126" t="s">
        <v>41</v>
      </c>
      <c r="P176" s="166">
        <f>O176*H176</f>
        <v>0</v>
      </c>
      <c r="Q176" s="166">
        <v>0</v>
      </c>
      <c r="R176" s="166">
        <f>Q176*H176</f>
        <v>0</v>
      </c>
      <c r="S176" s="166">
        <v>0</v>
      </c>
      <c r="T176" s="167">
        <f>S176*H176</f>
        <v>0</v>
      </c>
      <c r="AR176" s="168" t="s">
        <v>152</v>
      </c>
      <c r="AT176" s="168" t="s">
        <v>148</v>
      </c>
      <c r="AU176" s="168" t="s">
        <v>88</v>
      </c>
      <c r="AY176" s="17" t="s">
        <v>146</v>
      </c>
      <c r="BE176" s="169">
        <f>IF(N176="základná",J176,0)</f>
        <v>0</v>
      </c>
      <c r="BF176" s="169">
        <f>IF(N176="znížená",J176,0)</f>
        <v>0</v>
      </c>
      <c r="BG176" s="169">
        <f>IF(N176="zákl. prenesená",J176,0)</f>
        <v>0</v>
      </c>
      <c r="BH176" s="169">
        <f>IF(N176="zníž. prenesená",J176,0)</f>
        <v>0</v>
      </c>
      <c r="BI176" s="169">
        <f>IF(N176="nulová",J176,0)</f>
        <v>0</v>
      </c>
      <c r="BJ176" s="17" t="s">
        <v>88</v>
      </c>
      <c r="BK176" s="169">
        <f>ROUND(I176*H176,2)</f>
        <v>0</v>
      </c>
      <c r="BL176" s="17" t="s">
        <v>152</v>
      </c>
      <c r="BM176" s="168" t="s">
        <v>199</v>
      </c>
    </row>
    <row r="177" spans="2:65" s="1" customFormat="1" ht="16.5" customHeight="1">
      <c r="B177" s="127"/>
      <c r="C177" s="157" t="s">
        <v>200</v>
      </c>
      <c r="D177" s="157" t="s">
        <v>148</v>
      </c>
      <c r="E177" s="158" t="s">
        <v>201</v>
      </c>
      <c r="F177" s="159" t="s">
        <v>202</v>
      </c>
      <c r="G177" s="160" t="s">
        <v>170</v>
      </c>
      <c r="H177" s="161">
        <v>3.1E-2</v>
      </c>
      <c r="I177" s="162"/>
      <c r="J177" s="163">
        <f>ROUND(I177*H177,2)</f>
        <v>0</v>
      </c>
      <c r="K177" s="164"/>
      <c r="L177" s="32"/>
      <c r="M177" s="165" t="s">
        <v>1</v>
      </c>
      <c r="N177" s="126" t="s">
        <v>41</v>
      </c>
      <c r="P177" s="166">
        <f>O177*H177</f>
        <v>0</v>
      </c>
      <c r="Q177" s="166">
        <v>1.20296</v>
      </c>
      <c r="R177" s="166">
        <f>Q177*H177</f>
        <v>3.729176E-2</v>
      </c>
      <c r="S177" s="166">
        <v>0</v>
      </c>
      <c r="T177" s="167">
        <f>S177*H177</f>
        <v>0</v>
      </c>
      <c r="AR177" s="168" t="s">
        <v>152</v>
      </c>
      <c r="AT177" s="168" t="s">
        <v>148</v>
      </c>
      <c r="AU177" s="168" t="s">
        <v>88</v>
      </c>
      <c r="AY177" s="17" t="s">
        <v>146</v>
      </c>
      <c r="BE177" s="169">
        <f>IF(N177="základná",J177,0)</f>
        <v>0</v>
      </c>
      <c r="BF177" s="169">
        <f>IF(N177="znížená",J177,0)</f>
        <v>0</v>
      </c>
      <c r="BG177" s="169">
        <f>IF(N177="zákl. prenesená",J177,0)</f>
        <v>0</v>
      </c>
      <c r="BH177" s="169">
        <f>IF(N177="zníž. prenesená",J177,0)</f>
        <v>0</v>
      </c>
      <c r="BI177" s="169">
        <f>IF(N177="nulová",J177,0)</f>
        <v>0</v>
      </c>
      <c r="BJ177" s="17" t="s">
        <v>88</v>
      </c>
      <c r="BK177" s="169">
        <f>ROUND(I177*H177,2)</f>
        <v>0</v>
      </c>
      <c r="BL177" s="17" t="s">
        <v>152</v>
      </c>
      <c r="BM177" s="168" t="s">
        <v>203</v>
      </c>
    </row>
    <row r="178" spans="2:65" s="12" customFormat="1">
      <c r="B178" s="170"/>
      <c r="D178" s="171" t="s">
        <v>154</v>
      </c>
      <c r="E178" s="172" t="s">
        <v>1</v>
      </c>
      <c r="F178" s="173" t="s">
        <v>204</v>
      </c>
      <c r="H178" s="172" t="s">
        <v>1</v>
      </c>
      <c r="I178" s="174"/>
      <c r="L178" s="170"/>
      <c r="M178" s="175"/>
      <c r="T178" s="176"/>
      <c r="AT178" s="172" t="s">
        <v>154</v>
      </c>
      <c r="AU178" s="172" t="s">
        <v>88</v>
      </c>
      <c r="AV178" s="12" t="s">
        <v>82</v>
      </c>
      <c r="AW178" s="12" t="s">
        <v>31</v>
      </c>
      <c r="AX178" s="12" t="s">
        <v>75</v>
      </c>
      <c r="AY178" s="172" t="s">
        <v>146</v>
      </c>
    </row>
    <row r="179" spans="2:65" s="12" customFormat="1">
      <c r="B179" s="170"/>
      <c r="D179" s="171" t="s">
        <v>154</v>
      </c>
      <c r="E179" s="172" t="s">
        <v>1</v>
      </c>
      <c r="F179" s="173" t="s">
        <v>184</v>
      </c>
      <c r="H179" s="172" t="s">
        <v>1</v>
      </c>
      <c r="I179" s="174"/>
      <c r="L179" s="170"/>
      <c r="M179" s="175"/>
      <c r="T179" s="176"/>
      <c r="AT179" s="172" t="s">
        <v>154</v>
      </c>
      <c r="AU179" s="172" t="s">
        <v>88</v>
      </c>
      <c r="AV179" s="12" t="s">
        <v>82</v>
      </c>
      <c r="AW179" s="12" t="s">
        <v>31</v>
      </c>
      <c r="AX179" s="12" t="s">
        <v>75</v>
      </c>
      <c r="AY179" s="172" t="s">
        <v>146</v>
      </c>
    </row>
    <row r="180" spans="2:65" s="13" customFormat="1">
      <c r="B180" s="177"/>
      <c r="D180" s="171" t="s">
        <v>154</v>
      </c>
      <c r="E180" s="178" t="s">
        <v>1</v>
      </c>
      <c r="F180" s="179" t="s">
        <v>205</v>
      </c>
      <c r="H180" s="180">
        <v>3.1E-2</v>
      </c>
      <c r="I180" s="181"/>
      <c r="L180" s="177"/>
      <c r="M180" s="182"/>
      <c r="T180" s="183"/>
      <c r="AT180" s="178" t="s">
        <v>154</v>
      </c>
      <c r="AU180" s="178" t="s">
        <v>88</v>
      </c>
      <c r="AV180" s="13" t="s">
        <v>88</v>
      </c>
      <c r="AW180" s="13" t="s">
        <v>31</v>
      </c>
      <c r="AX180" s="13" t="s">
        <v>75</v>
      </c>
      <c r="AY180" s="178" t="s">
        <v>146</v>
      </c>
    </row>
    <row r="181" spans="2:65" s="15" customFormat="1">
      <c r="B181" s="191"/>
      <c r="D181" s="171" t="s">
        <v>154</v>
      </c>
      <c r="E181" s="192" t="s">
        <v>1</v>
      </c>
      <c r="F181" s="193" t="s">
        <v>159</v>
      </c>
      <c r="H181" s="194">
        <v>3.1E-2</v>
      </c>
      <c r="I181" s="195"/>
      <c r="L181" s="191"/>
      <c r="M181" s="196"/>
      <c r="T181" s="197"/>
      <c r="AT181" s="192" t="s">
        <v>154</v>
      </c>
      <c r="AU181" s="192" t="s">
        <v>88</v>
      </c>
      <c r="AV181" s="15" t="s">
        <v>152</v>
      </c>
      <c r="AW181" s="15" t="s">
        <v>31</v>
      </c>
      <c r="AX181" s="15" t="s">
        <v>82</v>
      </c>
      <c r="AY181" s="192" t="s">
        <v>146</v>
      </c>
    </row>
    <row r="182" spans="2:65" s="1" customFormat="1" ht="16.5" customHeight="1">
      <c r="B182" s="127"/>
      <c r="C182" s="157" t="s">
        <v>206</v>
      </c>
      <c r="D182" s="157" t="s">
        <v>148</v>
      </c>
      <c r="E182" s="158" t="s">
        <v>207</v>
      </c>
      <c r="F182" s="159" t="s">
        <v>208</v>
      </c>
      <c r="G182" s="160" t="s">
        <v>151</v>
      </c>
      <c r="H182" s="161">
        <v>3.7440000000000002</v>
      </c>
      <c r="I182" s="162"/>
      <c r="J182" s="163">
        <f>ROUND(I182*H182,2)</f>
        <v>0</v>
      </c>
      <c r="K182" s="164"/>
      <c r="L182" s="32"/>
      <c r="M182" s="165" t="s">
        <v>1</v>
      </c>
      <c r="N182" s="126" t="s">
        <v>41</v>
      </c>
      <c r="P182" s="166">
        <f>O182*H182</f>
        <v>0</v>
      </c>
      <c r="Q182" s="166">
        <v>0</v>
      </c>
      <c r="R182" s="166">
        <f>Q182*H182</f>
        <v>0</v>
      </c>
      <c r="S182" s="166">
        <v>0</v>
      </c>
      <c r="T182" s="167">
        <f>S182*H182</f>
        <v>0</v>
      </c>
      <c r="AR182" s="168" t="s">
        <v>152</v>
      </c>
      <c r="AT182" s="168" t="s">
        <v>148</v>
      </c>
      <c r="AU182" s="168" t="s">
        <v>88</v>
      </c>
      <c r="AY182" s="17" t="s">
        <v>146</v>
      </c>
      <c r="BE182" s="169">
        <f>IF(N182="základná",J182,0)</f>
        <v>0</v>
      </c>
      <c r="BF182" s="169">
        <f>IF(N182="znížená",J182,0)</f>
        <v>0</v>
      </c>
      <c r="BG182" s="169">
        <f>IF(N182="zákl. prenesená",J182,0)</f>
        <v>0</v>
      </c>
      <c r="BH182" s="169">
        <f>IF(N182="zníž. prenesená",J182,0)</f>
        <v>0</v>
      </c>
      <c r="BI182" s="169">
        <f>IF(N182="nulová",J182,0)</f>
        <v>0</v>
      </c>
      <c r="BJ182" s="17" t="s">
        <v>88</v>
      </c>
      <c r="BK182" s="169">
        <f>ROUND(I182*H182,2)</f>
        <v>0</v>
      </c>
      <c r="BL182" s="17" t="s">
        <v>152</v>
      </c>
      <c r="BM182" s="168" t="s">
        <v>209</v>
      </c>
    </row>
    <row r="183" spans="2:65" s="12" customFormat="1">
      <c r="B183" s="170"/>
      <c r="D183" s="171" t="s">
        <v>154</v>
      </c>
      <c r="E183" s="172" t="s">
        <v>1</v>
      </c>
      <c r="F183" s="173" t="s">
        <v>210</v>
      </c>
      <c r="H183" s="172" t="s">
        <v>1</v>
      </c>
      <c r="I183" s="174"/>
      <c r="L183" s="170"/>
      <c r="M183" s="175"/>
      <c r="T183" s="176"/>
      <c r="AT183" s="172" t="s">
        <v>154</v>
      </c>
      <c r="AU183" s="172" t="s">
        <v>88</v>
      </c>
      <c r="AV183" s="12" t="s">
        <v>82</v>
      </c>
      <c r="AW183" s="12" t="s">
        <v>31</v>
      </c>
      <c r="AX183" s="12" t="s">
        <v>75</v>
      </c>
      <c r="AY183" s="172" t="s">
        <v>146</v>
      </c>
    </row>
    <row r="184" spans="2:65" s="13" customFormat="1">
      <c r="B184" s="177"/>
      <c r="D184" s="171" t="s">
        <v>154</v>
      </c>
      <c r="E184" s="178" t="s">
        <v>1</v>
      </c>
      <c r="F184" s="179" t="s">
        <v>211</v>
      </c>
      <c r="H184" s="180">
        <v>3.7440000000000002</v>
      </c>
      <c r="I184" s="181"/>
      <c r="L184" s="177"/>
      <c r="M184" s="182"/>
      <c r="T184" s="183"/>
      <c r="AT184" s="178" t="s">
        <v>154</v>
      </c>
      <c r="AU184" s="178" t="s">
        <v>88</v>
      </c>
      <c r="AV184" s="13" t="s">
        <v>88</v>
      </c>
      <c r="AW184" s="13" t="s">
        <v>31</v>
      </c>
      <c r="AX184" s="13" t="s">
        <v>75</v>
      </c>
      <c r="AY184" s="178" t="s">
        <v>146</v>
      </c>
    </row>
    <row r="185" spans="2:65" s="14" customFormat="1">
      <c r="B185" s="184"/>
      <c r="D185" s="171" t="s">
        <v>154</v>
      </c>
      <c r="E185" s="185" t="s">
        <v>1</v>
      </c>
      <c r="F185" s="186" t="s">
        <v>157</v>
      </c>
      <c r="H185" s="187">
        <v>3.7440000000000002</v>
      </c>
      <c r="I185" s="188"/>
      <c r="L185" s="184"/>
      <c r="M185" s="189"/>
      <c r="T185" s="190"/>
      <c r="AT185" s="185" t="s">
        <v>154</v>
      </c>
      <c r="AU185" s="185" t="s">
        <v>88</v>
      </c>
      <c r="AV185" s="14" t="s">
        <v>158</v>
      </c>
      <c r="AW185" s="14" t="s">
        <v>31</v>
      </c>
      <c r="AX185" s="14" t="s">
        <v>75</v>
      </c>
      <c r="AY185" s="185" t="s">
        <v>146</v>
      </c>
    </row>
    <row r="186" spans="2:65" s="15" customFormat="1">
      <c r="B186" s="191"/>
      <c r="D186" s="171" t="s">
        <v>154</v>
      </c>
      <c r="E186" s="192" t="s">
        <v>1</v>
      </c>
      <c r="F186" s="193" t="s">
        <v>159</v>
      </c>
      <c r="H186" s="194">
        <v>3.7440000000000002</v>
      </c>
      <c r="I186" s="195"/>
      <c r="L186" s="191"/>
      <c r="M186" s="196"/>
      <c r="T186" s="197"/>
      <c r="AT186" s="192" t="s">
        <v>154</v>
      </c>
      <c r="AU186" s="192" t="s">
        <v>88</v>
      </c>
      <c r="AV186" s="15" t="s">
        <v>152</v>
      </c>
      <c r="AW186" s="15" t="s">
        <v>31</v>
      </c>
      <c r="AX186" s="15" t="s">
        <v>82</v>
      </c>
      <c r="AY186" s="192" t="s">
        <v>146</v>
      </c>
    </row>
    <row r="187" spans="2:65" s="11" customFormat="1" ht="22.8" customHeight="1">
      <c r="B187" s="145"/>
      <c r="D187" s="146" t="s">
        <v>74</v>
      </c>
      <c r="E187" s="155" t="s">
        <v>180</v>
      </c>
      <c r="F187" s="155" t="s">
        <v>212</v>
      </c>
      <c r="I187" s="148"/>
      <c r="J187" s="156">
        <f>BK187</f>
        <v>0</v>
      </c>
      <c r="L187" s="145"/>
      <c r="M187" s="150"/>
      <c r="P187" s="151">
        <f>SUM(P188:P207)</f>
        <v>0</v>
      </c>
      <c r="R187" s="151">
        <f>SUM(R188:R207)</f>
        <v>73.751468749999987</v>
      </c>
      <c r="T187" s="152">
        <f>SUM(T188:T207)</f>
        <v>0</v>
      </c>
      <c r="AR187" s="146" t="s">
        <v>82</v>
      </c>
      <c r="AT187" s="153" t="s">
        <v>74</v>
      </c>
      <c r="AU187" s="153" t="s">
        <v>82</v>
      </c>
      <c r="AY187" s="146" t="s">
        <v>146</v>
      </c>
      <c r="BK187" s="154">
        <f>SUM(BK188:BK207)</f>
        <v>0</v>
      </c>
    </row>
    <row r="188" spans="2:65" s="1" customFormat="1" ht="33" customHeight="1">
      <c r="B188" s="127"/>
      <c r="C188" s="157" t="s">
        <v>213</v>
      </c>
      <c r="D188" s="157" t="s">
        <v>148</v>
      </c>
      <c r="E188" s="158" t="s">
        <v>214</v>
      </c>
      <c r="F188" s="159" t="s">
        <v>215</v>
      </c>
      <c r="G188" s="160" t="s">
        <v>194</v>
      </c>
      <c r="H188" s="161">
        <v>1.25</v>
      </c>
      <c r="I188" s="162"/>
      <c r="J188" s="163">
        <f>ROUND(I188*H188,2)</f>
        <v>0</v>
      </c>
      <c r="K188" s="164"/>
      <c r="L188" s="32"/>
      <c r="M188" s="165" t="s">
        <v>1</v>
      </c>
      <c r="N188" s="126" t="s">
        <v>41</v>
      </c>
      <c r="P188" s="166">
        <f>O188*H188</f>
        <v>0</v>
      </c>
      <c r="Q188" s="166">
        <v>0.29899999999999999</v>
      </c>
      <c r="R188" s="166">
        <f>Q188*H188</f>
        <v>0.37374999999999997</v>
      </c>
      <c r="S188" s="166">
        <v>0</v>
      </c>
      <c r="T188" s="167">
        <f>S188*H188</f>
        <v>0</v>
      </c>
      <c r="AR188" s="168" t="s">
        <v>152</v>
      </c>
      <c r="AT188" s="168" t="s">
        <v>148</v>
      </c>
      <c r="AU188" s="168" t="s">
        <v>88</v>
      </c>
      <c r="AY188" s="17" t="s">
        <v>146</v>
      </c>
      <c r="BE188" s="169">
        <f>IF(N188="základná",J188,0)</f>
        <v>0</v>
      </c>
      <c r="BF188" s="169">
        <f>IF(N188="znížená",J188,0)</f>
        <v>0</v>
      </c>
      <c r="BG188" s="169">
        <f>IF(N188="zákl. prenesená",J188,0)</f>
        <v>0</v>
      </c>
      <c r="BH188" s="169">
        <f>IF(N188="zníž. prenesená",J188,0)</f>
        <v>0</v>
      </c>
      <c r="BI188" s="169">
        <f>IF(N188="nulová",J188,0)</f>
        <v>0</v>
      </c>
      <c r="BJ188" s="17" t="s">
        <v>88</v>
      </c>
      <c r="BK188" s="169">
        <f>ROUND(I188*H188,2)</f>
        <v>0</v>
      </c>
      <c r="BL188" s="17" t="s">
        <v>152</v>
      </c>
      <c r="BM188" s="168" t="s">
        <v>216</v>
      </c>
    </row>
    <row r="189" spans="2:65" s="12" customFormat="1">
      <c r="B189" s="170"/>
      <c r="D189" s="171" t="s">
        <v>154</v>
      </c>
      <c r="E189" s="172" t="s">
        <v>1</v>
      </c>
      <c r="F189" s="173" t="s">
        <v>217</v>
      </c>
      <c r="H189" s="172" t="s">
        <v>1</v>
      </c>
      <c r="I189" s="174"/>
      <c r="L189" s="170"/>
      <c r="M189" s="175"/>
      <c r="T189" s="176"/>
      <c r="AT189" s="172" t="s">
        <v>154</v>
      </c>
      <c r="AU189" s="172" t="s">
        <v>88</v>
      </c>
      <c r="AV189" s="12" t="s">
        <v>82</v>
      </c>
      <c r="AW189" s="12" t="s">
        <v>31</v>
      </c>
      <c r="AX189" s="12" t="s">
        <v>75</v>
      </c>
      <c r="AY189" s="172" t="s">
        <v>146</v>
      </c>
    </row>
    <row r="190" spans="2:65" s="13" customFormat="1">
      <c r="B190" s="177"/>
      <c r="D190" s="171" t="s">
        <v>154</v>
      </c>
      <c r="E190" s="178" t="s">
        <v>1</v>
      </c>
      <c r="F190" s="179" t="s">
        <v>218</v>
      </c>
      <c r="H190" s="180">
        <v>1.25</v>
      </c>
      <c r="I190" s="181"/>
      <c r="L190" s="177"/>
      <c r="M190" s="182"/>
      <c r="T190" s="183"/>
      <c r="AT190" s="178" t="s">
        <v>154</v>
      </c>
      <c r="AU190" s="178" t="s">
        <v>88</v>
      </c>
      <c r="AV190" s="13" t="s">
        <v>88</v>
      </c>
      <c r="AW190" s="13" t="s">
        <v>31</v>
      </c>
      <c r="AX190" s="13" t="s">
        <v>75</v>
      </c>
      <c r="AY190" s="178" t="s">
        <v>146</v>
      </c>
    </row>
    <row r="191" spans="2:65" s="15" customFormat="1">
      <c r="B191" s="191"/>
      <c r="D191" s="171" t="s">
        <v>154</v>
      </c>
      <c r="E191" s="192" t="s">
        <v>1</v>
      </c>
      <c r="F191" s="193" t="s">
        <v>159</v>
      </c>
      <c r="H191" s="194">
        <v>1.25</v>
      </c>
      <c r="I191" s="195"/>
      <c r="L191" s="191"/>
      <c r="M191" s="196"/>
      <c r="T191" s="197"/>
      <c r="AT191" s="192" t="s">
        <v>154</v>
      </c>
      <c r="AU191" s="192" t="s">
        <v>88</v>
      </c>
      <c r="AV191" s="15" t="s">
        <v>152</v>
      </c>
      <c r="AW191" s="15" t="s">
        <v>31</v>
      </c>
      <c r="AX191" s="15" t="s">
        <v>82</v>
      </c>
      <c r="AY191" s="192" t="s">
        <v>146</v>
      </c>
    </row>
    <row r="192" spans="2:65" s="1" customFormat="1" ht="24.15" customHeight="1">
      <c r="B192" s="127"/>
      <c r="C192" s="157" t="s">
        <v>219</v>
      </c>
      <c r="D192" s="157" t="s">
        <v>148</v>
      </c>
      <c r="E192" s="158" t="s">
        <v>220</v>
      </c>
      <c r="F192" s="159" t="s">
        <v>221</v>
      </c>
      <c r="G192" s="160" t="s">
        <v>151</v>
      </c>
      <c r="H192" s="161">
        <v>37.734999999999999</v>
      </c>
      <c r="I192" s="162"/>
      <c r="J192" s="163">
        <f>ROUND(I192*H192,2)</f>
        <v>0</v>
      </c>
      <c r="K192" s="164"/>
      <c r="L192" s="32"/>
      <c r="M192" s="165" t="s">
        <v>1</v>
      </c>
      <c r="N192" s="126" t="s">
        <v>41</v>
      </c>
      <c r="P192" s="166">
        <f>O192*H192</f>
        <v>0</v>
      </c>
      <c r="Q192" s="166">
        <v>1.9312499999999999</v>
      </c>
      <c r="R192" s="166">
        <f>Q192*H192</f>
        <v>72.87571874999999</v>
      </c>
      <c r="S192" s="166">
        <v>0</v>
      </c>
      <c r="T192" s="167">
        <f>S192*H192</f>
        <v>0</v>
      </c>
      <c r="AR192" s="168" t="s">
        <v>152</v>
      </c>
      <c r="AT192" s="168" t="s">
        <v>148</v>
      </c>
      <c r="AU192" s="168" t="s">
        <v>88</v>
      </c>
      <c r="AY192" s="17" t="s">
        <v>146</v>
      </c>
      <c r="BE192" s="169">
        <f>IF(N192="základná",J192,0)</f>
        <v>0</v>
      </c>
      <c r="BF192" s="169">
        <f>IF(N192="znížená",J192,0)</f>
        <v>0</v>
      </c>
      <c r="BG192" s="169">
        <f>IF(N192="zákl. prenesená",J192,0)</f>
        <v>0</v>
      </c>
      <c r="BH192" s="169">
        <f>IF(N192="zníž. prenesená",J192,0)</f>
        <v>0</v>
      </c>
      <c r="BI192" s="169">
        <f>IF(N192="nulová",J192,0)</f>
        <v>0</v>
      </c>
      <c r="BJ192" s="17" t="s">
        <v>88</v>
      </c>
      <c r="BK192" s="169">
        <f>ROUND(I192*H192,2)</f>
        <v>0</v>
      </c>
      <c r="BL192" s="17" t="s">
        <v>152</v>
      </c>
      <c r="BM192" s="168" t="s">
        <v>222</v>
      </c>
    </row>
    <row r="193" spans="2:65" s="12" customFormat="1">
      <c r="B193" s="170"/>
      <c r="D193" s="171" t="s">
        <v>154</v>
      </c>
      <c r="E193" s="172" t="s">
        <v>1</v>
      </c>
      <c r="F193" s="173" t="s">
        <v>223</v>
      </c>
      <c r="H193" s="172" t="s">
        <v>1</v>
      </c>
      <c r="I193" s="174"/>
      <c r="L193" s="170"/>
      <c r="M193" s="175"/>
      <c r="T193" s="176"/>
      <c r="AT193" s="172" t="s">
        <v>154</v>
      </c>
      <c r="AU193" s="172" t="s">
        <v>88</v>
      </c>
      <c r="AV193" s="12" t="s">
        <v>82</v>
      </c>
      <c r="AW193" s="12" t="s">
        <v>31</v>
      </c>
      <c r="AX193" s="12" t="s">
        <v>75</v>
      </c>
      <c r="AY193" s="172" t="s">
        <v>146</v>
      </c>
    </row>
    <row r="194" spans="2:65" s="13" customFormat="1">
      <c r="B194" s="177"/>
      <c r="D194" s="171" t="s">
        <v>154</v>
      </c>
      <c r="E194" s="178" t="s">
        <v>1</v>
      </c>
      <c r="F194" s="179" t="s">
        <v>224</v>
      </c>
      <c r="H194" s="180">
        <v>24</v>
      </c>
      <c r="I194" s="181"/>
      <c r="L194" s="177"/>
      <c r="M194" s="182"/>
      <c r="T194" s="183"/>
      <c r="AT194" s="178" t="s">
        <v>154</v>
      </c>
      <c r="AU194" s="178" t="s">
        <v>88</v>
      </c>
      <c r="AV194" s="13" t="s">
        <v>88</v>
      </c>
      <c r="AW194" s="13" t="s">
        <v>31</v>
      </c>
      <c r="AX194" s="13" t="s">
        <v>75</v>
      </c>
      <c r="AY194" s="178" t="s">
        <v>146</v>
      </c>
    </row>
    <row r="195" spans="2:65" s="12" customFormat="1">
      <c r="B195" s="170"/>
      <c r="D195" s="171" t="s">
        <v>154</v>
      </c>
      <c r="E195" s="172" t="s">
        <v>1</v>
      </c>
      <c r="F195" s="173" t="s">
        <v>225</v>
      </c>
      <c r="H195" s="172" t="s">
        <v>1</v>
      </c>
      <c r="I195" s="174"/>
      <c r="L195" s="170"/>
      <c r="M195" s="175"/>
      <c r="T195" s="176"/>
      <c r="AT195" s="172" t="s">
        <v>154</v>
      </c>
      <c r="AU195" s="172" t="s">
        <v>88</v>
      </c>
      <c r="AV195" s="12" t="s">
        <v>82</v>
      </c>
      <c r="AW195" s="12" t="s">
        <v>31</v>
      </c>
      <c r="AX195" s="12" t="s">
        <v>75</v>
      </c>
      <c r="AY195" s="172" t="s">
        <v>146</v>
      </c>
    </row>
    <row r="196" spans="2:65" s="13" customFormat="1">
      <c r="B196" s="177"/>
      <c r="D196" s="171" t="s">
        <v>154</v>
      </c>
      <c r="E196" s="178" t="s">
        <v>1</v>
      </c>
      <c r="F196" s="179" t="s">
        <v>226</v>
      </c>
      <c r="H196" s="180">
        <v>5.4749999999999996</v>
      </c>
      <c r="I196" s="181"/>
      <c r="L196" s="177"/>
      <c r="M196" s="182"/>
      <c r="T196" s="183"/>
      <c r="AT196" s="178" t="s">
        <v>154</v>
      </c>
      <c r="AU196" s="178" t="s">
        <v>88</v>
      </c>
      <c r="AV196" s="13" t="s">
        <v>88</v>
      </c>
      <c r="AW196" s="13" t="s">
        <v>31</v>
      </c>
      <c r="AX196" s="13" t="s">
        <v>75</v>
      </c>
      <c r="AY196" s="178" t="s">
        <v>146</v>
      </c>
    </row>
    <row r="197" spans="2:65" s="12" customFormat="1">
      <c r="B197" s="170"/>
      <c r="D197" s="171" t="s">
        <v>154</v>
      </c>
      <c r="E197" s="172" t="s">
        <v>1</v>
      </c>
      <c r="F197" s="173" t="s">
        <v>227</v>
      </c>
      <c r="H197" s="172" t="s">
        <v>1</v>
      </c>
      <c r="I197" s="174"/>
      <c r="L197" s="170"/>
      <c r="M197" s="175"/>
      <c r="T197" s="176"/>
      <c r="AT197" s="172" t="s">
        <v>154</v>
      </c>
      <c r="AU197" s="172" t="s">
        <v>88</v>
      </c>
      <c r="AV197" s="12" t="s">
        <v>82</v>
      </c>
      <c r="AW197" s="12" t="s">
        <v>31</v>
      </c>
      <c r="AX197" s="12" t="s">
        <v>75</v>
      </c>
      <c r="AY197" s="172" t="s">
        <v>146</v>
      </c>
    </row>
    <row r="198" spans="2:65" s="13" customFormat="1">
      <c r="B198" s="177"/>
      <c r="D198" s="171" t="s">
        <v>154</v>
      </c>
      <c r="E198" s="178" t="s">
        <v>1</v>
      </c>
      <c r="F198" s="179" t="s">
        <v>228</v>
      </c>
      <c r="H198" s="180">
        <v>8.26</v>
      </c>
      <c r="I198" s="181"/>
      <c r="L198" s="177"/>
      <c r="M198" s="182"/>
      <c r="T198" s="183"/>
      <c r="AT198" s="178" t="s">
        <v>154</v>
      </c>
      <c r="AU198" s="178" t="s">
        <v>88</v>
      </c>
      <c r="AV198" s="13" t="s">
        <v>88</v>
      </c>
      <c r="AW198" s="13" t="s">
        <v>31</v>
      </c>
      <c r="AX198" s="13" t="s">
        <v>75</v>
      </c>
      <c r="AY198" s="178" t="s">
        <v>146</v>
      </c>
    </row>
    <row r="199" spans="2:65" s="15" customFormat="1">
      <c r="B199" s="191"/>
      <c r="D199" s="171" t="s">
        <v>154</v>
      </c>
      <c r="E199" s="192" t="s">
        <v>1</v>
      </c>
      <c r="F199" s="193" t="s">
        <v>159</v>
      </c>
      <c r="H199" s="194">
        <v>37.734999999999999</v>
      </c>
      <c r="I199" s="195"/>
      <c r="L199" s="191"/>
      <c r="M199" s="196"/>
      <c r="T199" s="197"/>
      <c r="AT199" s="192" t="s">
        <v>154</v>
      </c>
      <c r="AU199" s="192" t="s">
        <v>88</v>
      </c>
      <c r="AV199" s="15" t="s">
        <v>152</v>
      </c>
      <c r="AW199" s="15" t="s">
        <v>31</v>
      </c>
      <c r="AX199" s="15" t="s">
        <v>82</v>
      </c>
      <c r="AY199" s="192" t="s">
        <v>146</v>
      </c>
    </row>
    <row r="200" spans="2:65" s="1" customFormat="1" ht="33" customHeight="1">
      <c r="B200" s="127"/>
      <c r="C200" s="157" t="s">
        <v>229</v>
      </c>
      <c r="D200" s="157" t="s">
        <v>148</v>
      </c>
      <c r="E200" s="158" t="s">
        <v>230</v>
      </c>
      <c r="F200" s="159" t="s">
        <v>231</v>
      </c>
      <c r="G200" s="160" t="s">
        <v>194</v>
      </c>
      <c r="H200" s="161">
        <v>2.5</v>
      </c>
      <c r="I200" s="162"/>
      <c r="J200" s="163">
        <f>ROUND(I200*H200,2)</f>
        <v>0</v>
      </c>
      <c r="K200" s="164"/>
      <c r="L200" s="32"/>
      <c r="M200" s="165" t="s">
        <v>1</v>
      </c>
      <c r="N200" s="126" t="s">
        <v>41</v>
      </c>
      <c r="P200" s="166">
        <f>O200*H200</f>
        <v>0</v>
      </c>
      <c r="Q200" s="166">
        <v>8.4000000000000005E-2</v>
      </c>
      <c r="R200" s="166">
        <f>Q200*H200</f>
        <v>0.21000000000000002</v>
      </c>
      <c r="S200" s="166">
        <v>0</v>
      </c>
      <c r="T200" s="167">
        <f>S200*H200</f>
        <v>0</v>
      </c>
      <c r="AR200" s="168" t="s">
        <v>152</v>
      </c>
      <c r="AT200" s="168" t="s">
        <v>148</v>
      </c>
      <c r="AU200" s="168" t="s">
        <v>88</v>
      </c>
      <c r="AY200" s="17" t="s">
        <v>146</v>
      </c>
      <c r="BE200" s="169">
        <f>IF(N200="základná",J200,0)</f>
        <v>0</v>
      </c>
      <c r="BF200" s="169">
        <f>IF(N200="znížená",J200,0)</f>
        <v>0</v>
      </c>
      <c r="BG200" s="169">
        <f>IF(N200="zákl. prenesená",J200,0)</f>
        <v>0</v>
      </c>
      <c r="BH200" s="169">
        <f>IF(N200="zníž. prenesená",J200,0)</f>
        <v>0</v>
      </c>
      <c r="BI200" s="169">
        <f>IF(N200="nulová",J200,0)</f>
        <v>0</v>
      </c>
      <c r="BJ200" s="17" t="s">
        <v>88</v>
      </c>
      <c r="BK200" s="169">
        <f>ROUND(I200*H200,2)</f>
        <v>0</v>
      </c>
      <c r="BL200" s="17" t="s">
        <v>152</v>
      </c>
      <c r="BM200" s="168" t="s">
        <v>232</v>
      </c>
    </row>
    <row r="201" spans="2:65" s="12" customFormat="1">
      <c r="B201" s="170"/>
      <c r="D201" s="171" t="s">
        <v>154</v>
      </c>
      <c r="E201" s="172" t="s">
        <v>1</v>
      </c>
      <c r="F201" s="173" t="s">
        <v>233</v>
      </c>
      <c r="H201" s="172" t="s">
        <v>1</v>
      </c>
      <c r="I201" s="174"/>
      <c r="L201" s="170"/>
      <c r="M201" s="175"/>
      <c r="T201" s="176"/>
      <c r="AT201" s="172" t="s">
        <v>154</v>
      </c>
      <c r="AU201" s="172" t="s">
        <v>88</v>
      </c>
      <c r="AV201" s="12" t="s">
        <v>82</v>
      </c>
      <c r="AW201" s="12" t="s">
        <v>31</v>
      </c>
      <c r="AX201" s="12" t="s">
        <v>75</v>
      </c>
      <c r="AY201" s="172" t="s">
        <v>146</v>
      </c>
    </row>
    <row r="202" spans="2:65" s="13" customFormat="1">
      <c r="B202" s="177"/>
      <c r="D202" s="171" t="s">
        <v>154</v>
      </c>
      <c r="E202" s="178" t="s">
        <v>1</v>
      </c>
      <c r="F202" s="179" t="s">
        <v>234</v>
      </c>
      <c r="H202" s="180">
        <v>2.5</v>
      </c>
      <c r="I202" s="181"/>
      <c r="L202" s="177"/>
      <c r="M202" s="182"/>
      <c r="T202" s="183"/>
      <c r="AT202" s="178" t="s">
        <v>154</v>
      </c>
      <c r="AU202" s="178" t="s">
        <v>88</v>
      </c>
      <c r="AV202" s="13" t="s">
        <v>88</v>
      </c>
      <c r="AW202" s="13" t="s">
        <v>31</v>
      </c>
      <c r="AX202" s="13" t="s">
        <v>75</v>
      </c>
      <c r="AY202" s="178" t="s">
        <v>146</v>
      </c>
    </row>
    <row r="203" spans="2:65" s="15" customFormat="1">
      <c r="B203" s="191"/>
      <c r="D203" s="171" t="s">
        <v>154</v>
      </c>
      <c r="E203" s="192" t="s">
        <v>1</v>
      </c>
      <c r="F203" s="193" t="s">
        <v>159</v>
      </c>
      <c r="H203" s="194">
        <v>2.5</v>
      </c>
      <c r="I203" s="195"/>
      <c r="L203" s="191"/>
      <c r="M203" s="196"/>
      <c r="T203" s="197"/>
      <c r="AT203" s="192" t="s">
        <v>154</v>
      </c>
      <c r="AU203" s="192" t="s">
        <v>88</v>
      </c>
      <c r="AV203" s="15" t="s">
        <v>152</v>
      </c>
      <c r="AW203" s="15" t="s">
        <v>31</v>
      </c>
      <c r="AX203" s="15" t="s">
        <v>82</v>
      </c>
      <c r="AY203" s="192" t="s">
        <v>146</v>
      </c>
    </row>
    <row r="204" spans="2:65" s="1" customFormat="1" ht="16.5" customHeight="1">
      <c r="B204" s="127"/>
      <c r="C204" s="198" t="s">
        <v>235</v>
      </c>
      <c r="D204" s="198" t="s">
        <v>167</v>
      </c>
      <c r="E204" s="199" t="s">
        <v>236</v>
      </c>
      <c r="F204" s="200" t="s">
        <v>237</v>
      </c>
      <c r="G204" s="201" t="s">
        <v>238</v>
      </c>
      <c r="H204" s="202">
        <v>10</v>
      </c>
      <c r="I204" s="203"/>
      <c r="J204" s="204">
        <f>ROUND(I204*H204,2)</f>
        <v>0</v>
      </c>
      <c r="K204" s="205"/>
      <c r="L204" s="206"/>
      <c r="M204" s="207" t="s">
        <v>1</v>
      </c>
      <c r="N204" s="208" t="s">
        <v>41</v>
      </c>
      <c r="P204" s="166">
        <f>O204*H204</f>
        <v>0</v>
      </c>
      <c r="Q204" s="166">
        <v>2.92E-2</v>
      </c>
      <c r="R204" s="166">
        <f>Q204*H204</f>
        <v>0.29199999999999998</v>
      </c>
      <c r="S204" s="166">
        <v>0</v>
      </c>
      <c r="T204" s="167">
        <f>S204*H204</f>
        <v>0</v>
      </c>
      <c r="AR204" s="168" t="s">
        <v>171</v>
      </c>
      <c r="AT204" s="168" t="s">
        <v>167</v>
      </c>
      <c r="AU204" s="168" t="s">
        <v>88</v>
      </c>
      <c r="AY204" s="17" t="s">
        <v>146</v>
      </c>
      <c r="BE204" s="169">
        <f>IF(N204="základná",J204,0)</f>
        <v>0</v>
      </c>
      <c r="BF204" s="169">
        <f>IF(N204="znížená",J204,0)</f>
        <v>0</v>
      </c>
      <c r="BG204" s="169">
        <f>IF(N204="zákl. prenesená",J204,0)</f>
        <v>0</v>
      </c>
      <c r="BH204" s="169">
        <f>IF(N204="zníž. prenesená",J204,0)</f>
        <v>0</v>
      </c>
      <c r="BI204" s="169">
        <f>IF(N204="nulová",J204,0)</f>
        <v>0</v>
      </c>
      <c r="BJ204" s="17" t="s">
        <v>88</v>
      </c>
      <c r="BK204" s="169">
        <f>ROUND(I204*H204,2)</f>
        <v>0</v>
      </c>
      <c r="BL204" s="17" t="s">
        <v>152</v>
      </c>
      <c r="BM204" s="168" t="s">
        <v>239</v>
      </c>
    </row>
    <row r="205" spans="2:65" s="12" customFormat="1">
      <c r="B205" s="170"/>
      <c r="D205" s="171" t="s">
        <v>154</v>
      </c>
      <c r="E205" s="172" t="s">
        <v>1</v>
      </c>
      <c r="F205" s="173" t="s">
        <v>233</v>
      </c>
      <c r="H205" s="172" t="s">
        <v>1</v>
      </c>
      <c r="I205" s="174"/>
      <c r="L205" s="170"/>
      <c r="M205" s="175"/>
      <c r="T205" s="176"/>
      <c r="AT205" s="172" t="s">
        <v>154</v>
      </c>
      <c r="AU205" s="172" t="s">
        <v>88</v>
      </c>
      <c r="AV205" s="12" t="s">
        <v>82</v>
      </c>
      <c r="AW205" s="12" t="s">
        <v>31</v>
      </c>
      <c r="AX205" s="12" t="s">
        <v>75</v>
      </c>
      <c r="AY205" s="172" t="s">
        <v>146</v>
      </c>
    </row>
    <row r="206" spans="2:65" s="13" customFormat="1">
      <c r="B206" s="177"/>
      <c r="D206" s="171" t="s">
        <v>154</v>
      </c>
      <c r="E206" s="178" t="s">
        <v>1</v>
      </c>
      <c r="F206" s="179" t="s">
        <v>240</v>
      </c>
      <c r="H206" s="180">
        <v>10</v>
      </c>
      <c r="I206" s="181"/>
      <c r="L206" s="177"/>
      <c r="M206" s="182"/>
      <c r="T206" s="183"/>
      <c r="AT206" s="178" t="s">
        <v>154</v>
      </c>
      <c r="AU206" s="178" t="s">
        <v>88</v>
      </c>
      <c r="AV206" s="13" t="s">
        <v>88</v>
      </c>
      <c r="AW206" s="13" t="s">
        <v>31</v>
      </c>
      <c r="AX206" s="13" t="s">
        <v>75</v>
      </c>
      <c r="AY206" s="178" t="s">
        <v>146</v>
      </c>
    </row>
    <row r="207" spans="2:65" s="15" customFormat="1">
      <c r="B207" s="191"/>
      <c r="D207" s="171" t="s">
        <v>154</v>
      </c>
      <c r="E207" s="192" t="s">
        <v>1</v>
      </c>
      <c r="F207" s="193" t="s">
        <v>159</v>
      </c>
      <c r="H207" s="194">
        <v>10</v>
      </c>
      <c r="I207" s="195"/>
      <c r="L207" s="191"/>
      <c r="M207" s="196"/>
      <c r="T207" s="197"/>
      <c r="AT207" s="192" t="s">
        <v>154</v>
      </c>
      <c r="AU207" s="192" t="s">
        <v>88</v>
      </c>
      <c r="AV207" s="15" t="s">
        <v>152</v>
      </c>
      <c r="AW207" s="15" t="s">
        <v>31</v>
      </c>
      <c r="AX207" s="15" t="s">
        <v>82</v>
      </c>
      <c r="AY207" s="192" t="s">
        <v>146</v>
      </c>
    </row>
    <row r="208" spans="2:65" s="11" customFormat="1" ht="22.8" customHeight="1">
      <c r="B208" s="145"/>
      <c r="D208" s="146" t="s">
        <v>74</v>
      </c>
      <c r="E208" s="155" t="s">
        <v>241</v>
      </c>
      <c r="F208" s="155" t="s">
        <v>242</v>
      </c>
      <c r="I208" s="148"/>
      <c r="J208" s="156">
        <f>BK208</f>
        <v>0</v>
      </c>
      <c r="L208" s="145"/>
      <c r="M208" s="150"/>
      <c r="P208" s="151">
        <f>P209</f>
        <v>0</v>
      </c>
      <c r="R208" s="151">
        <f>R209</f>
        <v>0</v>
      </c>
      <c r="T208" s="152">
        <f>T209</f>
        <v>0</v>
      </c>
      <c r="AR208" s="146" t="s">
        <v>82</v>
      </c>
      <c r="AT208" s="153" t="s">
        <v>74</v>
      </c>
      <c r="AU208" s="153" t="s">
        <v>82</v>
      </c>
      <c r="AY208" s="146" t="s">
        <v>146</v>
      </c>
      <c r="BK208" s="154">
        <f>BK209</f>
        <v>0</v>
      </c>
    </row>
    <row r="209" spans="2:65" s="1" customFormat="1" ht="33" customHeight="1">
      <c r="B209" s="127"/>
      <c r="C209" s="157" t="s">
        <v>243</v>
      </c>
      <c r="D209" s="157" t="s">
        <v>148</v>
      </c>
      <c r="E209" s="158" t="s">
        <v>244</v>
      </c>
      <c r="F209" s="159" t="s">
        <v>245</v>
      </c>
      <c r="G209" s="160" t="s">
        <v>170</v>
      </c>
      <c r="H209" s="161">
        <v>13.393000000000001</v>
      </c>
      <c r="I209" s="162"/>
      <c r="J209" s="163">
        <f>ROUND(I209*H209,2)</f>
        <v>0</v>
      </c>
      <c r="K209" s="164"/>
      <c r="L209" s="32"/>
      <c r="M209" s="165" t="s">
        <v>1</v>
      </c>
      <c r="N209" s="126" t="s">
        <v>41</v>
      </c>
      <c r="P209" s="166">
        <f>O209*H209</f>
        <v>0</v>
      </c>
      <c r="Q209" s="166">
        <v>0</v>
      </c>
      <c r="R209" s="166">
        <f>Q209*H209</f>
        <v>0</v>
      </c>
      <c r="S209" s="166">
        <v>0</v>
      </c>
      <c r="T209" s="167">
        <f>S209*H209</f>
        <v>0</v>
      </c>
      <c r="AR209" s="168" t="s">
        <v>152</v>
      </c>
      <c r="AT209" s="168" t="s">
        <v>148</v>
      </c>
      <c r="AU209" s="168" t="s">
        <v>88</v>
      </c>
      <c r="AY209" s="17" t="s">
        <v>146</v>
      </c>
      <c r="BE209" s="169">
        <f>IF(N209="základná",J209,0)</f>
        <v>0</v>
      </c>
      <c r="BF209" s="169">
        <f>IF(N209="znížená",J209,0)</f>
        <v>0</v>
      </c>
      <c r="BG209" s="169">
        <f>IF(N209="zákl. prenesená",J209,0)</f>
        <v>0</v>
      </c>
      <c r="BH209" s="169">
        <f>IF(N209="zníž. prenesená",J209,0)</f>
        <v>0</v>
      </c>
      <c r="BI209" s="169">
        <f>IF(N209="nulová",J209,0)</f>
        <v>0</v>
      </c>
      <c r="BJ209" s="17" t="s">
        <v>88</v>
      </c>
      <c r="BK209" s="169">
        <f>ROUND(I209*H209,2)</f>
        <v>0</v>
      </c>
      <c r="BL209" s="17" t="s">
        <v>152</v>
      </c>
      <c r="BM209" s="168" t="s">
        <v>246</v>
      </c>
    </row>
    <row r="210" spans="2:65" s="11" customFormat="1" ht="25.95" customHeight="1">
      <c r="B210" s="145"/>
      <c r="D210" s="146" t="s">
        <v>74</v>
      </c>
      <c r="E210" s="147" t="s">
        <v>247</v>
      </c>
      <c r="F210" s="147" t="s">
        <v>248</v>
      </c>
      <c r="I210" s="148"/>
      <c r="J210" s="149">
        <f>BK210</f>
        <v>0</v>
      </c>
      <c r="L210" s="145"/>
      <c r="M210" s="150"/>
      <c r="P210" s="151">
        <f>P211+P229+P241</f>
        <v>0</v>
      </c>
      <c r="R210" s="151">
        <f>R211+R229+R241</f>
        <v>0.26712990000000003</v>
      </c>
      <c r="T210" s="152">
        <f>T211+T229+T241</f>
        <v>0</v>
      </c>
      <c r="AR210" s="146" t="s">
        <v>88</v>
      </c>
      <c r="AT210" s="153" t="s">
        <v>74</v>
      </c>
      <c r="AU210" s="153" t="s">
        <v>75</v>
      </c>
      <c r="AY210" s="146" t="s">
        <v>146</v>
      </c>
      <c r="BK210" s="154">
        <f>BK211+BK229+BK241</f>
        <v>0</v>
      </c>
    </row>
    <row r="211" spans="2:65" s="11" customFormat="1" ht="22.8" customHeight="1">
      <c r="B211" s="145"/>
      <c r="D211" s="146" t="s">
        <v>74</v>
      </c>
      <c r="E211" s="155" t="s">
        <v>249</v>
      </c>
      <c r="F211" s="155" t="s">
        <v>250</v>
      </c>
      <c r="I211" s="148"/>
      <c r="J211" s="156">
        <f>BK211</f>
        <v>0</v>
      </c>
      <c r="L211" s="145"/>
      <c r="M211" s="150"/>
      <c r="P211" s="151">
        <f>SUM(P212:P228)</f>
        <v>0</v>
      </c>
      <c r="R211" s="151">
        <f>SUM(R212:R228)</f>
        <v>5.7643899999999998E-2</v>
      </c>
      <c r="T211" s="152">
        <f>SUM(T212:T228)</f>
        <v>0</v>
      </c>
      <c r="AR211" s="146" t="s">
        <v>88</v>
      </c>
      <c r="AT211" s="153" t="s">
        <v>74</v>
      </c>
      <c r="AU211" s="153" t="s">
        <v>82</v>
      </c>
      <c r="AY211" s="146" t="s">
        <v>146</v>
      </c>
      <c r="BK211" s="154">
        <f>SUM(BK212:BK228)</f>
        <v>0</v>
      </c>
    </row>
    <row r="212" spans="2:65" s="1" customFormat="1" ht="24.15" customHeight="1">
      <c r="B212" s="127"/>
      <c r="C212" s="157" t="s">
        <v>251</v>
      </c>
      <c r="D212" s="157" t="s">
        <v>148</v>
      </c>
      <c r="E212" s="158" t="s">
        <v>252</v>
      </c>
      <c r="F212" s="159" t="s">
        <v>253</v>
      </c>
      <c r="G212" s="160" t="s">
        <v>194</v>
      </c>
      <c r="H212" s="161">
        <v>139.55000000000001</v>
      </c>
      <c r="I212" s="162"/>
      <c r="J212" s="163">
        <f>ROUND(I212*H212,2)</f>
        <v>0</v>
      </c>
      <c r="K212" s="164"/>
      <c r="L212" s="32"/>
      <c r="M212" s="165" t="s">
        <v>1</v>
      </c>
      <c r="N212" s="126" t="s">
        <v>41</v>
      </c>
      <c r="P212" s="166">
        <f>O212*H212</f>
        <v>0</v>
      </c>
      <c r="Q212" s="166">
        <v>0</v>
      </c>
      <c r="R212" s="166">
        <f>Q212*H212</f>
        <v>0</v>
      </c>
      <c r="S212" s="166">
        <v>0</v>
      </c>
      <c r="T212" s="167">
        <f>S212*H212</f>
        <v>0</v>
      </c>
      <c r="AR212" s="168" t="s">
        <v>251</v>
      </c>
      <c r="AT212" s="168" t="s">
        <v>148</v>
      </c>
      <c r="AU212" s="168" t="s">
        <v>88</v>
      </c>
      <c r="AY212" s="17" t="s">
        <v>146</v>
      </c>
      <c r="BE212" s="169">
        <f>IF(N212="základná",J212,0)</f>
        <v>0</v>
      </c>
      <c r="BF212" s="169">
        <f>IF(N212="znížená",J212,0)</f>
        <v>0</v>
      </c>
      <c r="BG212" s="169">
        <f>IF(N212="zákl. prenesená",J212,0)</f>
        <v>0</v>
      </c>
      <c r="BH212" s="169">
        <f>IF(N212="zníž. prenesená",J212,0)</f>
        <v>0</v>
      </c>
      <c r="BI212" s="169">
        <f>IF(N212="nulová",J212,0)</f>
        <v>0</v>
      </c>
      <c r="BJ212" s="17" t="s">
        <v>88</v>
      </c>
      <c r="BK212" s="169">
        <f>ROUND(I212*H212,2)</f>
        <v>0</v>
      </c>
      <c r="BL212" s="17" t="s">
        <v>251</v>
      </c>
      <c r="BM212" s="168" t="s">
        <v>254</v>
      </c>
    </row>
    <row r="213" spans="2:65" s="12" customFormat="1">
      <c r="B213" s="170"/>
      <c r="D213" s="171" t="s">
        <v>154</v>
      </c>
      <c r="E213" s="172" t="s">
        <v>1</v>
      </c>
      <c r="F213" s="173" t="s">
        <v>255</v>
      </c>
      <c r="H213" s="172" t="s">
        <v>1</v>
      </c>
      <c r="I213" s="174"/>
      <c r="L213" s="170"/>
      <c r="M213" s="175"/>
      <c r="T213" s="176"/>
      <c r="AT213" s="172" t="s">
        <v>154</v>
      </c>
      <c r="AU213" s="172" t="s">
        <v>88</v>
      </c>
      <c r="AV213" s="12" t="s">
        <v>82</v>
      </c>
      <c r="AW213" s="12" t="s">
        <v>31</v>
      </c>
      <c r="AX213" s="12" t="s">
        <v>75</v>
      </c>
      <c r="AY213" s="172" t="s">
        <v>146</v>
      </c>
    </row>
    <row r="214" spans="2:65" s="13" customFormat="1">
      <c r="B214" s="177"/>
      <c r="D214" s="171" t="s">
        <v>154</v>
      </c>
      <c r="E214" s="178" t="s">
        <v>1</v>
      </c>
      <c r="F214" s="179" t="s">
        <v>256</v>
      </c>
      <c r="H214" s="180">
        <v>98.25</v>
      </c>
      <c r="I214" s="181"/>
      <c r="L214" s="177"/>
      <c r="M214" s="182"/>
      <c r="T214" s="183"/>
      <c r="AT214" s="178" t="s">
        <v>154</v>
      </c>
      <c r="AU214" s="178" t="s">
        <v>88</v>
      </c>
      <c r="AV214" s="13" t="s">
        <v>88</v>
      </c>
      <c r="AW214" s="13" t="s">
        <v>31</v>
      </c>
      <c r="AX214" s="13" t="s">
        <v>75</v>
      </c>
      <c r="AY214" s="178" t="s">
        <v>146</v>
      </c>
    </row>
    <row r="215" spans="2:65" s="14" customFormat="1">
      <c r="B215" s="184"/>
      <c r="D215" s="171" t="s">
        <v>154</v>
      </c>
      <c r="E215" s="185" t="s">
        <v>1</v>
      </c>
      <c r="F215" s="186" t="s">
        <v>157</v>
      </c>
      <c r="H215" s="187">
        <v>98.25</v>
      </c>
      <c r="I215" s="188"/>
      <c r="L215" s="184"/>
      <c r="M215" s="189"/>
      <c r="T215" s="190"/>
      <c r="AT215" s="185" t="s">
        <v>154</v>
      </c>
      <c r="AU215" s="185" t="s">
        <v>88</v>
      </c>
      <c r="AV215" s="14" t="s">
        <v>158</v>
      </c>
      <c r="AW215" s="14" t="s">
        <v>31</v>
      </c>
      <c r="AX215" s="14" t="s">
        <v>75</v>
      </c>
      <c r="AY215" s="185" t="s">
        <v>146</v>
      </c>
    </row>
    <row r="216" spans="2:65" s="12" customFormat="1">
      <c r="B216" s="170"/>
      <c r="D216" s="171" t="s">
        <v>154</v>
      </c>
      <c r="E216" s="172" t="s">
        <v>1</v>
      </c>
      <c r="F216" s="173" t="s">
        <v>257</v>
      </c>
      <c r="H216" s="172" t="s">
        <v>1</v>
      </c>
      <c r="I216" s="174"/>
      <c r="L216" s="170"/>
      <c r="M216" s="175"/>
      <c r="T216" s="176"/>
      <c r="AT216" s="172" t="s">
        <v>154</v>
      </c>
      <c r="AU216" s="172" t="s">
        <v>88</v>
      </c>
      <c r="AV216" s="12" t="s">
        <v>82</v>
      </c>
      <c r="AW216" s="12" t="s">
        <v>31</v>
      </c>
      <c r="AX216" s="12" t="s">
        <v>75</v>
      </c>
      <c r="AY216" s="172" t="s">
        <v>146</v>
      </c>
    </row>
    <row r="217" spans="2:65" s="13" customFormat="1">
      <c r="B217" s="177"/>
      <c r="D217" s="171" t="s">
        <v>154</v>
      </c>
      <c r="E217" s="178" t="s">
        <v>1</v>
      </c>
      <c r="F217" s="179" t="s">
        <v>97</v>
      </c>
      <c r="H217" s="180">
        <v>41.3</v>
      </c>
      <c r="I217" s="181"/>
      <c r="L217" s="177"/>
      <c r="M217" s="182"/>
      <c r="T217" s="183"/>
      <c r="AT217" s="178" t="s">
        <v>154</v>
      </c>
      <c r="AU217" s="178" t="s">
        <v>88</v>
      </c>
      <c r="AV217" s="13" t="s">
        <v>88</v>
      </c>
      <c r="AW217" s="13" t="s">
        <v>31</v>
      </c>
      <c r="AX217" s="13" t="s">
        <v>75</v>
      </c>
      <c r="AY217" s="178" t="s">
        <v>146</v>
      </c>
    </row>
    <row r="218" spans="2:65" s="14" customFormat="1">
      <c r="B218" s="184"/>
      <c r="D218" s="171" t="s">
        <v>154</v>
      </c>
      <c r="E218" s="185" t="s">
        <v>96</v>
      </c>
      <c r="F218" s="186" t="s">
        <v>157</v>
      </c>
      <c r="H218" s="187">
        <v>41.3</v>
      </c>
      <c r="I218" s="188"/>
      <c r="L218" s="184"/>
      <c r="M218" s="189"/>
      <c r="T218" s="190"/>
      <c r="AT218" s="185" t="s">
        <v>154</v>
      </c>
      <c r="AU218" s="185" t="s">
        <v>88</v>
      </c>
      <c r="AV218" s="14" t="s">
        <v>158</v>
      </c>
      <c r="AW218" s="14" t="s">
        <v>31</v>
      </c>
      <c r="AX218" s="14" t="s">
        <v>75</v>
      </c>
      <c r="AY218" s="185" t="s">
        <v>146</v>
      </c>
    </row>
    <row r="219" spans="2:65" s="15" customFormat="1">
      <c r="B219" s="191"/>
      <c r="D219" s="171" t="s">
        <v>154</v>
      </c>
      <c r="E219" s="192" t="s">
        <v>1</v>
      </c>
      <c r="F219" s="193" t="s">
        <v>159</v>
      </c>
      <c r="H219" s="194">
        <v>139.55000000000001</v>
      </c>
      <c r="I219" s="195"/>
      <c r="L219" s="191"/>
      <c r="M219" s="196"/>
      <c r="T219" s="197"/>
      <c r="AT219" s="192" t="s">
        <v>154</v>
      </c>
      <c r="AU219" s="192" t="s">
        <v>88</v>
      </c>
      <c r="AV219" s="15" t="s">
        <v>152</v>
      </c>
      <c r="AW219" s="15" t="s">
        <v>31</v>
      </c>
      <c r="AX219" s="15" t="s">
        <v>82</v>
      </c>
      <c r="AY219" s="192" t="s">
        <v>146</v>
      </c>
    </row>
    <row r="220" spans="2:65" s="1" customFormat="1" ht="16.5" customHeight="1">
      <c r="B220" s="127"/>
      <c r="C220" s="198" t="s">
        <v>258</v>
      </c>
      <c r="D220" s="198" t="s">
        <v>167</v>
      </c>
      <c r="E220" s="199" t="s">
        <v>259</v>
      </c>
      <c r="F220" s="200" t="s">
        <v>260</v>
      </c>
      <c r="G220" s="201" t="s">
        <v>194</v>
      </c>
      <c r="H220" s="202">
        <v>112.988</v>
      </c>
      <c r="I220" s="203"/>
      <c r="J220" s="204">
        <f>ROUND(I220*H220,2)</f>
        <v>0</v>
      </c>
      <c r="K220" s="205"/>
      <c r="L220" s="206"/>
      <c r="M220" s="207" t="s">
        <v>1</v>
      </c>
      <c r="N220" s="208" t="s">
        <v>41</v>
      </c>
      <c r="P220" s="166">
        <f>O220*H220</f>
        <v>0</v>
      </c>
      <c r="Q220" s="166">
        <v>2.9999999999999997E-4</v>
      </c>
      <c r="R220" s="166">
        <f>Q220*H220</f>
        <v>3.38964E-2</v>
      </c>
      <c r="S220" s="166">
        <v>0</v>
      </c>
      <c r="T220" s="167">
        <f>S220*H220</f>
        <v>0</v>
      </c>
      <c r="AR220" s="168" t="s">
        <v>261</v>
      </c>
      <c r="AT220" s="168" t="s">
        <v>167</v>
      </c>
      <c r="AU220" s="168" t="s">
        <v>88</v>
      </c>
      <c r="AY220" s="17" t="s">
        <v>146</v>
      </c>
      <c r="BE220" s="169">
        <f>IF(N220="základná",J220,0)</f>
        <v>0</v>
      </c>
      <c r="BF220" s="169">
        <f>IF(N220="znížená",J220,0)</f>
        <v>0</v>
      </c>
      <c r="BG220" s="169">
        <f>IF(N220="zákl. prenesená",J220,0)</f>
        <v>0</v>
      </c>
      <c r="BH220" s="169">
        <f>IF(N220="zníž. prenesená",J220,0)</f>
        <v>0</v>
      </c>
      <c r="BI220" s="169">
        <f>IF(N220="nulová",J220,0)</f>
        <v>0</v>
      </c>
      <c r="BJ220" s="17" t="s">
        <v>88</v>
      </c>
      <c r="BK220" s="169">
        <f>ROUND(I220*H220,2)</f>
        <v>0</v>
      </c>
      <c r="BL220" s="17" t="s">
        <v>251</v>
      </c>
      <c r="BM220" s="168" t="s">
        <v>262</v>
      </c>
    </row>
    <row r="221" spans="2:65" s="12" customFormat="1">
      <c r="B221" s="170"/>
      <c r="D221" s="171" t="s">
        <v>154</v>
      </c>
      <c r="E221" s="172" t="s">
        <v>1</v>
      </c>
      <c r="F221" s="173" t="s">
        <v>255</v>
      </c>
      <c r="H221" s="172" t="s">
        <v>1</v>
      </c>
      <c r="I221" s="174"/>
      <c r="L221" s="170"/>
      <c r="M221" s="175"/>
      <c r="T221" s="176"/>
      <c r="AT221" s="172" t="s">
        <v>154</v>
      </c>
      <c r="AU221" s="172" t="s">
        <v>88</v>
      </c>
      <c r="AV221" s="12" t="s">
        <v>82</v>
      </c>
      <c r="AW221" s="12" t="s">
        <v>31</v>
      </c>
      <c r="AX221" s="12" t="s">
        <v>75</v>
      </c>
      <c r="AY221" s="172" t="s">
        <v>146</v>
      </c>
    </row>
    <row r="222" spans="2:65" s="13" customFormat="1">
      <c r="B222" s="177"/>
      <c r="D222" s="171" t="s">
        <v>154</v>
      </c>
      <c r="E222" s="178" t="s">
        <v>1</v>
      </c>
      <c r="F222" s="179" t="s">
        <v>263</v>
      </c>
      <c r="H222" s="180">
        <v>112.988</v>
      </c>
      <c r="I222" s="181"/>
      <c r="L222" s="177"/>
      <c r="M222" s="182"/>
      <c r="T222" s="183"/>
      <c r="AT222" s="178" t="s">
        <v>154</v>
      </c>
      <c r="AU222" s="178" t="s">
        <v>88</v>
      </c>
      <c r="AV222" s="13" t="s">
        <v>88</v>
      </c>
      <c r="AW222" s="13" t="s">
        <v>31</v>
      </c>
      <c r="AX222" s="13" t="s">
        <v>75</v>
      </c>
      <c r="AY222" s="178" t="s">
        <v>146</v>
      </c>
    </row>
    <row r="223" spans="2:65" s="14" customFormat="1">
      <c r="B223" s="184"/>
      <c r="D223" s="171" t="s">
        <v>154</v>
      </c>
      <c r="E223" s="185" t="s">
        <v>1</v>
      </c>
      <c r="F223" s="186" t="s">
        <v>157</v>
      </c>
      <c r="H223" s="187">
        <v>112.988</v>
      </c>
      <c r="I223" s="188"/>
      <c r="L223" s="184"/>
      <c r="M223" s="189"/>
      <c r="T223" s="190"/>
      <c r="AT223" s="185" t="s">
        <v>154</v>
      </c>
      <c r="AU223" s="185" t="s">
        <v>88</v>
      </c>
      <c r="AV223" s="14" t="s">
        <v>158</v>
      </c>
      <c r="AW223" s="14" t="s">
        <v>31</v>
      </c>
      <c r="AX223" s="14" t="s">
        <v>75</v>
      </c>
      <c r="AY223" s="185" t="s">
        <v>146</v>
      </c>
    </row>
    <row r="224" spans="2:65" s="15" customFormat="1">
      <c r="B224" s="191"/>
      <c r="D224" s="171" t="s">
        <v>154</v>
      </c>
      <c r="E224" s="192" t="s">
        <v>1</v>
      </c>
      <c r="F224" s="193" t="s">
        <v>159</v>
      </c>
      <c r="H224" s="194">
        <v>112.988</v>
      </c>
      <c r="I224" s="195"/>
      <c r="L224" s="191"/>
      <c r="M224" s="196"/>
      <c r="T224" s="197"/>
      <c r="AT224" s="192" t="s">
        <v>154</v>
      </c>
      <c r="AU224" s="192" t="s">
        <v>88</v>
      </c>
      <c r="AV224" s="15" t="s">
        <v>152</v>
      </c>
      <c r="AW224" s="15" t="s">
        <v>31</v>
      </c>
      <c r="AX224" s="15" t="s">
        <v>82</v>
      </c>
      <c r="AY224" s="192" t="s">
        <v>146</v>
      </c>
    </row>
    <row r="225" spans="2:65" s="1" customFormat="1" ht="16.5" customHeight="1">
      <c r="B225" s="127"/>
      <c r="C225" s="198" t="s">
        <v>264</v>
      </c>
      <c r="D225" s="198" t="s">
        <v>167</v>
      </c>
      <c r="E225" s="199" t="s">
        <v>265</v>
      </c>
      <c r="F225" s="200" t="s">
        <v>266</v>
      </c>
      <c r="G225" s="201" t="s">
        <v>194</v>
      </c>
      <c r="H225" s="202">
        <v>47.494999999999997</v>
      </c>
      <c r="I225" s="203"/>
      <c r="J225" s="204">
        <f>ROUND(I225*H225,2)</f>
        <v>0</v>
      </c>
      <c r="K225" s="205"/>
      <c r="L225" s="206"/>
      <c r="M225" s="207" t="s">
        <v>1</v>
      </c>
      <c r="N225" s="208" t="s">
        <v>41</v>
      </c>
      <c r="P225" s="166">
        <f>O225*H225</f>
        <v>0</v>
      </c>
      <c r="Q225" s="166">
        <v>5.0000000000000001E-4</v>
      </c>
      <c r="R225" s="166">
        <f>Q225*H225</f>
        <v>2.3747499999999998E-2</v>
      </c>
      <c r="S225" s="166">
        <v>0</v>
      </c>
      <c r="T225" s="167">
        <f>S225*H225</f>
        <v>0</v>
      </c>
      <c r="AR225" s="168" t="s">
        <v>261</v>
      </c>
      <c r="AT225" s="168" t="s">
        <v>167</v>
      </c>
      <c r="AU225" s="168" t="s">
        <v>88</v>
      </c>
      <c r="AY225" s="17" t="s">
        <v>146</v>
      </c>
      <c r="BE225" s="169">
        <f>IF(N225="základná",J225,0)</f>
        <v>0</v>
      </c>
      <c r="BF225" s="169">
        <f>IF(N225="znížená",J225,0)</f>
        <v>0</v>
      </c>
      <c r="BG225" s="169">
        <f>IF(N225="zákl. prenesená",J225,0)</f>
        <v>0</v>
      </c>
      <c r="BH225" s="169">
        <f>IF(N225="zníž. prenesená",J225,0)</f>
        <v>0</v>
      </c>
      <c r="BI225" s="169">
        <f>IF(N225="nulová",J225,0)</f>
        <v>0</v>
      </c>
      <c r="BJ225" s="17" t="s">
        <v>88</v>
      </c>
      <c r="BK225" s="169">
        <f>ROUND(I225*H225,2)</f>
        <v>0</v>
      </c>
      <c r="BL225" s="17" t="s">
        <v>251</v>
      </c>
      <c r="BM225" s="168" t="s">
        <v>267</v>
      </c>
    </row>
    <row r="226" spans="2:65" s="13" customFormat="1">
      <c r="B226" s="177"/>
      <c r="D226" s="171" t="s">
        <v>154</v>
      </c>
      <c r="E226" s="178" t="s">
        <v>1</v>
      </c>
      <c r="F226" s="179" t="s">
        <v>268</v>
      </c>
      <c r="H226" s="180">
        <v>47.494999999999997</v>
      </c>
      <c r="I226" s="181"/>
      <c r="L226" s="177"/>
      <c r="M226" s="182"/>
      <c r="T226" s="183"/>
      <c r="AT226" s="178" t="s">
        <v>154</v>
      </c>
      <c r="AU226" s="178" t="s">
        <v>88</v>
      </c>
      <c r="AV226" s="13" t="s">
        <v>88</v>
      </c>
      <c r="AW226" s="13" t="s">
        <v>31</v>
      </c>
      <c r="AX226" s="13" t="s">
        <v>75</v>
      </c>
      <c r="AY226" s="178" t="s">
        <v>146</v>
      </c>
    </row>
    <row r="227" spans="2:65" s="15" customFormat="1">
      <c r="B227" s="191"/>
      <c r="D227" s="171" t="s">
        <v>154</v>
      </c>
      <c r="E227" s="192" t="s">
        <v>1</v>
      </c>
      <c r="F227" s="193" t="s">
        <v>159</v>
      </c>
      <c r="H227" s="194">
        <v>47.494999999999997</v>
      </c>
      <c r="I227" s="195"/>
      <c r="L227" s="191"/>
      <c r="M227" s="196"/>
      <c r="T227" s="197"/>
      <c r="AT227" s="192" t="s">
        <v>154</v>
      </c>
      <c r="AU227" s="192" t="s">
        <v>88</v>
      </c>
      <c r="AV227" s="15" t="s">
        <v>152</v>
      </c>
      <c r="AW227" s="15" t="s">
        <v>31</v>
      </c>
      <c r="AX227" s="15" t="s">
        <v>82</v>
      </c>
      <c r="AY227" s="192" t="s">
        <v>146</v>
      </c>
    </row>
    <row r="228" spans="2:65" s="1" customFormat="1" ht="24.15" customHeight="1">
      <c r="B228" s="127"/>
      <c r="C228" s="157" t="s">
        <v>269</v>
      </c>
      <c r="D228" s="157" t="s">
        <v>148</v>
      </c>
      <c r="E228" s="158" t="s">
        <v>270</v>
      </c>
      <c r="F228" s="159" t="s">
        <v>271</v>
      </c>
      <c r="G228" s="160" t="s">
        <v>272</v>
      </c>
      <c r="H228" s="209"/>
      <c r="I228" s="162"/>
      <c r="J228" s="163">
        <f>ROUND(I228*H228,2)</f>
        <v>0</v>
      </c>
      <c r="K228" s="164"/>
      <c r="L228" s="32"/>
      <c r="M228" s="165" t="s">
        <v>1</v>
      </c>
      <c r="N228" s="126" t="s">
        <v>41</v>
      </c>
      <c r="P228" s="166">
        <f>O228*H228</f>
        <v>0</v>
      </c>
      <c r="Q228" s="166">
        <v>0</v>
      </c>
      <c r="R228" s="166">
        <f>Q228*H228</f>
        <v>0</v>
      </c>
      <c r="S228" s="166">
        <v>0</v>
      </c>
      <c r="T228" s="167">
        <f>S228*H228</f>
        <v>0</v>
      </c>
      <c r="AR228" s="168" t="s">
        <v>251</v>
      </c>
      <c r="AT228" s="168" t="s">
        <v>148</v>
      </c>
      <c r="AU228" s="168" t="s">
        <v>88</v>
      </c>
      <c r="AY228" s="17" t="s">
        <v>146</v>
      </c>
      <c r="BE228" s="169">
        <f>IF(N228="základná",J228,0)</f>
        <v>0</v>
      </c>
      <c r="BF228" s="169">
        <f>IF(N228="znížená",J228,0)</f>
        <v>0</v>
      </c>
      <c r="BG228" s="169">
        <f>IF(N228="zákl. prenesená",J228,0)</f>
        <v>0</v>
      </c>
      <c r="BH228" s="169">
        <f>IF(N228="zníž. prenesená",J228,0)</f>
        <v>0</v>
      </c>
      <c r="BI228" s="169">
        <f>IF(N228="nulová",J228,0)</f>
        <v>0</v>
      </c>
      <c r="BJ228" s="17" t="s">
        <v>88</v>
      </c>
      <c r="BK228" s="169">
        <f>ROUND(I228*H228,2)</f>
        <v>0</v>
      </c>
      <c r="BL228" s="17" t="s">
        <v>251</v>
      </c>
      <c r="BM228" s="168" t="s">
        <v>273</v>
      </c>
    </row>
    <row r="229" spans="2:65" s="11" customFormat="1" ht="22.8" customHeight="1">
      <c r="B229" s="145"/>
      <c r="D229" s="146" t="s">
        <v>74</v>
      </c>
      <c r="E229" s="155" t="s">
        <v>274</v>
      </c>
      <c r="F229" s="155" t="s">
        <v>275</v>
      </c>
      <c r="I229" s="148"/>
      <c r="J229" s="156">
        <f>BK229</f>
        <v>0</v>
      </c>
      <c r="L229" s="145"/>
      <c r="M229" s="150"/>
      <c r="P229" s="151">
        <f>SUM(P230:P240)</f>
        <v>0</v>
      </c>
      <c r="R229" s="151">
        <f>SUM(R230:R240)</f>
        <v>3.16E-3</v>
      </c>
      <c r="T229" s="152">
        <f>SUM(T230:T240)</f>
        <v>0</v>
      </c>
      <c r="AR229" s="146" t="s">
        <v>88</v>
      </c>
      <c r="AT229" s="153" t="s">
        <v>74</v>
      </c>
      <c r="AU229" s="153" t="s">
        <v>82</v>
      </c>
      <c r="AY229" s="146" t="s">
        <v>146</v>
      </c>
      <c r="BK229" s="154">
        <f>SUM(BK230:BK240)</f>
        <v>0</v>
      </c>
    </row>
    <row r="230" spans="2:65" s="1" customFormat="1" ht="49.05" customHeight="1">
      <c r="B230" s="127"/>
      <c r="C230" s="157" t="s">
        <v>7</v>
      </c>
      <c r="D230" s="157" t="s">
        <v>148</v>
      </c>
      <c r="E230" s="158" t="s">
        <v>276</v>
      </c>
      <c r="F230" s="159" t="s">
        <v>277</v>
      </c>
      <c r="G230" s="160" t="s">
        <v>278</v>
      </c>
      <c r="H230" s="161">
        <v>1</v>
      </c>
      <c r="I230" s="162"/>
      <c r="J230" s="163">
        <f>ROUND(I230*H230,2)</f>
        <v>0</v>
      </c>
      <c r="K230" s="164"/>
      <c r="L230" s="32"/>
      <c r="M230" s="165" t="s">
        <v>1</v>
      </c>
      <c r="N230" s="126" t="s">
        <v>41</v>
      </c>
      <c r="P230" s="166">
        <f>O230*H230</f>
        <v>0</v>
      </c>
      <c r="Q230" s="166">
        <v>0</v>
      </c>
      <c r="R230" s="166">
        <f>Q230*H230</f>
        <v>0</v>
      </c>
      <c r="S230" s="166">
        <v>0</v>
      </c>
      <c r="T230" s="167">
        <f>S230*H230</f>
        <v>0</v>
      </c>
      <c r="AR230" s="168" t="s">
        <v>251</v>
      </c>
      <c r="AT230" s="168" t="s">
        <v>148</v>
      </c>
      <c r="AU230" s="168" t="s">
        <v>88</v>
      </c>
      <c r="AY230" s="17" t="s">
        <v>146</v>
      </c>
      <c r="BE230" s="169">
        <f>IF(N230="základná",J230,0)</f>
        <v>0</v>
      </c>
      <c r="BF230" s="169">
        <f>IF(N230="znížená",J230,0)</f>
        <v>0</v>
      </c>
      <c r="BG230" s="169">
        <f>IF(N230="zákl. prenesená",J230,0)</f>
        <v>0</v>
      </c>
      <c r="BH230" s="169">
        <f>IF(N230="zníž. prenesená",J230,0)</f>
        <v>0</v>
      </c>
      <c r="BI230" s="169">
        <f>IF(N230="nulová",J230,0)</f>
        <v>0</v>
      </c>
      <c r="BJ230" s="17" t="s">
        <v>88</v>
      </c>
      <c r="BK230" s="169">
        <f>ROUND(I230*H230,2)</f>
        <v>0</v>
      </c>
      <c r="BL230" s="17" t="s">
        <v>251</v>
      </c>
      <c r="BM230" s="168" t="s">
        <v>279</v>
      </c>
    </row>
    <row r="231" spans="2:65" s="1" customFormat="1" ht="62.7" customHeight="1">
      <c r="B231" s="127"/>
      <c r="C231" s="157" t="s">
        <v>280</v>
      </c>
      <c r="D231" s="157" t="s">
        <v>148</v>
      </c>
      <c r="E231" s="158" t="s">
        <v>281</v>
      </c>
      <c r="F231" s="159" t="s">
        <v>282</v>
      </c>
      <c r="G231" s="160" t="s">
        <v>283</v>
      </c>
      <c r="H231" s="161">
        <v>73</v>
      </c>
      <c r="I231" s="162"/>
      <c r="J231" s="163">
        <f>ROUND(I231*H231,2)</f>
        <v>0</v>
      </c>
      <c r="K231" s="164"/>
      <c r="L231" s="32"/>
      <c r="M231" s="165" t="s">
        <v>1</v>
      </c>
      <c r="N231" s="126" t="s">
        <v>41</v>
      </c>
      <c r="P231" s="166">
        <f>O231*H231</f>
        <v>0</v>
      </c>
      <c r="Q231" s="166">
        <v>0</v>
      </c>
      <c r="R231" s="166">
        <f>Q231*H231</f>
        <v>0</v>
      </c>
      <c r="S231" s="166">
        <v>0</v>
      </c>
      <c r="T231" s="167">
        <f>S231*H231</f>
        <v>0</v>
      </c>
      <c r="AR231" s="168" t="s">
        <v>251</v>
      </c>
      <c r="AT231" s="168" t="s">
        <v>148</v>
      </c>
      <c r="AU231" s="168" t="s">
        <v>88</v>
      </c>
      <c r="AY231" s="17" t="s">
        <v>146</v>
      </c>
      <c r="BE231" s="169">
        <f>IF(N231="základná",J231,0)</f>
        <v>0</v>
      </c>
      <c r="BF231" s="169">
        <f>IF(N231="znížená",J231,0)</f>
        <v>0</v>
      </c>
      <c r="BG231" s="169">
        <f>IF(N231="zákl. prenesená",J231,0)</f>
        <v>0</v>
      </c>
      <c r="BH231" s="169">
        <f>IF(N231="zníž. prenesená",J231,0)</f>
        <v>0</v>
      </c>
      <c r="BI231" s="169">
        <f>IF(N231="nulová",J231,0)</f>
        <v>0</v>
      </c>
      <c r="BJ231" s="17" t="s">
        <v>88</v>
      </c>
      <c r="BK231" s="169">
        <f>ROUND(I231*H231,2)</f>
        <v>0</v>
      </c>
      <c r="BL231" s="17" t="s">
        <v>251</v>
      </c>
      <c r="BM231" s="168" t="s">
        <v>284</v>
      </c>
    </row>
    <row r="232" spans="2:65" s="12" customFormat="1">
      <c r="B232" s="170"/>
      <c r="D232" s="171" t="s">
        <v>154</v>
      </c>
      <c r="E232" s="172" t="s">
        <v>1</v>
      </c>
      <c r="F232" s="173" t="s">
        <v>285</v>
      </c>
      <c r="H232" s="172" t="s">
        <v>1</v>
      </c>
      <c r="I232" s="174"/>
      <c r="L232" s="170"/>
      <c r="M232" s="175"/>
      <c r="T232" s="176"/>
      <c r="AT232" s="172" t="s">
        <v>154</v>
      </c>
      <c r="AU232" s="172" t="s">
        <v>88</v>
      </c>
      <c r="AV232" s="12" t="s">
        <v>82</v>
      </c>
      <c r="AW232" s="12" t="s">
        <v>31</v>
      </c>
      <c r="AX232" s="12" t="s">
        <v>75</v>
      </c>
      <c r="AY232" s="172" t="s">
        <v>146</v>
      </c>
    </row>
    <row r="233" spans="2:65" s="12" customFormat="1" ht="20.399999999999999">
      <c r="B233" s="170"/>
      <c r="D233" s="171" t="s">
        <v>154</v>
      </c>
      <c r="E233" s="172" t="s">
        <v>1</v>
      </c>
      <c r="F233" s="173" t="s">
        <v>286</v>
      </c>
      <c r="H233" s="172" t="s">
        <v>1</v>
      </c>
      <c r="I233" s="174"/>
      <c r="L233" s="170"/>
      <c r="M233" s="175"/>
      <c r="T233" s="176"/>
      <c r="AT233" s="172" t="s">
        <v>154</v>
      </c>
      <c r="AU233" s="172" t="s">
        <v>88</v>
      </c>
      <c r="AV233" s="12" t="s">
        <v>82</v>
      </c>
      <c r="AW233" s="12" t="s">
        <v>31</v>
      </c>
      <c r="AX233" s="12" t="s">
        <v>75</v>
      </c>
      <c r="AY233" s="172" t="s">
        <v>146</v>
      </c>
    </row>
    <row r="234" spans="2:65" s="13" customFormat="1">
      <c r="B234" s="177"/>
      <c r="D234" s="171" t="s">
        <v>154</v>
      </c>
      <c r="E234" s="178" t="s">
        <v>1</v>
      </c>
      <c r="F234" s="179" t="s">
        <v>287</v>
      </c>
      <c r="H234" s="180">
        <v>73</v>
      </c>
      <c r="I234" s="181"/>
      <c r="L234" s="177"/>
      <c r="M234" s="182"/>
      <c r="T234" s="183"/>
      <c r="AT234" s="178" t="s">
        <v>154</v>
      </c>
      <c r="AU234" s="178" t="s">
        <v>88</v>
      </c>
      <c r="AV234" s="13" t="s">
        <v>88</v>
      </c>
      <c r="AW234" s="13" t="s">
        <v>31</v>
      </c>
      <c r="AX234" s="13" t="s">
        <v>75</v>
      </c>
      <c r="AY234" s="178" t="s">
        <v>146</v>
      </c>
    </row>
    <row r="235" spans="2:65" s="15" customFormat="1">
      <c r="B235" s="191"/>
      <c r="D235" s="171" t="s">
        <v>154</v>
      </c>
      <c r="E235" s="192" t="s">
        <v>1</v>
      </c>
      <c r="F235" s="193" t="s">
        <v>159</v>
      </c>
      <c r="H235" s="194">
        <v>73</v>
      </c>
      <c r="I235" s="195"/>
      <c r="L235" s="191"/>
      <c r="M235" s="196"/>
      <c r="T235" s="197"/>
      <c r="AT235" s="192" t="s">
        <v>154</v>
      </c>
      <c r="AU235" s="192" t="s">
        <v>88</v>
      </c>
      <c r="AV235" s="15" t="s">
        <v>152</v>
      </c>
      <c r="AW235" s="15" t="s">
        <v>31</v>
      </c>
      <c r="AX235" s="15" t="s">
        <v>82</v>
      </c>
      <c r="AY235" s="192" t="s">
        <v>146</v>
      </c>
    </row>
    <row r="236" spans="2:65" s="1" customFormat="1" ht="49.05" customHeight="1">
      <c r="B236" s="127"/>
      <c r="C236" s="157" t="s">
        <v>288</v>
      </c>
      <c r="D236" s="157" t="s">
        <v>148</v>
      </c>
      <c r="E236" s="158" t="s">
        <v>289</v>
      </c>
      <c r="F236" s="159" t="s">
        <v>290</v>
      </c>
      <c r="G236" s="160" t="s">
        <v>278</v>
      </c>
      <c r="H236" s="161">
        <v>6</v>
      </c>
      <c r="I236" s="162"/>
      <c r="J236" s="163">
        <f>ROUND(I236*H236,2)</f>
        <v>0</v>
      </c>
      <c r="K236" s="164"/>
      <c r="L236" s="32"/>
      <c r="M236" s="165" t="s">
        <v>1</v>
      </c>
      <c r="N236" s="126" t="s">
        <v>41</v>
      </c>
      <c r="P236" s="166">
        <f>O236*H236</f>
        <v>0</v>
      </c>
      <c r="Q236" s="166">
        <v>0</v>
      </c>
      <c r="R236" s="166">
        <f>Q236*H236</f>
        <v>0</v>
      </c>
      <c r="S236" s="166">
        <v>0</v>
      </c>
      <c r="T236" s="167">
        <f>S236*H236</f>
        <v>0</v>
      </c>
      <c r="AR236" s="168" t="s">
        <v>251</v>
      </c>
      <c r="AT236" s="168" t="s">
        <v>148</v>
      </c>
      <c r="AU236" s="168" t="s">
        <v>88</v>
      </c>
      <c r="AY236" s="17" t="s">
        <v>146</v>
      </c>
      <c r="BE236" s="169">
        <f>IF(N236="základná",J236,0)</f>
        <v>0</v>
      </c>
      <c r="BF236" s="169">
        <f>IF(N236="znížená",J236,0)</f>
        <v>0</v>
      </c>
      <c r="BG236" s="169">
        <f>IF(N236="zákl. prenesená",J236,0)</f>
        <v>0</v>
      </c>
      <c r="BH236" s="169">
        <f>IF(N236="zníž. prenesená",J236,0)</f>
        <v>0</v>
      </c>
      <c r="BI236" s="169">
        <f>IF(N236="nulová",J236,0)</f>
        <v>0</v>
      </c>
      <c r="BJ236" s="17" t="s">
        <v>88</v>
      </c>
      <c r="BK236" s="169">
        <f>ROUND(I236*H236,2)</f>
        <v>0</v>
      </c>
      <c r="BL236" s="17" t="s">
        <v>251</v>
      </c>
      <c r="BM236" s="168" t="s">
        <v>291</v>
      </c>
    </row>
    <row r="237" spans="2:65" s="1" customFormat="1" ht="33" customHeight="1">
      <c r="B237" s="127"/>
      <c r="C237" s="157" t="s">
        <v>292</v>
      </c>
      <c r="D237" s="157" t="s">
        <v>148</v>
      </c>
      <c r="E237" s="158" t="s">
        <v>293</v>
      </c>
      <c r="F237" s="159" t="s">
        <v>294</v>
      </c>
      <c r="G237" s="160" t="s">
        <v>238</v>
      </c>
      <c r="H237" s="161">
        <v>2</v>
      </c>
      <c r="I237" s="162"/>
      <c r="J237" s="163">
        <f>ROUND(I237*H237,2)</f>
        <v>0</v>
      </c>
      <c r="K237" s="164"/>
      <c r="L237" s="32"/>
      <c r="M237" s="165" t="s">
        <v>1</v>
      </c>
      <c r="N237" s="126" t="s">
        <v>41</v>
      </c>
      <c r="P237" s="166">
        <f>O237*H237</f>
        <v>0</v>
      </c>
      <c r="Q237" s="166">
        <v>0</v>
      </c>
      <c r="R237" s="166">
        <f>Q237*H237</f>
        <v>0</v>
      </c>
      <c r="S237" s="166">
        <v>0</v>
      </c>
      <c r="T237" s="167">
        <f>S237*H237</f>
        <v>0</v>
      </c>
      <c r="AR237" s="168" t="s">
        <v>251</v>
      </c>
      <c r="AT237" s="168" t="s">
        <v>148</v>
      </c>
      <c r="AU237" s="168" t="s">
        <v>88</v>
      </c>
      <c r="AY237" s="17" t="s">
        <v>146</v>
      </c>
      <c r="BE237" s="169">
        <f>IF(N237="základná",J237,0)</f>
        <v>0</v>
      </c>
      <c r="BF237" s="169">
        <f>IF(N237="znížená",J237,0)</f>
        <v>0</v>
      </c>
      <c r="BG237" s="169">
        <f>IF(N237="zákl. prenesená",J237,0)</f>
        <v>0</v>
      </c>
      <c r="BH237" s="169">
        <f>IF(N237="zníž. prenesená",J237,0)</f>
        <v>0</v>
      </c>
      <c r="BI237" s="169">
        <f>IF(N237="nulová",J237,0)</f>
        <v>0</v>
      </c>
      <c r="BJ237" s="17" t="s">
        <v>88</v>
      </c>
      <c r="BK237" s="169">
        <f>ROUND(I237*H237,2)</f>
        <v>0</v>
      </c>
      <c r="BL237" s="17" t="s">
        <v>251</v>
      </c>
      <c r="BM237" s="168" t="s">
        <v>295</v>
      </c>
    </row>
    <row r="238" spans="2:65" s="1" customFormat="1" ht="49.05" customHeight="1">
      <c r="B238" s="127"/>
      <c r="C238" s="198" t="s">
        <v>296</v>
      </c>
      <c r="D238" s="198" t="s">
        <v>167</v>
      </c>
      <c r="E238" s="199" t="s">
        <v>297</v>
      </c>
      <c r="F238" s="200" t="s">
        <v>298</v>
      </c>
      <c r="G238" s="201" t="s">
        <v>238</v>
      </c>
      <c r="H238" s="202">
        <v>1</v>
      </c>
      <c r="I238" s="203"/>
      <c r="J238" s="204">
        <f>ROUND(I238*H238,2)</f>
        <v>0</v>
      </c>
      <c r="K238" s="205"/>
      <c r="L238" s="206"/>
      <c r="M238" s="207" t="s">
        <v>1</v>
      </c>
      <c r="N238" s="208" t="s">
        <v>41</v>
      </c>
      <c r="P238" s="166">
        <f>O238*H238</f>
        <v>0</v>
      </c>
      <c r="Q238" s="166">
        <v>1.58E-3</v>
      </c>
      <c r="R238" s="166">
        <f>Q238*H238</f>
        <v>1.58E-3</v>
      </c>
      <c r="S238" s="166">
        <v>0</v>
      </c>
      <c r="T238" s="167">
        <f>S238*H238</f>
        <v>0</v>
      </c>
      <c r="AR238" s="168" t="s">
        <v>261</v>
      </c>
      <c r="AT238" s="168" t="s">
        <v>167</v>
      </c>
      <c r="AU238" s="168" t="s">
        <v>88</v>
      </c>
      <c r="AY238" s="17" t="s">
        <v>146</v>
      </c>
      <c r="BE238" s="169">
        <f>IF(N238="základná",J238,0)</f>
        <v>0</v>
      </c>
      <c r="BF238" s="169">
        <f>IF(N238="znížená",J238,0)</f>
        <v>0</v>
      </c>
      <c r="BG238" s="169">
        <f>IF(N238="zákl. prenesená",J238,0)</f>
        <v>0</v>
      </c>
      <c r="BH238" s="169">
        <f>IF(N238="zníž. prenesená",J238,0)</f>
        <v>0</v>
      </c>
      <c r="BI238" s="169">
        <f>IF(N238="nulová",J238,0)</f>
        <v>0</v>
      </c>
      <c r="BJ238" s="17" t="s">
        <v>88</v>
      </c>
      <c r="BK238" s="169">
        <f>ROUND(I238*H238,2)</f>
        <v>0</v>
      </c>
      <c r="BL238" s="17" t="s">
        <v>251</v>
      </c>
      <c r="BM238" s="168" t="s">
        <v>299</v>
      </c>
    </row>
    <row r="239" spans="2:65" s="1" customFormat="1" ht="37.799999999999997" customHeight="1">
      <c r="B239" s="127"/>
      <c r="C239" s="198" t="s">
        <v>300</v>
      </c>
      <c r="D239" s="198" t="s">
        <v>167</v>
      </c>
      <c r="E239" s="199" t="s">
        <v>301</v>
      </c>
      <c r="F239" s="200" t="s">
        <v>302</v>
      </c>
      <c r="G239" s="201" t="s">
        <v>238</v>
      </c>
      <c r="H239" s="202">
        <v>1</v>
      </c>
      <c r="I239" s="203"/>
      <c r="J239" s="204">
        <f>ROUND(I239*H239,2)</f>
        <v>0</v>
      </c>
      <c r="K239" s="205"/>
      <c r="L239" s="206"/>
      <c r="M239" s="207" t="s">
        <v>1</v>
      </c>
      <c r="N239" s="208" t="s">
        <v>41</v>
      </c>
      <c r="P239" s="166">
        <f>O239*H239</f>
        <v>0</v>
      </c>
      <c r="Q239" s="166">
        <v>1.58E-3</v>
      </c>
      <c r="R239" s="166">
        <f>Q239*H239</f>
        <v>1.58E-3</v>
      </c>
      <c r="S239" s="166">
        <v>0</v>
      </c>
      <c r="T239" s="167">
        <f>S239*H239</f>
        <v>0</v>
      </c>
      <c r="AR239" s="168" t="s">
        <v>261</v>
      </c>
      <c r="AT239" s="168" t="s">
        <v>167</v>
      </c>
      <c r="AU239" s="168" t="s">
        <v>88</v>
      </c>
      <c r="AY239" s="17" t="s">
        <v>146</v>
      </c>
      <c r="BE239" s="169">
        <f>IF(N239="základná",J239,0)</f>
        <v>0</v>
      </c>
      <c r="BF239" s="169">
        <f>IF(N239="znížená",J239,0)</f>
        <v>0</v>
      </c>
      <c r="BG239" s="169">
        <f>IF(N239="zákl. prenesená",J239,0)</f>
        <v>0</v>
      </c>
      <c r="BH239" s="169">
        <f>IF(N239="zníž. prenesená",J239,0)</f>
        <v>0</v>
      </c>
      <c r="BI239" s="169">
        <f>IF(N239="nulová",J239,0)</f>
        <v>0</v>
      </c>
      <c r="BJ239" s="17" t="s">
        <v>88</v>
      </c>
      <c r="BK239" s="169">
        <f>ROUND(I239*H239,2)</f>
        <v>0</v>
      </c>
      <c r="BL239" s="17" t="s">
        <v>251</v>
      </c>
      <c r="BM239" s="168" t="s">
        <v>303</v>
      </c>
    </row>
    <row r="240" spans="2:65" s="1" customFormat="1" ht="24.15" customHeight="1">
      <c r="B240" s="127"/>
      <c r="C240" s="157" t="s">
        <v>304</v>
      </c>
      <c r="D240" s="157" t="s">
        <v>148</v>
      </c>
      <c r="E240" s="158" t="s">
        <v>305</v>
      </c>
      <c r="F240" s="159" t="s">
        <v>306</v>
      </c>
      <c r="G240" s="160" t="s">
        <v>272</v>
      </c>
      <c r="H240" s="209"/>
      <c r="I240" s="162"/>
      <c r="J240" s="163">
        <f>ROUND(I240*H240,2)</f>
        <v>0</v>
      </c>
      <c r="K240" s="164"/>
      <c r="L240" s="32"/>
      <c r="M240" s="165" t="s">
        <v>1</v>
      </c>
      <c r="N240" s="126" t="s">
        <v>41</v>
      </c>
      <c r="P240" s="166">
        <f>O240*H240</f>
        <v>0</v>
      </c>
      <c r="Q240" s="166">
        <v>0</v>
      </c>
      <c r="R240" s="166">
        <f>Q240*H240</f>
        <v>0</v>
      </c>
      <c r="S240" s="166">
        <v>0</v>
      </c>
      <c r="T240" s="167">
        <f>S240*H240</f>
        <v>0</v>
      </c>
      <c r="AR240" s="168" t="s">
        <v>251</v>
      </c>
      <c r="AT240" s="168" t="s">
        <v>148</v>
      </c>
      <c r="AU240" s="168" t="s">
        <v>88</v>
      </c>
      <c r="AY240" s="17" t="s">
        <v>146</v>
      </c>
      <c r="BE240" s="169">
        <f>IF(N240="základná",J240,0)</f>
        <v>0</v>
      </c>
      <c r="BF240" s="169">
        <f>IF(N240="znížená",J240,0)</f>
        <v>0</v>
      </c>
      <c r="BG240" s="169">
        <f>IF(N240="zákl. prenesená",J240,0)</f>
        <v>0</v>
      </c>
      <c r="BH240" s="169">
        <f>IF(N240="zníž. prenesená",J240,0)</f>
        <v>0</v>
      </c>
      <c r="BI240" s="169">
        <f>IF(N240="nulová",J240,0)</f>
        <v>0</v>
      </c>
      <c r="BJ240" s="17" t="s">
        <v>88</v>
      </c>
      <c r="BK240" s="169">
        <f>ROUND(I240*H240,2)</f>
        <v>0</v>
      </c>
      <c r="BL240" s="17" t="s">
        <v>251</v>
      </c>
      <c r="BM240" s="168" t="s">
        <v>307</v>
      </c>
    </row>
    <row r="241" spans="2:65" s="11" customFormat="1" ht="22.8" customHeight="1">
      <c r="B241" s="145"/>
      <c r="D241" s="146" t="s">
        <v>74</v>
      </c>
      <c r="E241" s="155" t="s">
        <v>308</v>
      </c>
      <c r="F241" s="155" t="s">
        <v>309</v>
      </c>
      <c r="I241" s="148"/>
      <c r="J241" s="156">
        <f>BK241</f>
        <v>0</v>
      </c>
      <c r="L241" s="145"/>
      <c r="M241" s="150"/>
      <c r="P241" s="151">
        <f>SUM(P242:P264)</f>
        <v>0</v>
      </c>
      <c r="R241" s="151">
        <f>SUM(R242:R264)</f>
        <v>0.20632600000000001</v>
      </c>
      <c r="T241" s="152">
        <f>SUM(T242:T264)</f>
        <v>0</v>
      </c>
      <c r="AR241" s="146" t="s">
        <v>88</v>
      </c>
      <c r="AT241" s="153" t="s">
        <v>74</v>
      </c>
      <c r="AU241" s="153" t="s">
        <v>82</v>
      </c>
      <c r="AY241" s="146" t="s">
        <v>146</v>
      </c>
      <c r="BK241" s="154">
        <f>SUM(BK242:BK264)</f>
        <v>0</v>
      </c>
    </row>
    <row r="242" spans="2:65" s="1" customFormat="1" ht="16.5" customHeight="1">
      <c r="B242" s="127"/>
      <c r="C242" s="157" t="s">
        <v>310</v>
      </c>
      <c r="D242" s="157" t="s">
        <v>148</v>
      </c>
      <c r="E242" s="158" t="s">
        <v>311</v>
      </c>
      <c r="F242" s="159" t="s">
        <v>312</v>
      </c>
      <c r="G242" s="160" t="s">
        <v>194</v>
      </c>
      <c r="H242" s="161">
        <v>160</v>
      </c>
      <c r="I242" s="162"/>
      <c r="J242" s="163">
        <f>ROUND(I242*H242,2)</f>
        <v>0</v>
      </c>
      <c r="K242" s="164"/>
      <c r="L242" s="32"/>
      <c r="M242" s="165" t="s">
        <v>1</v>
      </c>
      <c r="N242" s="126" t="s">
        <v>41</v>
      </c>
      <c r="P242" s="166">
        <f>O242*H242</f>
        <v>0</v>
      </c>
      <c r="Q242" s="166">
        <v>0</v>
      </c>
      <c r="R242" s="166">
        <f>Q242*H242</f>
        <v>0</v>
      </c>
      <c r="S242" s="166">
        <v>0</v>
      </c>
      <c r="T242" s="167">
        <f>S242*H242</f>
        <v>0</v>
      </c>
      <c r="AR242" s="168" t="s">
        <v>251</v>
      </c>
      <c r="AT242" s="168" t="s">
        <v>148</v>
      </c>
      <c r="AU242" s="168" t="s">
        <v>88</v>
      </c>
      <c r="AY242" s="17" t="s">
        <v>146</v>
      </c>
      <c r="BE242" s="169">
        <f>IF(N242="základná",J242,0)</f>
        <v>0</v>
      </c>
      <c r="BF242" s="169">
        <f>IF(N242="znížená",J242,0)</f>
        <v>0</v>
      </c>
      <c r="BG242" s="169">
        <f>IF(N242="zákl. prenesená",J242,0)</f>
        <v>0</v>
      </c>
      <c r="BH242" s="169">
        <f>IF(N242="zníž. prenesená",J242,0)</f>
        <v>0</v>
      </c>
      <c r="BI242" s="169">
        <f>IF(N242="nulová",J242,0)</f>
        <v>0</v>
      </c>
      <c r="BJ242" s="17" t="s">
        <v>88</v>
      </c>
      <c r="BK242" s="169">
        <f>ROUND(I242*H242,2)</f>
        <v>0</v>
      </c>
      <c r="BL242" s="17" t="s">
        <v>251</v>
      </c>
      <c r="BM242" s="168" t="s">
        <v>313</v>
      </c>
    </row>
    <row r="243" spans="2:65" s="12" customFormat="1" ht="20.399999999999999">
      <c r="B243" s="170"/>
      <c r="D243" s="171" t="s">
        <v>154</v>
      </c>
      <c r="E243" s="172" t="s">
        <v>1</v>
      </c>
      <c r="F243" s="173" t="s">
        <v>314</v>
      </c>
      <c r="H243" s="172" t="s">
        <v>1</v>
      </c>
      <c r="I243" s="174"/>
      <c r="L243" s="170"/>
      <c r="M243" s="175"/>
      <c r="T243" s="176"/>
      <c r="AT243" s="172" t="s">
        <v>154</v>
      </c>
      <c r="AU243" s="172" t="s">
        <v>88</v>
      </c>
      <c r="AV243" s="12" t="s">
        <v>82</v>
      </c>
      <c r="AW243" s="12" t="s">
        <v>31</v>
      </c>
      <c r="AX243" s="12" t="s">
        <v>75</v>
      </c>
      <c r="AY243" s="172" t="s">
        <v>146</v>
      </c>
    </row>
    <row r="244" spans="2:65" s="13" customFormat="1">
      <c r="B244" s="177"/>
      <c r="D244" s="171" t="s">
        <v>154</v>
      </c>
      <c r="E244" s="178" t="s">
        <v>1</v>
      </c>
      <c r="F244" s="179" t="s">
        <v>315</v>
      </c>
      <c r="H244" s="180">
        <v>80</v>
      </c>
      <c r="I244" s="181"/>
      <c r="L244" s="177"/>
      <c r="M244" s="182"/>
      <c r="T244" s="183"/>
      <c r="AT244" s="178" t="s">
        <v>154</v>
      </c>
      <c r="AU244" s="178" t="s">
        <v>88</v>
      </c>
      <c r="AV244" s="13" t="s">
        <v>88</v>
      </c>
      <c r="AW244" s="13" t="s">
        <v>31</v>
      </c>
      <c r="AX244" s="13" t="s">
        <v>75</v>
      </c>
      <c r="AY244" s="178" t="s">
        <v>146</v>
      </c>
    </row>
    <row r="245" spans="2:65" s="14" customFormat="1">
      <c r="B245" s="184"/>
      <c r="D245" s="171" t="s">
        <v>154</v>
      </c>
      <c r="E245" s="185" t="s">
        <v>98</v>
      </c>
      <c r="F245" s="186" t="s">
        <v>157</v>
      </c>
      <c r="H245" s="187">
        <v>80</v>
      </c>
      <c r="I245" s="188"/>
      <c r="L245" s="184"/>
      <c r="M245" s="189"/>
      <c r="T245" s="190"/>
      <c r="AT245" s="185" t="s">
        <v>154</v>
      </c>
      <c r="AU245" s="185" t="s">
        <v>88</v>
      </c>
      <c r="AV245" s="14" t="s">
        <v>158</v>
      </c>
      <c r="AW245" s="14" t="s">
        <v>31</v>
      </c>
      <c r="AX245" s="14" t="s">
        <v>75</v>
      </c>
      <c r="AY245" s="185" t="s">
        <v>146</v>
      </c>
    </row>
    <row r="246" spans="2:65" s="12" customFormat="1" ht="20.399999999999999">
      <c r="B246" s="170"/>
      <c r="D246" s="171" t="s">
        <v>154</v>
      </c>
      <c r="E246" s="172" t="s">
        <v>1</v>
      </c>
      <c r="F246" s="173" t="s">
        <v>316</v>
      </c>
      <c r="H246" s="172" t="s">
        <v>1</v>
      </c>
      <c r="I246" s="174"/>
      <c r="L246" s="170"/>
      <c r="M246" s="175"/>
      <c r="T246" s="176"/>
      <c r="AT246" s="172" t="s">
        <v>154</v>
      </c>
      <c r="AU246" s="172" t="s">
        <v>88</v>
      </c>
      <c r="AV246" s="12" t="s">
        <v>82</v>
      </c>
      <c r="AW246" s="12" t="s">
        <v>31</v>
      </c>
      <c r="AX246" s="12" t="s">
        <v>75</v>
      </c>
      <c r="AY246" s="172" t="s">
        <v>146</v>
      </c>
    </row>
    <row r="247" spans="2:65" s="13" customFormat="1">
      <c r="B247" s="177"/>
      <c r="D247" s="171" t="s">
        <v>154</v>
      </c>
      <c r="E247" s="178" t="s">
        <v>1</v>
      </c>
      <c r="F247" s="179" t="s">
        <v>315</v>
      </c>
      <c r="H247" s="180">
        <v>80</v>
      </c>
      <c r="I247" s="181"/>
      <c r="L247" s="177"/>
      <c r="M247" s="182"/>
      <c r="T247" s="183"/>
      <c r="AT247" s="178" t="s">
        <v>154</v>
      </c>
      <c r="AU247" s="178" t="s">
        <v>88</v>
      </c>
      <c r="AV247" s="13" t="s">
        <v>88</v>
      </c>
      <c r="AW247" s="13" t="s">
        <v>31</v>
      </c>
      <c r="AX247" s="13" t="s">
        <v>75</v>
      </c>
      <c r="AY247" s="178" t="s">
        <v>146</v>
      </c>
    </row>
    <row r="248" spans="2:65" s="14" customFormat="1">
      <c r="B248" s="184"/>
      <c r="D248" s="171" t="s">
        <v>154</v>
      </c>
      <c r="E248" s="185" t="s">
        <v>1</v>
      </c>
      <c r="F248" s="186" t="s">
        <v>157</v>
      </c>
      <c r="H248" s="187">
        <v>80</v>
      </c>
      <c r="I248" s="188"/>
      <c r="L248" s="184"/>
      <c r="M248" s="189"/>
      <c r="T248" s="190"/>
      <c r="AT248" s="185" t="s">
        <v>154</v>
      </c>
      <c r="AU248" s="185" t="s">
        <v>88</v>
      </c>
      <c r="AV248" s="14" t="s">
        <v>158</v>
      </c>
      <c r="AW248" s="14" t="s">
        <v>31</v>
      </c>
      <c r="AX248" s="14" t="s">
        <v>75</v>
      </c>
      <c r="AY248" s="185" t="s">
        <v>146</v>
      </c>
    </row>
    <row r="249" spans="2:65" s="15" customFormat="1">
      <c r="B249" s="191"/>
      <c r="D249" s="171" t="s">
        <v>154</v>
      </c>
      <c r="E249" s="192" t="s">
        <v>1</v>
      </c>
      <c r="F249" s="193" t="s">
        <v>159</v>
      </c>
      <c r="H249" s="194">
        <v>160</v>
      </c>
      <c r="I249" s="195"/>
      <c r="L249" s="191"/>
      <c r="M249" s="196"/>
      <c r="T249" s="197"/>
      <c r="AT249" s="192" t="s">
        <v>154</v>
      </c>
      <c r="AU249" s="192" t="s">
        <v>88</v>
      </c>
      <c r="AV249" s="15" t="s">
        <v>152</v>
      </c>
      <c r="AW249" s="15" t="s">
        <v>31</v>
      </c>
      <c r="AX249" s="15" t="s">
        <v>82</v>
      </c>
      <c r="AY249" s="192" t="s">
        <v>146</v>
      </c>
    </row>
    <row r="250" spans="2:65" s="1" customFormat="1" ht="16.5" customHeight="1">
      <c r="B250" s="127"/>
      <c r="C250" s="198" t="s">
        <v>317</v>
      </c>
      <c r="D250" s="198" t="s">
        <v>167</v>
      </c>
      <c r="E250" s="199" t="s">
        <v>318</v>
      </c>
      <c r="F250" s="200" t="s">
        <v>319</v>
      </c>
      <c r="G250" s="201" t="s">
        <v>194</v>
      </c>
      <c r="H250" s="202">
        <v>103.163</v>
      </c>
      <c r="I250" s="203"/>
      <c r="J250" s="204">
        <f>ROUND(I250*H250,2)</f>
        <v>0</v>
      </c>
      <c r="K250" s="205"/>
      <c r="L250" s="206"/>
      <c r="M250" s="207" t="s">
        <v>1</v>
      </c>
      <c r="N250" s="208" t="s">
        <v>41</v>
      </c>
      <c r="P250" s="166">
        <f>O250*H250</f>
        <v>0</v>
      </c>
      <c r="Q250" s="166">
        <v>1E-3</v>
      </c>
      <c r="R250" s="166">
        <f>Q250*H250</f>
        <v>0.103163</v>
      </c>
      <c r="S250" s="166">
        <v>0</v>
      </c>
      <c r="T250" s="167">
        <f>S250*H250</f>
        <v>0</v>
      </c>
      <c r="AR250" s="168" t="s">
        <v>261</v>
      </c>
      <c r="AT250" s="168" t="s">
        <v>167</v>
      </c>
      <c r="AU250" s="168" t="s">
        <v>88</v>
      </c>
      <c r="AY250" s="17" t="s">
        <v>146</v>
      </c>
      <c r="BE250" s="169">
        <f>IF(N250="základná",J250,0)</f>
        <v>0</v>
      </c>
      <c r="BF250" s="169">
        <f>IF(N250="znížená",J250,0)</f>
        <v>0</v>
      </c>
      <c r="BG250" s="169">
        <f>IF(N250="zákl. prenesená",J250,0)</f>
        <v>0</v>
      </c>
      <c r="BH250" s="169">
        <f>IF(N250="zníž. prenesená",J250,0)</f>
        <v>0</v>
      </c>
      <c r="BI250" s="169">
        <f>IF(N250="nulová",J250,0)</f>
        <v>0</v>
      </c>
      <c r="BJ250" s="17" t="s">
        <v>88</v>
      </c>
      <c r="BK250" s="169">
        <f>ROUND(I250*H250,2)</f>
        <v>0</v>
      </c>
      <c r="BL250" s="17" t="s">
        <v>251</v>
      </c>
      <c r="BM250" s="168" t="s">
        <v>320</v>
      </c>
    </row>
    <row r="251" spans="2:65" s="13" customFormat="1">
      <c r="B251" s="177"/>
      <c r="D251" s="171" t="s">
        <v>154</v>
      </c>
      <c r="E251" s="178" t="s">
        <v>1</v>
      </c>
      <c r="F251" s="179" t="s">
        <v>321</v>
      </c>
      <c r="H251" s="180">
        <v>103.163</v>
      </c>
      <c r="I251" s="181"/>
      <c r="L251" s="177"/>
      <c r="M251" s="182"/>
      <c r="T251" s="183"/>
      <c r="AT251" s="178" t="s">
        <v>154</v>
      </c>
      <c r="AU251" s="178" t="s">
        <v>88</v>
      </c>
      <c r="AV251" s="13" t="s">
        <v>88</v>
      </c>
      <c r="AW251" s="13" t="s">
        <v>31</v>
      </c>
      <c r="AX251" s="13" t="s">
        <v>75</v>
      </c>
      <c r="AY251" s="178" t="s">
        <v>146</v>
      </c>
    </row>
    <row r="252" spans="2:65" s="15" customFormat="1">
      <c r="B252" s="191"/>
      <c r="D252" s="171" t="s">
        <v>154</v>
      </c>
      <c r="E252" s="192" t="s">
        <v>1</v>
      </c>
      <c r="F252" s="193" t="s">
        <v>159</v>
      </c>
      <c r="H252" s="194">
        <v>103.163</v>
      </c>
      <c r="I252" s="195"/>
      <c r="L252" s="191"/>
      <c r="M252" s="196"/>
      <c r="T252" s="197"/>
      <c r="AT252" s="192" t="s">
        <v>154</v>
      </c>
      <c r="AU252" s="192" t="s">
        <v>88</v>
      </c>
      <c r="AV252" s="15" t="s">
        <v>152</v>
      </c>
      <c r="AW252" s="15" t="s">
        <v>31</v>
      </c>
      <c r="AX252" s="15" t="s">
        <v>82</v>
      </c>
      <c r="AY252" s="192" t="s">
        <v>146</v>
      </c>
    </row>
    <row r="253" spans="2:65" s="1" customFormat="1" ht="16.5" customHeight="1">
      <c r="B253" s="127"/>
      <c r="C253" s="198" t="s">
        <v>322</v>
      </c>
      <c r="D253" s="198" t="s">
        <v>167</v>
      </c>
      <c r="E253" s="199" t="s">
        <v>323</v>
      </c>
      <c r="F253" s="200" t="s">
        <v>324</v>
      </c>
      <c r="G253" s="201" t="s">
        <v>194</v>
      </c>
      <c r="H253" s="202">
        <v>103.163</v>
      </c>
      <c r="I253" s="203"/>
      <c r="J253" s="204">
        <f>ROUND(I253*H253,2)</f>
        <v>0</v>
      </c>
      <c r="K253" s="205"/>
      <c r="L253" s="206"/>
      <c r="M253" s="207" t="s">
        <v>1</v>
      </c>
      <c r="N253" s="208" t="s">
        <v>41</v>
      </c>
      <c r="P253" s="166">
        <f>O253*H253</f>
        <v>0</v>
      </c>
      <c r="Q253" s="166">
        <v>1E-3</v>
      </c>
      <c r="R253" s="166">
        <f>Q253*H253</f>
        <v>0.103163</v>
      </c>
      <c r="S253" s="166">
        <v>0</v>
      </c>
      <c r="T253" s="167">
        <f>S253*H253</f>
        <v>0</v>
      </c>
      <c r="AR253" s="168" t="s">
        <v>261</v>
      </c>
      <c r="AT253" s="168" t="s">
        <v>167</v>
      </c>
      <c r="AU253" s="168" t="s">
        <v>88</v>
      </c>
      <c r="AY253" s="17" t="s">
        <v>146</v>
      </c>
      <c r="BE253" s="169">
        <f>IF(N253="základná",J253,0)</f>
        <v>0</v>
      </c>
      <c r="BF253" s="169">
        <f>IF(N253="znížená",J253,0)</f>
        <v>0</v>
      </c>
      <c r="BG253" s="169">
        <f>IF(N253="zákl. prenesená",J253,0)</f>
        <v>0</v>
      </c>
      <c r="BH253" s="169">
        <f>IF(N253="zníž. prenesená",J253,0)</f>
        <v>0</v>
      </c>
      <c r="BI253" s="169">
        <f>IF(N253="nulová",J253,0)</f>
        <v>0</v>
      </c>
      <c r="BJ253" s="17" t="s">
        <v>88</v>
      </c>
      <c r="BK253" s="169">
        <f>ROUND(I253*H253,2)</f>
        <v>0</v>
      </c>
      <c r="BL253" s="17" t="s">
        <v>251</v>
      </c>
      <c r="BM253" s="168" t="s">
        <v>325</v>
      </c>
    </row>
    <row r="254" spans="2:65" s="13" customFormat="1">
      <c r="B254" s="177"/>
      <c r="D254" s="171" t="s">
        <v>154</v>
      </c>
      <c r="E254" s="178" t="s">
        <v>1</v>
      </c>
      <c r="F254" s="179" t="s">
        <v>321</v>
      </c>
      <c r="H254" s="180">
        <v>103.163</v>
      </c>
      <c r="I254" s="181"/>
      <c r="L254" s="177"/>
      <c r="M254" s="182"/>
      <c r="T254" s="183"/>
      <c r="AT254" s="178" t="s">
        <v>154</v>
      </c>
      <c r="AU254" s="178" t="s">
        <v>88</v>
      </c>
      <c r="AV254" s="13" t="s">
        <v>88</v>
      </c>
      <c r="AW254" s="13" t="s">
        <v>31</v>
      </c>
      <c r="AX254" s="13" t="s">
        <v>75</v>
      </c>
      <c r="AY254" s="178" t="s">
        <v>146</v>
      </c>
    </row>
    <row r="255" spans="2:65" s="15" customFormat="1">
      <c r="B255" s="191"/>
      <c r="D255" s="171" t="s">
        <v>154</v>
      </c>
      <c r="E255" s="192" t="s">
        <v>1</v>
      </c>
      <c r="F255" s="193" t="s">
        <v>159</v>
      </c>
      <c r="H255" s="194">
        <v>103.163</v>
      </c>
      <c r="I255" s="195"/>
      <c r="L255" s="191"/>
      <c r="M255" s="196"/>
      <c r="T255" s="197"/>
      <c r="AT255" s="192" t="s">
        <v>154</v>
      </c>
      <c r="AU255" s="192" t="s">
        <v>88</v>
      </c>
      <c r="AV255" s="15" t="s">
        <v>152</v>
      </c>
      <c r="AW255" s="15" t="s">
        <v>31</v>
      </c>
      <c r="AX255" s="15" t="s">
        <v>82</v>
      </c>
      <c r="AY255" s="192" t="s">
        <v>146</v>
      </c>
    </row>
    <row r="256" spans="2:65" s="1" customFormat="1" ht="21.75" customHeight="1">
      <c r="B256" s="127"/>
      <c r="C256" s="157" t="s">
        <v>326</v>
      </c>
      <c r="D256" s="157" t="s">
        <v>148</v>
      </c>
      <c r="E256" s="158" t="s">
        <v>327</v>
      </c>
      <c r="F256" s="159" t="s">
        <v>328</v>
      </c>
      <c r="G256" s="160" t="s">
        <v>194</v>
      </c>
      <c r="H256" s="161">
        <v>36.5</v>
      </c>
      <c r="I256" s="162"/>
      <c r="J256" s="163">
        <f>ROUND(I256*H256,2)</f>
        <v>0</v>
      </c>
      <c r="K256" s="164"/>
      <c r="L256" s="32"/>
      <c r="M256" s="165" t="s">
        <v>1</v>
      </c>
      <c r="N256" s="126" t="s">
        <v>41</v>
      </c>
      <c r="P256" s="166">
        <f>O256*H256</f>
        <v>0</v>
      </c>
      <c r="Q256" s="166">
        <v>0</v>
      </c>
      <c r="R256" s="166">
        <f>Q256*H256</f>
        <v>0</v>
      </c>
      <c r="S256" s="166">
        <v>0</v>
      </c>
      <c r="T256" s="167">
        <f>S256*H256</f>
        <v>0</v>
      </c>
      <c r="AR256" s="168" t="s">
        <v>251</v>
      </c>
      <c r="AT256" s="168" t="s">
        <v>148</v>
      </c>
      <c r="AU256" s="168" t="s">
        <v>88</v>
      </c>
      <c r="AY256" s="17" t="s">
        <v>146</v>
      </c>
      <c r="BE256" s="169">
        <f>IF(N256="základná",J256,0)</f>
        <v>0</v>
      </c>
      <c r="BF256" s="169">
        <f>IF(N256="znížená",J256,0)</f>
        <v>0</v>
      </c>
      <c r="BG256" s="169">
        <f>IF(N256="zákl. prenesená",J256,0)</f>
        <v>0</v>
      </c>
      <c r="BH256" s="169">
        <f>IF(N256="zníž. prenesená",J256,0)</f>
        <v>0</v>
      </c>
      <c r="BI256" s="169">
        <f>IF(N256="nulová",J256,0)</f>
        <v>0</v>
      </c>
      <c r="BJ256" s="17" t="s">
        <v>88</v>
      </c>
      <c r="BK256" s="169">
        <f>ROUND(I256*H256,2)</f>
        <v>0</v>
      </c>
      <c r="BL256" s="17" t="s">
        <v>251</v>
      </c>
      <c r="BM256" s="168" t="s">
        <v>329</v>
      </c>
    </row>
    <row r="257" spans="2:65" s="12" customFormat="1" ht="20.399999999999999">
      <c r="B257" s="170"/>
      <c r="D257" s="171" t="s">
        <v>154</v>
      </c>
      <c r="E257" s="172" t="s">
        <v>1</v>
      </c>
      <c r="F257" s="173" t="s">
        <v>330</v>
      </c>
      <c r="H257" s="172" t="s">
        <v>1</v>
      </c>
      <c r="I257" s="174"/>
      <c r="L257" s="170"/>
      <c r="M257" s="175"/>
      <c r="T257" s="176"/>
      <c r="AT257" s="172" t="s">
        <v>154</v>
      </c>
      <c r="AU257" s="172" t="s">
        <v>88</v>
      </c>
      <c r="AV257" s="12" t="s">
        <v>82</v>
      </c>
      <c r="AW257" s="12" t="s">
        <v>31</v>
      </c>
      <c r="AX257" s="12" t="s">
        <v>75</v>
      </c>
      <c r="AY257" s="172" t="s">
        <v>146</v>
      </c>
    </row>
    <row r="258" spans="2:65" s="13" customFormat="1">
      <c r="B258" s="177"/>
      <c r="D258" s="171" t="s">
        <v>154</v>
      </c>
      <c r="E258" s="178" t="s">
        <v>1</v>
      </c>
      <c r="F258" s="179" t="s">
        <v>101</v>
      </c>
      <c r="H258" s="180">
        <v>18.25</v>
      </c>
      <c r="I258" s="181"/>
      <c r="L258" s="177"/>
      <c r="M258" s="182"/>
      <c r="T258" s="183"/>
      <c r="AT258" s="178" t="s">
        <v>154</v>
      </c>
      <c r="AU258" s="178" t="s">
        <v>88</v>
      </c>
      <c r="AV258" s="13" t="s">
        <v>88</v>
      </c>
      <c r="AW258" s="13" t="s">
        <v>31</v>
      </c>
      <c r="AX258" s="13" t="s">
        <v>75</v>
      </c>
      <c r="AY258" s="178" t="s">
        <v>146</v>
      </c>
    </row>
    <row r="259" spans="2:65" s="14" customFormat="1">
      <c r="B259" s="184"/>
      <c r="D259" s="171" t="s">
        <v>154</v>
      </c>
      <c r="E259" s="185" t="s">
        <v>100</v>
      </c>
      <c r="F259" s="186" t="s">
        <v>157</v>
      </c>
      <c r="H259" s="187">
        <v>18.25</v>
      </c>
      <c r="I259" s="188"/>
      <c r="L259" s="184"/>
      <c r="M259" s="189"/>
      <c r="T259" s="190"/>
      <c r="AT259" s="185" t="s">
        <v>154</v>
      </c>
      <c r="AU259" s="185" t="s">
        <v>88</v>
      </c>
      <c r="AV259" s="14" t="s">
        <v>158</v>
      </c>
      <c r="AW259" s="14" t="s">
        <v>31</v>
      </c>
      <c r="AX259" s="14" t="s">
        <v>75</v>
      </c>
      <c r="AY259" s="185" t="s">
        <v>146</v>
      </c>
    </row>
    <row r="260" spans="2:65" s="12" customFormat="1" ht="20.399999999999999">
      <c r="B260" s="170"/>
      <c r="D260" s="171" t="s">
        <v>154</v>
      </c>
      <c r="E260" s="172" t="s">
        <v>1</v>
      </c>
      <c r="F260" s="173" t="s">
        <v>331</v>
      </c>
      <c r="H260" s="172" t="s">
        <v>1</v>
      </c>
      <c r="I260" s="174"/>
      <c r="L260" s="170"/>
      <c r="M260" s="175"/>
      <c r="T260" s="176"/>
      <c r="AT260" s="172" t="s">
        <v>154</v>
      </c>
      <c r="AU260" s="172" t="s">
        <v>88</v>
      </c>
      <c r="AV260" s="12" t="s">
        <v>82</v>
      </c>
      <c r="AW260" s="12" t="s">
        <v>31</v>
      </c>
      <c r="AX260" s="12" t="s">
        <v>75</v>
      </c>
      <c r="AY260" s="172" t="s">
        <v>146</v>
      </c>
    </row>
    <row r="261" spans="2:65" s="13" customFormat="1">
      <c r="B261" s="177"/>
      <c r="D261" s="171" t="s">
        <v>154</v>
      </c>
      <c r="E261" s="178" t="s">
        <v>1</v>
      </c>
      <c r="F261" s="179" t="s">
        <v>101</v>
      </c>
      <c r="H261" s="180">
        <v>18.25</v>
      </c>
      <c r="I261" s="181"/>
      <c r="L261" s="177"/>
      <c r="M261" s="182"/>
      <c r="T261" s="183"/>
      <c r="AT261" s="178" t="s">
        <v>154</v>
      </c>
      <c r="AU261" s="178" t="s">
        <v>88</v>
      </c>
      <c r="AV261" s="13" t="s">
        <v>88</v>
      </c>
      <c r="AW261" s="13" t="s">
        <v>31</v>
      </c>
      <c r="AX261" s="13" t="s">
        <v>75</v>
      </c>
      <c r="AY261" s="178" t="s">
        <v>146</v>
      </c>
    </row>
    <row r="262" spans="2:65" s="14" customFormat="1">
      <c r="B262" s="184"/>
      <c r="D262" s="171" t="s">
        <v>154</v>
      </c>
      <c r="E262" s="185" t="s">
        <v>1</v>
      </c>
      <c r="F262" s="186" t="s">
        <v>157</v>
      </c>
      <c r="H262" s="187">
        <v>18.25</v>
      </c>
      <c r="I262" s="188"/>
      <c r="L262" s="184"/>
      <c r="M262" s="189"/>
      <c r="T262" s="190"/>
      <c r="AT262" s="185" t="s">
        <v>154</v>
      </c>
      <c r="AU262" s="185" t="s">
        <v>88</v>
      </c>
      <c r="AV262" s="14" t="s">
        <v>158</v>
      </c>
      <c r="AW262" s="14" t="s">
        <v>31</v>
      </c>
      <c r="AX262" s="14" t="s">
        <v>75</v>
      </c>
      <c r="AY262" s="185" t="s">
        <v>146</v>
      </c>
    </row>
    <row r="263" spans="2:65" s="15" customFormat="1">
      <c r="B263" s="191"/>
      <c r="D263" s="171" t="s">
        <v>154</v>
      </c>
      <c r="E263" s="192" t="s">
        <v>1</v>
      </c>
      <c r="F263" s="193" t="s">
        <v>159</v>
      </c>
      <c r="H263" s="194">
        <v>36.5</v>
      </c>
      <c r="I263" s="195"/>
      <c r="L263" s="191"/>
      <c r="M263" s="196"/>
      <c r="T263" s="197"/>
      <c r="AT263" s="192" t="s">
        <v>154</v>
      </c>
      <c r="AU263" s="192" t="s">
        <v>88</v>
      </c>
      <c r="AV263" s="15" t="s">
        <v>152</v>
      </c>
      <c r="AW263" s="15" t="s">
        <v>31</v>
      </c>
      <c r="AX263" s="15" t="s">
        <v>82</v>
      </c>
      <c r="AY263" s="192" t="s">
        <v>146</v>
      </c>
    </row>
    <row r="264" spans="2:65" s="1" customFormat="1" ht="24.15" customHeight="1">
      <c r="B264" s="127"/>
      <c r="C264" s="157" t="s">
        <v>332</v>
      </c>
      <c r="D264" s="157" t="s">
        <v>148</v>
      </c>
      <c r="E264" s="158" t="s">
        <v>333</v>
      </c>
      <c r="F264" s="159" t="s">
        <v>334</v>
      </c>
      <c r="G264" s="160" t="s">
        <v>272</v>
      </c>
      <c r="H264" s="209"/>
      <c r="I264" s="162"/>
      <c r="J264" s="163">
        <f>ROUND(I264*H264,2)</f>
        <v>0</v>
      </c>
      <c r="K264" s="164"/>
      <c r="L264" s="32"/>
      <c r="M264" s="210" t="s">
        <v>1</v>
      </c>
      <c r="N264" s="211" t="s">
        <v>41</v>
      </c>
      <c r="O264" s="212"/>
      <c r="P264" s="213">
        <f>O264*H264</f>
        <v>0</v>
      </c>
      <c r="Q264" s="213">
        <v>0</v>
      </c>
      <c r="R264" s="213">
        <f>Q264*H264</f>
        <v>0</v>
      </c>
      <c r="S264" s="213">
        <v>0</v>
      </c>
      <c r="T264" s="214">
        <f>S264*H264</f>
        <v>0</v>
      </c>
      <c r="AR264" s="168" t="s">
        <v>251</v>
      </c>
      <c r="AT264" s="168" t="s">
        <v>148</v>
      </c>
      <c r="AU264" s="168" t="s">
        <v>88</v>
      </c>
      <c r="AY264" s="17" t="s">
        <v>146</v>
      </c>
      <c r="BE264" s="169">
        <f>IF(N264="základná",J264,0)</f>
        <v>0</v>
      </c>
      <c r="BF264" s="169">
        <f>IF(N264="znížená",J264,0)</f>
        <v>0</v>
      </c>
      <c r="BG264" s="169">
        <f>IF(N264="zákl. prenesená",J264,0)</f>
        <v>0</v>
      </c>
      <c r="BH264" s="169">
        <f>IF(N264="zníž. prenesená",J264,0)</f>
        <v>0</v>
      </c>
      <c r="BI264" s="169">
        <f>IF(N264="nulová",J264,0)</f>
        <v>0</v>
      </c>
      <c r="BJ264" s="17" t="s">
        <v>88</v>
      </c>
      <c r="BK264" s="169">
        <f>ROUND(I264*H264,2)</f>
        <v>0</v>
      </c>
      <c r="BL264" s="17" t="s">
        <v>251</v>
      </c>
      <c r="BM264" s="168" t="s">
        <v>335</v>
      </c>
    </row>
    <row r="265" spans="2:65" s="1" customFormat="1" ht="6.9" customHeight="1">
      <c r="B265" s="47"/>
      <c r="C265" s="48"/>
      <c r="D265" s="48"/>
      <c r="E265" s="48"/>
      <c r="F265" s="48"/>
      <c r="G265" s="48"/>
      <c r="H265" s="48"/>
      <c r="I265" s="48"/>
      <c r="J265" s="48"/>
      <c r="K265" s="48"/>
      <c r="L265" s="32"/>
    </row>
    <row r="267" spans="2:65" ht="17.399999999999999" customHeight="1">
      <c r="B267" s="223" t="s">
        <v>829</v>
      </c>
      <c r="C267" s="224"/>
      <c r="D267" s="224"/>
      <c r="E267" s="224"/>
      <c r="F267" s="224"/>
      <c r="G267" s="225"/>
      <c r="H267" s="225"/>
    </row>
    <row r="268" spans="2:65" ht="31.8" customHeight="1">
      <c r="B268" s="272" t="s">
        <v>830</v>
      </c>
      <c r="C268" s="274"/>
      <c r="D268" s="274"/>
      <c r="E268" s="274"/>
      <c r="F268" s="274"/>
      <c r="G268" s="274"/>
      <c r="H268" s="274"/>
    </row>
    <row r="269" spans="2:65" ht="64.8" customHeight="1">
      <c r="B269" s="272" t="s">
        <v>831</v>
      </c>
      <c r="C269" s="272"/>
      <c r="D269" s="272"/>
      <c r="E269" s="272"/>
      <c r="F269" s="272"/>
      <c r="G269" s="272"/>
      <c r="H269" s="272"/>
    </row>
    <row r="270" spans="2:65" ht="64.8" customHeight="1">
      <c r="B270" s="272" t="s">
        <v>832</v>
      </c>
      <c r="C270" s="272"/>
      <c r="D270" s="272"/>
      <c r="E270" s="272"/>
      <c r="F270" s="272"/>
      <c r="G270" s="272"/>
      <c r="H270" s="272"/>
    </row>
    <row r="271" spans="2:65" ht="64.8" customHeight="1">
      <c r="B271" s="272" t="s">
        <v>833</v>
      </c>
      <c r="C271" s="272"/>
      <c r="D271" s="272"/>
      <c r="E271" s="272"/>
      <c r="F271" s="272"/>
      <c r="G271" s="272"/>
      <c r="H271" s="272"/>
    </row>
    <row r="272" spans="2:65" ht="64.8" customHeight="1">
      <c r="B272" s="272" t="s">
        <v>834</v>
      </c>
      <c r="C272" s="272"/>
      <c r="D272" s="272"/>
      <c r="E272" s="272"/>
      <c r="F272" s="272"/>
      <c r="G272" s="272"/>
      <c r="H272" s="272"/>
    </row>
    <row r="273" spans="2:8" ht="64.8" customHeight="1">
      <c r="B273" s="272" t="s">
        <v>835</v>
      </c>
      <c r="C273" s="272"/>
      <c r="D273" s="272"/>
      <c r="E273" s="272"/>
      <c r="F273" s="272"/>
      <c r="G273" s="272"/>
      <c r="H273" s="272"/>
    </row>
    <row r="274" spans="2:8">
      <c r="B274" s="272" t="s">
        <v>836</v>
      </c>
      <c r="C274" s="272"/>
      <c r="D274" s="272"/>
      <c r="E274" s="272"/>
      <c r="F274" s="272"/>
      <c r="G274" s="272"/>
      <c r="H274" s="272"/>
    </row>
  </sheetData>
  <autoFilter ref="C138:K264" xr:uid="{00000000-0009-0000-0000-000001000000}"/>
  <mergeCells count="24">
    <mergeCell ref="E11:H11"/>
    <mergeCell ref="E20:H20"/>
    <mergeCell ref="E29:H29"/>
    <mergeCell ref="L2:V2"/>
    <mergeCell ref="B268:H268"/>
    <mergeCell ref="B269:H269"/>
    <mergeCell ref="B270:H270"/>
    <mergeCell ref="D113:F113"/>
    <mergeCell ref="D114:F114"/>
    <mergeCell ref="D115:F115"/>
    <mergeCell ref="E127:H127"/>
    <mergeCell ref="E129:H129"/>
    <mergeCell ref="E85:H85"/>
    <mergeCell ref="E87:H87"/>
    <mergeCell ref="E89:H89"/>
    <mergeCell ref="D111:F111"/>
    <mergeCell ref="D112:F112"/>
    <mergeCell ref="E7:H7"/>
    <mergeCell ref="E9:H9"/>
    <mergeCell ref="B271:H271"/>
    <mergeCell ref="B272:H272"/>
    <mergeCell ref="B273:H273"/>
    <mergeCell ref="B274:H274"/>
    <mergeCell ref="E131:H13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2"/>
  <sheetViews>
    <sheetView showGridLines="0" topLeftCell="A223" zoomScaleNormal="100" workbookViewId="0">
      <selection activeCell="A237" sqref="A237:XFD24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92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826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77" t="str">
        <f>'Rekapitulácia stavby'!K6</f>
        <v>NOVOSTAVBA MŠ TRAMÍN - rozpočet 3</v>
      </c>
      <c r="F7" s="278"/>
      <c r="G7" s="278"/>
      <c r="H7" s="278"/>
      <c r="L7" s="20"/>
    </row>
    <row r="8" spans="2:46" ht="12" customHeight="1">
      <c r="B8" s="20"/>
      <c r="D8" s="27" t="s">
        <v>104</v>
      </c>
      <c r="L8" s="20"/>
    </row>
    <row r="9" spans="2:46" s="1" customFormat="1" ht="23.25" customHeight="1">
      <c r="B9" s="32"/>
      <c r="E9" s="277" t="s">
        <v>105</v>
      </c>
      <c r="F9" s="273"/>
      <c r="G9" s="273"/>
      <c r="H9" s="273"/>
      <c r="L9" s="32"/>
    </row>
    <row r="10" spans="2:46" s="1" customFormat="1" ht="12" customHeight="1">
      <c r="B10" s="32"/>
      <c r="D10" s="27" t="s">
        <v>106</v>
      </c>
      <c r="L10" s="32"/>
    </row>
    <row r="11" spans="2:46" s="1" customFormat="1" ht="16.5" customHeight="1">
      <c r="B11" s="32"/>
      <c r="E11" s="263" t="s">
        <v>336</v>
      </c>
      <c r="F11" s="273"/>
      <c r="G11" s="273"/>
      <c r="H11" s="27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5. 12. 2022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79" t="str">
        <f>'Rekapitulácia stavby'!E14</f>
        <v>Vyplň údaj</v>
      </c>
      <c r="F20" s="241"/>
      <c r="G20" s="241"/>
      <c r="H20" s="241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5" t="s">
        <v>1</v>
      </c>
      <c r="F29" s="245"/>
      <c r="G29" s="245"/>
      <c r="H29" s="245"/>
      <c r="L29" s="98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D32" s="25" t="s">
        <v>108</v>
      </c>
      <c r="J32" s="99">
        <f>J98</f>
        <v>0</v>
      </c>
      <c r="L32" s="32"/>
    </row>
    <row r="33" spans="2:12" s="1" customFormat="1" ht="14.4" customHeight="1">
      <c r="B33" s="32"/>
      <c r="D33" s="100" t="s">
        <v>109</v>
      </c>
      <c r="J33" s="99">
        <f>J112</f>
        <v>0</v>
      </c>
      <c r="L33" s="32"/>
    </row>
    <row r="34" spans="2:12" s="1" customFormat="1" ht="25.35" customHeight="1">
      <c r="B34" s="32"/>
      <c r="D34" s="101" t="s">
        <v>35</v>
      </c>
      <c r="J34" s="69">
        <f>ROUND(J32 + J33, 2)</f>
        <v>0</v>
      </c>
      <c r="L34" s="32"/>
    </row>
    <row r="35" spans="2:12" s="1" customFormat="1" ht="6.9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" customHeight="1">
      <c r="B37" s="32"/>
      <c r="D37" s="58" t="s">
        <v>39</v>
      </c>
      <c r="E37" s="37" t="s">
        <v>40</v>
      </c>
      <c r="F37" s="102">
        <f>ROUND((SUM(BE112:BE119) + SUM(BE141:BE232)),  2)</f>
        <v>0</v>
      </c>
      <c r="G37" s="103"/>
      <c r="H37" s="103"/>
      <c r="I37" s="104">
        <v>0.2</v>
      </c>
      <c r="J37" s="102">
        <f>ROUND(((SUM(BE112:BE119) + SUM(BE141:BE232))*I37),  2)</f>
        <v>0</v>
      </c>
      <c r="L37" s="32"/>
    </row>
    <row r="38" spans="2:12" s="1" customFormat="1" ht="14.4" customHeight="1">
      <c r="B38" s="32"/>
      <c r="E38" s="37" t="s">
        <v>41</v>
      </c>
      <c r="F38" s="102">
        <f>ROUND((SUM(BF112:BF119) + SUM(BF141:BF232)),  2)</f>
        <v>0</v>
      </c>
      <c r="G38" s="103"/>
      <c r="H38" s="103"/>
      <c r="I38" s="104">
        <v>0.2</v>
      </c>
      <c r="J38" s="102">
        <f>ROUND(((SUM(BF112:BF119) + SUM(BF141:BF232))*I38),  2)</f>
        <v>0</v>
      </c>
      <c r="L38" s="32"/>
    </row>
    <row r="39" spans="2:12" s="1" customFormat="1" ht="14.4" hidden="1" customHeight="1">
      <c r="B39" s="32"/>
      <c r="E39" s="27" t="s">
        <v>42</v>
      </c>
      <c r="F39" s="89">
        <f>ROUND((SUM(BG112:BG119) + SUM(BG141:BG232)),  2)</f>
        <v>0</v>
      </c>
      <c r="I39" s="105">
        <v>0.2</v>
      </c>
      <c r="J39" s="89">
        <f>0</f>
        <v>0</v>
      </c>
      <c r="L39" s="32"/>
    </row>
    <row r="40" spans="2:12" s="1" customFormat="1" ht="14.4" hidden="1" customHeight="1">
      <c r="B40" s="32"/>
      <c r="E40" s="27" t="s">
        <v>43</v>
      </c>
      <c r="F40" s="89">
        <f>ROUND((SUM(BH112:BH119) + SUM(BH141:BH232)),  2)</f>
        <v>0</v>
      </c>
      <c r="I40" s="105">
        <v>0.2</v>
      </c>
      <c r="J40" s="89">
        <f>0</f>
        <v>0</v>
      </c>
      <c r="L40" s="32"/>
    </row>
    <row r="41" spans="2:12" s="1" customFormat="1" ht="14.4" hidden="1" customHeight="1">
      <c r="B41" s="32"/>
      <c r="E41" s="37" t="s">
        <v>44</v>
      </c>
      <c r="F41" s="102">
        <f>ROUND((SUM(BI112:BI119) + SUM(BI141:BI232)),  2)</f>
        <v>0</v>
      </c>
      <c r="G41" s="103"/>
      <c r="H41" s="103"/>
      <c r="I41" s="104">
        <v>0</v>
      </c>
      <c r="J41" s="102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106"/>
      <c r="D43" s="107" t="s">
        <v>45</v>
      </c>
      <c r="E43" s="60"/>
      <c r="F43" s="60"/>
      <c r="G43" s="108" t="s">
        <v>46</v>
      </c>
      <c r="H43" s="109" t="s">
        <v>47</v>
      </c>
      <c r="I43" s="60"/>
      <c r="J43" s="110">
        <f>SUM(J34:J41)</f>
        <v>0</v>
      </c>
      <c r="K43" s="111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2" t="s">
        <v>51</v>
      </c>
      <c r="G61" s="46" t="s">
        <v>50</v>
      </c>
      <c r="H61" s="34"/>
      <c r="I61" s="34"/>
      <c r="J61" s="113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2" t="s">
        <v>51</v>
      </c>
      <c r="G76" s="46" t="s">
        <v>50</v>
      </c>
      <c r="H76" s="34"/>
      <c r="I76" s="34"/>
      <c r="J76" s="113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827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77" t="str">
        <f>E7</f>
        <v>NOVOSTAVBA MŠ TRAMÍN - rozpočet 3</v>
      </c>
      <c r="F85" s="278"/>
      <c r="G85" s="278"/>
      <c r="H85" s="278"/>
      <c r="L85" s="32"/>
    </row>
    <row r="86" spans="2:12" ht="12" customHeight="1">
      <c r="B86" s="20"/>
      <c r="C86" s="27" t="s">
        <v>104</v>
      </c>
      <c r="L86" s="20"/>
    </row>
    <row r="87" spans="2:12" s="1" customFormat="1" ht="23.25" customHeight="1">
      <c r="B87" s="32"/>
      <c r="E87" s="277" t="s">
        <v>105</v>
      </c>
      <c r="F87" s="273"/>
      <c r="G87" s="273"/>
      <c r="H87" s="273"/>
      <c r="L87" s="32"/>
    </row>
    <row r="88" spans="2:12" s="1" customFormat="1" ht="12" customHeight="1">
      <c r="B88" s="32"/>
      <c r="C88" s="27" t="s">
        <v>106</v>
      </c>
      <c r="L88" s="32"/>
    </row>
    <row r="89" spans="2:12" s="1" customFormat="1" ht="16.5" customHeight="1">
      <c r="B89" s="32"/>
      <c r="E89" s="263" t="str">
        <f>E11</f>
        <v>02 - SO02.02 Sadové úpravy</v>
      </c>
      <c r="F89" s="273"/>
      <c r="G89" s="273"/>
      <c r="H89" s="273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Kadnárova 2521/69,Bratislava</v>
      </c>
      <c r="I91" s="27" t="s">
        <v>21</v>
      </c>
      <c r="J91" s="55" t="str">
        <f>IF(J14="","",J14)</f>
        <v>5. 12. 2022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 xml:space="preserve">Mestská časť Bratislava - Rača </v>
      </c>
      <c r="I93" s="27" t="s">
        <v>29</v>
      </c>
      <c r="J93" s="30" t="str">
        <f>E23</f>
        <v xml:space="preserve">Ing.arch.Peter Kožuško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Rosoft,s.r.o.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4" t="s">
        <v>110</v>
      </c>
      <c r="D96" s="106"/>
      <c r="E96" s="106"/>
      <c r="F96" s="106"/>
      <c r="G96" s="106"/>
      <c r="H96" s="106"/>
      <c r="I96" s="106"/>
      <c r="J96" s="115" t="s">
        <v>111</v>
      </c>
      <c r="K96" s="106"/>
      <c r="L96" s="32"/>
    </row>
    <row r="97" spans="2:47" s="1" customFormat="1" ht="10.35" customHeight="1">
      <c r="B97" s="32"/>
      <c r="L97" s="32"/>
    </row>
    <row r="98" spans="2:47" s="1" customFormat="1" ht="22.8" customHeight="1">
      <c r="B98" s="32"/>
      <c r="C98" s="116" t="s">
        <v>112</v>
      </c>
      <c r="J98" s="69">
        <f>J141</f>
        <v>0</v>
      </c>
      <c r="L98" s="32"/>
      <c r="AU98" s="17" t="s">
        <v>113</v>
      </c>
    </row>
    <row r="99" spans="2:47" s="8" customFormat="1" ht="24.9" customHeight="1">
      <c r="B99" s="117"/>
      <c r="D99" s="118" t="s">
        <v>114</v>
      </c>
      <c r="E99" s="119"/>
      <c r="F99" s="119"/>
      <c r="G99" s="119"/>
      <c r="H99" s="119"/>
      <c r="I99" s="119"/>
      <c r="J99" s="120">
        <f>J142</f>
        <v>0</v>
      </c>
      <c r="L99" s="117"/>
    </row>
    <row r="100" spans="2:47" s="9" customFormat="1" ht="19.95" customHeight="1">
      <c r="B100" s="121"/>
      <c r="D100" s="122" t="s">
        <v>337</v>
      </c>
      <c r="E100" s="123"/>
      <c r="F100" s="123"/>
      <c r="G100" s="123"/>
      <c r="H100" s="123"/>
      <c r="I100" s="123"/>
      <c r="J100" s="124">
        <f>J143</f>
        <v>0</v>
      </c>
      <c r="L100" s="121"/>
    </row>
    <row r="101" spans="2:47" s="9" customFormat="1" ht="19.95" customHeight="1">
      <c r="B101" s="121"/>
      <c r="D101" s="122" t="s">
        <v>118</v>
      </c>
      <c r="E101" s="123"/>
      <c r="F101" s="123"/>
      <c r="G101" s="123"/>
      <c r="H101" s="123"/>
      <c r="I101" s="123"/>
      <c r="J101" s="124">
        <f>J154</f>
        <v>0</v>
      </c>
      <c r="L101" s="121"/>
    </row>
    <row r="102" spans="2:47" s="9" customFormat="1" ht="19.95" customHeight="1">
      <c r="B102" s="121"/>
      <c r="D102" s="122" t="s">
        <v>338</v>
      </c>
      <c r="E102" s="123"/>
      <c r="F102" s="123"/>
      <c r="G102" s="123"/>
      <c r="H102" s="123"/>
      <c r="I102" s="123"/>
      <c r="J102" s="124">
        <f>J156</f>
        <v>0</v>
      </c>
      <c r="L102" s="121"/>
    </row>
    <row r="103" spans="2:47" s="9" customFormat="1" ht="19.95" customHeight="1">
      <c r="B103" s="121"/>
      <c r="D103" s="122" t="s">
        <v>339</v>
      </c>
      <c r="E103" s="123"/>
      <c r="F103" s="123"/>
      <c r="G103" s="123"/>
      <c r="H103" s="123"/>
      <c r="I103" s="123"/>
      <c r="J103" s="124">
        <f>J178</f>
        <v>0</v>
      </c>
      <c r="L103" s="121"/>
    </row>
    <row r="104" spans="2:47" s="9" customFormat="1" ht="19.95" customHeight="1">
      <c r="B104" s="121"/>
      <c r="D104" s="122" t="s">
        <v>340</v>
      </c>
      <c r="E104" s="123"/>
      <c r="F104" s="123"/>
      <c r="G104" s="123"/>
      <c r="H104" s="123"/>
      <c r="I104" s="123"/>
      <c r="J104" s="124">
        <f>J180</f>
        <v>0</v>
      </c>
      <c r="L104" s="121"/>
    </row>
    <row r="105" spans="2:47" s="9" customFormat="1" ht="19.95" customHeight="1">
      <c r="B105" s="121"/>
      <c r="D105" s="122" t="s">
        <v>341</v>
      </c>
      <c r="E105" s="123"/>
      <c r="F105" s="123"/>
      <c r="G105" s="123"/>
      <c r="H105" s="123"/>
      <c r="I105" s="123"/>
      <c r="J105" s="124">
        <f>J198</f>
        <v>0</v>
      </c>
      <c r="L105" s="121"/>
    </row>
    <row r="106" spans="2:47" s="9" customFormat="1" ht="19.95" customHeight="1">
      <c r="B106" s="121"/>
      <c r="D106" s="122" t="s">
        <v>342</v>
      </c>
      <c r="E106" s="123"/>
      <c r="F106" s="123"/>
      <c r="G106" s="123"/>
      <c r="H106" s="123"/>
      <c r="I106" s="123"/>
      <c r="J106" s="124">
        <f>J200</f>
        <v>0</v>
      </c>
      <c r="L106" s="121"/>
    </row>
    <row r="107" spans="2:47" s="9" customFormat="1" ht="19.95" customHeight="1">
      <c r="B107" s="121"/>
      <c r="D107" s="122" t="s">
        <v>343</v>
      </c>
      <c r="E107" s="123"/>
      <c r="F107" s="123"/>
      <c r="G107" s="123"/>
      <c r="H107" s="123"/>
      <c r="I107" s="123"/>
      <c r="J107" s="124">
        <f>J217</f>
        <v>0</v>
      </c>
      <c r="L107" s="121"/>
    </row>
    <row r="108" spans="2:47" s="9" customFormat="1" ht="19.95" customHeight="1">
      <c r="B108" s="121"/>
      <c r="D108" s="122" t="s">
        <v>344</v>
      </c>
      <c r="E108" s="123"/>
      <c r="F108" s="123"/>
      <c r="G108" s="123"/>
      <c r="H108" s="123"/>
      <c r="I108" s="123"/>
      <c r="J108" s="124">
        <f>J219</f>
        <v>0</v>
      </c>
      <c r="L108" s="121"/>
    </row>
    <row r="109" spans="2:47" s="9" customFormat="1" ht="19.95" customHeight="1">
      <c r="B109" s="121"/>
      <c r="D109" s="122" t="s">
        <v>345</v>
      </c>
      <c r="E109" s="123"/>
      <c r="F109" s="123"/>
      <c r="G109" s="123"/>
      <c r="H109" s="123"/>
      <c r="I109" s="123"/>
      <c r="J109" s="124">
        <f>J231</f>
        <v>0</v>
      </c>
      <c r="L109" s="121"/>
    </row>
    <row r="110" spans="2:47" s="1" customFormat="1" ht="21.75" customHeight="1">
      <c r="B110" s="32"/>
      <c r="L110" s="32"/>
    </row>
    <row r="111" spans="2:47" s="1" customFormat="1" ht="6.9" customHeight="1">
      <c r="B111" s="32"/>
      <c r="L111" s="32"/>
    </row>
    <row r="112" spans="2:47" s="1" customFormat="1" ht="29.25" customHeight="1">
      <c r="B112" s="32"/>
      <c r="C112" s="116" t="s">
        <v>123</v>
      </c>
      <c r="J112" s="125">
        <f>ROUND(J113 + J114 + J115 + J116 + J117 + J118,2)</f>
        <v>0</v>
      </c>
      <c r="L112" s="32"/>
      <c r="N112" s="126" t="s">
        <v>39</v>
      </c>
    </row>
    <row r="113" spans="2:65" s="1" customFormat="1" ht="18" customHeight="1">
      <c r="B113" s="127"/>
      <c r="C113" s="128"/>
      <c r="D113" s="275" t="s">
        <v>124</v>
      </c>
      <c r="E113" s="276"/>
      <c r="F113" s="276"/>
      <c r="G113" s="128"/>
      <c r="H113" s="128"/>
      <c r="I113" s="128"/>
      <c r="J113" s="130">
        <v>0</v>
      </c>
      <c r="K113" s="128"/>
      <c r="L113" s="127"/>
      <c r="M113" s="128"/>
      <c r="N113" s="131" t="s">
        <v>41</v>
      </c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32" t="s">
        <v>125</v>
      </c>
      <c r="AZ113" s="128"/>
      <c r="BA113" s="128"/>
      <c r="BB113" s="128"/>
      <c r="BC113" s="128"/>
      <c r="BD113" s="128"/>
      <c r="BE113" s="133">
        <f t="shared" ref="BE113:BE118" si="0">IF(N113="základná",J113,0)</f>
        <v>0</v>
      </c>
      <c r="BF113" s="133">
        <f t="shared" ref="BF113:BF118" si="1">IF(N113="znížená",J113,0)</f>
        <v>0</v>
      </c>
      <c r="BG113" s="133">
        <f t="shared" ref="BG113:BG118" si="2">IF(N113="zákl. prenesená",J113,0)</f>
        <v>0</v>
      </c>
      <c r="BH113" s="133">
        <f t="shared" ref="BH113:BH118" si="3">IF(N113="zníž. prenesená",J113,0)</f>
        <v>0</v>
      </c>
      <c r="BI113" s="133">
        <f t="shared" ref="BI113:BI118" si="4">IF(N113="nulová",J113,0)</f>
        <v>0</v>
      </c>
      <c r="BJ113" s="132" t="s">
        <v>88</v>
      </c>
      <c r="BK113" s="128"/>
      <c r="BL113" s="128"/>
      <c r="BM113" s="128"/>
    </row>
    <row r="114" spans="2:65" s="1" customFormat="1" ht="18" customHeight="1">
      <c r="B114" s="127"/>
      <c r="C114" s="128"/>
      <c r="D114" s="275" t="s">
        <v>126</v>
      </c>
      <c r="E114" s="276"/>
      <c r="F114" s="276"/>
      <c r="G114" s="128"/>
      <c r="H114" s="128"/>
      <c r="I114" s="128"/>
      <c r="J114" s="130">
        <v>0</v>
      </c>
      <c r="K114" s="128"/>
      <c r="L114" s="127"/>
      <c r="M114" s="128"/>
      <c r="N114" s="131" t="s">
        <v>41</v>
      </c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32" t="s">
        <v>125</v>
      </c>
      <c r="AZ114" s="128"/>
      <c r="BA114" s="128"/>
      <c r="BB114" s="128"/>
      <c r="BC114" s="128"/>
      <c r="BD114" s="128"/>
      <c r="BE114" s="133">
        <f t="shared" si="0"/>
        <v>0</v>
      </c>
      <c r="BF114" s="133">
        <f t="shared" si="1"/>
        <v>0</v>
      </c>
      <c r="BG114" s="133">
        <f t="shared" si="2"/>
        <v>0</v>
      </c>
      <c r="BH114" s="133">
        <f t="shared" si="3"/>
        <v>0</v>
      </c>
      <c r="BI114" s="133">
        <f t="shared" si="4"/>
        <v>0</v>
      </c>
      <c r="BJ114" s="132" t="s">
        <v>88</v>
      </c>
      <c r="BK114" s="128"/>
      <c r="BL114" s="128"/>
      <c r="BM114" s="128"/>
    </row>
    <row r="115" spans="2:65" s="1" customFormat="1" ht="18" customHeight="1">
      <c r="B115" s="127"/>
      <c r="C115" s="128"/>
      <c r="D115" s="275" t="s">
        <v>127</v>
      </c>
      <c r="E115" s="276"/>
      <c r="F115" s="276"/>
      <c r="G115" s="128"/>
      <c r="H115" s="128"/>
      <c r="I115" s="128"/>
      <c r="J115" s="130">
        <v>0</v>
      </c>
      <c r="K115" s="128"/>
      <c r="L115" s="127"/>
      <c r="M115" s="128"/>
      <c r="N115" s="131" t="s">
        <v>41</v>
      </c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32" t="s">
        <v>125</v>
      </c>
      <c r="AZ115" s="128"/>
      <c r="BA115" s="128"/>
      <c r="BB115" s="128"/>
      <c r="BC115" s="128"/>
      <c r="BD115" s="128"/>
      <c r="BE115" s="133">
        <f t="shared" si="0"/>
        <v>0</v>
      </c>
      <c r="BF115" s="133">
        <f t="shared" si="1"/>
        <v>0</v>
      </c>
      <c r="BG115" s="133">
        <f t="shared" si="2"/>
        <v>0</v>
      </c>
      <c r="BH115" s="133">
        <f t="shared" si="3"/>
        <v>0</v>
      </c>
      <c r="BI115" s="133">
        <f t="shared" si="4"/>
        <v>0</v>
      </c>
      <c r="BJ115" s="132" t="s">
        <v>88</v>
      </c>
      <c r="BK115" s="128"/>
      <c r="BL115" s="128"/>
      <c r="BM115" s="128"/>
    </row>
    <row r="116" spans="2:65" s="1" customFormat="1" ht="18" customHeight="1">
      <c r="B116" s="127"/>
      <c r="C116" s="128"/>
      <c r="D116" s="275" t="s">
        <v>128</v>
      </c>
      <c r="E116" s="276"/>
      <c r="F116" s="276"/>
      <c r="G116" s="128"/>
      <c r="H116" s="128"/>
      <c r="I116" s="128"/>
      <c r="J116" s="130">
        <v>0</v>
      </c>
      <c r="K116" s="128"/>
      <c r="L116" s="127"/>
      <c r="M116" s="128"/>
      <c r="N116" s="131" t="s">
        <v>41</v>
      </c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32" t="s">
        <v>125</v>
      </c>
      <c r="AZ116" s="128"/>
      <c r="BA116" s="128"/>
      <c r="BB116" s="128"/>
      <c r="BC116" s="128"/>
      <c r="BD116" s="128"/>
      <c r="BE116" s="133">
        <f t="shared" si="0"/>
        <v>0</v>
      </c>
      <c r="BF116" s="133">
        <f t="shared" si="1"/>
        <v>0</v>
      </c>
      <c r="BG116" s="133">
        <f t="shared" si="2"/>
        <v>0</v>
      </c>
      <c r="BH116" s="133">
        <f t="shared" si="3"/>
        <v>0</v>
      </c>
      <c r="BI116" s="133">
        <f t="shared" si="4"/>
        <v>0</v>
      </c>
      <c r="BJ116" s="132" t="s">
        <v>88</v>
      </c>
      <c r="BK116" s="128"/>
      <c r="BL116" s="128"/>
      <c r="BM116" s="128"/>
    </row>
    <row r="117" spans="2:65" s="1" customFormat="1" ht="18" customHeight="1">
      <c r="B117" s="127"/>
      <c r="C117" s="128"/>
      <c r="D117" s="275" t="s">
        <v>129</v>
      </c>
      <c r="E117" s="276"/>
      <c r="F117" s="276"/>
      <c r="G117" s="128"/>
      <c r="H117" s="128"/>
      <c r="I117" s="128"/>
      <c r="J117" s="130">
        <v>0</v>
      </c>
      <c r="K117" s="128"/>
      <c r="L117" s="127"/>
      <c r="M117" s="128"/>
      <c r="N117" s="131" t="s">
        <v>41</v>
      </c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32" t="s">
        <v>125</v>
      </c>
      <c r="AZ117" s="128"/>
      <c r="BA117" s="128"/>
      <c r="BB117" s="128"/>
      <c r="BC117" s="128"/>
      <c r="BD117" s="128"/>
      <c r="BE117" s="133">
        <f t="shared" si="0"/>
        <v>0</v>
      </c>
      <c r="BF117" s="133">
        <f t="shared" si="1"/>
        <v>0</v>
      </c>
      <c r="BG117" s="133">
        <f t="shared" si="2"/>
        <v>0</v>
      </c>
      <c r="BH117" s="133">
        <f t="shared" si="3"/>
        <v>0</v>
      </c>
      <c r="BI117" s="133">
        <f t="shared" si="4"/>
        <v>0</v>
      </c>
      <c r="BJ117" s="132" t="s">
        <v>88</v>
      </c>
      <c r="BK117" s="128"/>
      <c r="BL117" s="128"/>
      <c r="BM117" s="128"/>
    </row>
    <row r="118" spans="2:65" s="1" customFormat="1" ht="18" customHeight="1">
      <c r="B118" s="127"/>
      <c r="C118" s="128"/>
      <c r="D118" s="129" t="s">
        <v>130</v>
      </c>
      <c r="E118" s="128"/>
      <c r="F118" s="128"/>
      <c r="G118" s="128"/>
      <c r="H118" s="128"/>
      <c r="I118" s="128"/>
      <c r="J118" s="130">
        <f>ROUND(J32*T118,2)</f>
        <v>0</v>
      </c>
      <c r="K118" s="128"/>
      <c r="L118" s="127"/>
      <c r="M118" s="128"/>
      <c r="N118" s="131" t="s">
        <v>41</v>
      </c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32" t="s">
        <v>131</v>
      </c>
      <c r="AZ118" s="128"/>
      <c r="BA118" s="128"/>
      <c r="BB118" s="128"/>
      <c r="BC118" s="128"/>
      <c r="BD118" s="128"/>
      <c r="BE118" s="133">
        <f t="shared" si="0"/>
        <v>0</v>
      </c>
      <c r="BF118" s="133">
        <f t="shared" si="1"/>
        <v>0</v>
      </c>
      <c r="BG118" s="133">
        <f t="shared" si="2"/>
        <v>0</v>
      </c>
      <c r="BH118" s="133">
        <f t="shared" si="3"/>
        <v>0</v>
      </c>
      <c r="BI118" s="133">
        <f t="shared" si="4"/>
        <v>0</v>
      </c>
      <c r="BJ118" s="132" t="s">
        <v>88</v>
      </c>
      <c r="BK118" s="128"/>
      <c r="BL118" s="128"/>
      <c r="BM118" s="128"/>
    </row>
    <row r="119" spans="2:65" s="1" customFormat="1">
      <c r="B119" s="32"/>
      <c r="L119" s="32"/>
    </row>
    <row r="120" spans="2:65" s="1" customFormat="1" ht="29.25" customHeight="1">
      <c r="B120" s="32"/>
      <c r="C120" s="134" t="s">
        <v>132</v>
      </c>
      <c r="D120" s="106"/>
      <c r="E120" s="106"/>
      <c r="F120" s="106"/>
      <c r="G120" s="106"/>
      <c r="H120" s="106"/>
      <c r="I120" s="106"/>
      <c r="J120" s="135">
        <f>ROUND(J98+J112,2)</f>
        <v>0</v>
      </c>
      <c r="K120" s="106"/>
      <c r="L120" s="32"/>
    </row>
    <row r="121" spans="2:65" s="1" customFormat="1" ht="6.9" customHeight="1"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32"/>
    </row>
    <row r="125" spans="2:65" s="1" customFormat="1" ht="6.9" customHeight="1"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32"/>
    </row>
    <row r="126" spans="2:65" s="1" customFormat="1" ht="24.9" customHeight="1">
      <c r="B126" s="32"/>
      <c r="C126" s="21" t="s">
        <v>828</v>
      </c>
      <c r="L126" s="32"/>
    </row>
    <row r="127" spans="2:65" s="1" customFormat="1" ht="6.9" customHeight="1">
      <c r="B127" s="32"/>
      <c r="L127" s="32"/>
    </row>
    <row r="128" spans="2:65" s="1" customFormat="1" ht="12" customHeight="1">
      <c r="B128" s="32"/>
      <c r="C128" s="27" t="s">
        <v>15</v>
      </c>
      <c r="L128" s="32"/>
    </row>
    <row r="129" spans="2:65" s="1" customFormat="1" ht="16.5" customHeight="1">
      <c r="B129" s="32"/>
      <c r="E129" s="277" t="str">
        <f>E7</f>
        <v>NOVOSTAVBA MŠ TRAMÍN - rozpočet 3</v>
      </c>
      <c r="F129" s="278"/>
      <c r="G129" s="278"/>
      <c r="H129" s="278"/>
      <c r="L129" s="32"/>
    </row>
    <row r="130" spans="2:65" ht="12" customHeight="1">
      <c r="B130" s="20"/>
      <c r="C130" s="27" t="s">
        <v>104</v>
      </c>
      <c r="L130" s="20"/>
    </row>
    <row r="131" spans="2:65" s="1" customFormat="1" ht="23.25" customHeight="1">
      <c r="B131" s="32"/>
      <c r="E131" s="277" t="s">
        <v>105</v>
      </c>
      <c r="F131" s="273"/>
      <c r="G131" s="273"/>
      <c r="H131" s="273"/>
      <c r="L131" s="32"/>
    </row>
    <row r="132" spans="2:65" s="1" customFormat="1" ht="12" customHeight="1">
      <c r="B132" s="32"/>
      <c r="C132" s="27" t="s">
        <v>106</v>
      </c>
      <c r="L132" s="32"/>
    </row>
    <row r="133" spans="2:65" s="1" customFormat="1" ht="16.5" customHeight="1">
      <c r="B133" s="32"/>
      <c r="E133" s="263" t="str">
        <f>E11</f>
        <v>02 - SO02.02 Sadové úpravy</v>
      </c>
      <c r="F133" s="273"/>
      <c r="G133" s="273"/>
      <c r="H133" s="273"/>
      <c r="L133" s="32"/>
    </row>
    <row r="134" spans="2:65" s="1" customFormat="1" ht="6.9" customHeight="1">
      <c r="B134" s="32"/>
      <c r="L134" s="32"/>
    </row>
    <row r="135" spans="2:65" s="1" customFormat="1" ht="12" customHeight="1">
      <c r="B135" s="32"/>
      <c r="C135" s="27" t="s">
        <v>19</v>
      </c>
      <c r="F135" s="25" t="str">
        <f>F14</f>
        <v>Kadnárova 2521/69,Bratislava</v>
      </c>
      <c r="I135" s="27" t="s">
        <v>21</v>
      </c>
      <c r="J135" s="55" t="str">
        <f>IF(J14="","",J14)</f>
        <v>5. 12. 2022</v>
      </c>
      <c r="L135" s="32"/>
    </row>
    <row r="136" spans="2:65" s="1" customFormat="1" ht="6.9" customHeight="1">
      <c r="B136" s="32"/>
      <c r="L136" s="32"/>
    </row>
    <row r="137" spans="2:65" s="1" customFormat="1" ht="25.65" customHeight="1">
      <c r="B137" s="32"/>
      <c r="C137" s="27" t="s">
        <v>23</v>
      </c>
      <c r="F137" s="25" t="str">
        <f>E17</f>
        <v xml:space="preserve">Mestská časť Bratislava - Rača </v>
      </c>
      <c r="I137" s="27" t="s">
        <v>29</v>
      </c>
      <c r="J137" s="30" t="str">
        <f>E23</f>
        <v xml:space="preserve">Ing.arch.Peter Kožuško </v>
      </c>
      <c r="L137" s="32"/>
    </row>
    <row r="138" spans="2:65" s="1" customFormat="1" ht="15.15" customHeight="1">
      <c r="B138" s="32"/>
      <c r="C138" s="27" t="s">
        <v>27</v>
      </c>
      <c r="F138" s="25" t="str">
        <f>IF(E20="","",E20)</f>
        <v>Vyplň údaj</v>
      </c>
      <c r="I138" s="27" t="s">
        <v>32</v>
      </c>
      <c r="J138" s="30" t="str">
        <f>E26</f>
        <v>Rosoft,s.r.o.</v>
      </c>
      <c r="L138" s="32"/>
    </row>
    <row r="139" spans="2:65" s="1" customFormat="1" ht="10.35" customHeight="1">
      <c r="B139" s="32"/>
      <c r="L139" s="32"/>
    </row>
    <row r="140" spans="2:65" s="10" customFormat="1" ht="29.25" customHeight="1">
      <c r="B140" s="136"/>
      <c r="C140" s="137" t="s">
        <v>133</v>
      </c>
      <c r="D140" s="138" t="s">
        <v>60</v>
      </c>
      <c r="E140" s="138" t="s">
        <v>56</v>
      </c>
      <c r="F140" s="138" t="s">
        <v>57</v>
      </c>
      <c r="G140" s="138" t="s">
        <v>134</v>
      </c>
      <c r="H140" s="138" t="s">
        <v>135</v>
      </c>
      <c r="I140" s="138" t="s">
        <v>136</v>
      </c>
      <c r="J140" s="139" t="s">
        <v>111</v>
      </c>
      <c r="K140" s="140" t="s">
        <v>137</v>
      </c>
      <c r="L140" s="136"/>
      <c r="M140" s="62" t="s">
        <v>1</v>
      </c>
      <c r="N140" s="63" t="s">
        <v>39</v>
      </c>
      <c r="O140" s="63" t="s">
        <v>138</v>
      </c>
      <c r="P140" s="63" t="s">
        <v>139</v>
      </c>
      <c r="Q140" s="63" t="s">
        <v>140</v>
      </c>
      <c r="R140" s="63" t="s">
        <v>141</v>
      </c>
      <c r="S140" s="63" t="s">
        <v>142</v>
      </c>
      <c r="T140" s="64" t="s">
        <v>143</v>
      </c>
    </row>
    <row r="141" spans="2:65" s="1" customFormat="1" ht="22.8" customHeight="1">
      <c r="B141" s="32"/>
      <c r="C141" s="67" t="s">
        <v>108</v>
      </c>
      <c r="J141" s="141">
        <f>BK141</f>
        <v>0</v>
      </c>
      <c r="L141" s="32"/>
      <c r="M141" s="65"/>
      <c r="N141" s="56"/>
      <c r="O141" s="56"/>
      <c r="P141" s="142">
        <f>P142</f>
        <v>0</v>
      </c>
      <c r="Q141" s="56"/>
      <c r="R141" s="142">
        <f>R142</f>
        <v>401.78728000000007</v>
      </c>
      <c r="S141" s="56"/>
      <c r="T141" s="143">
        <f>T142</f>
        <v>0</v>
      </c>
      <c r="AT141" s="17" t="s">
        <v>74</v>
      </c>
      <c r="AU141" s="17" t="s">
        <v>113</v>
      </c>
      <c r="BK141" s="144">
        <f>BK142</f>
        <v>0</v>
      </c>
    </row>
    <row r="142" spans="2:65" s="11" customFormat="1" ht="25.95" customHeight="1">
      <c r="B142" s="145"/>
      <c r="D142" s="146" t="s">
        <v>74</v>
      </c>
      <c r="E142" s="147" t="s">
        <v>144</v>
      </c>
      <c r="F142" s="147" t="s">
        <v>145</v>
      </c>
      <c r="I142" s="148"/>
      <c r="J142" s="149">
        <f>BK142</f>
        <v>0</v>
      </c>
      <c r="L142" s="145"/>
      <c r="M142" s="150"/>
      <c r="P142" s="151">
        <f>P143+P154+P156+P178+P180+P198+P200+P217+P219+P231</f>
        <v>0</v>
      </c>
      <c r="R142" s="151">
        <f>R143+R154+R156+R178+R180+R198+R200+R217+R219+R231</f>
        <v>401.78728000000007</v>
      </c>
      <c r="T142" s="152">
        <f>T143+T154+T156+T178+T180+T198+T200+T217+T219+T231</f>
        <v>0</v>
      </c>
      <c r="AR142" s="146" t="s">
        <v>82</v>
      </c>
      <c r="AT142" s="153" t="s">
        <v>74</v>
      </c>
      <c r="AU142" s="153" t="s">
        <v>75</v>
      </c>
      <c r="AY142" s="146" t="s">
        <v>146</v>
      </c>
      <c r="BK142" s="154">
        <f>BK143+BK154+BK156+BK178+BK180+BK198+BK200+BK217+BK219+BK231</f>
        <v>0</v>
      </c>
    </row>
    <row r="143" spans="2:65" s="11" customFormat="1" ht="22.8" customHeight="1">
      <c r="B143" s="145"/>
      <c r="D143" s="146" t="s">
        <v>74</v>
      </c>
      <c r="E143" s="155" t="s">
        <v>82</v>
      </c>
      <c r="F143" s="155" t="s">
        <v>346</v>
      </c>
      <c r="I143" s="148"/>
      <c r="J143" s="156">
        <f>BK143</f>
        <v>0</v>
      </c>
      <c r="L143" s="145"/>
      <c r="M143" s="150"/>
      <c r="P143" s="151">
        <f>SUM(P144:P153)</f>
        <v>0</v>
      </c>
      <c r="R143" s="151">
        <f>SUM(R144:R153)</f>
        <v>357.22270000000003</v>
      </c>
      <c r="T143" s="152">
        <f>SUM(T144:T153)</f>
        <v>0</v>
      </c>
      <c r="AR143" s="146" t="s">
        <v>82</v>
      </c>
      <c r="AT143" s="153" t="s">
        <v>74</v>
      </c>
      <c r="AU143" s="153" t="s">
        <v>82</v>
      </c>
      <c r="AY143" s="146" t="s">
        <v>146</v>
      </c>
      <c r="BK143" s="154">
        <f>SUM(BK144:BK153)</f>
        <v>0</v>
      </c>
    </row>
    <row r="144" spans="2:65" s="1" customFormat="1" ht="24.15" customHeight="1">
      <c r="B144" s="127"/>
      <c r="C144" s="157" t="s">
        <v>82</v>
      </c>
      <c r="D144" s="157" t="s">
        <v>148</v>
      </c>
      <c r="E144" s="158" t="s">
        <v>347</v>
      </c>
      <c r="F144" s="159" t="s">
        <v>348</v>
      </c>
      <c r="G144" s="160" t="s">
        <v>194</v>
      </c>
      <c r="H144" s="161">
        <v>610.01</v>
      </c>
      <c r="I144" s="162"/>
      <c r="J144" s="163">
        <f t="shared" ref="J144:J153" si="5">ROUND(I144*H144,2)</f>
        <v>0</v>
      </c>
      <c r="K144" s="164"/>
      <c r="L144" s="32"/>
      <c r="M144" s="165" t="s">
        <v>1</v>
      </c>
      <c r="N144" s="126" t="s">
        <v>41</v>
      </c>
      <c r="P144" s="166">
        <f t="shared" ref="P144:P153" si="6">O144*H144</f>
        <v>0</v>
      </c>
      <c r="Q144" s="166">
        <v>0</v>
      </c>
      <c r="R144" s="166">
        <f t="shared" ref="R144:R153" si="7">Q144*H144</f>
        <v>0</v>
      </c>
      <c r="S144" s="166">
        <v>0</v>
      </c>
      <c r="T144" s="167">
        <f t="shared" ref="T144:T153" si="8">S144*H144</f>
        <v>0</v>
      </c>
      <c r="AR144" s="168" t="s">
        <v>152</v>
      </c>
      <c r="AT144" s="168" t="s">
        <v>148</v>
      </c>
      <c r="AU144" s="168" t="s">
        <v>88</v>
      </c>
      <c r="AY144" s="17" t="s">
        <v>146</v>
      </c>
      <c r="BE144" s="169">
        <f t="shared" ref="BE144:BE153" si="9">IF(N144="základná",J144,0)</f>
        <v>0</v>
      </c>
      <c r="BF144" s="169">
        <f t="shared" ref="BF144:BF153" si="10">IF(N144="znížená",J144,0)</f>
        <v>0</v>
      </c>
      <c r="BG144" s="169">
        <f t="shared" ref="BG144:BG153" si="11">IF(N144="zákl. prenesená",J144,0)</f>
        <v>0</v>
      </c>
      <c r="BH144" s="169">
        <f t="shared" ref="BH144:BH153" si="12">IF(N144="zníž. prenesená",J144,0)</f>
        <v>0</v>
      </c>
      <c r="BI144" s="169">
        <f t="shared" ref="BI144:BI153" si="13">IF(N144="nulová",J144,0)</f>
        <v>0</v>
      </c>
      <c r="BJ144" s="17" t="s">
        <v>88</v>
      </c>
      <c r="BK144" s="169">
        <f t="shared" ref="BK144:BK153" si="14">ROUND(I144*H144,2)</f>
        <v>0</v>
      </c>
      <c r="BL144" s="17" t="s">
        <v>152</v>
      </c>
      <c r="BM144" s="168" t="s">
        <v>349</v>
      </c>
    </row>
    <row r="145" spans="2:65" s="1" customFormat="1" ht="66.75" customHeight="1">
      <c r="B145" s="127"/>
      <c r="C145" s="157" t="s">
        <v>88</v>
      </c>
      <c r="D145" s="157" t="s">
        <v>148</v>
      </c>
      <c r="E145" s="158" t="s">
        <v>350</v>
      </c>
      <c r="F145" s="159" t="s">
        <v>351</v>
      </c>
      <c r="G145" s="160" t="s">
        <v>151</v>
      </c>
      <c r="H145" s="161">
        <v>237.9</v>
      </c>
      <c r="I145" s="162"/>
      <c r="J145" s="163">
        <f t="shared" si="5"/>
        <v>0</v>
      </c>
      <c r="K145" s="164"/>
      <c r="L145" s="32"/>
      <c r="M145" s="165" t="s">
        <v>1</v>
      </c>
      <c r="N145" s="126" t="s">
        <v>41</v>
      </c>
      <c r="P145" s="166">
        <f t="shared" si="6"/>
        <v>0</v>
      </c>
      <c r="Q145" s="166">
        <v>0</v>
      </c>
      <c r="R145" s="166">
        <f t="shared" si="7"/>
        <v>0</v>
      </c>
      <c r="S145" s="166">
        <v>0</v>
      </c>
      <c r="T145" s="167">
        <f t="shared" si="8"/>
        <v>0</v>
      </c>
      <c r="AR145" s="168" t="s">
        <v>152</v>
      </c>
      <c r="AT145" s="168" t="s">
        <v>148</v>
      </c>
      <c r="AU145" s="168" t="s">
        <v>88</v>
      </c>
      <c r="AY145" s="17" t="s">
        <v>146</v>
      </c>
      <c r="BE145" s="169">
        <f t="shared" si="9"/>
        <v>0</v>
      </c>
      <c r="BF145" s="169">
        <f t="shared" si="10"/>
        <v>0</v>
      </c>
      <c r="BG145" s="169">
        <f t="shared" si="11"/>
        <v>0</v>
      </c>
      <c r="BH145" s="169">
        <f t="shared" si="12"/>
        <v>0</v>
      </c>
      <c r="BI145" s="169">
        <f t="shared" si="13"/>
        <v>0</v>
      </c>
      <c r="BJ145" s="17" t="s">
        <v>88</v>
      </c>
      <c r="BK145" s="169">
        <f t="shared" si="14"/>
        <v>0</v>
      </c>
      <c r="BL145" s="17" t="s">
        <v>152</v>
      </c>
      <c r="BM145" s="168" t="s">
        <v>352</v>
      </c>
    </row>
    <row r="146" spans="2:65" s="1" customFormat="1" ht="78" customHeight="1">
      <c r="B146" s="127"/>
      <c r="C146" s="157" t="s">
        <v>158</v>
      </c>
      <c r="D146" s="157" t="s">
        <v>148</v>
      </c>
      <c r="E146" s="158" t="s">
        <v>353</v>
      </c>
      <c r="F146" s="159" t="s">
        <v>354</v>
      </c>
      <c r="G146" s="160" t="s">
        <v>151</v>
      </c>
      <c r="H146" s="161">
        <v>237.9</v>
      </c>
      <c r="I146" s="162"/>
      <c r="J146" s="163">
        <f t="shared" si="5"/>
        <v>0</v>
      </c>
      <c r="K146" s="164"/>
      <c r="L146" s="32"/>
      <c r="M146" s="165" t="s">
        <v>1</v>
      </c>
      <c r="N146" s="126" t="s">
        <v>41</v>
      </c>
      <c r="P146" s="166">
        <f t="shared" si="6"/>
        <v>0</v>
      </c>
      <c r="Q146" s="166">
        <v>0</v>
      </c>
      <c r="R146" s="166">
        <f t="shared" si="7"/>
        <v>0</v>
      </c>
      <c r="S146" s="166">
        <v>0</v>
      </c>
      <c r="T146" s="167">
        <f t="shared" si="8"/>
        <v>0</v>
      </c>
      <c r="AR146" s="168" t="s">
        <v>152</v>
      </c>
      <c r="AT146" s="168" t="s">
        <v>148</v>
      </c>
      <c r="AU146" s="168" t="s">
        <v>88</v>
      </c>
      <c r="AY146" s="17" t="s">
        <v>146</v>
      </c>
      <c r="BE146" s="169">
        <f t="shared" si="9"/>
        <v>0</v>
      </c>
      <c r="BF146" s="169">
        <f t="shared" si="10"/>
        <v>0</v>
      </c>
      <c r="BG146" s="169">
        <f t="shared" si="11"/>
        <v>0</v>
      </c>
      <c r="BH146" s="169">
        <f t="shared" si="12"/>
        <v>0</v>
      </c>
      <c r="BI146" s="169">
        <f t="shared" si="13"/>
        <v>0</v>
      </c>
      <c r="BJ146" s="17" t="s">
        <v>88</v>
      </c>
      <c r="BK146" s="169">
        <f t="shared" si="14"/>
        <v>0</v>
      </c>
      <c r="BL146" s="17" t="s">
        <v>152</v>
      </c>
      <c r="BM146" s="168" t="s">
        <v>355</v>
      </c>
    </row>
    <row r="147" spans="2:65" s="1" customFormat="1" ht="55.5" customHeight="1">
      <c r="B147" s="127"/>
      <c r="C147" s="157" t="s">
        <v>152</v>
      </c>
      <c r="D147" s="157" t="s">
        <v>148</v>
      </c>
      <c r="E147" s="158" t="s">
        <v>356</v>
      </c>
      <c r="F147" s="159" t="s">
        <v>357</v>
      </c>
      <c r="G147" s="160" t="s">
        <v>194</v>
      </c>
      <c r="H147" s="161">
        <v>610.01</v>
      </c>
      <c r="I147" s="162"/>
      <c r="J147" s="163">
        <f t="shared" si="5"/>
        <v>0</v>
      </c>
      <c r="K147" s="164"/>
      <c r="L147" s="32"/>
      <c r="M147" s="165" t="s">
        <v>1</v>
      </c>
      <c r="N147" s="126" t="s">
        <v>41</v>
      </c>
      <c r="P147" s="166">
        <f t="shared" si="6"/>
        <v>0</v>
      </c>
      <c r="Q147" s="166">
        <v>0</v>
      </c>
      <c r="R147" s="166">
        <f t="shared" si="7"/>
        <v>0</v>
      </c>
      <c r="S147" s="166">
        <v>0</v>
      </c>
      <c r="T147" s="167">
        <f t="shared" si="8"/>
        <v>0</v>
      </c>
      <c r="AR147" s="168" t="s">
        <v>152</v>
      </c>
      <c r="AT147" s="168" t="s">
        <v>148</v>
      </c>
      <c r="AU147" s="168" t="s">
        <v>88</v>
      </c>
      <c r="AY147" s="17" t="s">
        <v>146</v>
      </c>
      <c r="BE147" s="169">
        <f t="shared" si="9"/>
        <v>0</v>
      </c>
      <c r="BF147" s="169">
        <f t="shared" si="10"/>
        <v>0</v>
      </c>
      <c r="BG147" s="169">
        <f t="shared" si="11"/>
        <v>0</v>
      </c>
      <c r="BH147" s="169">
        <f t="shared" si="12"/>
        <v>0</v>
      </c>
      <c r="BI147" s="169">
        <f t="shared" si="13"/>
        <v>0</v>
      </c>
      <c r="BJ147" s="17" t="s">
        <v>88</v>
      </c>
      <c r="BK147" s="169">
        <f t="shared" si="14"/>
        <v>0</v>
      </c>
      <c r="BL147" s="17" t="s">
        <v>152</v>
      </c>
      <c r="BM147" s="168" t="s">
        <v>358</v>
      </c>
    </row>
    <row r="148" spans="2:65" s="1" customFormat="1" ht="24.15" customHeight="1">
      <c r="B148" s="127"/>
      <c r="C148" s="198" t="s">
        <v>180</v>
      </c>
      <c r="D148" s="198" t="s">
        <v>167</v>
      </c>
      <c r="E148" s="199" t="s">
        <v>359</v>
      </c>
      <c r="F148" s="200" t="s">
        <v>360</v>
      </c>
      <c r="G148" s="201" t="s">
        <v>151</v>
      </c>
      <c r="H148" s="202">
        <v>237.9</v>
      </c>
      <c r="I148" s="203"/>
      <c r="J148" s="204">
        <f t="shared" si="5"/>
        <v>0</v>
      </c>
      <c r="K148" s="205"/>
      <c r="L148" s="206"/>
      <c r="M148" s="207" t="s">
        <v>1</v>
      </c>
      <c r="N148" s="208" t="s">
        <v>41</v>
      </c>
      <c r="P148" s="166">
        <f t="shared" si="6"/>
        <v>0</v>
      </c>
      <c r="Q148" s="166">
        <v>1.5</v>
      </c>
      <c r="R148" s="166">
        <f t="shared" si="7"/>
        <v>356.85</v>
      </c>
      <c r="S148" s="166">
        <v>0</v>
      </c>
      <c r="T148" s="167">
        <f t="shared" si="8"/>
        <v>0</v>
      </c>
      <c r="AR148" s="168" t="s">
        <v>171</v>
      </c>
      <c r="AT148" s="168" t="s">
        <v>167</v>
      </c>
      <c r="AU148" s="168" t="s">
        <v>88</v>
      </c>
      <c r="AY148" s="17" t="s">
        <v>146</v>
      </c>
      <c r="BE148" s="169">
        <f t="shared" si="9"/>
        <v>0</v>
      </c>
      <c r="BF148" s="169">
        <f t="shared" si="10"/>
        <v>0</v>
      </c>
      <c r="BG148" s="169">
        <f t="shared" si="11"/>
        <v>0</v>
      </c>
      <c r="BH148" s="169">
        <f t="shared" si="12"/>
        <v>0</v>
      </c>
      <c r="BI148" s="169">
        <f t="shared" si="13"/>
        <v>0</v>
      </c>
      <c r="BJ148" s="17" t="s">
        <v>88</v>
      </c>
      <c r="BK148" s="169">
        <f t="shared" si="14"/>
        <v>0</v>
      </c>
      <c r="BL148" s="17" t="s">
        <v>152</v>
      </c>
      <c r="BM148" s="168" t="s">
        <v>361</v>
      </c>
    </row>
    <row r="149" spans="2:65" s="1" customFormat="1" ht="55.5" customHeight="1">
      <c r="B149" s="127"/>
      <c r="C149" s="157" t="s">
        <v>186</v>
      </c>
      <c r="D149" s="157" t="s">
        <v>148</v>
      </c>
      <c r="E149" s="158" t="s">
        <v>362</v>
      </c>
      <c r="F149" s="159" t="s">
        <v>363</v>
      </c>
      <c r="G149" s="160" t="s">
        <v>194</v>
      </c>
      <c r="H149" s="161">
        <v>610</v>
      </c>
      <c r="I149" s="162"/>
      <c r="J149" s="163">
        <f t="shared" si="5"/>
        <v>0</v>
      </c>
      <c r="K149" s="164"/>
      <c r="L149" s="32"/>
      <c r="M149" s="165" t="s">
        <v>1</v>
      </c>
      <c r="N149" s="126" t="s">
        <v>41</v>
      </c>
      <c r="P149" s="166">
        <f t="shared" si="6"/>
        <v>0</v>
      </c>
      <c r="Q149" s="166">
        <v>0</v>
      </c>
      <c r="R149" s="166">
        <f t="shared" si="7"/>
        <v>0</v>
      </c>
      <c r="S149" s="166">
        <v>0</v>
      </c>
      <c r="T149" s="167">
        <f t="shared" si="8"/>
        <v>0</v>
      </c>
      <c r="AR149" s="168" t="s">
        <v>152</v>
      </c>
      <c r="AT149" s="168" t="s">
        <v>148</v>
      </c>
      <c r="AU149" s="168" t="s">
        <v>88</v>
      </c>
      <c r="AY149" s="17" t="s">
        <v>146</v>
      </c>
      <c r="BE149" s="169">
        <f t="shared" si="9"/>
        <v>0</v>
      </c>
      <c r="BF149" s="169">
        <f t="shared" si="10"/>
        <v>0</v>
      </c>
      <c r="BG149" s="169">
        <f t="shared" si="11"/>
        <v>0</v>
      </c>
      <c r="BH149" s="169">
        <f t="shared" si="12"/>
        <v>0</v>
      </c>
      <c r="BI149" s="169">
        <f t="shared" si="13"/>
        <v>0</v>
      </c>
      <c r="BJ149" s="17" t="s">
        <v>88</v>
      </c>
      <c r="BK149" s="169">
        <f t="shared" si="14"/>
        <v>0</v>
      </c>
      <c r="BL149" s="17" t="s">
        <v>152</v>
      </c>
      <c r="BM149" s="168" t="s">
        <v>364</v>
      </c>
    </row>
    <row r="150" spans="2:65" s="1" customFormat="1" ht="16.5" customHeight="1">
      <c r="B150" s="127"/>
      <c r="C150" s="198" t="s">
        <v>191</v>
      </c>
      <c r="D150" s="198" t="s">
        <v>167</v>
      </c>
      <c r="E150" s="199" t="s">
        <v>365</v>
      </c>
      <c r="F150" s="200" t="s">
        <v>366</v>
      </c>
      <c r="G150" s="201" t="s">
        <v>367</v>
      </c>
      <c r="H150" s="202">
        <v>0.3</v>
      </c>
      <c r="I150" s="203"/>
      <c r="J150" s="204">
        <f t="shared" si="5"/>
        <v>0</v>
      </c>
      <c r="K150" s="205"/>
      <c r="L150" s="206"/>
      <c r="M150" s="207" t="s">
        <v>1</v>
      </c>
      <c r="N150" s="208" t="s">
        <v>41</v>
      </c>
      <c r="P150" s="166">
        <f t="shared" si="6"/>
        <v>0</v>
      </c>
      <c r="Q150" s="166">
        <v>0</v>
      </c>
      <c r="R150" s="166">
        <f t="shared" si="7"/>
        <v>0</v>
      </c>
      <c r="S150" s="166">
        <v>0</v>
      </c>
      <c r="T150" s="167">
        <f t="shared" si="8"/>
        <v>0</v>
      </c>
      <c r="AR150" s="168" t="s">
        <v>171</v>
      </c>
      <c r="AT150" s="168" t="s">
        <v>167</v>
      </c>
      <c r="AU150" s="168" t="s">
        <v>88</v>
      </c>
      <c r="AY150" s="17" t="s">
        <v>146</v>
      </c>
      <c r="BE150" s="169">
        <f t="shared" si="9"/>
        <v>0</v>
      </c>
      <c r="BF150" s="169">
        <f t="shared" si="10"/>
        <v>0</v>
      </c>
      <c r="BG150" s="169">
        <f t="shared" si="11"/>
        <v>0</v>
      </c>
      <c r="BH150" s="169">
        <f t="shared" si="12"/>
        <v>0</v>
      </c>
      <c r="BI150" s="169">
        <f t="shared" si="13"/>
        <v>0</v>
      </c>
      <c r="BJ150" s="17" t="s">
        <v>88</v>
      </c>
      <c r="BK150" s="169">
        <f t="shared" si="14"/>
        <v>0</v>
      </c>
      <c r="BL150" s="17" t="s">
        <v>152</v>
      </c>
      <c r="BM150" s="168" t="s">
        <v>368</v>
      </c>
    </row>
    <row r="151" spans="2:65" s="1" customFormat="1" ht="16.5" customHeight="1">
      <c r="B151" s="127"/>
      <c r="C151" s="157" t="s">
        <v>171</v>
      </c>
      <c r="D151" s="157" t="s">
        <v>148</v>
      </c>
      <c r="E151" s="158" t="s">
        <v>369</v>
      </c>
      <c r="F151" s="159" t="s">
        <v>370</v>
      </c>
      <c r="G151" s="160" t="s">
        <v>371</v>
      </c>
      <c r="H151" s="161">
        <v>372.7</v>
      </c>
      <c r="I151" s="162"/>
      <c r="J151" s="163">
        <f t="shared" si="5"/>
        <v>0</v>
      </c>
      <c r="K151" s="164"/>
      <c r="L151" s="32"/>
      <c r="M151" s="165" t="s">
        <v>1</v>
      </c>
      <c r="N151" s="126" t="s">
        <v>41</v>
      </c>
      <c r="P151" s="166">
        <f t="shared" si="6"/>
        <v>0</v>
      </c>
      <c r="Q151" s="166">
        <v>0</v>
      </c>
      <c r="R151" s="166">
        <f t="shared" si="7"/>
        <v>0</v>
      </c>
      <c r="S151" s="166">
        <v>0</v>
      </c>
      <c r="T151" s="167">
        <f t="shared" si="8"/>
        <v>0</v>
      </c>
      <c r="AR151" s="168" t="s">
        <v>152</v>
      </c>
      <c r="AT151" s="168" t="s">
        <v>148</v>
      </c>
      <c r="AU151" s="168" t="s">
        <v>88</v>
      </c>
      <c r="AY151" s="17" t="s">
        <v>146</v>
      </c>
      <c r="BE151" s="169">
        <f t="shared" si="9"/>
        <v>0</v>
      </c>
      <c r="BF151" s="169">
        <f t="shared" si="10"/>
        <v>0</v>
      </c>
      <c r="BG151" s="169">
        <f t="shared" si="11"/>
        <v>0</v>
      </c>
      <c r="BH151" s="169">
        <f t="shared" si="12"/>
        <v>0</v>
      </c>
      <c r="BI151" s="169">
        <f t="shared" si="13"/>
        <v>0</v>
      </c>
      <c r="BJ151" s="17" t="s">
        <v>88</v>
      </c>
      <c r="BK151" s="169">
        <f t="shared" si="14"/>
        <v>0</v>
      </c>
      <c r="BL151" s="17" t="s">
        <v>152</v>
      </c>
      <c r="BM151" s="168" t="s">
        <v>372</v>
      </c>
    </row>
    <row r="152" spans="2:65" s="1" customFormat="1" ht="44.25" customHeight="1">
      <c r="B152" s="127"/>
      <c r="C152" s="198" t="s">
        <v>200</v>
      </c>
      <c r="D152" s="198" t="s">
        <v>167</v>
      </c>
      <c r="E152" s="199" t="s">
        <v>373</v>
      </c>
      <c r="F152" s="200" t="s">
        <v>374</v>
      </c>
      <c r="G152" s="201" t="s">
        <v>371</v>
      </c>
      <c r="H152" s="202">
        <v>372.7</v>
      </c>
      <c r="I152" s="203"/>
      <c r="J152" s="204">
        <f t="shared" si="5"/>
        <v>0</v>
      </c>
      <c r="K152" s="205"/>
      <c r="L152" s="206"/>
      <c r="M152" s="207" t="s">
        <v>1</v>
      </c>
      <c r="N152" s="208" t="s">
        <v>41</v>
      </c>
      <c r="P152" s="166">
        <f t="shared" si="6"/>
        <v>0</v>
      </c>
      <c r="Q152" s="166">
        <v>1E-3</v>
      </c>
      <c r="R152" s="166">
        <f t="shared" si="7"/>
        <v>0.37269999999999998</v>
      </c>
      <c r="S152" s="166">
        <v>0</v>
      </c>
      <c r="T152" s="167">
        <f t="shared" si="8"/>
        <v>0</v>
      </c>
      <c r="AR152" s="168" t="s">
        <v>171</v>
      </c>
      <c r="AT152" s="168" t="s">
        <v>167</v>
      </c>
      <c r="AU152" s="168" t="s">
        <v>88</v>
      </c>
      <c r="AY152" s="17" t="s">
        <v>146</v>
      </c>
      <c r="BE152" s="169">
        <f t="shared" si="9"/>
        <v>0</v>
      </c>
      <c r="BF152" s="169">
        <f t="shared" si="10"/>
        <v>0</v>
      </c>
      <c r="BG152" s="169">
        <f t="shared" si="11"/>
        <v>0</v>
      </c>
      <c r="BH152" s="169">
        <f t="shared" si="12"/>
        <v>0</v>
      </c>
      <c r="BI152" s="169">
        <f t="shared" si="13"/>
        <v>0</v>
      </c>
      <c r="BJ152" s="17" t="s">
        <v>88</v>
      </c>
      <c r="BK152" s="169">
        <f t="shared" si="14"/>
        <v>0</v>
      </c>
      <c r="BL152" s="17" t="s">
        <v>152</v>
      </c>
      <c r="BM152" s="168" t="s">
        <v>375</v>
      </c>
    </row>
    <row r="153" spans="2:65" s="1" customFormat="1" ht="16.5" customHeight="1">
      <c r="B153" s="127"/>
      <c r="C153" s="157" t="s">
        <v>206</v>
      </c>
      <c r="D153" s="157" t="s">
        <v>148</v>
      </c>
      <c r="E153" s="158" t="s">
        <v>376</v>
      </c>
      <c r="F153" s="159" t="s">
        <v>377</v>
      </c>
      <c r="G153" s="160" t="s">
        <v>170</v>
      </c>
      <c r="H153" s="161">
        <v>2</v>
      </c>
      <c r="I153" s="162"/>
      <c r="J153" s="163">
        <f t="shared" si="5"/>
        <v>0</v>
      </c>
      <c r="K153" s="164"/>
      <c r="L153" s="32"/>
      <c r="M153" s="165" t="s">
        <v>1</v>
      </c>
      <c r="N153" s="126" t="s">
        <v>41</v>
      </c>
      <c r="P153" s="166">
        <f t="shared" si="6"/>
        <v>0</v>
      </c>
      <c r="Q153" s="166">
        <v>0</v>
      </c>
      <c r="R153" s="166">
        <f t="shared" si="7"/>
        <v>0</v>
      </c>
      <c r="S153" s="166">
        <v>0</v>
      </c>
      <c r="T153" s="167">
        <f t="shared" si="8"/>
        <v>0</v>
      </c>
      <c r="AR153" s="168" t="s">
        <v>152</v>
      </c>
      <c r="AT153" s="168" t="s">
        <v>148</v>
      </c>
      <c r="AU153" s="168" t="s">
        <v>88</v>
      </c>
      <c r="AY153" s="17" t="s">
        <v>146</v>
      </c>
      <c r="BE153" s="169">
        <f t="shared" si="9"/>
        <v>0</v>
      </c>
      <c r="BF153" s="169">
        <f t="shared" si="10"/>
        <v>0</v>
      </c>
      <c r="BG153" s="169">
        <f t="shared" si="11"/>
        <v>0</v>
      </c>
      <c r="BH153" s="169">
        <f t="shared" si="12"/>
        <v>0</v>
      </c>
      <c r="BI153" s="169">
        <f t="shared" si="13"/>
        <v>0</v>
      </c>
      <c r="BJ153" s="17" t="s">
        <v>88</v>
      </c>
      <c r="BK153" s="169">
        <f t="shared" si="14"/>
        <v>0</v>
      </c>
      <c r="BL153" s="17" t="s">
        <v>152</v>
      </c>
      <c r="BM153" s="168" t="s">
        <v>378</v>
      </c>
    </row>
    <row r="154" spans="2:65" s="11" customFormat="1" ht="22.8" customHeight="1">
      <c r="B154" s="145"/>
      <c r="D154" s="146" t="s">
        <v>74</v>
      </c>
      <c r="E154" s="155" t="s">
        <v>241</v>
      </c>
      <c r="F154" s="155" t="s">
        <v>242</v>
      </c>
      <c r="I154" s="148"/>
      <c r="J154" s="156">
        <f>BK154</f>
        <v>0</v>
      </c>
      <c r="L154" s="145"/>
      <c r="M154" s="150"/>
      <c r="P154" s="151">
        <f>P155</f>
        <v>0</v>
      </c>
      <c r="R154" s="151">
        <f>R155</f>
        <v>0</v>
      </c>
      <c r="T154" s="152">
        <f>T155</f>
        <v>0</v>
      </c>
      <c r="AR154" s="146" t="s">
        <v>82</v>
      </c>
      <c r="AT154" s="153" t="s">
        <v>74</v>
      </c>
      <c r="AU154" s="153" t="s">
        <v>82</v>
      </c>
      <c r="AY154" s="146" t="s">
        <v>146</v>
      </c>
      <c r="BK154" s="154">
        <f>BK155</f>
        <v>0</v>
      </c>
    </row>
    <row r="155" spans="2:65" s="1" customFormat="1" ht="33" customHeight="1">
      <c r="B155" s="127"/>
      <c r="C155" s="157" t="s">
        <v>213</v>
      </c>
      <c r="D155" s="157" t="s">
        <v>148</v>
      </c>
      <c r="E155" s="158" t="s">
        <v>379</v>
      </c>
      <c r="F155" s="159" t="s">
        <v>245</v>
      </c>
      <c r="G155" s="160" t="s">
        <v>170</v>
      </c>
      <c r="H155" s="161">
        <v>357.25299999999999</v>
      </c>
      <c r="I155" s="162"/>
      <c r="J155" s="163">
        <f>ROUND(I155*H155,2)</f>
        <v>0</v>
      </c>
      <c r="K155" s="164"/>
      <c r="L155" s="32"/>
      <c r="M155" s="165" t="s">
        <v>1</v>
      </c>
      <c r="N155" s="126" t="s">
        <v>41</v>
      </c>
      <c r="P155" s="166">
        <f>O155*H155</f>
        <v>0</v>
      </c>
      <c r="Q155" s="166">
        <v>0</v>
      </c>
      <c r="R155" s="166">
        <f>Q155*H155</f>
        <v>0</v>
      </c>
      <c r="S155" s="166">
        <v>0</v>
      </c>
      <c r="T155" s="167">
        <f>S155*H155</f>
        <v>0</v>
      </c>
      <c r="AR155" s="168" t="s">
        <v>152</v>
      </c>
      <c r="AT155" s="168" t="s">
        <v>148</v>
      </c>
      <c r="AU155" s="168" t="s">
        <v>88</v>
      </c>
      <c r="AY155" s="17" t="s">
        <v>146</v>
      </c>
      <c r="BE155" s="169">
        <f>IF(N155="základná",J155,0)</f>
        <v>0</v>
      </c>
      <c r="BF155" s="169">
        <f>IF(N155="znížená",J155,0)</f>
        <v>0</v>
      </c>
      <c r="BG155" s="169">
        <f>IF(N155="zákl. prenesená",J155,0)</f>
        <v>0</v>
      </c>
      <c r="BH155" s="169">
        <f>IF(N155="zníž. prenesená",J155,0)</f>
        <v>0</v>
      </c>
      <c r="BI155" s="169">
        <f>IF(N155="nulová",J155,0)</f>
        <v>0</v>
      </c>
      <c r="BJ155" s="17" t="s">
        <v>88</v>
      </c>
      <c r="BK155" s="169">
        <f>ROUND(I155*H155,2)</f>
        <v>0</v>
      </c>
      <c r="BL155" s="17" t="s">
        <v>152</v>
      </c>
      <c r="BM155" s="168" t="s">
        <v>380</v>
      </c>
    </row>
    <row r="156" spans="2:65" s="11" customFormat="1" ht="22.8" customHeight="1">
      <c r="B156" s="145"/>
      <c r="D156" s="146" t="s">
        <v>74</v>
      </c>
      <c r="E156" s="155" t="s">
        <v>381</v>
      </c>
      <c r="F156" s="155" t="s">
        <v>382</v>
      </c>
      <c r="I156" s="148"/>
      <c r="J156" s="156">
        <f>BK156</f>
        <v>0</v>
      </c>
      <c r="L156" s="145"/>
      <c r="M156" s="150"/>
      <c r="P156" s="151">
        <f>SUM(P157:P177)</f>
        <v>0</v>
      </c>
      <c r="R156" s="151">
        <f>SUM(R157:R177)</f>
        <v>33.427840000000003</v>
      </c>
      <c r="T156" s="152">
        <f>SUM(T157:T177)</f>
        <v>0</v>
      </c>
      <c r="AR156" s="146" t="s">
        <v>82</v>
      </c>
      <c r="AT156" s="153" t="s">
        <v>74</v>
      </c>
      <c r="AU156" s="153" t="s">
        <v>82</v>
      </c>
      <c r="AY156" s="146" t="s">
        <v>146</v>
      </c>
      <c r="BK156" s="154">
        <f>SUM(BK157:BK177)</f>
        <v>0</v>
      </c>
    </row>
    <row r="157" spans="2:65" s="1" customFormat="1" ht="78" customHeight="1">
      <c r="B157" s="127"/>
      <c r="C157" s="157" t="s">
        <v>219</v>
      </c>
      <c r="D157" s="157" t="s">
        <v>148</v>
      </c>
      <c r="E157" s="158" t="s">
        <v>383</v>
      </c>
      <c r="F157" s="159" t="s">
        <v>384</v>
      </c>
      <c r="G157" s="160" t="s">
        <v>238</v>
      </c>
      <c r="H157" s="161">
        <v>12</v>
      </c>
      <c r="I157" s="162"/>
      <c r="J157" s="163">
        <f t="shared" ref="J157:J177" si="15">ROUND(I157*H157,2)</f>
        <v>0</v>
      </c>
      <c r="K157" s="164"/>
      <c r="L157" s="32"/>
      <c r="M157" s="165" t="s">
        <v>1</v>
      </c>
      <c r="N157" s="126" t="s">
        <v>41</v>
      </c>
      <c r="P157" s="166">
        <f t="shared" ref="P157:P177" si="16">O157*H157</f>
        <v>0</v>
      </c>
      <c r="Q157" s="166">
        <v>0</v>
      </c>
      <c r="R157" s="166">
        <f t="shared" ref="R157:R177" si="17">Q157*H157</f>
        <v>0</v>
      </c>
      <c r="S157" s="166">
        <v>0</v>
      </c>
      <c r="T157" s="167">
        <f t="shared" ref="T157:T177" si="18">S157*H157</f>
        <v>0</v>
      </c>
      <c r="AR157" s="168" t="s">
        <v>152</v>
      </c>
      <c r="AT157" s="168" t="s">
        <v>148</v>
      </c>
      <c r="AU157" s="168" t="s">
        <v>88</v>
      </c>
      <c r="AY157" s="17" t="s">
        <v>146</v>
      </c>
      <c r="BE157" s="169">
        <f t="shared" ref="BE157:BE177" si="19">IF(N157="základná",J157,0)</f>
        <v>0</v>
      </c>
      <c r="BF157" s="169">
        <f t="shared" ref="BF157:BF177" si="20">IF(N157="znížená",J157,0)</f>
        <v>0</v>
      </c>
      <c r="BG157" s="169">
        <f t="shared" ref="BG157:BG177" si="21">IF(N157="zákl. prenesená",J157,0)</f>
        <v>0</v>
      </c>
      <c r="BH157" s="169">
        <f t="shared" ref="BH157:BH177" si="22">IF(N157="zníž. prenesená",J157,0)</f>
        <v>0</v>
      </c>
      <c r="BI157" s="169">
        <f t="shared" ref="BI157:BI177" si="23">IF(N157="nulová",J157,0)</f>
        <v>0</v>
      </c>
      <c r="BJ157" s="17" t="s">
        <v>88</v>
      </c>
      <c r="BK157" s="169">
        <f t="shared" ref="BK157:BK177" si="24">ROUND(I157*H157,2)</f>
        <v>0</v>
      </c>
      <c r="BL157" s="17" t="s">
        <v>152</v>
      </c>
      <c r="BM157" s="168" t="s">
        <v>385</v>
      </c>
    </row>
    <row r="158" spans="2:65" s="1" customFormat="1" ht="37.799999999999997" customHeight="1">
      <c r="B158" s="127"/>
      <c r="C158" s="198" t="s">
        <v>229</v>
      </c>
      <c r="D158" s="198" t="s">
        <v>167</v>
      </c>
      <c r="E158" s="199" t="s">
        <v>386</v>
      </c>
      <c r="F158" s="200" t="s">
        <v>387</v>
      </c>
      <c r="G158" s="201" t="s">
        <v>151</v>
      </c>
      <c r="H158" s="202">
        <v>18</v>
      </c>
      <c r="I158" s="203"/>
      <c r="J158" s="204">
        <f t="shared" si="15"/>
        <v>0</v>
      </c>
      <c r="K158" s="205"/>
      <c r="L158" s="206"/>
      <c r="M158" s="207" t="s">
        <v>1</v>
      </c>
      <c r="N158" s="208" t="s">
        <v>41</v>
      </c>
      <c r="P158" s="166">
        <f t="shared" si="16"/>
        <v>0</v>
      </c>
      <c r="Q158" s="166">
        <v>1.5</v>
      </c>
      <c r="R158" s="166">
        <f t="shared" si="17"/>
        <v>27</v>
      </c>
      <c r="S158" s="166">
        <v>0</v>
      </c>
      <c r="T158" s="167">
        <f t="shared" si="18"/>
        <v>0</v>
      </c>
      <c r="AR158" s="168" t="s">
        <v>171</v>
      </c>
      <c r="AT158" s="168" t="s">
        <v>167</v>
      </c>
      <c r="AU158" s="168" t="s">
        <v>88</v>
      </c>
      <c r="AY158" s="17" t="s">
        <v>146</v>
      </c>
      <c r="BE158" s="169">
        <f t="shared" si="19"/>
        <v>0</v>
      </c>
      <c r="BF158" s="169">
        <f t="shared" si="20"/>
        <v>0</v>
      </c>
      <c r="BG158" s="169">
        <f t="shared" si="21"/>
        <v>0</v>
      </c>
      <c r="BH158" s="169">
        <f t="shared" si="22"/>
        <v>0</v>
      </c>
      <c r="BI158" s="169">
        <f t="shared" si="23"/>
        <v>0</v>
      </c>
      <c r="BJ158" s="17" t="s">
        <v>88</v>
      </c>
      <c r="BK158" s="169">
        <f t="shared" si="24"/>
        <v>0</v>
      </c>
      <c r="BL158" s="17" t="s">
        <v>152</v>
      </c>
      <c r="BM158" s="168" t="s">
        <v>388</v>
      </c>
    </row>
    <row r="159" spans="2:65" s="1" customFormat="1" ht="37.799999999999997" customHeight="1">
      <c r="B159" s="127"/>
      <c r="C159" s="157" t="s">
        <v>235</v>
      </c>
      <c r="D159" s="157" t="s">
        <v>148</v>
      </c>
      <c r="E159" s="158" t="s">
        <v>389</v>
      </c>
      <c r="F159" s="159" t="s">
        <v>390</v>
      </c>
      <c r="G159" s="160" t="s">
        <v>238</v>
      </c>
      <c r="H159" s="161">
        <v>12</v>
      </c>
      <c r="I159" s="162"/>
      <c r="J159" s="163">
        <f t="shared" si="15"/>
        <v>0</v>
      </c>
      <c r="K159" s="164"/>
      <c r="L159" s="32"/>
      <c r="M159" s="165" t="s">
        <v>1</v>
      </c>
      <c r="N159" s="126" t="s">
        <v>41</v>
      </c>
      <c r="P159" s="166">
        <f t="shared" si="16"/>
        <v>0</v>
      </c>
      <c r="Q159" s="166">
        <v>0</v>
      </c>
      <c r="R159" s="166">
        <f t="shared" si="17"/>
        <v>0</v>
      </c>
      <c r="S159" s="166">
        <v>0</v>
      </c>
      <c r="T159" s="167">
        <f t="shared" si="18"/>
        <v>0</v>
      </c>
      <c r="AR159" s="168" t="s">
        <v>152</v>
      </c>
      <c r="AT159" s="168" t="s">
        <v>148</v>
      </c>
      <c r="AU159" s="168" t="s">
        <v>88</v>
      </c>
      <c r="AY159" s="17" t="s">
        <v>146</v>
      </c>
      <c r="BE159" s="169">
        <f t="shared" si="19"/>
        <v>0</v>
      </c>
      <c r="BF159" s="169">
        <f t="shared" si="20"/>
        <v>0</v>
      </c>
      <c r="BG159" s="169">
        <f t="shared" si="21"/>
        <v>0</v>
      </c>
      <c r="BH159" s="169">
        <f t="shared" si="22"/>
        <v>0</v>
      </c>
      <c r="BI159" s="169">
        <f t="shared" si="23"/>
        <v>0</v>
      </c>
      <c r="BJ159" s="17" t="s">
        <v>88</v>
      </c>
      <c r="BK159" s="169">
        <f t="shared" si="24"/>
        <v>0</v>
      </c>
      <c r="BL159" s="17" t="s">
        <v>152</v>
      </c>
      <c r="BM159" s="168" t="s">
        <v>391</v>
      </c>
    </row>
    <row r="160" spans="2:65" s="1" customFormat="1" ht="21.75" customHeight="1">
      <c r="B160" s="127"/>
      <c r="C160" s="198" t="s">
        <v>243</v>
      </c>
      <c r="D160" s="198" t="s">
        <v>167</v>
      </c>
      <c r="E160" s="199" t="s">
        <v>392</v>
      </c>
      <c r="F160" s="200" t="s">
        <v>393</v>
      </c>
      <c r="G160" s="201" t="s">
        <v>238</v>
      </c>
      <c r="H160" s="202">
        <v>1</v>
      </c>
      <c r="I160" s="203"/>
      <c r="J160" s="204">
        <f t="shared" si="15"/>
        <v>0</v>
      </c>
      <c r="K160" s="205"/>
      <c r="L160" s="206"/>
      <c r="M160" s="207" t="s">
        <v>1</v>
      </c>
      <c r="N160" s="208" t="s">
        <v>41</v>
      </c>
      <c r="P160" s="166">
        <f t="shared" si="16"/>
        <v>0</v>
      </c>
      <c r="Q160" s="166">
        <v>0.5</v>
      </c>
      <c r="R160" s="166">
        <f t="shared" si="17"/>
        <v>0.5</v>
      </c>
      <c r="S160" s="166">
        <v>0</v>
      </c>
      <c r="T160" s="167">
        <f t="shared" si="18"/>
        <v>0</v>
      </c>
      <c r="AR160" s="168" t="s">
        <v>171</v>
      </c>
      <c r="AT160" s="168" t="s">
        <v>167</v>
      </c>
      <c r="AU160" s="168" t="s">
        <v>88</v>
      </c>
      <c r="AY160" s="17" t="s">
        <v>146</v>
      </c>
      <c r="BE160" s="169">
        <f t="shared" si="19"/>
        <v>0</v>
      </c>
      <c r="BF160" s="169">
        <f t="shared" si="20"/>
        <v>0</v>
      </c>
      <c r="BG160" s="169">
        <f t="shared" si="21"/>
        <v>0</v>
      </c>
      <c r="BH160" s="169">
        <f t="shared" si="22"/>
        <v>0</v>
      </c>
      <c r="BI160" s="169">
        <f t="shared" si="23"/>
        <v>0</v>
      </c>
      <c r="BJ160" s="17" t="s">
        <v>88</v>
      </c>
      <c r="BK160" s="169">
        <f t="shared" si="24"/>
        <v>0</v>
      </c>
      <c r="BL160" s="17" t="s">
        <v>152</v>
      </c>
      <c r="BM160" s="168" t="s">
        <v>394</v>
      </c>
    </row>
    <row r="161" spans="2:65" s="1" customFormat="1" ht="24.15" customHeight="1">
      <c r="B161" s="127"/>
      <c r="C161" s="198" t="s">
        <v>251</v>
      </c>
      <c r="D161" s="198" t="s">
        <v>167</v>
      </c>
      <c r="E161" s="199" t="s">
        <v>395</v>
      </c>
      <c r="F161" s="200" t="s">
        <v>396</v>
      </c>
      <c r="G161" s="201" t="s">
        <v>238</v>
      </c>
      <c r="H161" s="202">
        <v>1</v>
      </c>
      <c r="I161" s="203"/>
      <c r="J161" s="204">
        <f t="shared" si="15"/>
        <v>0</v>
      </c>
      <c r="K161" s="205"/>
      <c r="L161" s="206"/>
      <c r="M161" s="207" t="s">
        <v>1</v>
      </c>
      <c r="N161" s="208" t="s">
        <v>41</v>
      </c>
      <c r="P161" s="166">
        <f t="shared" si="16"/>
        <v>0</v>
      </c>
      <c r="Q161" s="166">
        <v>0.5</v>
      </c>
      <c r="R161" s="166">
        <f t="shared" si="17"/>
        <v>0.5</v>
      </c>
      <c r="S161" s="166">
        <v>0</v>
      </c>
      <c r="T161" s="167">
        <f t="shared" si="18"/>
        <v>0</v>
      </c>
      <c r="AR161" s="168" t="s">
        <v>171</v>
      </c>
      <c r="AT161" s="168" t="s">
        <v>167</v>
      </c>
      <c r="AU161" s="168" t="s">
        <v>88</v>
      </c>
      <c r="AY161" s="17" t="s">
        <v>146</v>
      </c>
      <c r="BE161" s="169">
        <f t="shared" si="19"/>
        <v>0</v>
      </c>
      <c r="BF161" s="169">
        <f t="shared" si="20"/>
        <v>0</v>
      </c>
      <c r="BG161" s="169">
        <f t="shared" si="21"/>
        <v>0</v>
      </c>
      <c r="BH161" s="169">
        <f t="shared" si="22"/>
        <v>0</v>
      </c>
      <c r="BI161" s="169">
        <f t="shared" si="23"/>
        <v>0</v>
      </c>
      <c r="BJ161" s="17" t="s">
        <v>88</v>
      </c>
      <c r="BK161" s="169">
        <f t="shared" si="24"/>
        <v>0</v>
      </c>
      <c r="BL161" s="17" t="s">
        <v>152</v>
      </c>
      <c r="BM161" s="168" t="s">
        <v>397</v>
      </c>
    </row>
    <row r="162" spans="2:65" s="1" customFormat="1" ht="21.75" customHeight="1">
      <c r="B162" s="127"/>
      <c r="C162" s="198" t="s">
        <v>258</v>
      </c>
      <c r="D162" s="198" t="s">
        <v>167</v>
      </c>
      <c r="E162" s="199" t="s">
        <v>398</v>
      </c>
      <c r="F162" s="200" t="s">
        <v>399</v>
      </c>
      <c r="G162" s="201" t="s">
        <v>238</v>
      </c>
      <c r="H162" s="202">
        <v>1</v>
      </c>
      <c r="I162" s="203"/>
      <c r="J162" s="204">
        <f t="shared" si="15"/>
        <v>0</v>
      </c>
      <c r="K162" s="205"/>
      <c r="L162" s="206"/>
      <c r="M162" s="207" t="s">
        <v>1</v>
      </c>
      <c r="N162" s="208" t="s">
        <v>41</v>
      </c>
      <c r="P162" s="166">
        <f t="shared" si="16"/>
        <v>0</v>
      </c>
      <c r="Q162" s="166">
        <v>0.5</v>
      </c>
      <c r="R162" s="166">
        <f t="shared" si="17"/>
        <v>0.5</v>
      </c>
      <c r="S162" s="166">
        <v>0</v>
      </c>
      <c r="T162" s="167">
        <f t="shared" si="18"/>
        <v>0</v>
      </c>
      <c r="AR162" s="168" t="s">
        <v>171</v>
      </c>
      <c r="AT162" s="168" t="s">
        <v>167</v>
      </c>
      <c r="AU162" s="168" t="s">
        <v>88</v>
      </c>
      <c r="AY162" s="17" t="s">
        <v>146</v>
      </c>
      <c r="BE162" s="169">
        <f t="shared" si="19"/>
        <v>0</v>
      </c>
      <c r="BF162" s="169">
        <f t="shared" si="20"/>
        <v>0</v>
      </c>
      <c r="BG162" s="169">
        <f t="shared" si="21"/>
        <v>0</v>
      </c>
      <c r="BH162" s="169">
        <f t="shared" si="22"/>
        <v>0</v>
      </c>
      <c r="BI162" s="169">
        <f t="shared" si="23"/>
        <v>0</v>
      </c>
      <c r="BJ162" s="17" t="s">
        <v>88</v>
      </c>
      <c r="BK162" s="169">
        <f t="shared" si="24"/>
        <v>0</v>
      </c>
      <c r="BL162" s="17" t="s">
        <v>152</v>
      </c>
      <c r="BM162" s="168" t="s">
        <v>400</v>
      </c>
    </row>
    <row r="163" spans="2:65" s="1" customFormat="1" ht="24.15" customHeight="1">
      <c r="B163" s="127"/>
      <c r="C163" s="198" t="s">
        <v>264</v>
      </c>
      <c r="D163" s="198" t="s">
        <v>167</v>
      </c>
      <c r="E163" s="199" t="s">
        <v>401</v>
      </c>
      <c r="F163" s="200" t="s">
        <v>402</v>
      </c>
      <c r="G163" s="201" t="s">
        <v>238</v>
      </c>
      <c r="H163" s="202">
        <v>2</v>
      </c>
      <c r="I163" s="203"/>
      <c r="J163" s="204">
        <f t="shared" si="15"/>
        <v>0</v>
      </c>
      <c r="K163" s="205"/>
      <c r="L163" s="206"/>
      <c r="M163" s="207" t="s">
        <v>1</v>
      </c>
      <c r="N163" s="208" t="s">
        <v>41</v>
      </c>
      <c r="P163" s="166">
        <f t="shared" si="16"/>
        <v>0</v>
      </c>
      <c r="Q163" s="166">
        <v>0.5</v>
      </c>
      <c r="R163" s="166">
        <f t="shared" si="17"/>
        <v>1</v>
      </c>
      <c r="S163" s="166">
        <v>0</v>
      </c>
      <c r="T163" s="167">
        <f t="shared" si="18"/>
        <v>0</v>
      </c>
      <c r="AR163" s="168" t="s">
        <v>171</v>
      </c>
      <c r="AT163" s="168" t="s">
        <v>167</v>
      </c>
      <c r="AU163" s="168" t="s">
        <v>88</v>
      </c>
      <c r="AY163" s="17" t="s">
        <v>146</v>
      </c>
      <c r="BE163" s="169">
        <f t="shared" si="19"/>
        <v>0</v>
      </c>
      <c r="BF163" s="169">
        <f t="shared" si="20"/>
        <v>0</v>
      </c>
      <c r="BG163" s="169">
        <f t="shared" si="21"/>
        <v>0</v>
      </c>
      <c r="BH163" s="169">
        <f t="shared" si="22"/>
        <v>0</v>
      </c>
      <c r="BI163" s="169">
        <f t="shared" si="23"/>
        <v>0</v>
      </c>
      <c r="BJ163" s="17" t="s">
        <v>88</v>
      </c>
      <c r="BK163" s="169">
        <f t="shared" si="24"/>
        <v>0</v>
      </c>
      <c r="BL163" s="17" t="s">
        <v>152</v>
      </c>
      <c r="BM163" s="168" t="s">
        <v>403</v>
      </c>
    </row>
    <row r="164" spans="2:65" s="1" customFormat="1" ht="24.15" customHeight="1">
      <c r="B164" s="127"/>
      <c r="C164" s="198" t="s">
        <v>269</v>
      </c>
      <c r="D164" s="198" t="s">
        <v>167</v>
      </c>
      <c r="E164" s="199" t="s">
        <v>404</v>
      </c>
      <c r="F164" s="200" t="s">
        <v>405</v>
      </c>
      <c r="G164" s="201" t="s">
        <v>238</v>
      </c>
      <c r="H164" s="202">
        <v>2</v>
      </c>
      <c r="I164" s="203"/>
      <c r="J164" s="204">
        <f t="shared" si="15"/>
        <v>0</v>
      </c>
      <c r="K164" s="205"/>
      <c r="L164" s="206"/>
      <c r="M164" s="207" t="s">
        <v>1</v>
      </c>
      <c r="N164" s="208" t="s">
        <v>41</v>
      </c>
      <c r="P164" s="166">
        <f t="shared" si="16"/>
        <v>0</v>
      </c>
      <c r="Q164" s="166">
        <v>0.5</v>
      </c>
      <c r="R164" s="166">
        <f t="shared" si="17"/>
        <v>1</v>
      </c>
      <c r="S164" s="166">
        <v>0</v>
      </c>
      <c r="T164" s="167">
        <f t="shared" si="18"/>
        <v>0</v>
      </c>
      <c r="AR164" s="168" t="s">
        <v>171</v>
      </c>
      <c r="AT164" s="168" t="s">
        <v>167</v>
      </c>
      <c r="AU164" s="168" t="s">
        <v>88</v>
      </c>
      <c r="AY164" s="17" t="s">
        <v>146</v>
      </c>
      <c r="BE164" s="169">
        <f t="shared" si="19"/>
        <v>0</v>
      </c>
      <c r="BF164" s="169">
        <f t="shared" si="20"/>
        <v>0</v>
      </c>
      <c r="BG164" s="169">
        <f t="shared" si="21"/>
        <v>0</v>
      </c>
      <c r="BH164" s="169">
        <f t="shared" si="22"/>
        <v>0</v>
      </c>
      <c r="BI164" s="169">
        <f t="shared" si="23"/>
        <v>0</v>
      </c>
      <c r="BJ164" s="17" t="s">
        <v>88</v>
      </c>
      <c r="BK164" s="169">
        <f t="shared" si="24"/>
        <v>0</v>
      </c>
      <c r="BL164" s="17" t="s">
        <v>152</v>
      </c>
      <c r="BM164" s="168" t="s">
        <v>406</v>
      </c>
    </row>
    <row r="165" spans="2:65" s="1" customFormat="1" ht="24.15" customHeight="1">
      <c r="B165" s="127"/>
      <c r="C165" s="198" t="s">
        <v>7</v>
      </c>
      <c r="D165" s="198" t="s">
        <v>167</v>
      </c>
      <c r="E165" s="199" t="s">
        <v>407</v>
      </c>
      <c r="F165" s="200" t="s">
        <v>408</v>
      </c>
      <c r="G165" s="201" t="s">
        <v>238</v>
      </c>
      <c r="H165" s="202">
        <v>5</v>
      </c>
      <c r="I165" s="203"/>
      <c r="J165" s="204">
        <f t="shared" si="15"/>
        <v>0</v>
      </c>
      <c r="K165" s="205"/>
      <c r="L165" s="206"/>
      <c r="M165" s="207" t="s">
        <v>1</v>
      </c>
      <c r="N165" s="208" t="s">
        <v>41</v>
      </c>
      <c r="P165" s="166">
        <f t="shared" si="16"/>
        <v>0</v>
      </c>
      <c r="Q165" s="166">
        <v>0.5</v>
      </c>
      <c r="R165" s="166">
        <f t="shared" si="17"/>
        <v>2.5</v>
      </c>
      <c r="S165" s="166">
        <v>0</v>
      </c>
      <c r="T165" s="167">
        <f t="shared" si="18"/>
        <v>0</v>
      </c>
      <c r="AR165" s="168" t="s">
        <v>171</v>
      </c>
      <c r="AT165" s="168" t="s">
        <v>167</v>
      </c>
      <c r="AU165" s="168" t="s">
        <v>88</v>
      </c>
      <c r="AY165" s="17" t="s">
        <v>146</v>
      </c>
      <c r="BE165" s="169">
        <f t="shared" si="19"/>
        <v>0</v>
      </c>
      <c r="BF165" s="169">
        <f t="shared" si="20"/>
        <v>0</v>
      </c>
      <c r="BG165" s="169">
        <f t="shared" si="21"/>
        <v>0</v>
      </c>
      <c r="BH165" s="169">
        <f t="shared" si="22"/>
        <v>0</v>
      </c>
      <c r="BI165" s="169">
        <f t="shared" si="23"/>
        <v>0</v>
      </c>
      <c r="BJ165" s="17" t="s">
        <v>88</v>
      </c>
      <c r="BK165" s="169">
        <f t="shared" si="24"/>
        <v>0</v>
      </c>
      <c r="BL165" s="17" t="s">
        <v>152</v>
      </c>
      <c r="BM165" s="168" t="s">
        <v>409</v>
      </c>
    </row>
    <row r="166" spans="2:65" s="1" customFormat="1" ht="49.05" customHeight="1">
      <c r="B166" s="127"/>
      <c r="C166" s="157" t="s">
        <v>280</v>
      </c>
      <c r="D166" s="157" t="s">
        <v>148</v>
      </c>
      <c r="E166" s="158" t="s">
        <v>410</v>
      </c>
      <c r="F166" s="159" t="s">
        <v>411</v>
      </c>
      <c r="G166" s="160" t="s">
        <v>238</v>
      </c>
      <c r="H166" s="161">
        <v>12</v>
      </c>
      <c r="I166" s="162"/>
      <c r="J166" s="163">
        <f t="shared" si="15"/>
        <v>0</v>
      </c>
      <c r="K166" s="164"/>
      <c r="L166" s="32"/>
      <c r="M166" s="165" t="s">
        <v>1</v>
      </c>
      <c r="N166" s="126" t="s">
        <v>41</v>
      </c>
      <c r="P166" s="166">
        <f t="shared" si="16"/>
        <v>0</v>
      </c>
      <c r="Q166" s="166">
        <v>4.8000000000000001E-4</v>
      </c>
      <c r="R166" s="166">
        <f t="shared" si="17"/>
        <v>5.7600000000000004E-3</v>
      </c>
      <c r="S166" s="166">
        <v>0</v>
      </c>
      <c r="T166" s="167">
        <f t="shared" si="18"/>
        <v>0</v>
      </c>
      <c r="AR166" s="168" t="s">
        <v>152</v>
      </c>
      <c r="AT166" s="168" t="s">
        <v>148</v>
      </c>
      <c r="AU166" s="168" t="s">
        <v>88</v>
      </c>
      <c r="AY166" s="17" t="s">
        <v>146</v>
      </c>
      <c r="BE166" s="169">
        <f t="shared" si="19"/>
        <v>0</v>
      </c>
      <c r="BF166" s="169">
        <f t="shared" si="20"/>
        <v>0</v>
      </c>
      <c r="BG166" s="169">
        <f t="shared" si="21"/>
        <v>0</v>
      </c>
      <c r="BH166" s="169">
        <f t="shared" si="22"/>
        <v>0</v>
      </c>
      <c r="BI166" s="169">
        <f t="shared" si="23"/>
        <v>0</v>
      </c>
      <c r="BJ166" s="17" t="s">
        <v>88</v>
      </c>
      <c r="BK166" s="169">
        <f t="shared" si="24"/>
        <v>0</v>
      </c>
      <c r="BL166" s="17" t="s">
        <v>152</v>
      </c>
      <c r="BM166" s="168" t="s">
        <v>412</v>
      </c>
    </row>
    <row r="167" spans="2:65" s="1" customFormat="1" ht="16.5" customHeight="1">
      <c r="B167" s="127"/>
      <c r="C167" s="198" t="s">
        <v>288</v>
      </c>
      <c r="D167" s="198" t="s">
        <v>167</v>
      </c>
      <c r="E167" s="199" t="s">
        <v>413</v>
      </c>
      <c r="F167" s="200" t="s">
        <v>414</v>
      </c>
      <c r="G167" s="201" t="s">
        <v>238</v>
      </c>
      <c r="H167" s="202">
        <v>36</v>
      </c>
      <c r="I167" s="203"/>
      <c r="J167" s="204">
        <f t="shared" si="15"/>
        <v>0</v>
      </c>
      <c r="K167" s="205"/>
      <c r="L167" s="206"/>
      <c r="M167" s="207" t="s">
        <v>1</v>
      </c>
      <c r="N167" s="208" t="s">
        <v>41</v>
      </c>
      <c r="P167" s="166">
        <f t="shared" si="16"/>
        <v>0</v>
      </c>
      <c r="Q167" s="166">
        <v>5.0000000000000001E-3</v>
      </c>
      <c r="R167" s="166">
        <f t="shared" si="17"/>
        <v>0.18</v>
      </c>
      <c r="S167" s="166">
        <v>0</v>
      </c>
      <c r="T167" s="167">
        <f t="shared" si="18"/>
        <v>0</v>
      </c>
      <c r="AR167" s="168" t="s">
        <v>171</v>
      </c>
      <c r="AT167" s="168" t="s">
        <v>167</v>
      </c>
      <c r="AU167" s="168" t="s">
        <v>88</v>
      </c>
      <c r="AY167" s="17" t="s">
        <v>146</v>
      </c>
      <c r="BE167" s="169">
        <f t="shared" si="19"/>
        <v>0</v>
      </c>
      <c r="BF167" s="169">
        <f t="shared" si="20"/>
        <v>0</v>
      </c>
      <c r="BG167" s="169">
        <f t="shared" si="21"/>
        <v>0</v>
      </c>
      <c r="BH167" s="169">
        <f t="shared" si="22"/>
        <v>0</v>
      </c>
      <c r="BI167" s="169">
        <f t="shared" si="23"/>
        <v>0</v>
      </c>
      <c r="BJ167" s="17" t="s">
        <v>88</v>
      </c>
      <c r="BK167" s="169">
        <f t="shared" si="24"/>
        <v>0</v>
      </c>
      <c r="BL167" s="17" t="s">
        <v>152</v>
      </c>
      <c r="BM167" s="168" t="s">
        <v>415</v>
      </c>
    </row>
    <row r="168" spans="2:65" s="1" customFormat="1" ht="16.5" customHeight="1">
      <c r="B168" s="127"/>
      <c r="C168" s="198" t="s">
        <v>292</v>
      </c>
      <c r="D168" s="198" t="s">
        <v>167</v>
      </c>
      <c r="E168" s="199" t="s">
        <v>416</v>
      </c>
      <c r="F168" s="200" t="s">
        <v>417</v>
      </c>
      <c r="G168" s="201" t="s">
        <v>238</v>
      </c>
      <c r="H168" s="202">
        <v>12</v>
      </c>
      <c r="I168" s="203"/>
      <c r="J168" s="204">
        <f t="shared" si="15"/>
        <v>0</v>
      </c>
      <c r="K168" s="205"/>
      <c r="L168" s="206"/>
      <c r="M168" s="207" t="s">
        <v>1</v>
      </c>
      <c r="N168" s="208" t="s">
        <v>41</v>
      </c>
      <c r="P168" s="166">
        <f t="shared" si="16"/>
        <v>0</v>
      </c>
      <c r="Q168" s="166">
        <v>5.0000000000000001E-3</v>
      </c>
      <c r="R168" s="166">
        <f t="shared" si="17"/>
        <v>0.06</v>
      </c>
      <c r="S168" s="166">
        <v>0</v>
      </c>
      <c r="T168" s="167">
        <f t="shared" si="18"/>
        <v>0</v>
      </c>
      <c r="AR168" s="168" t="s">
        <v>171</v>
      </c>
      <c r="AT168" s="168" t="s">
        <v>167</v>
      </c>
      <c r="AU168" s="168" t="s">
        <v>88</v>
      </c>
      <c r="AY168" s="17" t="s">
        <v>146</v>
      </c>
      <c r="BE168" s="169">
        <f t="shared" si="19"/>
        <v>0</v>
      </c>
      <c r="BF168" s="169">
        <f t="shared" si="20"/>
        <v>0</v>
      </c>
      <c r="BG168" s="169">
        <f t="shared" si="21"/>
        <v>0</v>
      </c>
      <c r="BH168" s="169">
        <f t="shared" si="22"/>
        <v>0</v>
      </c>
      <c r="BI168" s="169">
        <f t="shared" si="23"/>
        <v>0</v>
      </c>
      <c r="BJ168" s="17" t="s">
        <v>88</v>
      </c>
      <c r="BK168" s="169">
        <f t="shared" si="24"/>
        <v>0</v>
      </c>
      <c r="BL168" s="17" t="s">
        <v>152</v>
      </c>
      <c r="BM168" s="168" t="s">
        <v>418</v>
      </c>
    </row>
    <row r="169" spans="2:65" s="1" customFormat="1" ht="24.15" customHeight="1">
      <c r="B169" s="127"/>
      <c r="C169" s="157" t="s">
        <v>296</v>
      </c>
      <c r="D169" s="157" t="s">
        <v>148</v>
      </c>
      <c r="E169" s="158" t="s">
        <v>419</v>
      </c>
      <c r="F169" s="159" t="s">
        <v>420</v>
      </c>
      <c r="G169" s="160" t="s">
        <v>194</v>
      </c>
      <c r="H169" s="161">
        <v>13</v>
      </c>
      <c r="I169" s="162"/>
      <c r="J169" s="163">
        <f t="shared" si="15"/>
        <v>0</v>
      </c>
      <c r="K169" s="164"/>
      <c r="L169" s="32"/>
      <c r="M169" s="165" t="s">
        <v>1</v>
      </c>
      <c r="N169" s="126" t="s">
        <v>41</v>
      </c>
      <c r="P169" s="166">
        <f t="shared" si="16"/>
        <v>0</v>
      </c>
      <c r="Q169" s="166">
        <v>1.6000000000000001E-4</v>
      </c>
      <c r="R169" s="166">
        <f t="shared" si="17"/>
        <v>2.0800000000000003E-3</v>
      </c>
      <c r="S169" s="166">
        <v>0</v>
      </c>
      <c r="T169" s="167">
        <f t="shared" si="18"/>
        <v>0</v>
      </c>
      <c r="AR169" s="168" t="s">
        <v>152</v>
      </c>
      <c r="AT169" s="168" t="s">
        <v>148</v>
      </c>
      <c r="AU169" s="168" t="s">
        <v>88</v>
      </c>
      <c r="AY169" s="17" t="s">
        <v>146</v>
      </c>
      <c r="BE169" s="169">
        <f t="shared" si="19"/>
        <v>0</v>
      </c>
      <c r="BF169" s="169">
        <f t="shared" si="20"/>
        <v>0</v>
      </c>
      <c r="BG169" s="169">
        <f t="shared" si="21"/>
        <v>0</v>
      </c>
      <c r="BH169" s="169">
        <f t="shared" si="22"/>
        <v>0</v>
      </c>
      <c r="BI169" s="169">
        <f t="shared" si="23"/>
        <v>0</v>
      </c>
      <c r="BJ169" s="17" t="s">
        <v>88</v>
      </c>
      <c r="BK169" s="169">
        <f t="shared" si="24"/>
        <v>0</v>
      </c>
      <c r="BL169" s="17" t="s">
        <v>152</v>
      </c>
      <c r="BM169" s="168" t="s">
        <v>421</v>
      </c>
    </row>
    <row r="170" spans="2:65" s="1" customFormat="1" ht="16.5" customHeight="1">
      <c r="B170" s="127"/>
      <c r="C170" s="198" t="s">
        <v>300</v>
      </c>
      <c r="D170" s="198" t="s">
        <v>167</v>
      </c>
      <c r="E170" s="199" t="s">
        <v>422</v>
      </c>
      <c r="F170" s="200" t="s">
        <v>423</v>
      </c>
      <c r="G170" s="201" t="s">
        <v>371</v>
      </c>
      <c r="H170" s="202">
        <v>10</v>
      </c>
      <c r="I170" s="203"/>
      <c r="J170" s="204">
        <f t="shared" si="15"/>
        <v>0</v>
      </c>
      <c r="K170" s="205"/>
      <c r="L170" s="206"/>
      <c r="M170" s="207" t="s">
        <v>1</v>
      </c>
      <c r="N170" s="208" t="s">
        <v>41</v>
      </c>
      <c r="P170" s="166">
        <f t="shared" si="16"/>
        <v>0</v>
      </c>
      <c r="Q170" s="166">
        <v>0</v>
      </c>
      <c r="R170" s="166">
        <f t="shared" si="17"/>
        <v>0</v>
      </c>
      <c r="S170" s="166">
        <v>0</v>
      </c>
      <c r="T170" s="167">
        <f t="shared" si="18"/>
        <v>0</v>
      </c>
      <c r="AR170" s="168" t="s">
        <v>171</v>
      </c>
      <c r="AT170" s="168" t="s">
        <v>167</v>
      </c>
      <c r="AU170" s="168" t="s">
        <v>88</v>
      </c>
      <c r="AY170" s="17" t="s">
        <v>146</v>
      </c>
      <c r="BE170" s="169">
        <f t="shared" si="19"/>
        <v>0</v>
      </c>
      <c r="BF170" s="169">
        <f t="shared" si="20"/>
        <v>0</v>
      </c>
      <c r="BG170" s="169">
        <f t="shared" si="21"/>
        <v>0</v>
      </c>
      <c r="BH170" s="169">
        <f t="shared" si="22"/>
        <v>0</v>
      </c>
      <c r="BI170" s="169">
        <f t="shared" si="23"/>
        <v>0</v>
      </c>
      <c r="BJ170" s="17" t="s">
        <v>88</v>
      </c>
      <c r="BK170" s="169">
        <f t="shared" si="24"/>
        <v>0</v>
      </c>
      <c r="BL170" s="17" t="s">
        <v>152</v>
      </c>
      <c r="BM170" s="168" t="s">
        <v>424</v>
      </c>
    </row>
    <row r="171" spans="2:65" s="1" customFormat="1" ht="24.15" customHeight="1">
      <c r="B171" s="127"/>
      <c r="C171" s="157" t="s">
        <v>304</v>
      </c>
      <c r="D171" s="157" t="s">
        <v>148</v>
      </c>
      <c r="E171" s="158" t="s">
        <v>425</v>
      </c>
      <c r="F171" s="159" t="s">
        <v>426</v>
      </c>
      <c r="G171" s="160" t="s">
        <v>371</v>
      </c>
      <c r="H171" s="161">
        <v>30</v>
      </c>
      <c r="I171" s="162"/>
      <c r="J171" s="163">
        <f t="shared" si="15"/>
        <v>0</v>
      </c>
      <c r="K171" s="164"/>
      <c r="L171" s="32"/>
      <c r="M171" s="165" t="s">
        <v>1</v>
      </c>
      <c r="N171" s="126" t="s">
        <v>41</v>
      </c>
      <c r="P171" s="166">
        <f t="shared" si="16"/>
        <v>0</v>
      </c>
      <c r="Q171" s="166">
        <v>0</v>
      </c>
      <c r="R171" s="166">
        <f t="shared" si="17"/>
        <v>0</v>
      </c>
      <c r="S171" s="166">
        <v>0</v>
      </c>
      <c r="T171" s="167">
        <f t="shared" si="18"/>
        <v>0</v>
      </c>
      <c r="AR171" s="168" t="s">
        <v>152</v>
      </c>
      <c r="AT171" s="168" t="s">
        <v>148</v>
      </c>
      <c r="AU171" s="168" t="s">
        <v>88</v>
      </c>
      <c r="AY171" s="17" t="s">
        <v>146</v>
      </c>
      <c r="BE171" s="169">
        <f t="shared" si="19"/>
        <v>0</v>
      </c>
      <c r="BF171" s="169">
        <f t="shared" si="20"/>
        <v>0</v>
      </c>
      <c r="BG171" s="169">
        <f t="shared" si="21"/>
        <v>0</v>
      </c>
      <c r="BH171" s="169">
        <f t="shared" si="22"/>
        <v>0</v>
      </c>
      <c r="BI171" s="169">
        <f t="shared" si="23"/>
        <v>0</v>
      </c>
      <c r="BJ171" s="17" t="s">
        <v>88</v>
      </c>
      <c r="BK171" s="169">
        <f t="shared" si="24"/>
        <v>0</v>
      </c>
      <c r="BL171" s="17" t="s">
        <v>152</v>
      </c>
      <c r="BM171" s="168" t="s">
        <v>427</v>
      </c>
    </row>
    <row r="172" spans="2:65" s="1" customFormat="1" ht="16.5" customHeight="1">
      <c r="B172" s="127"/>
      <c r="C172" s="198" t="s">
        <v>310</v>
      </c>
      <c r="D172" s="198" t="s">
        <v>167</v>
      </c>
      <c r="E172" s="199" t="s">
        <v>428</v>
      </c>
      <c r="F172" s="200" t="s">
        <v>429</v>
      </c>
      <c r="G172" s="201" t="s">
        <v>194</v>
      </c>
      <c r="H172" s="202">
        <v>15</v>
      </c>
      <c r="I172" s="203"/>
      <c r="J172" s="204">
        <f t="shared" si="15"/>
        <v>0</v>
      </c>
      <c r="K172" s="205"/>
      <c r="L172" s="206"/>
      <c r="M172" s="207" t="s">
        <v>1</v>
      </c>
      <c r="N172" s="208" t="s">
        <v>41</v>
      </c>
      <c r="P172" s="166">
        <f t="shared" si="16"/>
        <v>0</v>
      </c>
      <c r="Q172" s="166">
        <v>0</v>
      </c>
      <c r="R172" s="166">
        <f t="shared" si="17"/>
        <v>0</v>
      </c>
      <c r="S172" s="166">
        <v>0</v>
      </c>
      <c r="T172" s="167">
        <f t="shared" si="18"/>
        <v>0</v>
      </c>
      <c r="AR172" s="168" t="s">
        <v>171</v>
      </c>
      <c r="AT172" s="168" t="s">
        <v>167</v>
      </c>
      <c r="AU172" s="168" t="s">
        <v>88</v>
      </c>
      <c r="AY172" s="17" t="s">
        <v>146</v>
      </c>
      <c r="BE172" s="169">
        <f t="shared" si="19"/>
        <v>0</v>
      </c>
      <c r="BF172" s="169">
        <f t="shared" si="20"/>
        <v>0</v>
      </c>
      <c r="BG172" s="169">
        <f t="shared" si="21"/>
        <v>0</v>
      </c>
      <c r="BH172" s="169">
        <f t="shared" si="22"/>
        <v>0</v>
      </c>
      <c r="BI172" s="169">
        <f t="shared" si="23"/>
        <v>0</v>
      </c>
      <c r="BJ172" s="17" t="s">
        <v>88</v>
      </c>
      <c r="BK172" s="169">
        <f t="shared" si="24"/>
        <v>0</v>
      </c>
      <c r="BL172" s="17" t="s">
        <v>152</v>
      </c>
      <c r="BM172" s="168" t="s">
        <v>430</v>
      </c>
    </row>
    <row r="173" spans="2:65" s="1" customFormat="1" ht="24.15" customHeight="1">
      <c r="B173" s="127"/>
      <c r="C173" s="157" t="s">
        <v>317</v>
      </c>
      <c r="D173" s="157" t="s">
        <v>148</v>
      </c>
      <c r="E173" s="158" t="s">
        <v>431</v>
      </c>
      <c r="F173" s="159" t="s">
        <v>432</v>
      </c>
      <c r="G173" s="160" t="s">
        <v>238</v>
      </c>
      <c r="H173" s="161">
        <v>12</v>
      </c>
      <c r="I173" s="162"/>
      <c r="J173" s="163">
        <f t="shared" si="15"/>
        <v>0</v>
      </c>
      <c r="K173" s="164"/>
      <c r="L173" s="32"/>
      <c r="M173" s="165" t="s">
        <v>1</v>
      </c>
      <c r="N173" s="126" t="s">
        <v>41</v>
      </c>
      <c r="P173" s="166">
        <f t="shared" si="16"/>
        <v>0</v>
      </c>
      <c r="Q173" s="166">
        <v>0</v>
      </c>
      <c r="R173" s="166">
        <f t="shared" si="17"/>
        <v>0</v>
      </c>
      <c r="S173" s="166">
        <v>0</v>
      </c>
      <c r="T173" s="167">
        <f t="shared" si="18"/>
        <v>0</v>
      </c>
      <c r="AR173" s="168" t="s">
        <v>152</v>
      </c>
      <c r="AT173" s="168" t="s">
        <v>148</v>
      </c>
      <c r="AU173" s="168" t="s">
        <v>88</v>
      </c>
      <c r="AY173" s="17" t="s">
        <v>146</v>
      </c>
      <c r="BE173" s="169">
        <f t="shared" si="19"/>
        <v>0</v>
      </c>
      <c r="BF173" s="169">
        <f t="shared" si="20"/>
        <v>0</v>
      </c>
      <c r="BG173" s="169">
        <f t="shared" si="21"/>
        <v>0</v>
      </c>
      <c r="BH173" s="169">
        <f t="shared" si="22"/>
        <v>0</v>
      </c>
      <c r="BI173" s="169">
        <f t="shared" si="23"/>
        <v>0</v>
      </c>
      <c r="BJ173" s="17" t="s">
        <v>88</v>
      </c>
      <c r="BK173" s="169">
        <f t="shared" si="24"/>
        <v>0</v>
      </c>
      <c r="BL173" s="17" t="s">
        <v>152</v>
      </c>
      <c r="BM173" s="168" t="s">
        <v>433</v>
      </c>
    </row>
    <row r="174" spans="2:65" s="1" customFormat="1" ht="16.5" customHeight="1">
      <c r="B174" s="127"/>
      <c r="C174" s="198" t="s">
        <v>322</v>
      </c>
      <c r="D174" s="198" t="s">
        <v>167</v>
      </c>
      <c r="E174" s="199" t="s">
        <v>434</v>
      </c>
      <c r="F174" s="200" t="s">
        <v>435</v>
      </c>
      <c r="G174" s="201" t="s">
        <v>367</v>
      </c>
      <c r="H174" s="202">
        <v>600</v>
      </c>
      <c r="I174" s="203"/>
      <c r="J174" s="204">
        <f t="shared" si="15"/>
        <v>0</v>
      </c>
      <c r="K174" s="205"/>
      <c r="L174" s="206"/>
      <c r="M174" s="207" t="s">
        <v>1</v>
      </c>
      <c r="N174" s="208" t="s">
        <v>41</v>
      </c>
      <c r="P174" s="166">
        <f t="shared" si="16"/>
        <v>0</v>
      </c>
      <c r="Q174" s="166">
        <v>2.9999999999999997E-4</v>
      </c>
      <c r="R174" s="166">
        <f t="shared" si="17"/>
        <v>0.18</v>
      </c>
      <c r="S174" s="166">
        <v>0</v>
      </c>
      <c r="T174" s="167">
        <f t="shared" si="18"/>
        <v>0</v>
      </c>
      <c r="AR174" s="168" t="s">
        <v>171</v>
      </c>
      <c r="AT174" s="168" t="s">
        <v>167</v>
      </c>
      <c r="AU174" s="168" t="s">
        <v>88</v>
      </c>
      <c r="AY174" s="17" t="s">
        <v>146</v>
      </c>
      <c r="BE174" s="169">
        <f t="shared" si="19"/>
        <v>0</v>
      </c>
      <c r="BF174" s="169">
        <f t="shared" si="20"/>
        <v>0</v>
      </c>
      <c r="BG174" s="169">
        <f t="shared" si="21"/>
        <v>0</v>
      </c>
      <c r="BH174" s="169">
        <f t="shared" si="22"/>
        <v>0</v>
      </c>
      <c r="BI174" s="169">
        <f t="shared" si="23"/>
        <v>0</v>
      </c>
      <c r="BJ174" s="17" t="s">
        <v>88</v>
      </c>
      <c r="BK174" s="169">
        <f t="shared" si="24"/>
        <v>0</v>
      </c>
      <c r="BL174" s="17" t="s">
        <v>152</v>
      </c>
      <c r="BM174" s="168" t="s">
        <v>436</v>
      </c>
    </row>
    <row r="175" spans="2:65" s="1" customFormat="1" ht="44.25" customHeight="1">
      <c r="B175" s="127"/>
      <c r="C175" s="157" t="s">
        <v>326</v>
      </c>
      <c r="D175" s="157" t="s">
        <v>148</v>
      </c>
      <c r="E175" s="158" t="s">
        <v>437</v>
      </c>
      <c r="F175" s="159" t="s">
        <v>438</v>
      </c>
      <c r="G175" s="160" t="s">
        <v>170</v>
      </c>
      <c r="H175" s="161">
        <v>2E-3</v>
      </c>
      <c r="I175" s="162"/>
      <c r="J175" s="163">
        <f t="shared" si="15"/>
        <v>0</v>
      </c>
      <c r="K175" s="164"/>
      <c r="L175" s="32"/>
      <c r="M175" s="165" t="s">
        <v>1</v>
      </c>
      <c r="N175" s="126" t="s">
        <v>41</v>
      </c>
      <c r="P175" s="166">
        <f t="shared" si="16"/>
        <v>0</v>
      </c>
      <c r="Q175" s="166">
        <v>0</v>
      </c>
      <c r="R175" s="166">
        <f t="shared" si="17"/>
        <v>0</v>
      </c>
      <c r="S175" s="166">
        <v>0</v>
      </c>
      <c r="T175" s="167">
        <f t="shared" si="18"/>
        <v>0</v>
      </c>
      <c r="AR175" s="168" t="s">
        <v>152</v>
      </c>
      <c r="AT175" s="168" t="s">
        <v>148</v>
      </c>
      <c r="AU175" s="168" t="s">
        <v>88</v>
      </c>
      <c r="AY175" s="17" t="s">
        <v>146</v>
      </c>
      <c r="BE175" s="169">
        <f t="shared" si="19"/>
        <v>0</v>
      </c>
      <c r="BF175" s="169">
        <f t="shared" si="20"/>
        <v>0</v>
      </c>
      <c r="BG175" s="169">
        <f t="shared" si="21"/>
        <v>0</v>
      </c>
      <c r="BH175" s="169">
        <f t="shared" si="22"/>
        <v>0</v>
      </c>
      <c r="BI175" s="169">
        <f t="shared" si="23"/>
        <v>0</v>
      </c>
      <c r="BJ175" s="17" t="s">
        <v>88</v>
      </c>
      <c r="BK175" s="169">
        <f t="shared" si="24"/>
        <v>0</v>
      </c>
      <c r="BL175" s="17" t="s">
        <v>152</v>
      </c>
      <c r="BM175" s="168" t="s">
        <v>439</v>
      </c>
    </row>
    <row r="176" spans="2:65" s="1" customFormat="1" ht="16.5" customHeight="1">
      <c r="B176" s="127"/>
      <c r="C176" s="198" t="s">
        <v>332</v>
      </c>
      <c r="D176" s="198" t="s">
        <v>167</v>
      </c>
      <c r="E176" s="199" t="s">
        <v>440</v>
      </c>
      <c r="F176" s="200" t="s">
        <v>441</v>
      </c>
      <c r="G176" s="201" t="s">
        <v>170</v>
      </c>
      <c r="H176" s="202">
        <v>2E-3</v>
      </c>
      <c r="I176" s="203"/>
      <c r="J176" s="204">
        <f t="shared" si="15"/>
        <v>0</v>
      </c>
      <c r="K176" s="205"/>
      <c r="L176" s="206"/>
      <c r="M176" s="207" t="s">
        <v>1</v>
      </c>
      <c r="N176" s="208" t="s">
        <v>41</v>
      </c>
      <c r="P176" s="166">
        <f t="shared" si="16"/>
        <v>0</v>
      </c>
      <c r="Q176" s="166">
        <v>0</v>
      </c>
      <c r="R176" s="166">
        <f t="shared" si="17"/>
        <v>0</v>
      </c>
      <c r="S176" s="166">
        <v>0</v>
      </c>
      <c r="T176" s="167">
        <f t="shared" si="18"/>
        <v>0</v>
      </c>
      <c r="AR176" s="168" t="s">
        <v>171</v>
      </c>
      <c r="AT176" s="168" t="s">
        <v>167</v>
      </c>
      <c r="AU176" s="168" t="s">
        <v>88</v>
      </c>
      <c r="AY176" s="17" t="s">
        <v>146</v>
      </c>
      <c r="BE176" s="169">
        <f t="shared" si="19"/>
        <v>0</v>
      </c>
      <c r="BF176" s="169">
        <f t="shared" si="20"/>
        <v>0</v>
      </c>
      <c r="BG176" s="169">
        <f t="shared" si="21"/>
        <v>0</v>
      </c>
      <c r="BH176" s="169">
        <f t="shared" si="22"/>
        <v>0</v>
      </c>
      <c r="BI176" s="169">
        <f t="shared" si="23"/>
        <v>0</v>
      </c>
      <c r="BJ176" s="17" t="s">
        <v>88</v>
      </c>
      <c r="BK176" s="169">
        <f t="shared" si="24"/>
        <v>0</v>
      </c>
      <c r="BL176" s="17" t="s">
        <v>152</v>
      </c>
      <c r="BM176" s="168" t="s">
        <v>442</v>
      </c>
    </row>
    <row r="177" spans="2:65" s="1" customFormat="1" ht="21.75" customHeight="1">
      <c r="B177" s="127"/>
      <c r="C177" s="157" t="s">
        <v>261</v>
      </c>
      <c r="D177" s="157" t="s">
        <v>148</v>
      </c>
      <c r="E177" s="158" t="s">
        <v>443</v>
      </c>
      <c r="F177" s="159" t="s">
        <v>444</v>
      </c>
      <c r="G177" s="160" t="s">
        <v>151</v>
      </c>
      <c r="H177" s="161">
        <v>0.6</v>
      </c>
      <c r="I177" s="162"/>
      <c r="J177" s="163">
        <f t="shared" si="15"/>
        <v>0</v>
      </c>
      <c r="K177" s="164"/>
      <c r="L177" s="32"/>
      <c r="M177" s="165" t="s">
        <v>1</v>
      </c>
      <c r="N177" s="126" t="s">
        <v>41</v>
      </c>
      <c r="P177" s="166">
        <f t="shared" si="16"/>
        <v>0</v>
      </c>
      <c r="Q177" s="166">
        <v>0</v>
      </c>
      <c r="R177" s="166">
        <f t="shared" si="17"/>
        <v>0</v>
      </c>
      <c r="S177" s="166">
        <v>0</v>
      </c>
      <c r="T177" s="167">
        <f t="shared" si="18"/>
        <v>0</v>
      </c>
      <c r="AR177" s="168" t="s">
        <v>152</v>
      </c>
      <c r="AT177" s="168" t="s">
        <v>148</v>
      </c>
      <c r="AU177" s="168" t="s">
        <v>88</v>
      </c>
      <c r="AY177" s="17" t="s">
        <v>146</v>
      </c>
      <c r="BE177" s="169">
        <f t="shared" si="19"/>
        <v>0</v>
      </c>
      <c r="BF177" s="169">
        <f t="shared" si="20"/>
        <v>0</v>
      </c>
      <c r="BG177" s="169">
        <f t="shared" si="21"/>
        <v>0</v>
      </c>
      <c r="BH177" s="169">
        <f t="shared" si="22"/>
        <v>0</v>
      </c>
      <c r="BI177" s="169">
        <f t="shared" si="23"/>
        <v>0</v>
      </c>
      <c r="BJ177" s="17" t="s">
        <v>88</v>
      </c>
      <c r="BK177" s="169">
        <f t="shared" si="24"/>
        <v>0</v>
      </c>
      <c r="BL177" s="17" t="s">
        <v>152</v>
      </c>
      <c r="BM177" s="168" t="s">
        <v>445</v>
      </c>
    </row>
    <row r="178" spans="2:65" s="11" customFormat="1" ht="22.8" customHeight="1">
      <c r="B178" s="145"/>
      <c r="D178" s="146" t="s">
        <v>74</v>
      </c>
      <c r="E178" s="155" t="s">
        <v>446</v>
      </c>
      <c r="F178" s="155" t="s">
        <v>242</v>
      </c>
      <c r="I178" s="148"/>
      <c r="J178" s="156">
        <f>BK178</f>
        <v>0</v>
      </c>
      <c r="L178" s="145"/>
      <c r="M178" s="150"/>
      <c r="P178" s="151">
        <f>P179</f>
        <v>0</v>
      </c>
      <c r="R178" s="151">
        <f>R179</f>
        <v>0</v>
      </c>
      <c r="T178" s="152">
        <f>T179</f>
        <v>0</v>
      </c>
      <c r="AR178" s="146" t="s">
        <v>82</v>
      </c>
      <c r="AT178" s="153" t="s">
        <v>74</v>
      </c>
      <c r="AU178" s="153" t="s">
        <v>82</v>
      </c>
      <c r="AY178" s="146" t="s">
        <v>146</v>
      </c>
      <c r="BK178" s="154">
        <f>BK179</f>
        <v>0</v>
      </c>
    </row>
    <row r="179" spans="2:65" s="1" customFormat="1" ht="33" customHeight="1">
      <c r="B179" s="127"/>
      <c r="C179" s="157" t="s">
        <v>447</v>
      </c>
      <c r="D179" s="157" t="s">
        <v>148</v>
      </c>
      <c r="E179" s="158" t="s">
        <v>379</v>
      </c>
      <c r="F179" s="159" t="s">
        <v>245</v>
      </c>
      <c r="G179" s="160" t="s">
        <v>170</v>
      </c>
      <c r="H179" s="161">
        <v>33.427999999999997</v>
      </c>
      <c r="I179" s="162"/>
      <c r="J179" s="163">
        <f>ROUND(I179*H179,2)</f>
        <v>0</v>
      </c>
      <c r="K179" s="164"/>
      <c r="L179" s="32"/>
      <c r="M179" s="165" t="s">
        <v>1</v>
      </c>
      <c r="N179" s="126" t="s">
        <v>41</v>
      </c>
      <c r="P179" s="166">
        <f>O179*H179</f>
        <v>0</v>
      </c>
      <c r="Q179" s="166">
        <v>0</v>
      </c>
      <c r="R179" s="166">
        <f>Q179*H179</f>
        <v>0</v>
      </c>
      <c r="S179" s="166">
        <v>0</v>
      </c>
      <c r="T179" s="167">
        <f>S179*H179</f>
        <v>0</v>
      </c>
      <c r="AR179" s="168" t="s">
        <v>152</v>
      </c>
      <c r="AT179" s="168" t="s">
        <v>148</v>
      </c>
      <c r="AU179" s="168" t="s">
        <v>88</v>
      </c>
      <c r="AY179" s="17" t="s">
        <v>146</v>
      </c>
      <c r="BE179" s="169">
        <f>IF(N179="základná",J179,0)</f>
        <v>0</v>
      </c>
      <c r="BF179" s="169">
        <f>IF(N179="znížená",J179,0)</f>
        <v>0</v>
      </c>
      <c r="BG179" s="169">
        <f>IF(N179="zákl. prenesená",J179,0)</f>
        <v>0</v>
      </c>
      <c r="BH179" s="169">
        <f>IF(N179="zníž. prenesená",J179,0)</f>
        <v>0</v>
      </c>
      <c r="BI179" s="169">
        <f>IF(N179="nulová",J179,0)</f>
        <v>0</v>
      </c>
      <c r="BJ179" s="17" t="s">
        <v>88</v>
      </c>
      <c r="BK179" s="169">
        <f>ROUND(I179*H179,2)</f>
        <v>0</v>
      </c>
      <c r="BL179" s="17" t="s">
        <v>152</v>
      </c>
      <c r="BM179" s="168" t="s">
        <v>448</v>
      </c>
    </row>
    <row r="180" spans="2:65" s="11" customFormat="1" ht="22.8" customHeight="1">
      <c r="B180" s="145"/>
      <c r="D180" s="146" t="s">
        <v>74</v>
      </c>
      <c r="E180" s="155" t="s">
        <v>449</v>
      </c>
      <c r="F180" s="155" t="s">
        <v>450</v>
      </c>
      <c r="I180" s="148"/>
      <c r="J180" s="156">
        <f>BK180</f>
        <v>0</v>
      </c>
      <c r="L180" s="145"/>
      <c r="M180" s="150"/>
      <c r="P180" s="151">
        <f>SUM(P181:P197)</f>
        <v>0</v>
      </c>
      <c r="R180" s="151">
        <f>SUM(R181:R197)</f>
        <v>2.6385999999999998</v>
      </c>
      <c r="T180" s="152">
        <f>SUM(T181:T197)</f>
        <v>0</v>
      </c>
      <c r="AR180" s="146" t="s">
        <v>82</v>
      </c>
      <c r="AT180" s="153" t="s">
        <v>74</v>
      </c>
      <c r="AU180" s="153" t="s">
        <v>82</v>
      </c>
      <c r="AY180" s="146" t="s">
        <v>146</v>
      </c>
      <c r="BK180" s="154">
        <f>SUM(BK181:BK197)</f>
        <v>0</v>
      </c>
    </row>
    <row r="181" spans="2:65" s="1" customFormat="1" ht="66.75" customHeight="1">
      <c r="B181" s="127"/>
      <c r="C181" s="157" t="s">
        <v>451</v>
      </c>
      <c r="D181" s="157" t="s">
        <v>148</v>
      </c>
      <c r="E181" s="158" t="s">
        <v>452</v>
      </c>
      <c r="F181" s="159" t="s">
        <v>453</v>
      </c>
      <c r="G181" s="160" t="s">
        <v>238</v>
      </c>
      <c r="H181" s="161">
        <v>150</v>
      </c>
      <c r="I181" s="162"/>
      <c r="J181" s="163">
        <f t="shared" ref="J181:J197" si="25">ROUND(I181*H181,2)</f>
        <v>0</v>
      </c>
      <c r="K181" s="164"/>
      <c r="L181" s="32"/>
      <c r="M181" s="165" t="s">
        <v>1</v>
      </c>
      <c r="N181" s="126" t="s">
        <v>41</v>
      </c>
      <c r="P181" s="166">
        <f t="shared" ref="P181:P197" si="26">O181*H181</f>
        <v>0</v>
      </c>
      <c r="Q181" s="166">
        <v>0</v>
      </c>
      <c r="R181" s="166">
        <f t="shared" ref="R181:R197" si="27">Q181*H181</f>
        <v>0</v>
      </c>
      <c r="S181" s="166">
        <v>0</v>
      </c>
      <c r="T181" s="167">
        <f t="shared" ref="T181:T197" si="28">S181*H181</f>
        <v>0</v>
      </c>
      <c r="AR181" s="168" t="s">
        <v>152</v>
      </c>
      <c r="AT181" s="168" t="s">
        <v>148</v>
      </c>
      <c r="AU181" s="168" t="s">
        <v>88</v>
      </c>
      <c r="AY181" s="17" t="s">
        <v>146</v>
      </c>
      <c r="BE181" s="169">
        <f t="shared" ref="BE181:BE197" si="29">IF(N181="základná",J181,0)</f>
        <v>0</v>
      </c>
      <c r="BF181" s="169">
        <f t="shared" ref="BF181:BF197" si="30">IF(N181="znížená",J181,0)</f>
        <v>0</v>
      </c>
      <c r="BG181" s="169">
        <f t="shared" ref="BG181:BG197" si="31">IF(N181="zákl. prenesená",J181,0)</f>
        <v>0</v>
      </c>
      <c r="BH181" s="169">
        <f t="shared" ref="BH181:BH197" si="32">IF(N181="zníž. prenesená",J181,0)</f>
        <v>0</v>
      </c>
      <c r="BI181" s="169">
        <f t="shared" ref="BI181:BI197" si="33">IF(N181="nulová",J181,0)</f>
        <v>0</v>
      </c>
      <c r="BJ181" s="17" t="s">
        <v>88</v>
      </c>
      <c r="BK181" s="169">
        <f t="shared" ref="BK181:BK197" si="34">ROUND(I181*H181,2)</f>
        <v>0</v>
      </c>
      <c r="BL181" s="17" t="s">
        <v>152</v>
      </c>
      <c r="BM181" s="168" t="s">
        <v>454</v>
      </c>
    </row>
    <row r="182" spans="2:65" s="1" customFormat="1" ht="66.75" customHeight="1">
      <c r="B182" s="127"/>
      <c r="C182" s="157" t="s">
        <v>455</v>
      </c>
      <c r="D182" s="157" t="s">
        <v>148</v>
      </c>
      <c r="E182" s="158" t="s">
        <v>456</v>
      </c>
      <c r="F182" s="159" t="s">
        <v>457</v>
      </c>
      <c r="G182" s="160" t="s">
        <v>238</v>
      </c>
      <c r="H182" s="161">
        <v>332</v>
      </c>
      <c r="I182" s="162"/>
      <c r="J182" s="163">
        <f t="shared" si="25"/>
        <v>0</v>
      </c>
      <c r="K182" s="164"/>
      <c r="L182" s="32"/>
      <c r="M182" s="165" t="s">
        <v>1</v>
      </c>
      <c r="N182" s="126" t="s">
        <v>41</v>
      </c>
      <c r="P182" s="166">
        <f t="shared" si="26"/>
        <v>0</v>
      </c>
      <c r="Q182" s="166">
        <v>0</v>
      </c>
      <c r="R182" s="166">
        <f t="shared" si="27"/>
        <v>0</v>
      </c>
      <c r="S182" s="166">
        <v>0</v>
      </c>
      <c r="T182" s="167">
        <f t="shared" si="28"/>
        <v>0</v>
      </c>
      <c r="AR182" s="168" t="s">
        <v>152</v>
      </c>
      <c r="AT182" s="168" t="s">
        <v>148</v>
      </c>
      <c r="AU182" s="168" t="s">
        <v>88</v>
      </c>
      <c r="AY182" s="17" t="s">
        <v>146</v>
      </c>
      <c r="BE182" s="169">
        <f t="shared" si="29"/>
        <v>0</v>
      </c>
      <c r="BF182" s="169">
        <f t="shared" si="30"/>
        <v>0</v>
      </c>
      <c r="BG182" s="169">
        <f t="shared" si="31"/>
        <v>0</v>
      </c>
      <c r="BH182" s="169">
        <f t="shared" si="32"/>
        <v>0</v>
      </c>
      <c r="BI182" s="169">
        <f t="shared" si="33"/>
        <v>0</v>
      </c>
      <c r="BJ182" s="17" t="s">
        <v>88</v>
      </c>
      <c r="BK182" s="169">
        <f t="shared" si="34"/>
        <v>0</v>
      </c>
      <c r="BL182" s="17" t="s">
        <v>152</v>
      </c>
      <c r="BM182" s="168" t="s">
        <v>458</v>
      </c>
    </row>
    <row r="183" spans="2:65" s="1" customFormat="1" ht="37.799999999999997" customHeight="1">
      <c r="B183" s="127"/>
      <c r="C183" s="157" t="s">
        <v>459</v>
      </c>
      <c r="D183" s="157" t="s">
        <v>148</v>
      </c>
      <c r="E183" s="158" t="s">
        <v>460</v>
      </c>
      <c r="F183" s="159" t="s">
        <v>461</v>
      </c>
      <c r="G183" s="160" t="s">
        <v>238</v>
      </c>
      <c r="H183" s="161">
        <v>150</v>
      </c>
      <c r="I183" s="162"/>
      <c r="J183" s="163">
        <f t="shared" si="25"/>
        <v>0</v>
      </c>
      <c r="K183" s="164"/>
      <c r="L183" s="32"/>
      <c r="M183" s="165" t="s">
        <v>1</v>
      </c>
      <c r="N183" s="126" t="s">
        <v>41</v>
      </c>
      <c r="P183" s="166">
        <f t="shared" si="26"/>
        <v>0</v>
      </c>
      <c r="Q183" s="166">
        <v>0</v>
      </c>
      <c r="R183" s="166">
        <f t="shared" si="27"/>
        <v>0</v>
      </c>
      <c r="S183" s="166">
        <v>0</v>
      </c>
      <c r="T183" s="167">
        <f t="shared" si="28"/>
        <v>0</v>
      </c>
      <c r="AR183" s="168" t="s">
        <v>152</v>
      </c>
      <c r="AT183" s="168" t="s">
        <v>148</v>
      </c>
      <c r="AU183" s="168" t="s">
        <v>88</v>
      </c>
      <c r="AY183" s="17" t="s">
        <v>146</v>
      </c>
      <c r="BE183" s="169">
        <f t="shared" si="29"/>
        <v>0</v>
      </c>
      <c r="BF183" s="169">
        <f t="shared" si="30"/>
        <v>0</v>
      </c>
      <c r="BG183" s="169">
        <f t="shared" si="31"/>
        <v>0</v>
      </c>
      <c r="BH183" s="169">
        <f t="shared" si="32"/>
        <v>0</v>
      </c>
      <c r="BI183" s="169">
        <f t="shared" si="33"/>
        <v>0</v>
      </c>
      <c r="BJ183" s="17" t="s">
        <v>88</v>
      </c>
      <c r="BK183" s="169">
        <f t="shared" si="34"/>
        <v>0</v>
      </c>
      <c r="BL183" s="17" t="s">
        <v>152</v>
      </c>
      <c r="BM183" s="168" t="s">
        <v>462</v>
      </c>
    </row>
    <row r="184" spans="2:65" s="1" customFormat="1" ht="37.799999999999997" customHeight="1">
      <c r="B184" s="127"/>
      <c r="C184" s="157" t="s">
        <v>463</v>
      </c>
      <c r="D184" s="157" t="s">
        <v>148</v>
      </c>
      <c r="E184" s="158" t="s">
        <v>464</v>
      </c>
      <c r="F184" s="159" t="s">
        <v>465</v>
      </c>
      <c r="G184" s="160" t="s">
        <v>238</v>
      </c>
      <c r="H184" s="161">
        <v>332</v>
      </c>
      <c r="I184" s="162"/>
      <c r="J184" s="163">
        <f t="shared" si="25"/>
        <v>0</v>
      </c>
      <c r="K184" s="164"/>
      <c r="L184" s="32"/>
      <c r="M184" s="165" t="s">
        <v>1</v>
      </c>
      <c r="N184" s="126" t="s">
        <v>41</v>
      </c>
      <c r="P184" s="166">
        <f t="shared" si="26"/>
        <v>0</v>
      </c>
      <c r="Q184" s="166">
        <v>0</v>
      </c>
      <c r="R184" s="166">
        <f t="shared" si="27"/>
        <v>0</v>
      </c>
      <c r="S184" s="166">
        <v>0</v>
      </c>
      <c r="T184" s="167">
        <f t="shared" si="28"/>
        <v>0</v>
      </c>
      <c r="AR184" s="168" t="s">
        <v>152</v>
      </c>
      <c r="AT184" s="168" t="s">
        <v>148</v>
      </c>
      <c r="AU184" s="168" t="s">
        <v>88</v>
      </c>
      <c r="AY184" s="17" t="s">
        <v>146</v>
      </c>
      <c r="BE184" s="169">
        <f t="shared" si="29"/>
        <v>0</v>
      </c>
      <c r="BF184" s="169">
        <f t="shared" si="30"/>
        <v>0</v>
      </c>
      <c r="BG184" s="169">
        <f t="shared" si="31"/>
        <v>0</v>
      </c>
      <c r="BH184" s="169">
        <f t="shared" si="32"/>
        <v>0</v>
      </c>
      <c r="BI184" s="169">
        <f t="shared" si="33"/>
        <v>0</v>
      </c>
      <c r="BJ184" s="17" t="s">
        <v>88</v>
      </c>
      <c r="BK184" s="169">
        <f t="shared" si="34"/>
        <v>0</v>
      </c>
      <c r="BL184" s="17" t="s">
        <v>152</v>
      </c>
      <c r="BM184" s="168" t="s">
        <v>466</v>
      </c>
    </row>
    <row r="185" spans="2:65" s="1" customFormat="1" ht="21.75" customHeight="1">
      <c r="B185" s="127"/>
      <c r="C185" s="198" t="s">
        <v>467</v>
      </c>
      <c r="D185" s="198" t="s">
        <v>167</v>
      </c>
      <c r="E185" s="199" t="s">
        <v>468</v>
      </c>
      <c r="F185" s="200" t="s">
        <v>469</v>
      </c>
      <c r="G185" s="201" t="s">
        <v>238</v>
      </c>
      <c r="H185" s="202">
        <v>10</v>
      </c>
      <c r="I185" s="203"/>
      <c r="J185" s="204">
        <f t="shared" si="25"/>
        <v>0</v>
      </c>
      <c r="K185" s="205"/>
      <c r="L185" s="206"/>
      <c r="M185" s="207" t="s">
        <v>1</v>
      </c>
      <c r="N185" s="208" t="s">
        <v>41</v>
      </c>
      <c r="P185" s="166">
        <f t="shared" si="26"/>
        <v>0</v>
      </c>
      <c r="Q185" s="166">
        <v>1.4999999999999999E-2</v>
      </c>
      <c r="R185" s="166">
        <f t="shared" si="27"/>
        <v>0.15</v>
      </c>
      <c r="S185" s="166">
        <v>0</v>
      </c>
      <c r="T185" s="167">
        <f t="shared" si="28"/>
        <v>0</v>
      </c>
      <c r="AR185" s="168" t="s">
        <v>171</v>
      </c>
      <c r="AT185" s="168" t="s">
        <v>167</v>
      </c>
      <c r="AU185" s="168" t="s">
        <v>88</v>
      </c>
      <c r="AY185" s="17" t="s">
        <v>146</v>
      </c>
      <c r="BE185" s="169">
        <f t="shared" si="29"/>
        <v>0</v>
      </c>
      <c r="BF185" s="169">
        <f t="shared" si="30"/>
        <v>0</v>
      </c>
      <c r="BG185" s="169">
        <f t="shared" si="31"/>
        <v>0</v>
      </c>
      <c r="BH185" s="169">
        <f t="shared" si="32"/>
        <v>0</v>
      </c>
      <c r="BI185" s="169">
        <f t="shared" si="33"/>
        <v>0</v>
      </c>
      <c r="BJ185" s="17" t="s">
        <v>88</v>
      </c>
      <c r="BK185" s="169">
        <f t="shared" si="34"/>
        <v>0</v>
      </c>
      <c r="BL185" s="17" t="s">
        <v>152</v>
      </c>
      <c r="BM185" s="168" t="s">
        <v>470</v>
      </c>
    </row>
    <row r="186" spans="2:65" s="1" customFormat="1" ht="24.15" customHeight="1">
      <c r="B186" s="127"/>
      <c r="C186" s="198" t="s">
        <v>471</v>
      </c>
      <c r="D186" s="198" t="s">
        <v>167</v>
      </c>
      <c r="E186" s="199" t="s">
        <v>472</v>
      </c>
      <c r="F186" s="200" t="s">
        <v>473</v>
      </c>
      <c r="G186" s="201" t="s">
        <v>238</v>
      </c>
      <c r="H186" s="202">
        <v>9</v>
      </c>
      <c r="I186" s="203"/>
      <c r="J186" s="204">
        <f t="shared" si="25"/>
        <v>0</v>
      </c>
      <c r="K186" s="205"/>
      <c r="L186" s="206"/>
      <c r="M186" s="207" t="s">
        <v>1</v>
      </c>
      <c r="N186" s="208" t="s">
        <v>41</v>
      </c>
      <c r="P186" s="166">
        <f t="shared" si="26"/>
        <v>0</v>
      </c>
      <c r="Q186" s="166">
        <v>1.4999999999999999E-2</v>
      </c>
      <c r="R186" s="166">
        <f t="shared" si="27"/>
        <v>0.13500000000000001</v>
      </c>
      <c r="S186" s="166">
        <v>0</v>
      </c>
      <c r="T186" s="167">
        <f t="shared" si="28"/>
        <v>0</v>
      </c>
      <c r="AR186" s="168" t="s">
        <v>171</v>
      </c>
      <c r="AT186" s="168" t="s">
        <v>167</v>
      </c>
      <c r="AU186" s="168" t="s">
        <v>88</v>
      </c>
      <c r="AY186" s="17" t="s">
        <v>146</v>
      </c>
      <c r="BE186" s="169">
        <f t="shared" si="29"/>
        <v>0</v>
      </c>
      <c r="BF186" s="169">
        <f t="shared" si="30"/>
        <v>0</v>
      </c>
      <c r="BG186" s="169">
        <f t="shared" si="31"/>
        <v>0</v>
      </c>
      <c r="BH186" s="169">
        <f t="shared" si="32"/>
        <v>0</v>
      </c>
      <c r="BI186" s="169">
        <f t="shared" si="33"/>
        <v>0</v>
      </c>
      <c r="BJ186" s="17" t="s">
        <v>88</v>
      </c>
      <c r="BK186" s="169">
        <f t="shared" si="34"/>
        <v>0</v>
      </c>
      <c r="BL186" s="17" t="s">
        <v>152</v>
      </c>
      <c r="BM186" s="168" t="s">
        <v>474</v>
      </c>
    </row>
    <row r="187" spans="2:65" s="1" customFormat="1" ht="21.75" customHeight="1">
      <c r="B187" s="127"/>
      <c r="C187" s="198" t="s">
        <v>475</v>
      </c>
      <c r="D187" s="198" t="s">
        <v>167</v>
      </c>
      <c r="E187" s="199" t="s">
        <v>476</v>
      </c>
      <c r="F187" s="200" t="s">
        <v>477</v>
      </c>
      <c r="G187" s="201" t="s">
        <v>238</v>
      </c>
      <c r="H187" s="202">
        <v>2</v>
      </c>
      <c r="I187" s="203"/>
      <c r="J187" s="204">
        <f t="shared" si="25"/>
        <v>0</v>
      </c>
      <c r="K187" s="205"/>
      <c r="L187" s="206"/>
      <c r="M187" s="207" t="s">
        <v>1</v>
      </c>
      <c r="N187" s="208" t="s">
        <v>41</v>
      </c>
      <c r="P187" s="166">
        <f t="shared" si="26"/>
        <v>0</v>
      </c>
      <c r="Q187" s="166">
        <v>1.4999999999999999E-2</v>
      </c>
      <c r="R187" s="166">
        <f t="shared" si="27"/>
        <v>0.03</v>
      </c>
      <c r="S187" s="166">
        <v>0</v>
      </c>
      <c r="T187" s="167">
        <f t="shared" si="28"/>
        <v>0</v>
      </c>
      <c r="AR187" s="168" t="s">
        <v>171</v>
      </c>
      <c r="AT187" s="168" t="s">
        <v>167</v>
      </c>
      <c r="AU187" s="168" t="s">
        <v>88</v>
      </c>
      <c r="AY187" s="17" t="s">
        <v>146</v>
      </c>
      <c r="BE187" s="169">
        <f t="shared" si="29"/>
        <v>0</v>
      </c>
      <c r="BF187" s="169">
        <f t="shared" si="30"/>
        <v>0</v>
      </c>
      <c r="BG187" s="169">
        <f t="shared" si="31"/>
        <v>0</v>
      </c>
      <c r="BH187" s="169">
        <f t="shared" si="32"/>
        <v>0</v>
      </c>
      <c r="BI187" s="169">
        <f t="shared" si="33"/>
        <v>0</v>
      </c>
      <c r="BJ187" s="17" t="s">
        <v>88</v>
      </c>
      <c r="BK187" s="169">
        <f t="shared" si="34"/>
        <v>0</v>
      </c>
      <c r="BL187" s="17" t="s">
        <v>152</v>
      </c>
      <c r="BM187" s="168" t="s">
        <v>478</v>
      </c>
    </row>
    <row r="188" spans="2:65" s="1" customFormat="1" ht="21.75" customHeight="1">
      <c r="B188" s="127"/>
      <c r="C188" s="198" t="s">
        <v>479</v>
      </c>
      <c r="D188" s="198" t="s">
        <v>167</v>
      </c>
      <c r="E188" s="199" t="s">
        <v>480</v>
      </c>
      <c r="F188" s="200" t="s">
        <v>481</v>
      </c>
      <c r="G188" s="201" t="s">
        <v>238</v>
      </c>
      <c r="H188" s="202">
        <v>1</v>
      </c>
      <c r="I188" s="203"/>
      <c r="J188" s="204">
        <f t="shared" si="25"/>
        <v>0</v>
      </c>
      <c r="K188" s="205"/>
      <c r="L188" s="206"/>
      <c r="M188" s="207" t="s">
        <v>1</v>
      </c>
      <c r="N188" s="208" t="s">
        <v>41</v>
      </c>
      <c r="P188" s="166">
        <f t="shared" si="26"/>
        <v>0</v>
      </c>
      <c r="Q188" s="166">
        <v>0.02</v>
      </c>
      <c r="R188" s="166">
        <f t="shared" si="27"/>
        <v>0.02</v>
      </c>
      <c r="S188" s="166">
        <v>0</v>
      </c>
      <c r="T188" s="167">
        <f t="shared" si="28"/>
        <v>0</v>
      </c>
      <c r="AR188" s="168" t="s">
        <v>171</v>
      </c>
      <c r="AT188" s="168" t="s">
        <v>167</v>
      </c>
      <c r="AU188" s="168" t="s">
        <v>88</v>
      </c>
      <c r="AY188" s="17" t="s">
        <v>146</v>
      </c>
      <c r="BE188" s="169">
        <f t="shared" si="29"/>
        <v>0</v>
      </c>
      <c r="BF188" s="169">
        <f t="shared" si="30"/>
        <v>0</v>
      </c>
      <c r="BG188" s="169">
        <f t="shared" si="31"/>
        <v>0</v>
      </c>
      <c r="BH188" s="169">
        <f t="shared" si="32"/>
        <v>0</v>
      </c>
      <c r="BI188" s="169">
        <f t="shared" si="33"/>
        <v>0</v>
      </c>
      <c r="BJ188" s="17" t="s">
        <v>88</v>
      </c>
      <c r="BK188" s="169">
        <f t="shared" si="34"/>
        <v>0</v>
      </c>
      <c r="BL188" s="17" t="s">
        <v>152</v>
      </c>
      <c r="BM188" s="168" t="s">
        <v>482</v>
      </c>
    </row>
    <row r="189" spans="2:65" s="1" customFormat="1" ht="24.15" customHeight="1">
      <c r="B189" s="127"/>
      <c r="C189" s="198" t="s">
        <v>483</v>
      </c>
      <c r="D189" s="198" t="s">
        <v>167</v>
      </c>
      <c r="E189" s="199" t="s">
        <v>484</v>
      </c>
      <c r="F189" s="200" t="s">
        <v>485</v>
      </c>
      <c r="G189" s="201" t="s">
        <v>238</v>
      </c>
      <c r="H189" s="202">
        <v>18</v>
      </c>
      <c r="I189" s="203"/>
      <c r="J189" s="204">
        <f t="shared" si="25"/>
        <v>0</v>
      </c>
      <c r="K189" s="205"/>
      <c r="L189" s="206"/>
      <c r="M189" s="207" t="s">
        <v>1</v>
      </c>
      <c r="N189" s="208" t="s">
        <v>41</v>
      </c>
      <c r="P189" s="166">
        <f t="shared" si="26"/>
        <v>0</v>
      </c>
      <c r="Q189" s="166">
        <v>5.0000000000000001E-3</v>
      </c>
      <c r="R189" s="166">
        <f t="shared" si="27"/>
        <v>0.09</v>
      </c>
      <c r="S189" s="166">
        <v>0</v>
      </c>
      <c r="T189" s="167">
        <f t="shared" si="28"/>
        <v>0</v>
      </c>
      <c r="AR189" s="168" t="s">
        <v>171</v>
      </c>
      <c r="AT189" s="168" t="s">
        <v>167</v>
      </c>
      <c r="AU189" s="168" t="s">
        <v>88</v>
      </c>
      <c r="AY189" s="17" t="s">
        <v>146</v>
      </c>
      <c r="BE189" s="169">
        <f t="shared" si="29"/>
        <v>0</v>
      </c>
      <c r="BF189" s="169">
        <f t="shared" si="30"/>
        <v>0</v>
      </c>
      <c r="BG189" s="169">
        <f t="shared" si="31"/>
        <v>0</v>
      </c>
      <c r="BH189" s="169">
        <f t="shared" si="32"/>
        <v>0</v>
      </c>
      <c r="BI189" s="169">
        <f t="shared" si="33"/>
        <v>0</v>
      </c>
      <c r="BJ189" s="17" t="s">
        <v>88</v>
      </c>
      <c r="BK189" s="169">
        <f t="shared" si="34"/>
        <v>0</v>
      </c>
      <c r="BL189" s="17" t="s">
        <v>152</v>
      </c>
      <c r="BM189" s="168" t="s">
        <v>486</v>
      </c>
    </row>
    <row r="190" spans="2:65" s="1" customFormat="1" ht="24.15" customHeight="1">
      <c r="B190" s="127"/>
      <c r="C190" s="198" t="s">
        <v>487</v>
      </c>
      <c r="D190" s="198" t="s">
        <v>167</v>
      </c>
      <c r="E190" s="199" t="s">
        <v>488</v>
      </c>
      <c r="F190" s="200" t="s">
        <v>489</v>
      </c>
      <c r="G190" s="201" t="s">
        <v>238</v>
      </c>
      <c r="H190" s="202">
        <v>60</v>
      </c>
      <c r="I190" s="203"/>
      <c r="J190" s="204">
        <f t="shared" si="25"/>
        <v>0</v>
      </c>
      <c r="K190" s="205"/>
      <c r="L190" s="206"/>
      <c r="M190" s="207" t="s">
        <v>1</v>
      </c>
      <c r="N190" s="208" t="s">
        <v>41</v>
      </c>
      <c r="P190" s="166">
        <f t="shared" si="26"/>
        <v>0</v>
      </c>
      <c r="Q190" s="166">
        <v>5.0000000000000001E-3</v>
      </c>
      <c r="R190" s="166">
        <f t="shared" si="27"/>
        <v>0.3</v>
      </c>
      <c r="S190" s="166">
        <v>0</v>
      </c>
      <c r="T190" s="167">
        <f t="shared" si="28"/>
        <v>0</v>
      </c>
      <c r="AR190" s="168" t="s">
        <v>171</v>
      </c>
      <c r="AT190" s="168" t="s">
        <v>167</v>
      </c>
      <c r="AU190" s="168" t="s">
        <v>88</v>
      </c>
      <c r="AY190" s="17" t="s">
        <v>146</v>
      </c>
      <c r="BE190" s="169">
        <f t="shared" si="29"/>
        <v>0</v>
      </c>
      <c r="BF190" s="169">
        <f t="shared" si="30"/>
        <v>0</v>
      </c>
      <c r="BG190" s="169">
        <f t="shared" si="31"/>
        <v>0</v>
      </c>
      <c r="BH190" s="169">
        <f t="shared" si="32"/>
        <v>0</v>
      </c>
      <c r="BI190" s="169">
        <f t="shared" si="33"/>
        <v>0</v>
      </c>
      <c r="BJ190" s="17" t="s">
        <v>88</v>
      </c>
      <c r="BK190" s="169">
        <f t="shared" si="34"/>
        <v>0</v>
      </c>
      <c r="BL190" s="17" t="s">
        <v>152</v>
      </c>
      <c r="BM190" s="168" t="s">
        <v>490</v>
      </c>
    </row>
    <row r="191" spans="2:65" s="1" customFormat="1" ht="24.15" customHeight="1">
      <c r="B191" s="127"/>
      <c r="C191" s="198" t="s">
        <v>491</v>
      </c>
      <c r="D191" s="198" t="s">
        <v>167</v>
      </c>
      <c r="E191" s="199" t="s">
        <v>492</v>
      </c>
      <c r="F191" s="200" t="s">
        <v>493</v>
      </c>
      <c r="G191" s="201" t="s">
        <v>238</v>
      </c>
      <c r="H191" s="202">
        <v>48</v>
      </c>
      <c r="I191" s="203"/>
      <c r="J191" s="204">
        <f t="shared" si="25"/>
        <v>0</v>
      </c>
      <c r="K191" s="205"/>
      <c r="L191" s="206"/>
      <c r="M191" s="207" t="s">
        <v>1</v>
      </c>
      <c r="N191" s="208" t="s">
        <v>41</v>
      </c>
      <c r="P191" s="166">
        <f t="shared" si="26"/>
        <v>0</v>
      </c>
      <c r="Q191" s="166">
        <v>5.0000000000000001E-3</v>
      </c>
      <c r="R191" s="166">
        <f t="shared" si="27"/>
        <v>0.24</v>
      </c>
      <c r="S191" s="166">
        <v>0</v>
      </c>
      <c r="T191" s="167">
        <f t="shared" si="28"/>
        <v>0</v>
      </c>
      <c r="AR191" s="168" t="s">
        <v>171</v>
      </c>
      <c r="AT191" s="168" t="s">
        <v>167</v>
      </c>
      <c r="AU191" s="168" t="s">
        <v>88</v>
      </c>
      <c r="AY191" s="17" t="s">
        <v>146</v>
      </c>
      <c r="BE191" s="169">
        <f t="shared" si="29"/>
        <v>0</v>
      </c>
      <c r="BF191" s="169">
        <f t="shared" si="30"/>
        <v>0</v>
      </c>
      <c r="BG191" s="169">
        <f t="shared" si="31"/>
        <v>0</v>
      </c>
      <c r="BH191" s="169">
        <f t="shared" si="32"/>
        <v>0</v>
      </c>
      <c r="BI191" s="169">
        <f t="shared" si="33"/>
        <v>0</v>
      </c>
      <c r="BJ191" s="17" t="s">
        <v>88</v>
      </c>
      <c r="BK191" s="169">
        <f t="shared" si="34"/>
        <v>0</v>
      </c>
      <c r="BL191" s="17" t="s">
        <v>152</v>
      </c>
      <c r="BM191" s="168" t="s">
        <v>494</v>
      </c>
    </row>
    <row r="192" spans="2:65" s="1" customFormat="1" ht="21.75" customHeight="1">
      <c r="B192" s="127"/>
      <c r="C192" s="198" t="s">
        <v>495</v>
      </c>
      <c r="D192" s="198" t="s">
        <v>167</v>
      </c>
      <c r="E192" s="199" t="s">
        <v>496</v>
      </c>
      <c r="F192" s="200" t="s">
        <v>497</v>
      </c>
      <c r="G192" s="201" t="s">
        <v>238</v>
      </c>
      <c r="H192" s="202">
        <v>24</v>
      </c>
      <c r="I192" s="203"/>
      <c r="J192" s="204">
        <f t="shared" si="25"/>
        <v>0</v>
      </c>
      <c r="K192" s="205"/>
      <c r="L192" s="206"/>
      <c r="M192" s="207" t="s">
        <v>1</v>
      </c>
      <c r="N192" s="208" t="s">
        <v>41</v>
      </c>
      <c r="P192" s="166">
        <f t="shared" si="26"/>
        <v>0</v>
      </c>
      <c r="Q192" s="166">
        <v>5.0000000000000001E-3</v>
      </c>
      <c r="R192" s="166">
        <f t="shared" si="27"/>
        <v>0.12</v>
      </c>
      <c r="S192" s="166">
        <v>0</v>
      </c>
      <c r="T192" s="167">
        <f t="shared" si="28"/>
        <v>0</v>
      </c>
      <c r="AR192" s="168" t="s">
        <v>171</v>
      </c>
      <c r="AT192" s="168" t="s">
        <v>167</v>
      </c>
      <c r="AU192" s="168" t="s">
        <v>88</v>
      </c>
      <c r="AY192" s="17" t="s">
        <v>146</v>
      </c>
      <c r="BE192" s="169">
        <f t="shared" si="29"/>
        <v>0</v>
      </c>
      <c r="BF192" s="169">
        <f t="shared" si="30"/>
        <v>0</v>
      </c>
      <c r="BG192" s="169">
        <f t="shared" si="31"/>
        <v>0</v>
      </c>
      <c r="BH192" s="169">
        <f t="shared" si="32"/>
        <v>0</v>
      </c>
      <c r="BI192" s="169">
        <f t="shared" si="33"/>
        <v>0</v>
      </c>
      <c r="BJ192" s="17" t="s">
        <v>88</v>
      </c>
      <c r="BK192" s="169">
        <f t="shared" si="34"/>
        <v>0</v>
      </c>
      <c r="BL192" s="17" t="s">
        <v>152</v>
      </c>
      <c r="BM192" s="168" t="s">
        <v>498</v>
      </c>
    </row>
    <row r="193" spans="2:65" s="1" customFormat="1" ht="21.75" customHeight="1">
      <c r="B193" s="127"/>
      <c r="C193" s="198" t="s">
        <v>499</v>
      </c>
      <c r="D193" s="198" t="s">
        <v>167</v>
      </c>
      <c r="E193" s="199" t="s">
        <v>500</v>
      </c>
      <c r="F193" s="200" t="s">
        <v>501</v>
      </c>
      <c r="G193" s="201" t="s">
        <v>238</v>
      </c>
      <c r="H193" s="202">
        <v>310</v>
      </c>
      <c r="I193" s="203"/>
      <c r="J193" s="204">
        <f t="shared" si="25"/>
        <v>0</v>
      </c>
      <c r="K193" s="205"/>
      <c r="L193" s="206"/>
      <c r="M193" s="207" t="s">
        <v>1</v>
      </c>
      <c r="N193" s="208" t="s">
        <v>41</v>
      </c>
      <c r="P193" s="166">
        <f t="shared" si="26"/>
        <v>0</v>
      </c>
      <c r="Q193" s="166">
        <v>5.0000000000000001E-3</v>
      </c>
      <c r="R193" s="166">
        <f t="shared" si="27"/>
        <v>1.55</v>
      </c>
      <c r="S193" s="166">
        <v>0</v>
      </c>
      <c r="T193" s="167">
        <f t="shared" si="28"/>
        <v>0</v>
      </c>
      <c r="AR193" s="168" t="s">
        <v>171</v>
      </c>
      <c r="AT193" s="168" t="s">
        <v>167</v>
      </c>
      <c r="AU193" s="168" t="s">
        <v>88</v>
      </c>
      <c r="AY193" s="17" t="s">
        <v>146</v>
      </c>
      <c r="BE193" s="169">
        <f t="shared" si="29"/>
        <v>0</v>
      </c>
      <c r="BF193" s="169">
        <f t="shared" si="30"/>
        <v>0</v>
      </c>
      <c r="BG193" s="169">
        <f t="shared" si="31"/>
        <v>0</v>
      </c>
      <c r="BH193" s="169">
        <f t="shared" si="32"/>
        <v>0</v>
      </c>
      <c r="BI193" s="169">
        <f t="shared" si="33"/>
        <v>0</v>
      </c>
      <c r="BJ193" s="17" t="s">
        <v>88</v>
      </c>
      <c r="BK193" s="169">
        <f t="shared" si="34"/>
        <v>0</v>
      </c>
      <c r="BL193" s="17" t="s">
        <v>152</v>
      </c>
      <c r="BM193" s="168" t="s">
        <v>502</v>
      </c>
    </row>
    <row r="194" spans="2:65" s="1" customFormat="1" ht="16.5" customHeight="1">
      <c r="B194" s="127"/>
      <c r="C194" s="157" t="s">
        <v>503</v>
      </c>
      <c r="D194" s="157" t="s">
        <v>148</v>
      </c>
      <c r="E194" s="158" t="s">
        <v>504</v>
      </c>
      <c r="F194" s="159" t="s">
        <v>505</v>
      </c>
      <c r="G194" s="160" t="s">
        <v>194</v>
      </c>
      <c r="H194" s="161">
        <v>36</v>
      </c>
      <c r="I194" s="162"/>
      <c r="J194" s="163">
        <f t="shared" si="25"/>
        <v>0</v>
      </c>
      <c r="K194" s="164"/>
      <c r="L194" s="32"/>
      <c r="M194" s="165" t="s">
        <v>1</v>
      </c>
      <c r="N194" s="126" t="s">
        <v>41</v>
      </c>
      <c r="P194" s="166">
        <f t="shared" si="26"/>
        <v>0</v>
      </c>
      <c r="Q194" s="166">
        <v>0</v>
      </c>
      <c r="R194" s="166">
        <f t="shared" si="27"/>
        <v>0</v>
      </c>
      <c r="S194" s="166">
        <v>0</v>
      </c>
      <c r="T194" s="167">
        <f t="shared" si="28"/>
        <v>0</v>
      </c>
      <c r="AR194" s="168" t="s">
        <v>152</v>
      </c>
      <c r="AT194" s="168" t="s">
        <v>148</v>
      </c>
      <c r="AU194" s="168" t="s">
        <v>88</v>
      </c>
      <c r="AY194" s="17" t="s">
        <v>146</v>
      </c>
      <c r="BE194" s="169">
        <f t="shared" si="29"/>
        <v>0</v>
      </c>
      <c r="BF194" s="169">
        <f t="shared" si="30"/>
        <v>0</v>
      </c>
      <c r="BG194" s="169">
        <f t="shared" si="31"/>
        <v>0</v>
      </c>
      <c r="BH194" s="169">
        <f t="shared" si="32"/>
        <v>0</v>
      </c>
      <c r="BI194" s="169">
        <f t="shared" si="33"/>
        <v>0</v>
      </c>
      <c r="BJ194" s="17" t="s">
        <v>88</v>
      </c>
      <c r="BK194" s="169">
        <f t="shared" si="34"/>
        <v>0</v>
      </c>
      <c r="BL194" s="17" t="s">
        <v>152</v>
      </c>
      <c r="BM194" s="168" t="s">
        <v>506</v>
      </c>
    </row>
    <row r="195" spans="2:65" s="1" customFormat="1" ht="16.5" customHeight="1">
      <c r="B195" s="127"/>
      <c r="C195" s="198" t="s">
        <v>507</v>
      </c>
      <c r="D195" s="198" t="s">
        <v>167</v>
      </c>
      <c r="E195" s="199" t="s">
        <v>508</v>
      </c>
      <c r="F195" s="200" t="s">
        <v>509</v>
      </c>
      <c r="G195" s="201" t="s">
        <v>194</v>
      </c>
      <c r="H195" s="202">
        <v>36</v>
      </c>
      <c r="I195" s="203"/>
      <c r="J195" s="204">
        <f t="shared" si="25"/>
        <v>0</v>
      </c>
      <c r="K195" s="205"/>
      <c r="L195" s="206"/>
      <c r="M195" s="207" t="s">
        <v>1</v>
      </c>
      <c r="N195" s="208" t="s">
        <v>41</v>
      </c>
      <c r="P195" s="166">
        <f t="shared" si="26"/>
        <v>0</v>
      </c>
      <c r="Q195" s="166">
        <v>1E-4</v>
      </c>
      <c r="R195" s="166">
        <f t="shared" si="27"/>
        <v>3.6000000000000003E-3</v>
      </c>
      <c r="S195" s="166">
        <v>0</v>
      </c>
      <c r="T195" s="167">
        <f t="shared" si="28"/>
        <v>0</v>
      </c>
      <c r="AR195" s="168" t="s">
        <v>171</v>
      </c>
      <c r="AT195" s="168" t="s">
        <v>167</v>
      </c>
      <c r="AU195" s="168" t="s">
        <v>88</v>
      </c>
      <c r="AY195" s="17" t="s">
        <v>146</v>
      </c>
      <c r="BE195" s="169">
        <f t="shared" si="29"/>
        <v>0</v>
      </c>
      <c r="BF195" s="169">
        <f t="shared" si="30"/>
        <v>0</v>
      </c>
      <c r="BG195" s="169">
        <f t="shared" si="31"/>
        <v>0</v>
      </c>
      <c r="BH195" s="169">
        <f t="shared" si="32"/>
        <v>0</v>
      </c>
      <c r="BI195" s="169">
        <f t="shared" si="33"/>
        <v>0</v>
      </c>
      <c r="BJ195" s="17" t="s">
        <v>88</v>
      </c>
      <c r="BK195" s="169">
        <f t="shared" si="34"/>
        <v>0</v>
      </c>
      <c r="BL195" s="17" t="s">
        <v>152</v>
      </c>
      <c r="BM195" s="168" t="s">
        <v>510</v>
      </c>
    </row>
    <row r="196" spans="2:65" s="1" customFormat="1" ht="44.25" customHeight="1">
      <c r="B196" s="127"/>
      <c r="C196" s="157" t="s">
        <v>511</v>
      </c>
      <c r="D196" s="157" t="s">
        <v>148</v>
      </c>
      <c r="E196" s="158" t="s">
        <v>437</v>
      </c>
      <c r="F196" s="159" t="s">
        <v>438</v>
      </c>
      <c r="G196" s="160" t="s">
        <v>170</v>
      </c>
      <c r="H196" s="161">
        <v>6.0000000000000001E-3</v>
      </c>
      <c r="I196" s="162"/>
      <c r="J196" s="163">
        <f t="shared" si="25"/>
        <v>0</v>
      </c>
      <c r="K196" s="164"/>
      <c r="L196" s="32"/>
      <c r="M196" s="165" t="s">
        <v>1</v>
      </c>
      <c r="N196" s="126" t="s">
        <v>41</v>
      </c>
      <c r="P196" s="166">
        <f t="shared" si="26"/>
        <v>0</v>
      </c>
      <c r="Q196" s="166">
        <v>0</v>
      </c>
      <c r="R196" s="166">
        <f t="shared" si="27"/>
        <v>0</v>
      </c>
      <c r="S196" s="166">
        <v>0</v>
      </c>
      <c r="T196" s="167">
        <f t="shared" si="28"/>
        <v>0</v>
      </c>
      <c r="AR196" s="168" t="s">
        <v>152</v>
      </c>
      <c r="AT196" s="168" t="s">
        <v>148</v>
      </c>
      <c r="AU196" s="168" t="s">
        <v>88</v>
      </c>
      <c r="AY196" s="17" t="s">
        <v>146</v>
      </c>
      <c r="BE196" s="169">
        <f t="shared" si="29"/>
        <v>0</v>
      </c>
      <c r="BF196" s="169">
        <f t="shared" si="30"/>
        <v>0</v>
      </c>
      <c r="BG196" s="169">
        <f t="shared" si="31"/>
        <v>0</v>
      </c>
      <c r="BH196" s="169">
        <f t="shared" si="32"/>
        <v>0</v>
      </c>
      <c r="BI196" s="169">
        <f t="shared" si="33"/>
        <v>0</v>
      </c>
      <c r="BJ196" s="17" t="s">
        <v>88</v>
      </c>
      <c r="BK196" s="169">
        <f t="shared" si="34"/>
        <v>0</v>
      </c>
      <c r="BL196" s="17" t="s">
        <v>152</v>
      </c>
      <c r="BM196" s="168" t="s">
        <v>512</v>
      </c>
    </row>
    <row r="197" spans="2:65" s="1" customFormat="1" ht="16.5" customHeight="1">
      <c r="B197" s="127"/>
      <c r="C197" s="198" t="s">
        <v>513</v>
      </c>
      <c r="D197" s="198" t="s">
        <v>167</v>
      </c>
      <c r="E197" s="199" t="s">
        <v>514</v>
      </c>
      <c r="F197" s="200" t="s">
        <v>515</v>
      </c>
      <c r="G197" s="201" t="s">
        <v>170</v>
      </c>
      <c r="H197" s="202">
        <v>6.0000000000000001E-3</v>
      </c>
      <c r="I197" s="203"/>
      <c r="J197" s="204">
        <f t="shared" si="25"/>
        <v>0</v>
      </c>
      <c r="K197" s="205"/>
      <c r="L197" s="206"/>
      <c r="M197" s="207" t="s">
        <v>1</v>
      </c>
      <c r="N197" s="208" t="s">
        <v>41</v>
      </c>
      <c r="P197" s="166">
        <f t="shared" si="26"/>
        <v>0</v>
      </c>
      <c r="Q197" s="166">
        <v>0</v>
      </c>
      <c r="R197" s="166">
        <f t="shared" si="27"/>
        <v>0</v>
      </c>
      <c r="S197" s="166">
        <v>0</v>
      </c>
      <c r="T197" s="167">
        <f t="shared" si="28"/>
        <v>0</v>
      </c>
      <c r="AR197" s="168" t="s">
        <v>171</v>
      </c>
      <c r="AT197" s="168" t="s">
        <v>167</v>
      </c>
      <c r="AU197" s="168" t="s">
        <v>88</v>
      </c>
      <c r="AY197" s="17" t="s">
        <v>146</v>
      </c>
      <c r="BE197" s="169">
        <f t="shared" si="29"/>
        <v>0</v>
      </c>
      <c r="BF197" s="169">
        <f t="shared" si="30"/>
        <v>0</v>
      </c>
      <c r="BG197" s="169">
        <f t="shared" si="31"/>
        <v>0</v>
      </c>
      <c r="BH197" s="169">
        <f t="shared" si="32"/>
        <v>0</v>
      </c>
      <c r="BI197" s="169">
        <f t="shared" si="33"/>
        <v>0</v>
      </c>
      <c r="BJ197" s="17" t="s">
        <v>88</v>
      </c>
      <c r="BK197" s="169">
        <f t="shared" si="34"/>
        <v>0</v>
      </c>
      <c r="BL197" s="17" t="s">
        <v>152</v>
      </c>
      <c r="BM197" s="168" t="s">
        <v>516</v>
      </c>
    </row>
    <row r="198" spans="2:65" s="11" customFormat="1" ht="22.8" customHeight="1">
      <c r="B198" s="145"/>
      <c r="D198" s="146" t="s">
        <v>74</v>
      </c>
      <c r="E198" s="155" t="s">
        <v>517</v>
      </c>
      <c r="F198" s="155" t="s">
        <v>242</v>
      </c>
      <c r="I198" s="148"/>
      <c r="J198" s="156">
        <f>BK198</f>
        <v>0</v>
      </c>
      <c r="L198" s="145"/>
      <c r="M198" s="150"/>
      <c r="P198" s="151">
        <f>P199</f>
        <v>0</v>
      </c>
      <c r="R198" s="151">
        <f>R199</f>
        <v>0</v>
      </c>
      <c r="T198" s="152">
        <f>T199</f>
        <v>0</v>
      </c>
      <c r="AR198" s="146" t="s">
        <v>82</v>
      </c>
      <c r="AT198" s="153" t="s">
        <v>74</v>
      </c>
      <c r="AU198" s="153" t="s">
        <v>82</v>
      </c>
      <c r="AY198" s="146" t="s">
        <v>146</v>
      </c>
      <c r="BK198" s="154">
        <f>BK199</f>
        <v>0</v>
      </c>
    </row>
    <row r="199" spans="2:65" s="1" customFormat="1" ht="33" customHeight="1">
      <c r="B199" s="127"/>
      <c r="C199" s="157" t="s">
        <v>518</v>
      </c>
      <c r="D199" s="157" t="s">
        <v>148</v>
      </c>
      <c r="E199" s="158" t="s">
        <v>379</v>
      </c>
      <c r="F199" s="159" t="s">
        <v>245</v>
      </c>
      <c r="G199" s="160" t="s">
        <v>170</v>
      </c>
      <c r="H199" s="161">
        <v>2.673</v>
      </c>
      <c r="I199" s="162"/>
      <c r="J199" s="163">
        <f>ROUND(I199*H199,2)</f>
        <v>0</v>
      </c>
      <c r="K199" s="164"/>
      <c r="L199" s="32"/>
      <c r="M199" s="165" t="s">
        <v>1</v>
      </c>
      <c r="N199" s="126" t="s">
        <v>41</v>
      </c>
      <c r="P199" s="166">
        <f>O199*H199</f>
        <v>0</v>
      </c>
      <c r="Q199" s="166">
        <v>0</v>
      </c>
      <c r="R199" s="166">
        <f>Q199*H199</f>
        <v>0</v>
      </c>
      <c r="S199" s="166">
        <v>0</v>
      </c>
      <c r="T199" s="167">
        <f>S199*H199</f>
        <v>0</v>
      </c>
      <c r="AR199" s="168" t="s">
        <v>152</v>
      </c>
      <c r="AT199" s="168" t="s">
        <v>148</v>
      </c>
      <c r="AU199" s="168" t="s">
        <v>88</v>
      </c>
      <c r="AY199" s="17" t="s">
        <v>146</v>
      </c>
      <c r="BE199" s="169">
        <f>IF(N199="základná",J199,0)</f>
        <v>0</v>
      </c>
      <c r="BF199" s="169">
        <f>IF(N199="znížená",J199,0)</f>
        <v>0</v>
      </c>
      <c r="BG199" s="169">
        <f>IF(N199="zákl. prenesená",J199,0)</f>
        <v>0</v>
      </c>
      <c r="BH199" s="169">
        <f>IF(N199="zníž. prenesená",J199,0)</f>
        <v>0</v>
      </c>
      <c r="BI199" s="169">
        <f>IF(N199="nulová",J199,0)</f>
        <v>0</v>
      </c>
      <c r="BJ199" s="17" t="s">
        <v>88</v>
      </c>
      <c r="BK199" s="169">
        <f>ROUND(I199*H199,2)</f>
        <v>0</v>
      </c>
      <c r="BL199" s="17" t="s">
        <v>152</v>
      </c>
      <c r="BM199" s="168" t="s">
        <v>519</v>
      </c>
    </row>
    <row r="200" spans="2:65" s="11" customFormat="1" ht="22.8" customHeight="1">
      <c r="B200" s="145"/>
      <c r="D200" s="146" t="s">
        <v>74</v>
      </c>
      <c r="E200" s="155" t="s">
        <v>520</v>
      </c>
      <c r="F200" s="155" t="s">
        <v>521</v>
      </c>
      <c r="I200" s="148"/>
      <c r="J200" s="156">
        <f>BK200</f>
        <v>0</v>
      </c>
      <c r="L200" s="145"/>
      <c r="M200" s="150"/>
      <c r="P200" s="151">
        <f>SUM(P201:P216)</f>
        <v>0</v>
      </c>
      <c r="R200" s="151">
        <f>SUM(R201:R216)</f>
        <v>8.4769800000000011</v>
      </c>
      <c r="T200" s="152">
        <f>SUM(T201:T216)</f>
        <v>0</v>
      </c>
      <c r="AR200" s="146" t="s">
        <v>82</v>
      </c>
      <c r="AT200" s="153" t="s">
        <v>74</v>
      </c>
      <c r="AU200" s="153" t="s">
        <v>82</v>
      </c>
      <c r="AY200" s="146" t="s">
        <v>146</v>
      </c>
      <c r="BK200" s="154">
        <f>SUM(BK201:BK216)</f>
        <v>0</v>
      </c>
    </row>
    <row r="201" spans="2:65" s="1" customFormat="1" ht="66.75" customHeight="1">
      <c r="B201" s="127"/>
      <c r="C201" s="157" t="s">
        <v>522</v>
      </c>
      <c r="D201" s="157" t="s">
        <v>148</v>
      </c>
      <c r="E201" s="158" t="s">
        <v>523</v>
      </c>
      <c r="F201" s="159" t="s">
        <v>524</v>
      </c>
      <c r="G201" s="160" t="s">
        <v>238</v>
      </c>
      <c r="H201" s="161">
        <v>2265</v>
      </c>
      <c r="I201" s="162"/>
      <c r="J201" s="163">
        <f t="shared" ref="J201:J216" si="35">ROUND(I201*H201,2)</f>
        <v>0</v>
      </c>
      <c r="K201" s="164"/>
      <c r="L201" s="32"/>
      <c r="M201" s="165" t="s">
        <v>1</v>
      </c>
      <c r="N201" s="126" t="s">
        <v>41</v>
      </c>
      <c r="P201" s="166">
        <f t="shared" ref="P201:P216" si="36">O201*H201</f>
        <v>0</v>
      </c>
      <c r="Q201" s="166">
        <v>0</v>
      </c>
      <c r="R201" s="166">
        <f t="shared" ref="R201:R216" si="37">Q201*H201</f>
        <v>0</v>
      </c>
      <c r="S201" s="166">
        <v>0</v>
      </c>
      <c r="T201" s="167">
        <f t="shared" ref="T201:T216" si="38">S201*H201</f>
        <v>0</v>
      </c>
      <c r="AR201" s="168" t="s">
        <v>152</v>
      </c>
      <c r="AT201" s="168" t="s">
        <v>148</v>
      </c>
      <c r="AU201" s="168" t="s">
        <v>88</v>
      </c>
      <c r="AY201" s="17" t="s">
        <v>146</v>
      </c>
      <c r="BE201" s="169">
        <f t="shared" ref="BE201:BE216" si="39">IF(N201="základná",J201,0)</f>
        <v>0</v>
      </c>
      <c r="BF201" s="169">
        <f t="shared" ref="BF201:BF216" si="40">IF(N201="znížená",J201,0)</f>
        <v>0</v>
      </c>
      <c r="BG201" s="169">
        <f t="shared" ref="BG201:BG216" si="41">IF(N201="zákl. prenesená",J201,0)</f>
        <v>0</v>
      </c>
      <c r="BH201" s="169">
        <f t="shared" ref="BH201:BH216" si="42">IF(N201="zníž. prenesená",J201,0)</f>
        <v>0</v>
      </c>
      <c r="BI201" s="169">
        <f t="shared" ref="BI201:BI216" si="43">IF(N201="nulová",J201,0)</f>
        <v>0</v>
      </c>
      <c r="BJ201" s="17" t="s">
        <v>88</v>
      </c>
      <c r="BK201" s="169">
        <f t="shared" ref="BK201:BK216" si="44">ROUND(I201*H201,2)</f>
        <v>0</v>
      </c>
      <c r="BL201" s="17" t="s">
        <v>152</v>
      </c>
      <c r="BM201" s="168" t="s">
        <v>525</v>
      </c>
    </row>
    <row r="202" spans="2:65" s="1" customFormat="1" ht="24.15" customHeight="1">
      <c r="B202" s="127"/>
      <c r="C202" s="157" t="s">
        <v>526</v>
      </c>
      <c r="D202" s="157" t="s">
        <v>148</v>
      </c>
      <c r="E202" s="158" t="s">
        <v>527</v>
      </c>
      <c r="F202" s="159" t="s">
        <v>528</v>
      </c>
      <c r="G202" s="160" t="s">
        <v>238</v>
      </c>
      <c r="H202" s="161">
        <v>2265</v>
      </c>
      <c r="I202" s="162"/>
      <c r="J202" s="163">
        <f t="shared" si="35"/>
        <v>0</v>
      </c>
      <c r="K202" s="164"/>
      <c r="L202" s="32"/>
      <c r="M202" s="165" t="s">
        <v>1</v>
      </c>
      <c r="N202" s="126" t="s">
        <v>41</v>
      </c>
      <c r="P202" s="166">
        <f t="shared" si="36"/>
        <v>0</v>
      </c>
      <c r="Q202" s="166">
        <v>0</v>
      </c>
      <c r="R202" s="166">
        <f t="shared" si="37"/>
        <v>0</v>
      </c>
      <c r="S202" s="166">
        <v>0</v>
      </c>
      <c r="T202" s="167">
        <f t="shared" si="38"/>
        <v>0</v>
      </c>
      <c r="AR202" s="168" t="s">
        <v>152</v>
      </c>
      <c r="AT202" s="168" t="s">
        <v>148</v>
      </c>
      <c r="AU202" s="168" t="s">
        <v>88</v>
      </c>
      <c r="AY202" s="17" t="s">
        <v>146</v>
      </c>
      <c r="BE202" s="169">
        <f t="shared" si="39"/>
        <v>0</v>
      </c>
      <c r="BF202" s="169">
        <f t="shared" si="40"/>
        <v>0</v>
      </c>
      <c r="BG202" s="169">
        <f t="shared" si="41"/>
        <v>0</v>
      </c>
      <c r="BH202" s="169">
        <f t="shared" si="42"/>
        <v>0</v>
      </c>
      <c r="BI202" s="169">
        <f t="shared" si="43"/>
        <v>0</v>
      </c>
      <c r="BJ202" s="17" t="s">
        <v>88</v>
      </c>
      <c r="BK202" s="169">
        <f t="shared" si="44"/>
        <v>0</v>
      </c>
      <c r="BL202" s="17" t="s">
        <v>152</v>
      </c>
      <c r="BM202" s="168" t="s">
        <v>529</v>
      </c>
    </row>
    <row r="203" spans="2:65" s="1" customFormat="1" ht="16.5" customHeight="1">
      <c r="B203" s="127"/>
      <c r="C203" s="198" t="s">
        <v>530</v>
      </c>
      <c r="D203" s="198" t="s">
        <v>167</v>
      </c>
      <c r="E203" s="199" t="s">
        <v>531</v>
      </c>
      <c r="F203" s="200" t="s">
        <v>532</v>
      </c>
      <c r="G203" s="201" t="s">
        <v>238</v>
      </c>
      <c r="H203" s="202">
        <v>2265</v>
      </c>
      <c r="I203" s="203"/>
      <c r="J203" s="204">
        <f t="shared" si="35"/>
        <v>0</v>
      </c>
      <c r="K203" s="205"/>
      <c r="L203" s="206"/>
      <c r="M203" s="207" t="s">
        <v>1</v>
      </c>
      <c r="N203" s="208" t="s">
        <v>41</v>
      </c>
      <c r="P203" s="166">
        <f t="shared" si="36"/>
        <v>0</v>
      </c>
      <c r="Q203" s="166">
        <v>5.0000000000000001E-4</v>
      </c>
      <c r="R203" s="166">
        <f t="shared" si="37"/>
        <v>1.1325000000000001</v>
      </c>
      <c r="S203" s="166">
        <v>0</v>
      </c>
      <c r="T203" s="167">
        <f t="shared" si="38"/>
        <v>0</v>
      </c>
      <c r="AR203" s="168" t="s">
        <v>171</v>
      </c>
      <c r="AT203" s="168" t="s">
        <v>167</v>
      </c>
      <c r="AU203" s="168" t="s">
        <v>88</v>
      </c>
      <c r="AY203" s="17" t="s">
        <v>146</v>
      </c>
      <c r="BE203" s="169">
        <f t="shared" si="39"/>
        <v>0</v>
      </c>
      <c r="BF203" s="169">
        <f t="shared" si="40"/>
        <v>0</v>
      </c>
      <c r="BG203" s="169">
        <f t="shared" si="41"/>
        <v>0</v>
      </c>
      <c r="BH203" s="169">
        <f t="shared" si="42"/>
        <v>0</v>
      </c>
      <c r="BI203" s="169">
        <f t="shared" si="43"/>
        <v>0</v>
      </c>
      <c r="BJ203" s="17" t="s">
        <v>88</v>
      </c>
      <c r="BK203" s="169">
        <f t="shared" si="44"/>
        <v>0</v>
      </c>
      <c r="BL203" s="17" t="s">
        <v>152</v>
      </c>
      <c r="BM203" s="168" t="s">
        <v>533</v>
      </c>
    </row>
    <row r="204" spans="2:65" s="1" customFormat="1" ht="24.15" customHeight="1">
      <c r="B204" s="127"/>
      <c r="C204" s="157" t="s">
        <v>534</v>
      </c>
      <c r="D204" s="157" t="s">
        <v>148</v>
      </c>
      <c r="E204" s="158" t="s">
        <v>535</v>
      </c>
      <c r="F204" s="159" t="s">
        <v>536</v>
      </c>
      <c r="G204" s="160" t="s">
        <v>238</v>
      </c>
      <c r="H204" s="161">
        <v>4692</v>
      </c>
      <c r="I204" s="162"/>
      <c r="J204" s="163">
        <f t="shared" si="35"/>
        <v>0</v>
      </c>
      <c r="K204" s="164"/>
      <c r="L204" s="32"/>
      <c r="M204" s="165" t="s">
        <v>1</v>
      </c>
      <c r="N204" s="126" t="s">
        <v>41</v>
      </c>
      <c r="P204" s="166">
        <f t="shared" si="36"/>
        <v>0</v>
      </c>
      <c r="Q204" s="166">
        <v>0</v>
      </c>
      <c r="R204" s="166">
        <f t="shared" si="37"/>
        <v>0</v>
      </c>
      <c r="S204" s="166">
        <v>0</v>
      </c>
      <c r="T204" s="167">
        <f t="shared" si="38"/>
        <v>0</v>
      </c>
      <c r="AR204" s="168" t="s">
        <v>152</v>
      </c>
      <c r="AT204" s="168" t="s">
        <v>148</v>
      </c>
      <c r="AU204" s="168" t="s">
        <v>88</v>
      </c>
      <c r="AY204" s="17" t="s">
        <v>146</v>
      </c>
      <c r="BE204" s="169">
        <f t="shared" si="39"/>
        <v>0</v>
      </c>
      <c r="BF204" s="169">
        <f t="shared" si="40"/>
        <v>0</v>
      </c>
      <c r="BG204" s="169">
        <f t="shared" si="41"/>
        <v>0</v>
      </c>
      <c r="BH204" s="169">
        <f t="shared" si="42"/>
        <v>0</v>
      </c>
      <c r="BI204" s="169">
        <f t="shared" si="43"/>
        <v>0</v>
      </c>
      <c r="BJ204" s="17" t="s">
        <v>88</v>
      </c>
      <c r="BK204" s="169">
        <f t="shared" si="44"/>
        <v>0</v>
      </c>
      <c r="BL204" s="17" t="s">
        <v>152</v>
      </c>
      <c r="BM204" s="168" t="s">
        <v>537</v>
      </c>
    </row>
    <row r="205" spans="2:65" s="1" customFormat="1" ht="24.15" customHeight="1">
      <c r="B205" s="127"/>
      <c r="C205" s="198" t="s">
        <v>538</v>
      </c>
      <c r="D205" s="198" t="s">
        <v>167</v>
      </c>
      <c r="E205" s="199" t="s">
        <v>539</v>
      </c>
      <c r="F205" s="200" t="s">
        <v>540</v>
      </c>
      <c r="G205" s="201" t="s">
        <v>238</v>
      </c>
      <c r="H205" s="202">
        <v>777</v>
      </c>
      <c r="I205" s="203"/>
      <c r="J205" s="204">
        <f t="shared" si="35"/>
        <v>0</v>
      </c>
      <c r="K205" s="205"/>
      <c r="L205" s="206"/>
      <c r="M205" s="207" t="s">
        <v>1</v>
      </c>
      <c r="N205" s="208" t="s">
        <v>41</v>
      </c>
      <c r="P205" s="166">
        <f t="shared" si="36"/>
        <v>0</v>
      </c>
      <c r="Q205" s="166">
        <v>1.0000000000000001E-5</v>
      </c>
      <c r="R205" s="166">
        <f t="shared" si="37"/>
        <v>7.7700000000000009E-3</v>
      </c>
      <c r="S205" s="166">
        <v>0</v>
      </c>
      <c r="T205" s="167">
        <f t="shared" si="38"/>
        <v>0</v>
      </c>
      <c r="AR205" s="168" t="s">
        <v>171</v>
      </c>
      <c r="AT205" s="168" t="s">
        <v>167</v>
      </c>
      <c r="AU205" s="168" t="s">
        <v>88</v>
      </c>
      <c r="AY205" s="17" t="s">
        <v>146</v>
      </c>
      <c r="BE205" s="169">
        <f t="shared" si="39"/>
        <v>0</v>
      </c>
      <c r="BF205" s="169">
        <f t="shared" si="40"/>
        <v>0</v>
      </c>
      <c r="BG205" s="169">
        <f t="shared" si="41"/>
        <v>0</v>
      </c>
      <c r="BH205" s="169">
        <f t="shared" si="42"/>
        <v>0</v>
      </c>
      <c r="BI205" s="169">
        <f t="shared" si="43"/>
        <v>0</v>
      </c>
      <c r="BJ205" s="17" t="s">
        <v>88</v>
      </c>
      <c r="BK205" s="169">
        <f t="shared" si="44"/>
        <v>0</v>
      </c>
      <c r="BL205" s="17" t="s">
        <v>152</v>
      </c>
      <c r="BM205" s="168" t="s">
        <v>541</v>
      </c>
    </row>
    <row r="206" spans="2:65" s="1" customFormat="1" ht="16.5" customHeight="1">
      <c r="B206" s="127"/>
      <c r="C206" s="198" t="s">
        <v>542</v>
      </c>
      <c r="D206" s="198" t="s">
        <v>167</v>
      </c>
      <c r="E206" s="199" t="s">
        <v>543</v>
      </c>
      <c r="F206" s="200" t="s">
        <v>544</v>
      </c>
      <c r="G206" s="201" t="s">
        <v>238</v>
      </c>
      <c r="H206" s="202">
        <v>1582</v>
      </c>
      <c r="I206" s="203"/>
      <c r="J206" s="204">
        <f t="shared" si="35"/>
        <v>0</v>
      </c>
      <c r="K206" s="205"/>
      <c r="L206" s="206"/>
      <c r="M206" s="207" t="s">
        <v>1</v>
      </c>
      <c r="N206" s="208" t="s">
        <v>41</v>
      </c>
      <c r="P206" s="166">
        <f t="shared" si="36"/>
        <v>0</v>
      </c>
      <c r="Q206" s="166">
        <v>1.0000000000000001E-5</v>
      </c>
      <c r="R206" s="166">
        <f t="shared" si="37"/>
        <v>1.5820000000000001E-2</v>
      </c>
      <c r="S206" s="166">
        <v>0</v>
      </c>
      <c r="T206" s="167">
        <f t="shared" si="38"/>
        <v>0</v>
      </c>
      <c r="AR206" s="168" t="s">
        <v>171</v>
      </c>
      <c r="AT206" s="168" t="s">
        <v>167</v>
      </c>
      <c r="AU206" s="168" t="s">
        <v>88</v>
      </c>
      <c r="AY206" s="17" t="s">
        <v>146</v>
      </c>
      <c r="BE206" s="169">
        <f t="shared" si="39"/>
        <v>0</v>
      </c>
      <c r="BF206" s="169">
        <f t="shared" si="40"/>
        <v>0</v>
      </c>
      <c r="BG206" s="169">
        <f t="shared" si="41"/>
        <v>0</v>
      </c>
      <c r="BH206" s="169">
        <f t="shared" si="42"/>
        <v>0</v>
      </c>
      <c r="BI206" s="169">
        <f t="shared" si="43"/>
        <v>0</v>
      </c>
      <c r="BJ206" s="17" t="s">
        <v>88</v>
      </c>
      <c r="BK206" s="169">
        <f t="shared" si="44"/>
        <v>0</v>
      </c>
      <c r="BL206" s="17" t="s">
        <v>152</v>
      </c>
      <c r="BM206" s="168" t="s">
        <v>545</v>
      </c>
    </row>
    <row r="207" spans="2:65" s="1" customFormat="1" ht="24.15" customHeight="1">
      <c r="B207" s="127"/>
      <c r="C207" s="198" t="s">
        <v>546</v>
      </c>
      <c r="D207" s="198" t="s">
        <v>167</v>
      </c>
      <c r="E207" s="199" t="s">
        <v>547</v>
      </c>
      <c r="F207" s="200" t="s">
        <v>548</v>
      </c>
      <c r="G207" s="201" t="s">
        <v>238</v>
      </c>
      <c r="H207" s="202">
        <v>2332</v>
      </c>
      <c r="I207" s="203"/>
      <c r="J207" s="204">
        <f t="shared" si="35"/>
        <v>0</v>
      </c>
      <c r="K207" s="205"/>
      <c r="L207" s="206"/>
      <c r="M207" s="207" t="s">
        <v>1</v>
      </c>
      <c r="N207" s="208" t="s">
        <v>41</v>
      </c>
      <c r="P207" s="166">
        <f t="shared" si="36"/>
        <v>0</v>
      </c>
      <c r="Q207" s="166">
        <v>1.0000000000000001E-5</v>
      </c>
      <c r="R207" s="166">
        <f t="shared" si="37"/>
        <v>2.332E-2</v>
      </c>
      <c r="S207" s="166">
        <v>0</v>
      </c>
      <c r="T207" s="167">
        <f t="shared" si="38"/>
        <v>0</v>
      </c>
      <c r="AR207" s="168" t="s">
        <v>171</v>
      </c>
      <c r="AT207" s="168" t="s">
        <v>167</v>
      </c>
      <c r="AU207" s="168" t="s">
        <v>88</v>
      </c>
      <c r="AY207" s="17" t="s">
        <v>146</v>
      </c>
      <c r="BE207" s="169">
        <f t="shared" si="39"/>
        <v>0</v>
      </c>
      <c r="BF207" s="169">
        <f t="shared" si="40"/>
        <v>0</v>
      </c>
      <c r="BG207" s="169">
        <f t="shared" si="41"/>
        <v>0</v>
      </c>
      <c r="BH207" s="169">
        <f t="shared" si="42"/>
        <v>0</v>
      </c>
      <c r="BI207" s="169">
        <f t="shared" si="43"/>
        <v>0</v>
      </c>
      <c r="BJ207" s="17" t="s">
        <v>88</v>
      </c>
      <c r="BK207" s="169">
        <f t="shared" si="44"/>
        <v>0</v>
      </c>
      <c r="BL207" s="17" t="s">
        <v>152</v>
      </c>
      <c r="BM207" s="168" t="s">
        <v>549</v>
      </c>
    </row>
    <row r="208" spans="2:65" s="1" customFormat="1" ht="55.5" customHeight="1">
      <c r="B208" s="127"/>
      <c r="C208" s="157" t="s">
        <v>550</v>
      </c>
      <c r="D208" s="157" t="s">
        <v>148</v>
      </c>
      <c r="E208" s="158" t="s">
        <v>551</v>
      </c>
      <c r="F208" s="159" t="s">
        <v>552</v>
      </c>
      <c r="G208" s="160" t="s">
        <v>194</v>
      </c>
      <c r="H208" s="161">
        <v>297.86</v>
      </c>
      <c r="I208" s="162"/>
      <c r="J208" s="163">
        <f t="shared" si="35"/>
        <v>0</v>
      </c>
      <c r="K208" s="164"/>
      <c r="L208" s="32"/>
      <c r="M208" s="165" t="s">
        <v>1</v>
      </c>
      <c r="N208" s="126" t="s">
        <v>41</v>
      </c>
      <c r="P208" s="166">
        <f t="shared" si="36"/>
        <v>0</v>
      </c>
      <c r="Q208" s="166">
        <v>0</v>
      </c>
      <c r="R208" s="166">
        <f t="shared" si="37"/>
        <v>0</v>
      </c>
      <c r="S208" s="166">
        <v>0</v>
      </c>
      <c r="T208" s="167">
        <f t="shared" si="38"/>
        <v>0</v>
      </c>
      <c r="AR208" s="168" t="s">
        <v>152</v>
      </c>
      <c r="AT208" s="168" t="s">
        <v>148</v>
      </c>
      <c r="AU208" s="168" t="s">
        <v>88</v>
      </c>
      <c r="AY208" s="17" t="s">
        <v>146</v>
      </c>
      <c r="BE208" s="169">
        <f t="shared" si="39"/>
        <v>0</v>
      </c>
      <c r="BF208" s="169">
        <f t="shared" si="40"/>
        <v>0</v>
      </c>
      <c r="BG208" s="169">
        <f t="shared" si="41"/>
        <v>0</v>
      </c>
      <c r="BH208" s="169">
        <f t="shared" si="42"/>
        <v>0</v>
      </c>
      <c r="BI208" s="169">
        <f t="shared" si="43"/>
        <v>0</v>
      </c>
      <c r="BJ208" s="17" t="s">
        <v>88</v>
      </c>
      <c r="BK208" s="169">
        <f t="shared" si="44"/>
        <v>0</v>
      </c>
      <c r="BL208" s="17" t="s">
        <v>152</v>
      </c>
      <c r="BM208" s="168" t="s">
        <v>553</v>
      </c>
    </row>
    <row r="209" spans="2:65" s="1" customFormat="1" ht="49.05" customHeight="1">
      <c r="B209" s="127"/>
      <c r="C209" s="157" t="s">
        <v>554</v>
      </c>
      <c r="D209" s="157" t="s">
        <v>148</v>
      </c>
      <c r="E209" s="158" t="s">
        <v>555</v>
      </c>
      <c r="F209" s="159" t="s">
        <v>556</v>
      </c>
      <c r="G209" s="160" t="s">
        <v>194</v>
      </c>
      <c r="H209" s="161">
        <v>297.86</v>
      </c>
      <c r="I209" s="162"/>
      <c r="J209" s="163">
        <f t="shared" si="35"/>
        <v>0</v>
      </c>
      <c r="K209" s="164"/>
      <c r="L209" s="32"/>
      <c r="M209" s="165" t="s">
        <v>1</v>
      </c>
      <c r="N209" s="126" t="s">
        <v>41</v>
      </c>
      <c r="P209" s="166">
        <f t="shared" si="36"/>
        <v>0</v>
      </c>
      <c r="Q209" s="166">
        <v>0</v>
      </c>
      <c r="R209" s="166">
        <f t="shared" si="37"/>
        <v>0</v>
      </c>
      <c r="S209" s="166">
        <v>0</v>
      </c>
      <c r="T209" s="167">
        <f t="shared" si="38"/>
        <v>0</v>
      </c>
      <c r="AR209" s="168" t="s">
        <v>152</v>
      </c>
      <c r="AT209" s="168" t="s">
        <v>148</v>
      </c>
      <c r="AU209" s="168" t="s">
        <v>88</v>
      </c>
      <c r="AY209" s="17" t="s">
        <v>146</v>
      </c>
      <c r="BE209" s="169">
        <f t="shared" si="39"/>
        <v>0</v>
      </c>
      <c r="BF209" s="169">
        <f t="shared" si="40"/>
        <v>0</v>
      </c>
      <c r="BG209" s="169">
        <f t="shared" si="41"/>
        <v>0</v>
      </c>
      <c r="BH209" s="169">
        <f t="shared" si="42"/>
        <v>0</v>
      </c>
      <c r="BI209" s="169">
        <f t="shared" si="43"/>
        <v>0</v>
      </c>
      <c r="BJ209" s="17" t="s">
        <v>88</v>
      </c>
      <c r="BK209" s="169">
        <f t="shared" si="44"/>
        <v>0</v>
      </c>
      <c r="BL209" s="17" t="s">
        <v>152</v>
      </c>
      <c r="BM209" s="168" t="s">
        <v>557</v>
      </c>
    </row>
    <row r="210" spans="2:65" s="1" customFormat="1" ht="16.5" customHeight="1">
      <c r="B210" s="127"/>
      <c r="C210" s="198" t="s">
        <v>558</v>
      </c>
      <c r="D210" s="198" t="s">
        <v>167</v>
      </c>
      <c r="E210" s="199" t="s">
        <v>559</v>
      </c>
      <c r="F210" s="200" t="s">
        <v>560</v>
      </c>
      <c r="G210" s="201" t="s">
        <v>367</v>
      </c>
      <c r="H210" s="202">
        <v>20850.2</v>
      </c>
      <c r="I210" s="203"/>
      <c r="J210" s="204">
        <f t="shared" si="35"/>
        <v>0</v>
      </c>
      <c r="K210" s="205"/>
      <c r="L210" s="206"/>
      <c r="M210" s="207" t="s">
        <v>1</v>
      </c>
      <c r="N210" s="208" t="s">
        <v>41</v>
      </c>
      <c r="P210" s="166">
        <f t="shared" si="36"/>
        <v>0</v>
      </c>
      <c r="Q210" s="166">
        <v>3.5E-4</v>
      </c>
      <c r="R210" s="166">
        <f t="shared" si="37"/>
        <v>7.2975700000000003</v>
      </c>
      <c r="S210" s="166">
        <v>0</v>
      </c>
      <c r="T210" s="167">
        <f t="shared" si="38"/>
        <v>0</v>
      </c>
      <c r="AR210" s="168" t="s">
        <v>171</v>
      </c>
      <c r="AT210" s="168" t="s">
        <v>167</v>
      </c>
      <c r="AU210" s="168" t="s">
        <v>88</v>
      </c>
      <c r="AY210" s="17" t="s">
        <v>146</v>
      </c>
      <c r="BE210" s="169">
        <f t="shared" si="39"/>
        <v>0</v>
      </c>
      <c r="BF210" s="169">
        <f t="shared" si="40"/>
        <v>0</v>
      </c>
      <c r="BG210" s="169">
        <f t="shared" si="41"/>
        <v>0</v>
      </c>
      <c r="BH210" s="169">
        <f t="shared" si="42"/>
        <v>0</v>
      </c>
      <c r="BI210" s="169">
        <f t="shared" si="43"/>
        <v>0</v>
      </c>
      <c r="BJ210" s="17" t="s">
        <v>88</v>
      </c>
      <c r="BK210" s="169">
        <f t="shared" si="44"/>
        <v>0</v>
      </c>
      <c r="BL210" s="17" t="s">
        <v>152</v>
      </c>
      <c r="BM210" s="168" t="s">
        <v>561</v>
      </c>
    </row>
    <row r="211" spans="2:65" s="1" customFormat="1" ht="24.15" customHeight="1">
      <c r="B211" s="127"/>
      <c r="C211" s="157" t="s">
        <v>562</v>
      </c>
      <c r="D211" s="157" t="s">
        <v>148</v>
      </c>
      <c r="E211" s="158" t="s">
        <v>563</v>
      </c>
      <c r="F211" s="159" t="s">
        <v>564</v>
      </c>
      <c r="G211" s="160" t="s">
        <v>194</v>
      </c>
      <c r="H211" s="161">
        <v>70</v>
      </c>
      <c r="I211" s="162"/>
      <c r="J211" s="163">
        <f t="shared" si="35"/>
        <v>0</v>
      </c>
      <c r="K211" s="164"/>
      <c r="L211" s="32"/>
      <c r="M211" s="165" t="s">
        <v>1</v>
      </c>
      <c r="N211" s="126" t="s">
        <v>41</v>
      </c>
      <c r="P211" s="166">
        <f t="shared" si="36"/>
        <v>0</v>
      </c>
      <c r="Q211" s="166">
        <v>0</v>
      </c>
      <c r="R211" s="166">
        <f t="shared" si="37"/>
        <v>0</v>
      </c>
      <c r="S211" s="166">
        <v>0</v>
      </c>
      <c r="T211" s="167">
        <f t="shared" si="38"/>
        <v>0</v>
      </c>
      <c r="AR211" s="168" t="s">
        <v>152</v>
      </c>
      <c r="AT211" s="168" t="s">
        <v>148</v>
      </c>
      <c r="AU211" s="168" t="s">
        <v>88</v>
      </c>
      <c r="AY211" s="17" t="s">
        <v>146</v>
      </c>
      <c r="BE211" s="169">
        <f t="shared" si="39"/>
        <v>0</v>
      </c>
      <c r="BF211" s="169">
        <f t="shared" si="40"/>
        <v>0</v>
      </c>
      <c r="BG211" s="169">
        <f t="shared" si="41"/>
        <v>0</v>
      </c>
      <c r="BH211" s="169">
        <f t="shared" si="42"/>
        <v>0</v>
      </c>
      <c r="BI211" s="169">
        <f t="shared" si="43"/>
        <v>0</v>
      </c>
      <c r="BJ211" s="17" t="s">
        <v>88</v>
      </c>
      <c r="BK211" s="169">
        <f t="shared" si="44"/>
        <v>0</v>
      </c>
      <c r="BL211" s="17" t="s">
        <v>152</v>
      </c>
      <c r="BM211" s="168" t="s">
        <v>565</v>
      </c>
    </row>
    <row r="212" spans="2:65" s="1" customFormat="1" ht="37.799999999999997" customHeight="1">
      <c r="B212" s="127"/>
      <c r="C212" s="198" t="s">
        <v>566</v>
      </c>
      <c r="D212" s="198" t="s">
        <v>167</v>
      </c>
      <c r="E212" s="199" t="s">
        <v>567</v>
      </c>
      <c r="F212" s="200" t="s">
        <v>568</v>
      </c>
      <c r="G212" s="201" t="s">
        <v>194</v>
      </c>
      <c r="H212" s="202">
        <v>77</v>
      </c>
      <c r="I212" s="203"/>
      <c r="J212" s="204">
        <f t="shared" si="35"/>
        <v>0</v>
      </c>
      <c r="K212" s="205"/>
      <c r="L212" s="206"/>
      <c r="M212" s="207" t="s">
        <v>1</v>
      </c>
      <c r="N212" s="208" t="s">
        <v>41</v>
      </c>
      <c r="P212" s="166">
        <f t="shared" si="36"/>
        <v>0</v>
      </c>
      <c r="Q212" s="166">
        <v>0</v>
      </c>
      <c r="R212" s="166">
        <f t="shared" si="37"/>
        <v>0</v>
      </c>
      <c r="S212" s="166">
        <v>0</v>
      </c>
      <c r="T212" s="167">
        <f t="shared" si="38"/>
        <v>0</v>
      </c>
      <c r="AR212" s="168" t="s">
        <v>171</v>
      </c>
      <c r="AT212" s="168" t="s">
        <v>167</v>
      </c>
      <c r="AU212" s="168" t="s">
        <v>88</v>
      </c>
      <c r="AY212" s="17" t="s">
        <v>146</v>
      </c>
      <c r="BE212" s="169">
        <f t="shared" si="39"/>
        <v>0</v>
      </c>
      <c r="BF212" s="169">
        <f t="shared" si="40"/>
        <v>0</v>
      </c>
      <c r="BG212" s="169">
        <f t="shared" si="41"/>
        <v>0</v>
      </c>
      <c r="BH212" s="169">
        <f t="shared" si="42"/>
        <v>0</v>
      </c>
      <c r="BI212" s="169">
        <f t="shared" si="43"/>
        <v>0</v>
      </c>
      <c r="BJ212" s="17" t="s">
        <v>88</v>
      </c>
      <c r="BK212" s="169">
        <f t="shared" si="44"/>
        <v>0</v>
      </c>
      <c r="BL212" s="17" t="s">
        <v>152</v>
      </c>
      <c r="BM212" s="168" t="s">
        <v>569</v>
      </c>
    </row>
    <row r="213" spans="2:65" s="1" customFormat="1" ht="44.25" customHeight="1">
      <c r="B213" s="127"/>
      <c r="C213" s="157" t="s">
        <v>570</v>
      </c>
      <c r="D213" s="157" t="s">
        <v>148</v>
      </c>
      <c r="E213" s="158" t="s">
        <v>571</v>
      </c>
      <c r="F213" s="159" t="s">
        <v>572</v>
      </c>
      <c r="G213" s="160" t="s">
        <v>170</v>
      </c>
      <c r="H213" s="161">
        <v>2.8000000000000001E-2</v>
      </c>
      <c r="I213" s="162"/>
      <c r="J213" s="163">
        <f t="shared" si="35"/>
        <v>0</v>
      </c>
      <c r="K213" s="164"/>
      <c r="L213" s="32"/>
      <c r="M213" s="165" t="s">
        <v>1</v>
      </c>
      <c r="N213" s="126" t="s">
        <v>41</v>
      </c>
      <c r="P213" s="166">
        <f t="shared" si="36"/>
        <v>0</v>
      </c>
      <c r="Q213" s="166">
        <v>0</v>
      </c>
      <c r="R213" s="166">
        <f t="shared" si="37"/>
        <v>0</v>
      </c>
      <c r="S213" s="166">
        <v>0</v>
      </c>
      <c r="T213" s="167">
        <f t="shared" si="38"/>
        <v>0</v>
      </c>
      <c r="AR213" s="168" t="s">
        <v>152</v>
      </c>
      <c r="AT213" s="168" t="s">
        <v>148</v>
      </c>
      <c r="AU213" s="168" t="s">
        <v>88</v>
      </c>
      <c r="AY213" s="17" t="s">
        <v>146</v>
      </c>
      <c r="BE213" s="169">
        <f t="shared" si="39"/>
        <v>0</v>
      </c>
      <c r="BF213" s="169">
        <f t="shared" si="40"/>
        <v>0</v>
      </c>
      <c r="BG213" s="169">
        <f t="shared" si="41"/>
        <v>0</v>
      </c>
      <c r="BH213" s="169">
        <f t="shared" si="42"/>
        <v>0</v>
      </c>
      <c r="BI213" s="169">
        <f t="shared" si="43"/>
        <v>0</v>
      </c>
      <c r="BJ213" s="17" t="s">
        <v>88</v>
      </c>
      <c r="BK213" s="169">
        <f t="shared" si="44"/>
        <v>0</v>
      </c>
      <c r="BL213" s="17" t="s">
        <v>152</v>
      </c>
      <c r="BM213" s="168" t="s">
        <v>573</v>
      </c>
    </row>
    <row r="214" spans="2:65" s="1" customFormat="1" ht="16.5" customHeight="1">
      <c r="B214" s="127"/>
      <c r="C214" s="198" t="s">
        <v>574</v>
      </c>
      <c r="D214" s="198" t="s">
        <v>167</v>
      </c>
      <c r="E214" s="199" t="s">
        <v>575</v>
      </c>
      <c r="F214" s="200" t="s">
        <v>576</v>
      </c>
      <c r="G214" s="201" t="s">
        <v>170</v>
      </c>
      <c r="H214" s="202">
        <v>2.8000000000000001E-2</v>
      </c>
      <c r="I214" s="203"/>
      <c r="J214" s="204">
        <f t="shared" si="35"/>
        <v>0</v>
      </c>
      <c r="K214" s="205"/>
      <c r="L214" s="206"/>
      <c r="M214" s="207" t="s">
        <v>1</v>
      </c>
      <c r="N214" s="208" t="s">
        <v>41</v>
      </c>
      <c r="P214" s="166">
        <f t="shared" si="36"/>
        <v>0</v>
      </c>
      <c r="Q214" s="166">
        <v>0</v>
      </c>
      <c r="R214" s="166">
        <f t="shared" si="37"/>
        <v>0</v>
      </c>
      <c r="S214" s="166">
        <v>0</v>
      </c>
      <c r="T214" s="167">
        <f t="shared" si="38"/>
        <v>0</v>
      </c>
      <c r="AR214" s="168" t="s">
        <v>171</v>
      </c>
      <c r="AT214" s="168" t="s">
        <v>167</v>
      </c>
      <c r="AU214" s="168" t="s">
        <v>88</v>
      </c>
      <c r="AY214" s="17" t="s">
        <v>146</v>
      </c>
      <c r="BE214" s="169">
        <f t="shared" si="39"/>
        <v>0</v>
      </c>
      <c r="BF214" s="169">
        <f t="shared" si="40"/>
        <v>0</v>
      </c>
      <c r="BG214" s="169">
        <f t="shared" si="41"/>
        <v>0</v>
      </c>
      <c r="BH214" s="169">
        <f t="shared" si="42"/>
        <v>0</v>
      </c>
      <c r="BI214" s="169">
        <f t="shared" si="43"/>
        <v>0</v>
      </c>
      <c r="BJ214" s="17" t="s">
        <v>88</v>
      </c>
      <c r="BK214" s="169">
        <f t="shared" si="44"/>
        <v>0</v>
      </c>
      <c r="BL214" s="17" t="s">
        <v>152</v>
      </c>
      <c r="BM214" s="168" t="s">
        <v>577</v>
      </c>
    </row>
    <row r="215" spans="2:65" s="1" customFormat="1" ht="21.75" customHeight="1">
      <c r="B215" s="127"/>
      <c r="C215" s="157" t="s">
        <v>578</v>
      </c>
      <c r="D215" s="157" t="s">
        <v>148</v>
      </c>
      <c r="E215" s="158" t="s">
        <v>443</v>
      </c>
      <c r="F215" s="159" t="s">
        <v>444</v>
      </c>
      <c r="G215" s="160" t="s">
        <v>151</v>
      </c>
      <c r="H215" s="161">
        <v>4.04</v>
      </c>
      <c r="I215" s="162"/>
      <c r="J215" s="163">
        <f t="shared" si="35"/>
        <v>0</v>
      </c>
      <c r="K215" s="164"/>
      <c r="L215" s="32"/>
      <c r="M215" s="165" t="s">
        <v>1</v>
      </c>
      <c r="N215" s="126" t="s">
        <v>41</v>
      </c>
      <c r="P215" s="166">
        <f t="shared" si="36"/>
        <v>0</v>
      </c>
      <c r="Q215" s="166">
        <v>0</v>
      </c>
      <c r="R215" s="166">
        <f t="shared" si="37"/>
        <v>0</v>
      </c>
      <c r="S215" s="166">
        <v>0</v>
      </c>
      <c r="T215" s="167">
        <f t="shared" si="38"/>
        <v>0</v>
      </c>
      <c r="AR215" s="168" t="s">
        <v>152</v>
      </c>
      <c r="AT215" s="168" t="s">
        <v>148</v>
      </c>
      <c r="AU215" s="168" t="s">
        <v>88</v>
      </c>
      <c r="AY215" s="17" t="s">
        <v>146</v>
      </c>
      <c r="BE215" s="169">
        <f t="shared" si="39"/>
        <v>0</v>
      </c>
      <c r="BF215" s="169">
        <f t="shared" si="40"/>
        <v>0</v>
      </c>
      <c r="BG215" s="169">
        <f t="shared" si="41"/>
        <v>0</v>
      </c>
      <c r="BH215" s="169">
        <f t="shared" si="42"/>
        <v>0</v>
      </c>
      <c r="BI215" s="169">
        <f t="shared" si="43"/>
        <v>0</v>
      </c>
      <c r="BJ215" s="17" t="s">
        <v>88</v>
      </c>
      <c r="BK215" s="169">
        <f t="shared" si="44"/>
        <v>0</v>
      </c>
      <c r="BL215" s="17" t="s">
        <v>152</v>
      </c>
      <c r="BM215" s="168" t="s">
        <v>579</v>
      </c>
    </row>
    <row r="216" spans="2:65" s="1" customFormat="1" ht="24.15" customHeight="1">
      <c r="B216" s="127"/>
      <c r="C216" s="157" t="s">
        <v>580</v>
      </c>
      <c r="D216" s="157" t="s">
        <v>148</v>
      </c>
      <c r="E216" s="158" t="s">
        <v>581</v>
      </c>
      <c r="F216" s="159" t="s">
        <v>582</v>
      </c>
      <c r="G216" s="160" t="s">
        <v>238</v>
      </c>
      <c r="H216" s="161">
        <v>2265</v>
      </c>
      <c r="I216" s="162"/>
      <c r="J216" s="163">
        <f t="shared" si="35"/>
        <v>0</v>
      </c>
      <c r="K216" s="164"/>
      <c r="L216" s="32"/>
      <c r="M216" s="165" t="s">
        <v>1</v>
      </c>
      <c r="N216" s="126" t="s">
        <v>41</v>
      </c>
      <c r="P216" s="166">
        <f t="shared" si="36"/>
        <v>0</v>
      </c>
      <c r="Q216" s="166">
        <v>0</v>
      </c>
      <c r="R216" s="166">
        <f t="shared" si="37"/>
        <v>0</v>
      </c>
      <c r="S216" s="166">
        <v>0</v>
      </c>
      <c r="T216" s="167">
        <f t="shared" si="38"/>
        <v>0</v>
      </c>
      <c r="AR216" s="168" t="s">
        <v>152</v>
      </c>
      <c r="AT216" s="168" t="s">
        <v>148</v>
      </c>
      <c r="AU216" s="168" t="s">
        <v>88</v>
      </c>
      <c r="AY216" s="17" t="s">
        <v>146</v>
      </c>
      <c r="BE216" s="169">
        <f t="shared" si="39"/>
        <v>0</v>
      </c>
      <c r="BF216" s="169">
        <f t="shared" si="40"/>
        <v>0</v>
      </c>
      <c r="BG216" s="169">
        <f t="shared" si="41"/>
        <v>0</v>
      </c>
      <c r="BH216" s="169">
        <f t="shared" si="42"/>
        <v>0</v>
      </c>
      <c r="BI216" s="169">
        <f t="shared" si="43"/>
        <v>0</v>
      </c>
      <c r="BJ216" s="17" t="s">
        <v>88</v>
      </c>
      <c r="BK216" s="169">
        <f t="shared" si="44"/>
        <v>0</v>
      </c>
      <c r="BL216" s="17" t="s">
        <v>152</v>
      </c>
      <c r="BM216" s="168" t="s">
        <v>583</v>
      </c>
    </row>
    <row r="217" spans="2:65" s="11" customFormat="1" ht="22.8" customHeight="1">
      <c r="B217" s="145"/>
      <c r="D217" s="146" t="s">
        <v>74</v>
      </c>
      <c r="E217" s="155" t="s">
        <v>584</v>
      </c>
      <c r="F217" s="155" t="s">
        <v>242</v>
      </c>
      <c r="I217" s="148"/>
      <c r="J217" s="156">
        <f>BK217</f>
        <v>0</v>
      </c>
      <c r="L217" s="145"/>
      <c r="M217" s="150"/>
      <c r="P217" s="151">
        <f>P218</f>
        <v>0</v>
      </c>
      <c r="R217" s="151">
        <f>R218</f>
        <v>0</v>
      </c>
      <c r="T217" s="152">
        <f>T218</f>
        <v>0</v>
      </c>
      <c r="AR217" s="146" t="s">
        <v>82</v>
      </c>
      <c r="AT217" s="153" t="s">
        <v>74</v>
      </c>
      <c r="AU217" s="153" t="s">
        <v>82</v>
      </c>
      <c r="AY217" s="146" t="s">
        <v>146</v>
      </c>
      <c r="BK217" s="154">
        <f>BK218</f>
        <v>0</v>
      </c>
    </row>
    <row r="218" spans="2:65" s="1" customFormat="1" ht="33" customHeight="1">
      <c r="B218" s="127"/>
      <c r="C218" s="157" t="s">
        <v>585</v>
      </c>
      <c r="D218" s="157" t="s">
        <v>148</v>
      </c>
      <c r="E218" s="158" t="s">
        <v>379</v>
      </c>
      <c r="F218" s="159" t="s">
        <v>245</v>
      </c>
      <c r="G218" s="160" t="s">
        <v>170</v>
      </c>
      <c r="H218" s="161">
        <v>18.437999999999999</v>
      </c>
      <c r="I218" s="162"/>
      <c r="J218" s="163">
        <f>ROUND(I218*H218,2)</f>
        <v>0</v>
      </c>
      <c r="K218" s="164"/>
      <c r="L218" s="32"/>
      <c r="M218" s="165" t="s">
        <v>1</v>
      </c>
      <c r="N218" s="126" t="s">
        <v>41</v>
      </c>
      <c r="P218" s="166">
        <f>O218*H218</f>
        <v>0</v>
      </c>
      <c r="Q218" s="166">
        <v>0</v>
      </c>
      <c r="R218" s="166">
        <f>Q218*H218</f>
        <v>0</v>
      </c>
      <c r="S218" s="166">
        <v>0</v>
      </c>
      <c r="T218" s="167">
        <f>S218*H218</f>
        <v>0</v>
      </c>
      <c r="AR218" s="168" t="s">
        <v>152</v>
      </c>
      <c r="AT218" s="168" t="s">
        <v>148</v>
      </c>
      <c r="AU218" s="168" t="s">
        <v>88</v>
      </c>
      <c r="AY218" s="17" t="s">
        <v>146</v>
      </c>
      <c r="BE218" s="169">
        <f>IF(N218="základná",J218,0)</f>
        <v>0</v>
      </c>
      <c r="BF218" s="169">
        <f>IF(N218="znížená",J218,0)</f>
        <v>0</v>
      </c>
      <c r="BG218" s="169">
        <f>IF(N218="zákl. prenesená",J218,0)</f>
        <v>0</v>
      </c>
      <c r="BH218" s="169">
        <f>IF(N218="zníž. prenesená",J218,0)</f>
        <v>0</v>
      </c>
      <c r="BI218" s="169">
        <f>IF(N218="nulová",J218,0)</f>
        <v>0</v>
      </c>
      <c r="BJ218" s="17" t="s">
        <v>88</v>
      </c>
      <c r="BK218" s="169">
        <f>ROUND(I218*H218,2)</f>
        <v>0</v>
      </c>
      <c r="BL218" s="17" t="s">
        <v>152</v>
      </c>
      <c r="BM218" s="168" t="s">
        <v>586</v>
      </c>
    </row>
    <row r="219" spans="2:65" s="11" customFormat="1" ht="22.8" customHeight="1">
      <c r="B219" s="145"/>
      <c r="D219" s="146" t="s">
        <v>74</v>
      </c>
      <c r="E219" s="155" t="s">
        <v>587</v>
      </c>
      <c r="F219" s="155" t="s">
        <v>588</v>
      </c>
      <c r="I219" s="148"/>
      <c r="J219" s="156">
        <f>BK219</f>
        <v>0</v>
      </c>
      <c r="L219" s="145"/>
      <c r="M219" s="150"/>
      <c r="P219" s="151">
        <f>SUM(P220:P230)</f>
        <v>0</v>
      </c>
      <c r="R219" s="151">
        <f>SUM(R220:R230)</f>
        <v>2.1159999999999998E-2</v>
      </c>
      <c r="T219" s="152">
        <f>SUM(T220:T230)</f>
        <v>0</v>
      </c>
      <c r="AR219" s="146" t="s">
        <v>82</v>
      </c>
      <c r="AT219" s="153" t="s">
        <v>74</v>
      </c>
      <c r="AU219" s="153" t="s">
        <v>82</v>
      </c>
      <c r="AY219" s="146" t="s">
        <v>146</v>
      </c>
      <c r="BK219" s="154">
        <f>SUM(BK220:BK230)</f>
        <v>0</v>
      </c>
    </row>
    <row r="220" spans="2:65" s="1" customFormat="1" ht="55.5" customHeight="1">
      <c r="B220" s="127"/>
      <c r="C220" s="157" t="s">
        <v>589</v>
      </c>
      <c r="D220" s="157" t="s">
        <v>148</v>
      </c>
      <c r="E220" s="158" t="s">
        <v>590</v>
      </c>
      <c r="F220" s="159" t="s">
        <v>591</v>
      </c>
      <c r="G220" s="160" t="s">
        <v>194</v>
      </c>
      <c r="H220" s="161">
        <v>287.92</v>
      </c>
      <c r="I220" s="162"/>
      <c r="J220" s="163">
        <f t="shared" ref="J220:J230" si="45">ROUND(I220*H220,2)</f>
        <v>0</v>
      </c>
      <c r="K220" s="164"/>
      <c r="L220" s="32"/>
      <c r="M220" s="165" t="s">
        <v>1</v>
      </c>
      <c r="N220" s="126" t="s">
        <v>41</v>
      </c>
      <c r="P220" s="166">
        <f t="shared" ref="P220:P230" si="46">O220*H220</f>
        <v>0</v>
      </c>
      <c r="Q220" s="166">
        <v>0</v>
      </c>
      <c r="R220" s="166">
        <f t="shared" ref="R220:R230" si="47">Q220*H220</f>
        <v>0</v>
      </c>
      <c r="S220" s="166">
        <v>0</v>
      </c>
      <c r="T220" s="167">
        <f t="shared" ref="T220:T230" si="48">S220*H220</f>
        <v>0</v>
      </c>
      <c r="AR220" s="168" t="s">
        <v>152</v>
      </c>
      <c r="AT220" s="168" t="s">
        <v>148</v>
      </c>
      <c r="AU220" s="168" t="s">
        <v>88</v>
      </c>
      <c r="AY220" s="17" t="s">
        <v>146</v>
      </c>
      <c r="BE220" s="169">
        <f t="shared" ref="BE220:BE230" si="49">IF(N220="základná",J220,0)</f>
        <v>0</v>
      </c>
      <c r="BF220" s="169">
        <f t="shared" ref="BF220:BF230" si="50">IF(N220="znížená",J220,0)</f>
        <v>0</v>
      </c>
      <c r="BG220" s="169">
        <f t="shared" ref="BG220:BG230" si="51">IF(N220="zákl. prenesená",J220,0)</f>
        <v>0</v>
      </c>
      <c r="BH220" s="169">
        <f t="shared" ref="BH220:BH230" si="52">IF(N220="zníž. prenesená",J220,0)</f>
        <v>0</v>
      </c>
      <c r="BI220" s="169">
        <f t="shared" ref="BI220:BI230" si="53">IF(N220="nulová",J220,0)</f>
        <v>0</v>
      </c>
      <c r="BJ220" s="17" t="s">
        <v>88</v>
      </c>
      <c r="BK220" s="169">
        <f t="shared" ref="BK220:BK230" si="54">ROUND(I220*H220,2)</f>
        <v>0</v>
      </c>
      <c r="BL220" s="17" t="s">
        <v>152</v>
      </c>
      <c r="BM220" s="168" t="s">
        <v>592</v>
      </c>
    </row>
    <row r="221" spans="2:65" s="1" customFormat="1" ht="21.75" customHeight="1">
      <c r="B221" s="127"/>
      <c r="C221" s="198" t="s">
        <v>593</v>
      </c>
      <c r="D221" s="198" t="s">
        <v>167</v>
      </c>
      <c r="E221" s="199" t="s">
        <v>594</v>
      </c>
      <c r="F221" s="200" t="s">
        <v>595</v>
      </c>
      <c r="G221" s="201" t="s">
        <v>596</v>
      </c>
      <c r="H221" s="202">
        <v>13.16</v>
      </c>
      <c r="I221" s="203"/>
      <c r="J221" s="204">
        <f t="shared" si="45"/>
        <v>0</v>
      </c>
      <c r="K221" s="205"/>
      <c r="L221" s="206"/>
      <c r="M221" s="207" t="s">
        <v>1</v>
      </c>
      <c r="N221" s="208" t="s">
        <v>41</v>
      </c>
      <c r="P221" s="166">
        <f t="shared" si="46"/>
        <v>0</v>
      </c>
      <c r="Q221" s="166">
        <v>1E-3</v>
      </c>
      <c r="R221" s="166">
        <f t="shared" si="47"/>
        <v>1.316E-2</v>
      </c>
      <c r="S221" s="166">
        <v>0</v>
      </c>
      <c r="T221" s="167">
        <f t="shared" si="48"/>
        <v>0</v>
      </c>
      <c r="AR221" s="168" t="s">
        <v>171</v>
      </c>
      <c r="AT221" s="168" t="s">
        <v>167</v>
      </c>
      <c r="AU221" s="168" t="s">
        <v>88</v>
      </c>
      <c r="AY221" s="17" t="s">
        <v>146</v>
      </c>
      <c r="BE221" s="169">
        <f t="shared" si="49"/>
        <v>0</v>
      </c>
      <c r="BF221" s="169">
        <f t="shared" si="50"/>
        <v>0</v>
      </c>
      <c r="BG221" s="169">
        <f t="shared" si="51"/>
        <v>0</v>
      </c>
      <c r="BH221" s="169">
        <f t="shared" si="52"/>
        <v>0</v>
      </c>
      <c r="BI221" s="169">
        <f t="shared" si="53"/>
        <v>0</v>
      </c>
      <c r="BJ221" s="17" t="s">
        <v>88</v>
      </c>
      <c r="BK221" s="169">
        <f t="shared" si="54"/>
        <v>0</v>
      </c>
      <c r="BL221" s="17" t="s">
        <v>152</v>
      </c>
      <c r="BM221" s="168" t="s">
        <v>597</v>
      </c>
    </row>
    <row r="222" spans="2:65" s="1" customFormat="1" ht="24.15" customHeight="1">
      <c r="B222" s="127"/>
      <c r="C222" s="157" t="s">
        <v>598</v>
      </c>
      <c r="D222" s="157" t="s">
        <v>148</v>
      </c>
      <c r="E222" s="158" t="s">
        <v>347</v>
      </c>
      <c r="F222" s="159" t="s">
        <v>348</v>
      </c>
      <c r="G222" s="160" t="s">
        <v>194</v>
      </c>
      <c r="H222" s="161">
        <v>287.92</v>
      </c>
      <c r="I222" s="162"/>
      <c r="J222" s="163">
        <f t="shared" si="45"/>
        <v>0</v>
      </c>
      <c r="K222" s="164"/>
      <c r="L222" s="32"/>
      <c r="M222" s="165" t="s">
        <v>1</v>
      </c>
      <c r="N222" s="126" t="s">
        <v>41</v>
      </c>
      <c r="P222" s="166">
        <f t="shared" si="46"/>
        <v>0</v>
      </c>
      <c r="Q222" s="166">
        <v>0</v>
      </c>
      <c r="R222" s="166">
        <f t="shared" si="47"/>
        <v>0</v>
      </c>
      <c r="S222" s="166">
        <v>0</v>
      </c>
      <c r="T222" s="167">
        <f t="shared" si="48"/>
        <v>0</v>
      </c>
      <c r="AR222" s="168" t="s">
        <v>152</v>
      </c>
      <c r="AT222" s="168" t="s">
        <v>148</v>
      </c>
      <c r="AU222" s="168" t="s">
        <v>88</v>
      </c>
      <c r="AY222" s="17" t="s">
        <v>146</v>
      </c>
      <c r="BE222" s="169">
        <f t="shared" si="49"/>
        <v>0</v>
      </c>
      <c r="BF222" s="169">
        <f t="shared" si="50"/>
        <v>0</v>
      </c>
      <c r="BG222" s="169">
        <f t="shared" si="51"/>
        <v>0</v>
      </c>
      <c r="BH222" s="169">
        <f t="shared" si="52"/>
        <v>0</v>
      </c>
      <c r="BI222" s="169">
        <f t="shared" si="53"/>
        <v>0</v>
      </c>
      <c r="BJ222" s="17" t="s">
        <v>88</v>
      </c>
      <c r="BK222" s="169">
        <f t="shared" si="54"/>
        <v>0</v>
      </c>
      <c r="BL222" s="17" t="s">
        <v>152</v>
      </c>
      <c r="BM222" s="168" t="s">
        <v>599</v>
      </c>
    </row>
    <row r="223" spans="2:65" s="1" customFormat="1" ht="24.15" customHeight="1">
      <c r="B223" s="127"/>
      <c r="C223" s="157" t="s">
        <v>600</v>
      </c>
      <c r="D223" s="157" t="s">
        <v>148</v>
      </c>
      <c r="E223" s="158" t="s">
        <v>601</v>
      </c>
      <c r="F223" s="159" t="s">
        <v>602</v>
      </c>
      <c r="G223" s="160" t="s">
        <v>194</v>
      </c>
      <c r="H223" s="161">
        <v>287.92</v>
      </c>
      <c r="I223" s="162"/>
      <c r="J223" s="163">
        <f t="shared" si="45"/>
        <v>0</v>
      </c>
      <c r="K223" s="164"/>
      <c r="L223" s="32"/>
      <c r="M223" s="165" t="s">
        <v>1</v>
      </c>
      <c r="N223" s="126" t="s">
        <v>41</v>
      </c>
      <c r="P223" s="166">
        <f t="shared" si="46"/>
        <v>0</v>
      </c>
      <c r="Q223" s="166">
        <v>0</v>
      </c>
      <c r="R223" s="166">
        <f t="shared" si="47"/>
        <v>0</v>
      </c>
      <c r="S223" s="166">
        <v>0</v>
      </c>
      <c r="T223" s="167">
        <f t="shared" si="48"/>
        <v>0</v>
      </c>
      <c r="AR223" s="168" t="s">
        <v>152</v>
      </c>
      <c r="AT223" s="168" t="s">
        <v>148</v>
      </c>
      <c r="AU223" s="168" t="s">
        <v>88</v>
      </c>
      <c r="AY223" s="17" t="s">
        <v>146</v>
      </c>
      <c r="BE223" s="169">
        <f t="shared" si="49"/>
        <v>0</v>
      </c>
      <c r="BF223" s="169">
        <f t="shared" si="50"/>
        <v>0</v>
      </c>
      <c r="BG223" s="169">
        <f t="shared" si="51"/>
        <v>0</v>
      </c>
      <c r="BH223" s="169">
        <f t="shared" si="52"/>
        <v>0</v>
      </c>
      <c r="BI223" s="169">
        <f t="shared" si="53"/>
        <v>0</v>
      </c>
      <c r="BJ223" s="17" t="s">
        <v>88</v>
      </c>
      <c r="BK223" s="169">
        <f t="shared" si="54"/>
        <v>0</v>
      </c>
      <c r="BL223" s="17" t="s">
        <v>152</v>
      </c>
      <c r="BM223" s="168" t="s">
        <v>603</v>
      </c>
    </row>
    <row r="224" spans="2:65" s="1" customFormat="1" ht="24.15" customHeight="1">
      <c r="B224" s="127"/>
      <c r="C224" s="157" t="s">
        <v>604</v>
      </c>
      <c r="D224" s="157" t="s">
        <v>148</v>
      </c>
      <c r="E224" s="158" t="s">
        <v>601</v>
      </c>
      <c r="F224" s="159" t="s">
        <v>602</v>
      </c>
      <c r="G224" s="160" t="s">
        <v>194</v>
      </c>
      <c r="H224" s="161">
        <v>287.92</v>
      </c>
      <c r="I224" s="162"/>
      <c r="J224" s="163">
        <f t="shared" si="45"/>
        <v>0</v>
      </c>
      <c r="K224" s="164"/>
      <c r="L224" s="32"/>
      <c r="M224" s="165" t="s">
        <v>1</v>
      </c>
      <c r="N224" s="126" t="s">
        <v>41</v>
      </c>
      <c r="P224" s="166">
        <f t="shared" si="46"/>
        <v>0</v>
      </c>
      <c r="Q224" s="166">
        <v>0</v>
      </c>
      <c r="R224" s="166">
        <f t="shared" si="47"/>
        <v>0</v>
      </c>
      <c r="S224" s="166">
        <v>0</v>
      </c>
      <c r="T224" s="167">
        <f t="shared" si="48"/>
        <v>0</v>
      </c>
      <c r="AR224" s="168" t="s">
        <v>152</v>
      </c>
      <c r="AT224" s="168" t="s">
        <v>148</v>
      </c>
      <c r="AU224" s="168" t="s">
        <v>88</v>
      </c>
      <c r="AY224" s="17" t="s">
        <v>146</v>
      </c>
      <c r="BE224" s="169">
        <f t="shared" si="49"/>
        <v>0</v>
      </c>
      <c r="BF224" s="169">
        <f t="shared" si="50"/>
        <v>0</v>
      </c>
      <c r="BG224" s="169">
        <f t="shared" si="51"/>
        <v>0</v>
      </c>
      <c r="BH224" s="169">
        <f t="shared" si="52"/>
        <v>0</v>
      </c>
      <c r="BI224" s="169">
        <f t="shared" si="53"/>
        <v>0</v>
      </c>
      <c r="BJ224" s="17" t="s">
        <v>88</v>
      </c>
      <c r="BK224" s="169">
        <f t="shared" si="54"/>
        <v>0</v>
      </c>
      <c r="BL224" s="17" t="s">
        <v>152</v>
      </c>
      <c r="BM224" s="168" t="s">
        <v>605</v>
      </c>
    </row>
    <row r="225" spans="2:65" s="1" customFormat="1" ht="24.15" customHeight="1">
      <c r="B225" s="127"/>
      <c r="C225" s="157" t="s">
        <v>606</v>
      </c>
      <c r="D225" s="157" t="s">
        <v>148</v>
      </c>
      <c r="E225" s="158" t="s">
        <v>607</v>
      </c>
      <c r="F225" s="159" t="s">
        <v>608</v>
      </c>
      <c r="G225" s="160" t="s">
        <v>194</v>
      </c>
      <c r="H225" s="161">
        <v>287.92</v>
      </c>
      <c r="I225" s="162"/>
      <c r="J225" s="163">
        <f t="shared" si="45"/>
        <v>0</v>
      </c>
      <c r="K225" s="164"/>
      <c r="L225" s="32"/>
      <c r="M225" s="165" t="s">
        <v>1</v>
      </c>
      <c r="N225" s="126" t="s">
        <v>41</v>
      </c>
      <c r="P225" s="166">
        <f t="shared" si="46"/>
        <v>0</v>
      </c>
      <c r="Q225" s="166">
        <v>0</v>
      </c>
      <c r="R225" s="166">
        <f t="shared" si="47"/>
        <v>0</v>
      </c>
      <c r="S225" s="166">
        <v>0</v>
      </c>
      <c r="T225" s="167">
        <f t="shared" si="48"/>
        <v>0</v>
      </c>
      <c r="AR225" s="168" t="s">
        <v>152</v>
      </c>
      <c r="AT225" s="168" t="s">
        <v>148</v>
      </c>
      <c r="AU225" s="168" t="s">
        <v>88</v>
      </c>
      <c r="AY225" s="17" t="s">
        <v>146</v>
      </c>
      <c r="BE225" s="169">
        <f t="shared" si="49"/>
        <v>0</v>
      </c>
      <c r="BF225" s="169">
        <f t="shared" si="50"/>
        <v>0</v>
      </c>
      <c r="BG225" s="169">
        <f t="shared" si="51"/>
        <v>0</v>
      </c>
      <c r="BH225" s="169">
        <f t="shared" si="52"/>
        <v>0</v>
      </c>
      <c r="BI225" s="169">
        <f t="shared" si="53"/>
        <v>0</v>
      </c>
      <c r="BJ225" s="17" t="s">
        <v>88</v>
      </c>
      <c r="BK225" s="169">
        <f t="shared" si="54"/>
        <v>0</v>
      </c>
      <c r="BL225" s="17" t="s">
        <v>152</v>
      </c>
      <c r="BM225" s="168" t="s">
        <v>609</v>
      </c>
    </row>
    <row r="226" spans="2:65" s="1" customFormat="1" ht="24.15" customHeight="1">
      <c r="B226" s="127"/>
      <c r="C226" s="157" t="s">
        <v>610</v>
      </c>
      <c r="D226" s="157" t="s">
        <v>148</v>
      </c>
      <c r="E226" s="158" t="s">
        <v>607</v>
      </c>
      <c r="F226" s="159" t="s">
        <v>608</v>
      </c>
      <c r="G226" s="160" t="s">
        <v>194</v>
      </c>
      <c r="H226" s="161">
        <v>287.92</v>
      </c>
      <c r="I226" s="162"/>
      <c r="J226" s="163">
        <f t="shared" si="45"/>
        <v>0</v>
      </c>
      <c r="K226" s="164"/>
      <c r="L226" s="32"/>
      <c r="M226" s="165" t="s">
        <v>1</v>
      </c>
      <c r="N226" s="126" t="s">
        <v>41</v>
      </c>
      <c r="P226" s="166">
        <f t="shared" si="46"/>
        <v>0</v>
      </c>
      <c r="Q226" s="166">
        <v>0</v>
      </c>
      <c r="R226" s="166">
        <f t="shared" si="47"/>
        <v>0</v>
      </c>
      <c r="S226" s="166">
        <v>0</v>
      </c>
      <c r="T226" s="167">
        <f t="shared" si="48"/>
        <v>0</v>
      </c>
      <c r="AR226" s="168" t="s">
        <v>152</v>
      </c>
      <c r="AT226" s="168" t="s">
        <v>148</v>
      </c>
      <c r="AU226" s="168" t="s">
        <v>88</v>
      </c>
      <c r="AY226" s="17" t="s">
        <v>146</v>
      </c>
      <c r="BE226" s="169">
        <f t="shared" si="49"/>
        <v>0</v>
      </c>
      <c r="BF226" s="169">
        <f t="shared" si="50"/>
        <v>0</v>
      </c>
      <c r="BG226" s="169">
        <f t="shared" si="51"/>
        <v>0</v>
      </c>
      <c r="BH226" s="169">
        <f t="shared" si="52"/>
        <v>0</v>
      </c>
      <c r="BI226" s="169">
        <f t="shared" si="53"/>
        <v>0</v>
      </c>
      <c r="BJ226" s="17" t="s">
        <v>88</v>
      </c>
      <c r="BK226" s="169">
        <f t="shared" si="54"/>
        <v>0</v>
      </c>
      <c r="BL226" s="17" t="s">
        <v>152</v>
      </c>
      <c r="BM226" s="168" t="s">
        <v>611</v>
      </c>
    </row>
    <row r="227" spans="2:65" s="1" customFormat="1" ht="44.25" customHeight="1">
      <c r="B227" s="127"/>
      <c r="C227" s="157" t="s">
        <v>612</v>
      </c>
      <c r="D227" s="157" t="s">
        <v>148</v>
      </c>
      <c r="E227" s="158" t="s">
        <v>571</v>
      </c>
      <c r="F227" s="159" t="s">
        <v>572</v>
      </c>
      <c r="G227" s="160" t="s">
        <v>170</v>
      </c>
      <c r="H227" s="161">
        <v>8.0000000000000002E-3</v>
      </c>
      <c r="I227" s="162"/>
      <c r="J227" s="163">
        <f t="shared" si="45"/>
        <v>0</v>
      </c>
      <c r="K227" s="164"/>
      <c r="L227" s="32"/>
      <c r="M227" s="165" t="s">
        <v>1</v>
      </c>
      <c r="N227" s="126" t="s">
        <v>41</v>
      </c>
      <c r="P227" s="166">
        <f t="shared" si="46"/>
        <v>0</v>
      </c>
      <c r="Q227" s="166">
        <v>0</v>
      </c>
      <c r="R227" s="166">
        <f t="shared" si="47"/>
        <v>0</v>
      </c>
      <c r="S227" s="166">
        <v>0</v>
      </c>
      <c r="T227" s="167">
        <f t="shared" si="48"/>
        <v>0</v>
      </c>
      <c r="AR227" s="168" t="s">
        <v>152</v>
      </c>
      <c r="AT227" s="168" t="s">
        <v>148</v>
      </c>
      <c r="AU227" s="168" t="s">
        <v>88</v>
      </c>
      <c r="AY227" s="17" t="s">
        <v>146</v>
      </c>
      <c r="BE227" s="169">
        <f t="shared" si="49"/>
        <v>0</v>
      </c>
      <c r="BF227" s="169">
        <f t="shared" si="50"/>
        <v>0</v>
      </c>
      <c r="BG227" s="169">
        <f t="shared" si="51"/>
        <v>0</v>
      </c>
      <c r="BH227" s="169">
        <f t="shared" si="52"/>
        <v>0</v>
      </c>
      <c r="BI227" s="169">
        <f t="shared" si="53"/>
        <v>0</v>
      </c>
      <c r="BJ227" s="17" t="s">
        <v>88</v>
      </c>
      <c r="BK227" s="169">
        <f t="shared" si="54"/>
        <v>0</v>
      </c>
      <c r="BL227" s="17" t="s">
        <v>152</v>
      </c>
      <c r="BM227" s="168" t="s">
        <v>613</v>
      </c>
    </row>
    <row r="228" spans="2:65" s="1" customFormat="1" ht="16.5" customHeight="1">
      <c r="B228" s="127"/>
      <c r="C228" s="198" t="s">
        <v>614</v>
      </c>
      <c r="D228" s="198" t="s">
        <v>167</v>
      </c>
      <c r="E228" s="199" t="s">
        <v>615</v>
      </c>
      <c r="F228" s="200" t="s">
        <v>616</v>
      </c>
      <c r="G228" s="201" t="s">
        <v>170</v>
      </c>
      <c r="H228" s="202">
        <v>8.0000000000000002E-3</v>
      </c>
      <c r="I228" s="203"/>
      <c r="J228" s="204">
        <f t="shared" si="45"/>
        <v>0</v>
      </c>
      <c r="K228" s="205"/>
      <c r="L228" s="206"/>
      <c r="M228" s="207" t="s">
        <v>1</v>
      </c>
      <c r="N228" s="208" t="s">
        <v>41</v>
      </c>
      <c r="P228" s="166">
        <f t="shared" si="46"/>
        <v>0</v>
      </c>
      <c r="Q228" s="166">
        <v>1</v>
      </c>
      <c r="R228" s="166">
        <f t="shared" si="47"/>
        <v>8.0000000000000002E-3</v>
      </c>
      <c r="S228" s="166">
        <v>0</v>
      </c>
      <c r="T228" s="167">
        <f t="shared" si="48"/>
        <v>0</v>
      </c>
      <c r="AR228" s="168" t="s">
        <v>171</v>
      </c>
      <c r="AT228" s="168" t="s">
        <v>167</v>
      </c>
      <c r="AU228" s="168" t="s">
        <v>88</v>
      </c>
      <c r="AY228" s="17" t="s">
        <v>146</v>
      </c>
      <c r="BE228" s="169">
        <f t="shared" si="49"/>
        <v>0</v>
      </c>
      <c r="BF228" s="169">
        <f t="shared" si="50"/>
        <v>0</v>
      </c>
      <c r="BG228" s="169">
        <f t="shared" si="51"/>
        <v>0</v>
      </c>
      <c r="BH228" s="169">
        <f t="shared" si="52"/>
        <v>0</v>
      </c>
      <c r="BI228" s="169">
        <f t="shared" si="53"/>
        <v>0</v>
      </c>
      <c r="BJ228" s="17" t="s">
        <v>88</v>
      </c>
      <c r="BK228" s="169">
        <f t="shared" si="54"/>
        <v>0</v>
      </c>
      <c r="BL228" s="17" t="s">
        <v>152</v>
      </c>
      <c r="BM228" s="168" t="s">
        <v>617</v>
      </c>
    </row>
    <row r="229" spans="2:65" s="1" customFormat="1" ht="21.75" customHeight="1">
      <c r="B229" s="127"/>
      <c r="C229" s="157" t="s">
        <v>618</v>
      </c>
      <c r="D229" s="157" t="s">
        <v>148</v>
      </c>
      <c r="E229" s="158" t="s">
        <v>443</v>
      </c>
      <c r="F229" s="159" t="s">
        <v>444</v>
      </c>
      <c r="G229" s="160" t="s">
        <v>151</v>
      </c>
      <c r="H229" s="161">
        <v>4.83</v>
      </c>
      <c r="I229" s="162"/>
      <c r="J229" s="163">
        <f t="shared" si="45"/>
        <v>0</v>
      </c>
      <c r="K229" s="164"/>
      <c r="L229" s="32"/>
      <c r="M229" s="165" t="s">
        <v>1</v>
      </c>
      <c r="N229" s="126" t="s">
        <v>41</v>
      </c>
      <c r="P229" s="166">
        <f t="shared" si="46"/>
        <v>0</v>
      </c>
      <c r="Q229" s="166">
        <v>0</v>
      </c>
      <c r="R229" s="166">
        <f t="shared" si="47"/>
        <v>0</v>
      </c>
      <c r="S229" s="166">
        <v>0</v>
      </c>
      <c r="T229" s="167">
        <f t="shared" si="48"/>
        <v>0</v>
      </c>
      <c r="AR229" s="168" t="s">
        <v>152</v>
      </c>
      <c r="AT229" s="168" t="s">
        <v>148</v>
      </c>
      <c r="AU229" s="168" t="s">
        <v>88</v>
      </c>
      <c r="AY229" s="17" t="s">
        <v>146</v>
      </c>
      <c r="BE229" s="169">
        <f t="shared" si="49"/>
        <v>0</v>
      </c>
      <c r="BF229" s="169">
        <f t="shared" si="50"/>
        <v>0</v>
      </c>
      <c r="BG229" s="169">
        <f t="shared" si="51"/>
        <v>0</v>
      </c>
      <c r="BH229" s="169">
        <f t="shared" si="52"/>
        <v>0</v>
      </c>
      <c r="BI229" s="169">
        <f t="shared" si="53"/>
        <v>0</v>
      </c>
      <c r="BJ229" s="17" t="s">
        <v>88</v>
      </c>
      <c r="BK229" s="169">
        <f t="shared" si="54"/>
        <v>0</v>
      </c>
      <c r="BL229" s="17" t="s">
        <v>152</v>
      </c>
      <c r="BM229" s="168" t="s">
        <v>619</v>
      </c>
    </row>
    <row r="230" spans="2:65" s="1" customFormat="1" ht="24.15" customHeight="1">
      <c r="B230" s="127"/>
      <c r="C230" s="157" t="s">
        <v>620</v>
      </c>
      <c r="D230" s="157" t="s">
        <v>148</v>
      </c>
      <c r="E230" s="158" t="s">
        <v>621</v>
      </c>
      <c r="F230" s="159" t="s">
        <v>622</v>
      </c>
      <c r="G230" s="160" t="s">
        <v>151</v>
      </c>
      <c r="H230" s="161">
        <v>4.83</v>
      </c>
      <c r="I230" s="162"/>
      <c r="J230" s="163">
        <f t="shared" si="45"/>
        <v>0</v>
      </c>
      <c r="K230" s="164"/>
      <c r="L230" s="32"/>
      <c r="M230" s="165" t="s">
        <v>1</v>
      </c>
      <c r="N230" s="126" t="s">
        <v>41</v>
      </c>
      <c r="P230" s="166">
        <f t="shared" si="46"/>
        <v>0</v>
      </c>
      <c r="Q230" s="166">
        <v>0</v>
      </c>
      <c r="R230" s="166">
        <f t="shared" si="47"/>
        <v>0</v>
      </c>
      <c r="S230" s="166">
        <v>0</v>
      </c>
      <c r="T230" s="167">
        <f t="shared" si="48"/>
        <v>0</v>
      </c>
      <c r="AR230" s="168" t="s">
        <v>152</v>
      </c>
      <c r="AT230" s="168" t="s">
        <v>148</v>
      </c>
      <c r="AU230" s="168" t="s">
        <v>88</v>
      </c>
      <c r="AY230" s="17" t="s">
        <v>146</v>
      </c>
      <c r="BE230" s="169">
        <f t="shared" si="49"/>
        <v>0</v>
      </c>
      <c r="BF230" s="169">
        <f t="shared" si="50"/>
        <v>0</v>
      </c>
      <c r="BG230" s="169">
        <f t="shared" si="51"/>
        <v>0</v>
      </c>
      <c r="BH230" s="169">
        <f t="shared" si="52"/>
        <v>0</v>
      </c>
      <c r="BI230" s="169">
        <f t="shared" si="53"/>
        <v>0</v>
      </c>
      <c r="BJ230" s="17" t="s">
        <v>88</v>
      </c>
      <c r="BK230" s="169">
        <f t="shared" si="54"/>
        <v>0</v>
      </c>
      <c r="BL230" s="17" t="s">
        <v>152</v>
      </c>
      <c r="BM230" s="168" t="s">
        <v>623</v>
      </c>
    </row>
    <row r="231" spans="2:65" s="11" customFormat="1" ht="22.8" customHeight="1">
      <c r="B231" s="145"/>
      <c r="D231" s="146" t="s">
        <v>74</v>
      </c>
      <c r="E231" s="155" t="s">
        <v>624</v>
      </c>
      <c r="F231" s="155" t="s">
        <v>242</v>
      </c>
      <c r="I231" s="148"/>
      <c r="J231" s="156">
        <f>BK231</f>
        <v>0</v>
      </c>
      <c r="L231" s="145"/>
      <c r="M231" s="150"/>
      <c r="P231" s="151">
        <f>P232</f>
        <v>0</v>
      </c>
      <c r="R231" s="151">
        <f>R232</f>
        <v>0</v>
      </c>
      <c r="T231" s="152">
        <f>T232</f>
        <v>0</v>
      </c>
      <c r="AR231" s="146" t="s">
        <v>82</v>
      </c>
      <c r="AT231" s="153" t="s">
        <v>74</v>
      </c>
      <c r="AU231" s="153" t="s">
        <v>82</v>
      </c>
      <c r="AY231" s="146" t="s">
        <v>146</v>
      </c>
      <c r="BK231" s="154">
        <f>BK232</f>
        <v>0</v>
      </c>
    </row>
    <row r="232" spans="2:65" s="1" customFormat="1" ht="33" customHeight="1">
      <c r="B232" s="127"/>
      <c r="C232" s="157" t="s">
        <v>99</v>
      </c>
      <c r="D232" s="157" t="s">
        <v>148</v>
      </c>
      <c r="E232" s="158" t="s">
        <v>379</v>
      </c>
      <c r="F232" s="159" t="s">
        <v>245</v>
      </c>
      <c r="G232" s="160" t="s">
        <v>170</v>
      </c>
      <c r="H232" s="161">
        <v>2.1000000000000001E-2</v>
      </c>
      <c r="I232" s="162"/>
      <c r="J232" s="163">
        <f>ROUND(I232*H232,2)</f>
        <v>0</v>
      </c>
      <c r="K232" s="164"/>
      <c r="L232" s="32"/>
      <c r="M232" s="210" t="s">
        <v>1</v>
      </c>
      <c r="N232" s="211" t="s">
        <v>41</v>
      </c>
      <c r="O232" s="212"/>
      <c r="P232" s="213">
        <f>O232*H232</f>
        <v>0</v>
      </c>
      <c r="Q232" s="213">
        <v>0</v>
      </c>
      <c r="R232" s="213">
        <f>Q232*H232</f>
        <v>0</v>
      </c>
      <c r="S232" s="213">
        <v>0</v>
      </c>
      <c r="T232" s="214">
        <f>S232*H232</f>
        <v>0</v>
      </c>
      <c r="AR232" s="168" t="s">
        <v>152</v>
      </c>
      <c r="AT232" s="168" t="s">
        <v>148</v>
      </c>
      <c r="AU232" s="168" t="s">
        <v>88</v>
      </c>
      <c r="AY232" s="17" t="s">
        <v>146</v>
      </c>
      <c r="BE232" s="169">
        <f>IF(N232="základná",J232,0)</f>
        <v>0</v>
      </c>
      <c r="BF232" s="169">
        <f>IF(N232="znížená",J232,0)</f>
        <v>0</v>
      </c>
      <c r="BG232" s="169">
        <f>IF(N232="zákl. prenesená",J232,0)</f>
        <v>0</v>
      </c>
      <c r="BH232" s="169">
        <f>IF(N232="zníž. prenesená",J232,0)</f>
        <v>0</v>
      </c>
      <c r="BI232" s="169">
        <f>IF(N232="nulová",J232,0)</f>
        <v>0</v>
      </c>
      <c r="BJ232" s="17" t="s">
        <v>88</v>
      </c>
      <c r="BK232" s="169">
        <f>ROUND(I232*H232,2)</f>
        <v>0</v>
      </c>
      <c r="BL232" s="17" t="s">
        <v>152</v>
      </c>
      <c r="BM232" s="168" t="s">
        <v>625</v>
      </c>
    </row>
    <row r="233" spans="2:65" s="1" customFormat="1" ht="6.9" customHeight="1">
      <c r="B233" s="47"/>
      <c r="C233" s="48"/>
      <c r="D233" s="48"/>
      <c r="E233" s="48"/>
      <c r="F233" s="48"/>
      <c r="G233" s="48"/>
      <c r="H233" s="48"/>
      <c r="I233" s="48"/>
      <c r="J233" s="48"/>
      <c r="K233" s="48"/>
      <c r="L233" s="32"/>
    </row>
    <row r="235" spans="2:65" ht="17.399999999999999" customHeight="1">
      <c r="B235" s="223" t="s">
        <v>829</v>
      </c>
      <c r="C235" s="224"/>
      <c r="D235" s="224"/>
      <c r="E235" s="224"/>
      <c r="F235" s="224"/>
      <c r="G235" s="225"/>
      <c r="H235" s="225"/>
    </row>
    <row r="236" spans="2:65" ht="31.2" customHeight="1">
      <c r="B236" s="272" t="s">
        <v>830</v>
      </c>
      <c r="C236" s="274"/>
      <c r="D236" s="274"/>
      <c r="E236" s="274"/>
      <c r="F236" s="274"/>
      <c r="G236" s="274"/>
      <c r="H236" s="274"/>
    </row>
    <row r="237" spans="2:65" ht="70.2" customHeight="1">
      <c r="B237" s="272" t="s">
        <v>831</v>
      </c>
      <c r="C237" s="272"/>
      <c r="D237" s="272"/>
      <c r="E237" s="272"/>
      <c r="F237" s="272"/>
      <c r="G237" s="272"/>
      <c r="H237" s="272"/>
    </row>
    <row r="238" spans="2:65" ht="70.2" customHeight="1">
      <c r="B238" s="272" t="s">
        <v>832</v>
      </c>
      <c r="C238" s="272"/>
      <c r="D238" s="272"/>
      <c r="E238" s="272"/>
      <c r="F238" s="272"/>
      <c r="G238" s="272"/>
      <c r="H238" s="272"/>
    </row>
    <row r="239" spans="2:65" ht="70.2" customHeight="1">
      <c r="B239" s="272" t="s">
        <v>833</v>
      </c>
      <c r="C239" s="272"/>
      <c r="D239" s="272"/>
      <c r="E239" s="272"/>
      <c r="F239" s="272"/>
      <c r="G239" s="272"/>
      <c r="H239" s="272"/>
    </row>
    <row r="240" spans="2:65" ht="70.2" customHeight="1">
      <c r="B240" s="272" t="s">
        <v>834</v>
      </c>
      <c r="C240" s="272"/>
      <c r="D240" s="272"/>
      <c r="E240" s="272"/>
      <c r="F240" s="272"/>
      <c r="G240" s="272"/>
      <c r="H240" s="272"/>
    </row>
    <row r="241" spans="2:8" ht="70.2" customHeight="1">
      <c r="B241" s="272" t="s">
        <v>835</v>
      </c>
      <c r="C241" s="272"/>
      <c r="D241" s="272"/>
      <c r="E241" s="272"/>
      <c r="F241" s="272"/>
      <c r="G241" s="272"/>
      <c r="H241" s="272"/>
    </row>
    <row r="242" spans="2:8" ht="31.2" customHeight="1">
      <c r="B242" s="272" t="s">
        <v>836</v>
      </c>
      <c r="C242" s="272"/>
      <c r="D242" s="272"/>
      <c r="E242" s="272"/>
      <c r="F242" s="272"/>
      <c r="G242" s="272"/>
      <c r="H242" s="272"/>
    </row>
  </sheetData>
  <autoFilter ref="C140:K232" xr:uid="{00000000-0009-0000-0000-000002000000}"/>
  <mergeCells count="24">
    <mergeCell ref="E11:H11"/>
    <mergeCell ref="E20:H20"/>
    <mergeCell ref="E29:H29"/>
    <mergeCell ref="L2:V2"/>
    <mergeCell ref="B236:H236"/>
    <mergeCell ref="B237:H237"/>
    <mergeCell ref="B238:H238"/>
    <mergeCell ref="D115:F115"/>
    <mergeCell ref="D116:F116"/>
    <mergeCell ref="D117:F117"/>
    <mergeCell ref="E129:H129"/>
    <mergeCell ref="E131:H131"/>
    <mergeCell ref="E85:H85"/>
    <mergeCell ref="E87:H87"/>
    <mergeCell ref="E89:H89"/>
    <mergeCell ref="D113:F113"/>
    <mergeCell ref="D114:F114"/>
    <mergeCell ref="E7:H7"/>
    <mergeCell ref="E9:H9"/>
    <mergeCell ref="B239:H239"/>
    <mergeCell ref="B240:H240"/>
    <mergeCell ref="B241:H241"/>
    <mergeCell ref="B242:H242"/>
    <mergeCell ref="E133:H133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55"/>
  <sheetViews>
    <sheetView showGridLines="0" topLeftCell="A249" zoomScaleNormal="100" workbookViewId="0">
      <selection activeCell="L252" sqref="L25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95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" customHeight="1">
      <c r="B4" s="20"/>
      <c r="D4" s="21" t="s">
        <v>826</v>
      </c>
      <c r="L4" s="20"/>
      <c r="M4" s="97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77" t="str">
        <f>'Rekapitulácia stavby'!K6</f>
        <v>NOVOSTAVBA MŠ TRAMÍN - rozpočet 3</v>
      </c>
      <c r="F7" s="278"/>
      <c r="G7" s="278"/>
      <c r="H7" s="278"/>
      <c r="L7" s="20"/>
    </row>
    <row r="8" spans="2:46" ht="12" customHeight="1">
      <c r="B8" s="20"/>
      <c r="D8" s="27" t="s">
        <v>104</v>
      </c>
      <c r="L8" s="20"/>
    </row>
    <row r="9" spans="2:46" s="1" customFormat="1" ht="23.25" customHeight="1">
      <c r="B9" s="32"/>
      <c r="E9" s="277" t="s">
        <v>105</v>
      </c>
      <c r="F9" s="273"/>
      <c r="G9" s="273"/>
      <c r="H9" s="273"/>
      <c r="L9" s="32"/>
    </row>
    <row r="10" spans="2:46" s="1" customFormat="1" ht="12" customHeight="1">
      <c r="B10" s="32"/>
      <c r="D10" s="27" t="s">
        <v>106</v>
      </c>
      <c r="L10" s="32"/>
    </row>
    <row r="11" spans="2:46" s="1" customFormat="1" ht="16.5" customHeight="1">
      <c r="B11" s="32"/>
      <c r="E11" s="263" t="s">
        <v>626</v>
      </c>
      <c r="F11" s="273"/>
      <c r="G11" s="273"/>
      <c r="H11" s="27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5. 12. 2022</v>
      </c>
      <c r="L14" s="32"/>
    </row>
    <row r="15" spans="2:46" s="1" customFormat="1" ht="10.8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79" t="str">
        <f>'Rekapitulácia stavby'!E14</f>
        <v>Vyplň údaj</v>
      </c>
      <c r="F20" s="241"/>
      <c r="G20" s="241"/>
      <c r="H20" s="241"/>
      <c r="I20" s="27" t="s">
        <v>26</v>
      </c>
      <c r="J20" s="28" t="str">
        <f>'Rekapitulácia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5" t="s">
        <v>1</v>
      </c>
      <c r="F29" s="245"/>
      <c r="G29" s="245"/>
      <c r="H29" s="245"/>
      <c r="L29" s="98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D32" s="25" t="s">
        <v>108</v>
      </c>
      <c r="J32" s="99">
        <f>J98</f>
        <v>0</v>
      </c>
      <c r="L32" s="32"/>
    </row>
    <row r="33" spans="2:12" s="1" customFormat="1" ht="14.4" customHeight="1">
      <c r="B33" s="32"/>
      <c r="D33" s="100" t="s">
        <v>109</v>
      </c>
      <c r="J33" s="99">
        <f>J109</f>
        <v>0</v>
      </c>
      <c r="L33" s="32"/>
    </row>
    <row r="34" spans="2:12" s="1" customFormat="1" ht="25.35" customHeight="1">
      <c r="B34" s="32"/>
      <c r="D34" s="101" t="s">
        <v>35</v>
      </c>
      <c r="J34" s="69">
        <f>ROUND(J32 + J33, 2)</f>
        <v>0</v>
      </c>
      <c r="L34" s="32"/>
    </row>
    <row r="35" spans="2:12" s="1" customFormat="1" ht="6.9" customHeight="1">
      <c r="B35" s="32"/>
      <c r="D35" s="56"/>
      <c r="E35" s="56"/>
      <c r="F35" s="56"/>
      <c r="G35" s="56"/>
      <c r="H35" s="56"/>
      <c r="I35" s="56"/>
      <c r="J35" s="56"/>
      <c r="K35" s="56"/>
      <c r="L35" s="32"/>
    </row>
    <row r="36" spans="2:12" s="1" customFormat="1" ht="14.4" customHeight="1">
      <c r="B36" s="32"/>
      <c r="F36" s="35" t="s">
        <v>37</v>
      </c>
      <c r="I36" s="35" t="s">
        <v>36</v>
      </c>
      <c r="J36" s="35" t="s">
        <v>38</v>
      </c>
      <c r="L36" s="32"/>
    </row>
    <row r="37" spans="2:12" s="1" customFormat="1" ht="14.4" customHeight="1">
      <c r="B37" s="32"/>
      <c r="D37" s="58" t="s">
        <v>39</v>
      </c>
      <c r="E37" s="37" t="s">
        <v>40</v>
      </c>
      <c r="F37" s="102">
        <f>ROUND((SUM(BE109:BE116) + SUM(BE138:BE245)),  2)</f>
        <v>0</v>
      </c>
      <c r="G37" s="103"/>
      <c r="H37" s="103"/>
      <c r="I37" s="104">
        <v>0.2</v>
      </c>
      <c r="J37" s="102">
        <f>ROUND(((SUM(BE109:BE116) + SUM(BE138:BE245))*I37),  2)</f>
        <v>0</v>
      </c>
      <c r="L37" s="32"/>
    </row>
    <row r="38" spans="2:12" s="1" customFormat="1" ht="14.4" customHeight="1">
      <c r="B38" s="32"/>
      <c r="E38" s="37" t="s">
        <v>41</v>
      </c>
      <c r="F38" s="102">
        <f>ROUND((SUM(BF109:BF116) + SUM(BF138:BF245)),  2)</f>
        <v>0</v>
      </c>
      <c r="G38" s="103"/>
      <c r="H38" s="103"/>
      <c r="I38" s="104">
        <v>0.2</v>
      </c>
      <c r="J38" s="102">
        <f>ROUND(((SUM(BF109:BF116) + SUM(BF138:BF245))*I38),  2)</f>
        <v>0</v>
      </c>
      <c r="L38" s="32"/>
    </row>
    <row r="39" spans="2:12" s="1" customFormat="1" ht="14.4" hidden="1" customHeight="1">
      <c r="B39" s="32"/>
      <c r="E39" s="27" t="s">
        <v>42</v>
      </c>
      <c r="F39" s="89">
        <f>ROUND((SUM(BG109:BG116) + SUM(BG138:BG245)),  2)</f>
        <v>0</v>
      </c>
      <c r="I39" s="105">
        <v>0.2</v>
      </c>
      <c r="J39" s="89">
        <f>0</f>
        <v>0</v>
      </c>
      <c r="L39" s="32"/>
    </row>
    <row r="40" spans="2:12" s="1" customFormat="1" ht="14.4" hidden="1" customHeight="1">
      <c r="B40" s="32"/>
      <c r="E40" s="27" t="s">
        <v>43</v>
      </c>
      <c r="F40" s="89">
        <f>ROUND((SUM(BH109:BH116) + SUM(BH138:BH245)),  2)</f>
        <v>0</v>
      </c>
      <c r="I40" s="105">
        <v>0.2</v>
      </c>
      <c r="J40" s="89">
        <f>0</f>
        <v>0</v>
      </c>
      <c r="L40" s="32"/>
    </row>
    <row r="41" spans="2:12" s="1" customFormat="1" ht="14.4" hidden="1" customHeight="1">
      <c r="B41" s="32"/>
      <c r="E41" s="37" t="s">
        <v>44</v>
      </c>
      <c r="F41" s="102">
        <f>ROUND((SUM(BI109:BI116) + SUM(BI138:BI245)),  2)</f>
        <v>0</v>
      </c>
      <c r="G41" s="103"/>
      <c r="H41" s="103"/>
      <c r="I41" s="104">
        <v>0</v>
      </c>
      <c r="J41" s="102">
        <f>0</f>
        <v>0</v>
      </c>
      <c r="L41" s="32"/>
    </row>
    <row r="42" spans="2:12" s="1" customFormat="1" ht="6.9" customHeight="1">
      <c r="B42" s="32"/>
      <c r="L42" s="32"/>
    </row>
    <row r="43" spans="2:12" s="1" customFormat="1" ht="25.35" customHeight="1">
      <c r="B43" s="32"/>
      <c r="C43" s="106"/>
      <c r="D43" s="107" t="s">
        <v>45</v>
      </c>
      <c r="E43" s="60"/>
      <c r="F43" s="60"/>
      <c r="G43" s="108" t="s">
        <v>46</v>
      </c>
      <c r="H43" s="109" t="s">
        <v>47</v>
      </c>
      <c r="I43" s="60"/>
      <c r="J43" s="110">
        <f>SUM(J34:J41)</f>
        <v>0</v>
      </c>
      <c r="K43" s="111"/>
      <c r="L43" s="32"/>
    </row>
    <row r="44" spans="2:12" s="1" customFormat="1" ht="14.4" customHeight="1">
      <c r="B44" s="32"/>
      <c r="L44" s="32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50</v>
      </c>
      <c r="E61" s="34"/>
      <c r="F61" s="112" t="s">
        <v>51</v>
      </c>
      <c r="G61" s="46" t="s">
        <v>50</v>
      </c>
      <c r="H61" s="34"/>
      <c r="I61" s="34"/>
      <c r="J61" s="113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50</v>
      </c>
      <c r="E76" s="34"/>
      <c r="F76" s="112" t="s">
        <v>51</v>
      </c>
      <c r="G76" s="46" t="s">
        <v>50</v>
      </c>
      <c r="H76" s="34"/>
      <c r="I76" s="34"/>
      <c r="J76" s="113" t="s">
        <v>51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" customHeight="1">
      <c r="B82" s="32"/>
      <c r="C82" s="21" t="s">
        <v>827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77" t="str">
        <f>E7</f>
        <v>NOVOSTAVBA MŠ TRAMÍN - rozpočet 3</v>
      </c>
      <c r="F85" s="278"/>
      <c r="G85" s="278"/>
      <c r="H85" s="278"/>
      <c r="L85" s="32"/>
    </row>
    <row r="86" spans="2:12" ht="12" customHeight="1">
      <c r="B86" s="20"/>
      <c r="C86" s="27" t="s">
        <v>104</v>
      </c>
      <c r="L86" s="20"/>
    </row>
    <row r="87" spans="2:12" s="1" customFormat="1" ht="23.25" customHeight="1">
      <c r="B87" s="32"/>
      <c r="E87" s="277" t="s">
        <v>105</v>
      </c>
      <c r="F87" s="273"/>
      <c r="G87" s="273"/>
      <c r="H87" s="273"/>
      <c r="L87" s="32"/>
    </row>
    <row r="88" spans="2:12" s="1" customFormat="1" ht="12" customHeight="1">
      <c r="B88" s="32"/>
      <c r="C88" s="27" t="s">
        <v>106</v>
      </c>
      <c r="L88" s="32"/>
    </row>
    <row r="89" spans="2:12" s="1" customFormat="1" ht="16.5" customHeight="1">
      <c r="B89" s="32"/>
      <c r="E89" s="263" t="str">
        <f>E11</f>
        <v>03 - SO02.03 Závlaha</v>
      </c>
      <c r="F89" s="273"/>
      <c r="G89" s="273"/>
      <c r="H89" s="273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Kadnárova 2521/69,Bratislava</v>
      </c>
      <c r="I91" s="27" t="s">
        <v>21</v>
      </c>
      <c r="J91" s="55" t="str">
        <f>IF(J14="","",J14)</f>
        <v>5. 12. 2022</v>
      </c>
      <c r="L91" s="32"/>
    </row>
    <row r="92" spans="2:12" s="1" customFormat="1" ht="6.9" customHeight="1">
      <c r="B92" s="32"/>
      <c r="L92" s="32"/>
    </row>
    <row r="93" spans="2:12" s="1" customFormat="1" ht="25.65" customHeight="1">
      <c r="B93" s="32"/>
      <c r="C93" s="27" t="s">
        <v>23</v>
      </c>
      <c r="F93" s="25" t="str">
        <f>E17</f>
        <v xml:space="preserve">Mestská časť Bratislava - Rača </v>
      </c>
      <c r="I93" s="27" t="s">
        <v>29</v>
      </c>
      <c r="J93" s="30" t="str">
        <f>E23</f>
        <v xml:space="preserve">Ing.arch.Peter Kožuško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Rosoft,s.r.o.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4" t="s">
        <v>110</v>
      </c>
      <c r="D96" s="106"/>
      <c r="E96" s="106"/>
      <c r="F96" s="106"/>
      <c r="G96" s="106"/>
      <c r="H96" s="106"/>
      <c r="I96" s="106"/>
      <c r="J96" s="115" t="s">
        <v>111</v>
      </c>
      <c r="K96" s="106"/>
      <c r="L96" s="32"/>
    </row>
    <row r="97" spans="2:65" s="1" customFormat="1" ht="10.35" customHeight="1">
      <c r="B97" s="32"/>
      <c r="L97" s="32"/>
    </row>
    <row r="98" spans="2:65" s="1" customFormat="1" ht="22.8" customHeight="1">
      <c r="B98" s="32"/>
      <c r="C98" s="116" t="s">
        <v>112</v>
      </c>
      <c r="J98" s="69">
        <f>J138</f>
        <v>0</v>
      </c>
      <c r="L98" s="32"/>
      <c r="AU98" s="17" t="s">
        <v>113</v>
      </c>
    </row>
    <row r="99" spans="2:65" s="8" customFormat="1" ht="24.9" customHeight="1">
      <c r="B99" s="117"/>
      <c r="D99" s="118" t="s">
        <v>627</v>
      </c>
      <c r="E99" s="119"/>
      <c r="F99" s="119"/>
      <c r="G99" s="119"/>
      <c r="H99" s="119"/>
      <c r="I99" s="119"/>
      <c r="J99" s="120">
        <f>J139</f>
        <v>0</v>
      </c>
      <c r="L99" s="117"/>
    </row>
    <row r="100" spans="2:65" s="8" customFormat="1" ht="24.9" customHeight="1">
      <c r="B100" s="117"/>
      <c r="D100" s="118" t="s">
        <v>628</v>
      </c>
      <c r="E100" s="119"/>
      <c r="F100" s="119"/>
      <c r="G100" s="119"/>
      <c r="H100" s="119"/>
      <c r="I100" s="119"/>
      <c r="J100" s="120">
        <f>J170</f>
        <v>0</v>
      </c>
      <c r="L100" s="117"/>
    </row>
    <row r="101" spans="2:65" s="8" customFormat="1" ht="24.9" customHeight="1">
      <c r="B101" s="117"/>
      <c r="D101" s="118" t="s">
        <v>629</v>
      </c>
      <c r="E101" s="119"/>
      <c r="F101" s="119"/>
      <c r="G101" s="119"/>
      <c r="H101" s="119"/>
      <c r="I101" s="119"/>
      <c r="J101" s="120">
        <f>J183</f>
        <v>0</v>
      </c>
      <c r="L101" s="117"/>
    </row>
    <row r="102" spans="2:65" s="8" customFormat="1" ht="24.9" customHeight="1">
      <c r="B102" s="117"/>
      <c r="D102" s="118" t="s">
        <v>630</v>
      </c>
      <c r="E102" s="119"/>
      <c r="F102" s="119"/>
      <c r="G102" s="119"/>
      <c r="H102" s="119"/>
      <c r="I102" s="119"/>
      <c r="J102" s="120">
        <f>J188</f>
        <v>0</v>
      </c>
      <c r="L102" s="117"/>
    </row>
    <row r="103" spans="2:65" s="8" customFormat="1" ht="24.9" customHeight="1">
      <c r="B103" s="117"/>
      <c r="D103" s="118" t="s">
        <v>631</v>
      </c>
      <c r="E103" s="119"/>
      <c r="F103" s="119"/>
      <c r="G103" s="119"/>
      <c r="H103" s="119"/>
      <c r="I103" s="119"/>
      <c r="J103" s="120">
        <f>J201</f>
        <v>0</v>
      </c>
      <c r="L103" s="117"/>
    </row>
    <row r="104" spans="2:65" s="8" customFormat="1" ht="24.9" customHeight="1">
      <c r="B104" s="117"/>
      <c r="D104" s="118" t="s">
        <v>632</v>
      </c>
      <c r="E104" s="119"/>
      <c r="F104" s="119"/>
      <c r="G104" s="119"/>
      <c r="H104" s="119"/>
      <c r="I104" s="119"/>
      <c r="J104" s="120">
        <f>J222</f>
        <v>0</v>
      </c>
      <c r="L104" s="117"/>
    </row>
    <row r="105" spans="2:65" s="8" customFormat="1" ht="24.9" customHeight="1">
      <c r="B105" s="117"/>
      <c r="D105" s="118" t="s">
        <v>633</v>
      </c>
      <c r="E105" s="119"/>
      <c r="F105" s="119"/>
      <c r="G105" s="119"/>
      <c r="H105" s="119"/>
      <c r="I105" s="119"/>
      <c r="J105" s="120">
        <f>J230</f>
        <v>0</v>
      </c>
      <c r="L105" s="117"/>
    </row>
    <row r="106" spans="2:65" s="8" customFormat="1" ht="24.9" customHeight="1">
      <c r="B106" s="117"/>
      <c r="D106" s="118" t="s">
        <v>634</v>
      </c>
      <c r="E106" s="119"/>
      <c r="F106" s="119"/>
      <c r="G106" s="119"/>
      <c r="H106" s="119"/>
      <c r="I106" s="119"/>
      <c r="J106" s="120">
        <f>J233</f>
        <v>0</v>
      </c>
      <c r="L106" s="117"/>
    </row>
    <row r="107" spans="2:65" s="1" customFormat="1" ht="21.75" customHeight="1">
      <c r="B107" s="32"/>
      <c r="L107" s="32"/>
    </row>
    <row r="108" spans="2:65" s="1" customFormat="1" ht="6.9" customHeight="1">
      <c r="B108" s="32"/>
      <c r="L108" s="32"/>
    </row>
    <row r="109" spans="2:65" s="1" customFormat="1" ht="29.25" customHeight="1">
      <c r="B109" s="32"/>
      <c r="C109" s="116" t="s">
        <v>123</v>
      </c>
      <c r="J109" s="125">
        <f>ROUND(J110 + J111 + J112 + J113 + J114 + J115,2)</f>
        <v>0</v>
      </c>
      <c r="L109" s="32"/>
      <c r="N109" s="126" t="s">
        <v>39</v>
      </c>
    </row>
    <row r="110" spans="2:65" s="1" customFormat="1" ht="18" customHeight="1">
      <c r="B110" s="127"/>
      <c r="C110" s="128"/>
      <c r="D110" s="275" t="s">
        <v>124</v>
      </c>
      <c r="E110" s="276"/>
      <c r="F110" s="276"/>
      <c r="G110" s="128"/>
      <c r="H110" s="128"/>
      <c r="I110" s="128"/>
      <c r="J110" s="130">
        <v>0</v>
      </c>
      <c r="K110" s="128"/>
      <c r="L110" s="127"/>
      <c r="M110" s="128"/>
      <c r="N110" s="131" t="s">
        <v>41</v>
      </c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32" t="s">
        <v>125</v>
      </c>
      <c r="AZ110" s="128"/>
      <c r="BA110" s="128"/>
      <c r="BB110" s="128"/>
      <c r="BC110" s="128"/>
      <c r="BD110" s="128"/>
      <c r="BE110" s="133">
        <f t="shared" ref="BE110:BE115" si="0">IF(N110="základná",J110,0)</f>
        <v>0</v>
      </c>
      <c r="BF110" s="133">
        <f t="shared" ref="BF110:BF115" si="1">IF(N110="znížená",J110,0)</f>
        <v>0</v>
      </c>
      <c r="BG110" s="133">
        <f t="shared" ref="BG110:BG115" si="2">IF(N110="zákl. prenesená",J110,0)</f>
        <v>0</v>
      </c>
      <c r="BH110" s="133">
        <f t="shared" ref="BH110:BH115" si="3">IF(N110="zníž. prenesená",J110,0)</f>
        <v>0</v>
      </c>
      <c r="BI110" s="133">
        <f t="shared" ref="BI110:BI115" si="4">IF(N110="nulová",J110,0)</f>
        <v>0</v>
      </c>
      <c r="BJ110" s="132" t="s">
        <v>88</v>
      </c>
      <c r="BK110" s="128"/>
      <c r="BL110" s="128"/>
      <c r="BM110" s="128"/>
    </row>
    <row r="111" spans="2:65" s="1" customFormat="1" ht="18" customHeight="1">
      <c r="B111" s="127"/>
      <c r="C111" s="128"/>
      <c r="D111" s="275" t="s">
        <v>126</v>
      </c>
      <c r="E111" s="276"/>
      <c r="F111" s="276"/>
      <c r="G111" s="128"/>
      <c r="H111" s="128"/>
      <c r="I111" s="128"/>
      <c r="J111" s="130">
        <v>0</v>
      </c>
      <c r="K111" s="128"/>
      <c r="L111" s="127"/>
      <c r="M111" s="128"/>
      <c r="N111" s="131" t="s">
        <v>41</v>
      </c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32" t="s">
        <v>125</v>
      </c>
      <c r="AZ111" s="128"/>
      <c r="BA111" s="128"/>
      <c r="BB111" s="128"/>
      <c r="BC111" s="128"/>
      <c r="BD111" s="128"/>
      <c r="BE111" s="133">
        <f t="shared" si="0"/>
        <v>0</v>
      </c>
      <c r="BF111" s="133">
        <f t="shared" si="1"/>
        <v>0</v>
      </c>
      <c r="BG111" s="133">
        <f t="shared" si="2"/>
        <v>0</v>
      </c>
      <c r="BH111" s="133">
        <f t="shared" si="3"/>
        <v>0</v>
      </c>
      <c r="BI111" s="133">
        <f t="shared" si="4"/>
        <v>0</v>
      </c>
      <c r="BJ111" s="132" t="s">
        <v>88</v>
      </c>
      <c r="BK111" s="128"/>
      <c r="BL111" s="128"/>
      <c r="BM111" s="128"/>
    </row>
    <row r="112" spans="2:65" s="1" customFormat="1" ht="18" customHeight="1">
      <c r="B112" s="127"/>
      <c r="C112" s="128"/>
      <c r="D112" s="275" t="s">
        <v>127</v>
      </c>
      <c r="E112" s="276"/>
      <c r="F112" s="276"/>
      <c r="G112" s="128"/>
      <c r="H112" s="128"/>
      <c r="I112" s="128"/>
      <c r="J112" s="130">
        <v>0</v>
      </c>
      <c r="K112" s="128"/>
      <c r="L112" s="127"/>
      <c r="M112" s="128"/>
      <c r="N112" s="131" t="s">
        <v>41</v>
      </c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32" t="s">
        <v>125</v>
      </c>
      <c r="AZ112" s="128"/>
      <c r="BA112" s="128"/>
      <c r="BB112" s="128"/>
      <c r="BC112" s="128"/>
      <c r="BD112" s="128"/>
      <c r="BE112" s="133">
        <f t="shared" si="0"/>
        <v>0</v>
      </c>
      <c r="BF112" s="133">
        <f t="shared" si="1"/>
        <v>0</v>
      </c>
      <c r="BG112" s="133">
        <f t="shared" si="2"/>
        <v>0</v>
      </c>
      <c r="BH112" s="133">
        <f t="shared" si="3"/>
        <v>0</v>
      </c>
      <c r="BI112" s="133">
        <f t="shared" si="4"/>
        <v>0</v>
      </c>
      <c r="BJ112" s="132" t="s">
        <v>88</v>
      </c>
      <c r="BK112" s="128"/>
      <c r="BL112" s="128"/>
      <c r="BM112" s="128"/>
    </row>
    <row r="113" spans="2:65" s="1" customFormat="1" ht="18" customHeight="1">
      <c r="B113" s="127"/>
      <c r="C113" s="128"/>
      <c r="D113" s="275" t="s">
        <v>128</v>
      </c>
      <c r="E113" s="276"/>
      <c r="F113" s="276"/>
      <c r="G113" s="128"/>
      <c r="H113" s="128"/>
      <c r="I113" s="128"/>
      <c r="J113" s="130">
        <v>0</v>
      </c>
      <c r="K113" s="128"/>
      <c r="L113" s="127"/>
      <c r="M113" s="128"/>
      <c r="N113" s="131" t="s">
        <v>41</v>
      </c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32" t="s">
        <v>125</v>
      </c>
      <c r="AZ113" s="128"/>
      <c r="BA113" s="128"/>
      <c r="BB113" s="128"/>
      <c r="BC113" s="128"/>
      <c r="BD113" s="128"/>
      <c r="BE113" s="133">
        <f t="shared" si="0"/>
        <v>0</v>
      </c>
      <c r="BF113" s="133">
        <f t="shared" si="1"/>
        <v>0</v>
      </c>
      <c r="BG113" s="133">
        <f t="shared" si="2"/>
        <v>0</v>
      </c>
      <c r="BH113" s="133">
        <f t="shared" si="3"/>
        <v>0</v>
      </c>
      <c r="BI113" s="133">
        <f t="shared" si="4"/>
        <v>0</v>
      </c>
      <c r="BJ113" s="132" t="s">
        <v>88</v>
      </c>
      <c r="BK113" s="128"/>
      <c r="BL113" s="128"/>
      <c r="BM113" s="128"/>
    </row>
    <row r="114" spans="2:65" s="1" customFormat="1" ht="18" customHeight="1">
      <c r="B114" s="127"/>
      <c r="C114" s="128"/>
      <c r="D114" s="275" t="s">
        <v>129</v>
      </c>
      <c r="E114" s="276"/>
      <c r="F114" s="276"/>
      <c r="G114" s="128"/>
      <c r="H114" s="128"/>
      <c r="I114" s="128"/>
      <c r="J114" s="130">
        <v>0</v>
      </c>
      <c r="K114" s="128"/>
      <c r="L114" s="127"/>
      <c r="M114" s="128"/>
      <c r="N114" s="131" t="s">
        <v>41</v>
      </c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32" t="s">
        <v>125</v>
      </c>
      <c r="AZ114" s="128"/>
      <c r="BA114" s="128"/>
      <c r="BB114" s="128"/>
      <c r="BC114" s="128"/>
      <c r="BD114" s="128"/>
      <c r="BE114" s="133">
        <f t="shared" si="0"/>
        <v>0</v>
      </c>
      <c r="BF114" s="133">
        <f t="shared" si="1"/>
        <v>0</v>
      </c>
      <c r="BG114" s="133">
        <f t="shared" si="2"/>
        <v>0</v>
      </c>
      <c r="BH114" s="133">
        <f t="shared" si="3"/>
        <v>0</v>
      </c>
      <c r="BI114" s="133">
        <f t="shared" si="4"/>
        <v>0</v>
      </c>
      <c r="BJ114" s="132" t="s">
        <v>88</v>
      </c>
      <c r="BK114" s="128"/>
      <c r="BL114" s="128"/>
      <c r="BM114" s="128"/>
    </row>
    <row r="115" spans="2:65" s="1" customFormat="1" ht="18" customHeight="1">
      <c r="B115" s="127"/>
      <c r="C115" s="128"/>
      <c r="D115" s="129" t="s">
        <v>130</v>
      </c>
      <c r="E115" s="128"/>
      <c r="F115" s="128"/>
      <c r="G115" s="128"/>
      <c r="H115" s="128"/>
      <c r="I115" s="128"/>
      <c r="J115" s="130">
        <f>ROUND(J32*T115,2)</f>
        <v>0</v>
      </c>
      <c r="K115" s="128"/>
      <c r="L115" s="127"/>
      <c r="M115" s="128"/>
      <c r="N115" s="131" t="s">
        <v>41</v>
      </c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32" t="s">
        <v>131</v>
      </c>
      <c r="AZ115" s="128"/>
      <c r="BA115" s="128"/>
      <c r="BB115" s="128"/>
      <c r="BC115" s="128"/>
      <c r="BD115" s="128"/>
      <c r="BE115" s="133">
        <f t="shared" si="0"/>
        <v>0</v>
      </c>
      <c r="BF115" s="133">
        <f t="shared" si="1"/>
        <v>0</v>
      </c>
      <c r="BG115" s="133">
        <f t="shared" si="2"/>
        <v>0</v>
      </c>
      <c r="BH115" s="133">
        <f t="shared" si="3"/>
        <v>0</v>
      </c>
      <c r="BI115" s="133">
        <f t="shared" si="4"/>
        <v>0</v>
      </c>
      <c r="BJ115" s="132" t="s">
        <v>88</v>
      </c>
      <c r="BK115" s="128"/>
      <c r="BL115" s="128"/>
      <c r="BM115" s="128"/>
    </row>
    <row r="116" spans="2:65" s="1" customFormat="1">
      <c r="B116" s="32"/>
      <c r="L116" s="32"/>
    </row>
    <row r="117" spans="2:65" s="1" customFormat="1" ht="29.25" customHeight="1">
      <c r="B117" s="32"/>
      <c r="C117" s="134" t="s">
        <v>132</v>
      </c>
      <c r="D117" s="106"/>
      <c r="E117" s="106"/>
      <c r="F117" s="106"/>
      <c r="G117" s="106"/>
      <c r="H117" s="106"/>
      <c r="I117" s="106"/>
      <c r="J117" s="135">
        <f>ROUND(J98+J109,2)</f>
        <v>0</v>
      </c>
      <c r="K117" s="106"/>
      <c r="L117" s="32"/>
    </row>
    <row r="118" spans="2:65" s="1" customFormat="1" ht="6.9" customHeight="1"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32"/>
    </row>
    <row r="122" spans="2:65" s="1" customFormat="1" ht="6.9" customHeight="1"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32"/>
    </row>
    <row r="123" spans="2:65" s="1" customFormat="1" ht="24.9" customHeight="1">
      <c r="B123" s="32"/>
      <c r="C123" s="21" t="s">
        <v>828</v>
      </c>
      <c r="L123" s="32"/>
    </row>
    <row r="124" spans="2:65" s="1" customFormat="1" ht="6.9" customHeight="1">
      <c r="B124" s="32"/>
      <c r="L124" s="32"/>
    </row>
    <row r="125" spans="2:65" s="1" customFormat="1" ht="12" customHeight="1">
      <c r="B125" s="32"/>
      <c r="C125" s="27" t="s">
        <v>15</v>
      </c>
      <c r="L125" s="32"/>
    </row>
    <row r="126" spans="2:65" s="1" customFormat="1" ht="16.5" customHeight="1">
      <c r="B126" s="32"/>
      <c r="E126" s="277" t="str">
        <f>E7</f>
        <v>NOVOSTAVBA MŠ TRAMÍN - rozpočet 3</v>
      </c>
      <c r="F126" s="278"/>
      <c r="G126" s="278"/>
      <c r="H126" s="278"/>
      <c r="L126" s="32"/>
    </row>
    <row r="127" spans="2:65" ht="12" customHeight="1">
      <c r="B127" s="20"/>
      <c r="C127" s="27" t="s">
        <v>104</v>
      </c>
      <c r="L127" s="20"/>
    </row>
    <row r="128" spans="2:65" s="1" customFormat="1" ht="23.25" customHeight="1">
      <c r="B128" s="32"/>
      <c r="E128" s="277" t="s">
        <v>105</v>
      </c>
      <c r="F128" s="273"/>
      <c r="G128" s="273"/>
      <c r="H128" s="273"/>
      <c r="L128" s="32"/>
    </row>
    <row r="129" spans="2:65" s="1" customFormat="1" ht="12" customHeight="1">
      <c r="B129" s="32"/>
      <c r="C129" s="27" t="s">
        <v>106</v>
      </c>
      <c r="L129" s="32"/>
    </row>
    <row r="130" spans="2:65" s="1" customFormat="1" ht="16.5" customHeight="1">
      <c r="B130" s="32"/>
      <c r="E130" s="263" t="str">
        <f>E11</f>
        <v>03 - SO02.03 Závlaha</v>
      </c>
      <c r="F130" s="273"/>
      <c r="G130" s="273"/>
      <c r="H130" s="273"/>
      <c r="L130" s="32"/>
    </row>
    <row r="131" spans="2:65" s="1" customFormat="1" ht="6.9" customHeight="1">
      <c r="B131" s="32"/>
      <c r="L131" s="32"/>
    </row>
    <row r="132" spans="2:65" s="1" customFormat="1" ht="12" customHeight="1">
      <c r="B132" s="32"/>
      <c r="C132" s="27" t="s">
        <v>19</v>
      </c>
      <c r="F132" s="25" t="str">
        <f>F14</f>
        <v>Kadnárova 2521/69,Bratislava</v>
      </c>
      <c r="I132" s="27" t="s">
        <v>21</v>
      </c>
      <c r="J132" s="55" t="str">
        <f>IF(J14="","",J14)</f>
        <v>5. 12. 2022</v>
      </c>
      <c r="L132" s="32"/>
    </row>
    <row r="133" spans="2:65" s="1" customFormat="1" ht="6.9" customHeight="1">
      <c r="B133" s="32"/>
      <c r="L133" s="32"/>
    </row>
    <row r="134" spans="2:65" s="1" customFormat="1" ht="25.65" customHeight="1">
      <c r="B134" s="32"/>
      <c r="C134" s="27" t="s">
        <v>23</v>
      </c>
      <c r="F134" s="25" t="str">
        <f>E17</f>
        <v xml:space="preserve">Mestská časť Bratislava - Rača </v>
      </c>
      <c r="I134" s="27" t="s">
        <v>29</v>
      </c>
      <c r="J134" s="30" t="str">
        <f>E23</f>
        <v xml:space="preserve">Ing.arch.Peter Kožuško </v>
      </c>
      <c r="L134" s="32"/>
    </row>
    <row r="135" spans="2:65" s="1" customFormat="1" ht="15.15" customHeight="1">
      <c r="B135" s="32"/>
      <c r="C135" s="27" t="s">
        <v>27</v>
      </c>
      <c r="F135" s="25" t="str">
        <f>IF(E20="","",E20)</f>
        <v>Vyplň údaj</v>
      </c>
      <c r="I135" s="27" t="s">
        <v>32</v>
      </c>
      <c r="J135" s="30" t="str">
        <f>E26</f>
        <v>Rosoft,s.r.o.</v>
      </c>
      <c r="L135" s="32"/>
    </row>
    <row r="136" spans="2:65" s="1" customFormat="1" ht="10.35" customHeight="1">
      <c r="B136" s="32"/>
      <c r="L136" s="32"/>
    </row>
    <row r="137" spans="2:65" s="10" customFormat="1" ht="29.25" customHeight="1">
      <c r="B137" s="136"/>
      <c r="C137" s="137" t="s">
        <v>133</v>
      </c>
      <c r="D137" s="138" t="s">
        <v>60</v>
      </c>
      <c r="E137" s="138" t="s">
        <v>56</v>
      </c>
      <c r="F137" s="138" t="s">
        <v>57</v>
      </c>
      <c r="G137" s="138" t="s">
        <v>134</v>
      </c>
      <c r="H137" s="138" t="s">
        <v>135</v>
      </c>
      <c r="I137" s="138" t="s">
        <v>136</v>
      </c>
      <c r="J137" s="139" t="s">
        <v>111</v>
      </c>
      <c r="K137" s="140" t="s">
        <v>137</v>
      </c>
      <c r="L137" s="136"/>
      <c r="M137" s="62" t="s">
        <v>1</v>
      </c>
      <c r="N137" s="63" t="s">
        <v>39</v>
      </c>
      <c r="O137" s="63" t="s">
        <v>138</v>
      </c>
      <c r="P137" s="63" t="s">
        <v>139</v>
      </c>
      <c r="Q137" s="63" t="s">
        <v>140</v>
      </c>
      <c r="R137" s="63" t="s">
        <v>141</v>
      </c>
      <c r="S137" s="63" t="s">
        <v>142</v>
      </c>
      <c r="T137" s="64" t="s">
        <v>143</v>
      </c>
    </row>
    <row r="138" spans="2:65" s="1" customFormat="1" ht="22.8" customHeight="1">
      <c r="B138" s="32"/>
      <c r="C138" s="67" t="s">
        <v>108</v>
      </c>
      <c r="J138" s="141">
        <f>BK138</f>
        <v>0</v>
      </c>
      <c r="L138" s="32"/>
      <c r="M138" s="65"/>
      <c r="N138" s="56"/>
      <c r="O138" s="56"/>
      <c r="P138" s="142">
        <f>P139+P170+P183+P188+P201+P222+P230+P233</f>
        <v>0</v>
      </c>
      <c r="Q138" s="56"/>
      <c r="R138" s="142">
        <f>R139+R170+R183+R188+R201+R222+R230+R233</f>
        <v>0</v>
      </c>
      <c r="S138" s="56"/>
      <c r="T138" s="143">
        <f>T139+T170+T183+T188+T201+T222+T230+T233</f>
        <v>0</v>
      </c>
      <c r="AT138" s="17" t="s">
        <v>74</v>
      </c>
      <c r="AU138" s="17" t="s">
        <v>113</v>
      </c>
      <c r="BK138" s="144">
        <f>BK139+BK170+BK183+BK188+BK201+BK222+BK230+BK233</f>
        <v>0</v>
      </c>
    </row>
    <row r="139" spans="2:65" s="11" customFormat="1" ht="25.95" customHeight="1">
      <c r="B139" s="145"/>
      <c r="D139" s="146" t="s">
        <v>74</v>
      </c>
      <c r="E139" s="147" t="s">
        <v>635</v>
      </c>
      <c r="F139" s="147" t="s">
        <v>636</v>
      </c>
      <c r="I139" s="148"/>
      <c r="J139" s="149">
        <f>BK139</f>
        <v>0</v>
      </c>
      <c r="L139" s="145"/>
      <c r="M139" s="150"/>
      <c r="P139" s="151">
        <f>SUM(P140:P169)</f>
        <v>0</v>
      </c>
      <c r="R139" s="151">
        <f>SUM(R140:R169)</f>
        <v>0</v>
      </c>
      <c r="T139" s="152">
        <f>SUM(T140:T169)</f>
        <v>0</v>
      </c>
      <c r="AR139" s="146" t="s">
        <v>82</v>
      </c>
      <c r="AT139" s="153" t="s">
        <v>74</v>
      </c>
      <c r="AU139" s="153" t="s">
        <v>75</v>
      </c>
      <c r="AY139" s="146" t="s">
        <v>146</v>
      </c>
      <c r="BK139" s="154">
        <f>SUM(BK140:BK169)</f>
        <v>0</v>
      </c>
    </row>
    <row r="140" spans="2:65" s="1" customFormat="1" ht="24.15" customHeight="1">
      <c r="B140" s="127"/>
      <c r="C140" s="157" t="s">
        <v>82</v>
      </c>
      <c r="D140" s="157" t="s">
        <v>148</v>
      </c>
      <c r="E140" s="280" t="s">
        <v>837</v>
      </c>
      <c r="F140" s="159" t="s">
        <v>637</v>
      </c>
      <c r="G140" s="160" t="s">
        <v>238</v>
      </c>
      <c r="H140" s="161">
        <v>4</v>
      </c>
      <c r="I140" s="162"/>
      <c r="J140" s="163">
        <f t="shared" ref="J140:J169" si="5">ROUND(I140*H140,2)</f>
        <v>0</v>
      </c>
      <c r="K140" s="164"/>
      <c r="L140" s="32"/>
      <c r="M140" s="165" t="s">
        <v>1</v>
      </c>
      <c r="N140" s="126" t="s">
        <v>41</v>
      </c>
      <c r="P140" s="166">
        <f t="shared" ref="P140:P169" si="6">O140*H140</f>
        <v>0</v>
      </c>
      <c r="Q140" s="166">
        <v>0</v>
      </c>
      <c r="R140" s="166">
        <f t="shared" ref="R140:R169" si="7">Q140*H140</f>
        <v>0</v>
      </c>
      <c r="S140" s="166">
        <v>0</v>
      </c>
      <c r="T140" s="167">
        <f t="shared" ref="T140:T169" si="8">S140*H140</f>
        <v>0</v>
      </c>
      <c r="AR140" s="168" t="s">
        <v>152</v>
      </c>
      <c r="AT140" s="168" t="s">
        <v>148</v>
      </c>
      <c r="AU140" s="168" t="s">
        <v>82</v>
      </c>
      <c r="AY140" s="17" t="s">
        <v>146</v>
      </c>
      <c r="BE140" s="169">
        <f t="shared" ref="BE140:BE169" si="9">IF(N140="základná",J140,0)</f>
        <v>0</v>
      </c>
      <c r="BF140" s="169">
        <f t="shared" ref="BF140:BF169" si="10">IF(N140="znížená",J140,0)</f>
        <v>0</v>
      </c>
      <c r="BG140" s="169">
        <f t="shared" ref="BG140:BG169" si="11">IF(N140="zákl. prenesená",J140,0)</f>
        <v>0</v>
      </c>
      <c r="BH140" s="169">
        <f t="shared" ref="BH140:BH169" si="12">IF(N140="zníž. prenesená",J140,0)</f>
        <v>0</v>
      </c>
      <c r="BI140" s="169">
        <f t="shared" ref="BI140:BI169" si="13">IF(N140="nulová",J140,0)</f>
        <v>0</v>
      </c>
      <c r="BJ140" s="17" t="s">
        <v>88</v>
      </c>
      <c r="BK140" s="169">
        <f t="shared" ref="BK140:BK169" si="14">ROUND(I140*H140,2)</f>
        <v>0</v>
      </c>
      <c r="BL140" s="17" t="s">
        <v>152</v>
      </c>
      <c r="BM140" s="168" t="s">
        <v>638</v>
      </c>
    </row>
    <row r="141" spans="2:65" s="1" customFormat="1" ht="24.15" customHeight="1">
      <c r="B141" s="127"/>
      <c r="C141" s="198" t="s">
        <v>88</v>
      </c>
      <c r="D141" s="198" t="s">
        <v>167</v>
      </c>
      <c r="E141" s="281" t="s">
        <v>838</v>
      </c>
      <c r="F141" s="200" t="s">
        <v>637</v>
      </c>
      <c r="G141" s="201" t="s">
        <v>238</v>
      </c>
      <c r="H141" s="202">
        <v>4</v>
      </c>
      <c r="I141" s="203"/>
      <c r="J141" s="204">
        <f t="shared" si="5"/>
        <v>0</v>
      </c>
      <c r="K141" s="205"/>
      <c r="L141" s="206"/>
      <c r="M141" s="207" t="s">
        <v>1</v>
      </c>
      <c r="N141" s="208" t="s">
        <v>41</v>
      </c>
      <c r="P141" s="166">
        <f t="shared" si="6"/>
        <v>0</v>
      </c>
      <c r="Q141" s="166">
        <v>0</v>
      </c>
      <c r="R141" s="166">
        <f t="shared" si="7"/>
        <v>0</v>
      </c>
      <c r="S141" s="166">
        <v>0</v>
      </c>
      <c r="T141" s="167">
        <f t="shared" si="8"/>
        <v>0</v>
      </c>
      <c r="AR141" s="168" t="s">
        <v>171</v>
      </c>
      <c r="AT141" s="168" t="s">
        <v>167</v>
      </c>
      <c r="AU141" s="168" t="s">
        <v>82</v>
      </c>
      <c r="AY141" s="17" t="s">
        <v>146</v>
      </c>
      <c r="BE141" s="169">
        <f t="shared" si="9"/>
        <v>0</v>
      </c>
      <c r="BF141" s="169">
        <f t="shared" si="10"/>
        <v>0</v>
      </c>
      <c r="BG141" s="169">
        <f t="shared" si="11"/>
        <v>0</v>
      </c>
      <c r="BH141" s="169">
        <f t="shared" si="12"/>
        <v>0</v>
      </c>
      <c r="BI141" s="169">
        <f t="shared" si="13"/>
        <v>0</v>
      </c>
      <c r="BJ141" s="17" t="s">
        <v>88</v>
      </c>
      <c r="BK141" s="169">
        <f t="shared" si="14"/>
        <v>0</v>
      </c>
      <c r="BL141" s="17" t="s">
        <v>152</v>
      </c>
      <c r="BM141" s="168" t="s">
        <v>639</v>
      </c>
    </row>
    <row r="142" spans="2:65" s="1" customFormat="1" ht="24.15" customHeight="1">
      <c r="B142" s="127"/>
      <c r="C142" s="157" t="s">
        <v>158</v>
      </c>
      <c r="D142" s="157" t="s">
        <v>148</v>
      </c>
      <c r="E142" s="280" t="s">
        <v>839</v>
      </c>
      <c r="F142" s="159" t="s">
        <v>640</v>
      </c>
      <c r="G142" s="160" t="s">
        <v>238</v>
      </c>
      <c r="H142" s="161">
        <v>8</v>
      </c>
      <c r="I142" s="162"/>
      <c r="J142" s="163">
        <f t="shared" si="5"/>
        <v>0</v>
      </c>
      <c r="K142" s="164"/>
      <c r="L142" s="32"/>
      <c r="M142" s="165" t="s">
        <v>1</v>
      </c>
      <c r="N142" s="126" t="s">
        <v>41</v>
      </c>
      <c r="P142" s="166">
        <f t="shared" si="6"/>
        <v>0</v>
      </c>
      <c r="Q142" s="166">
        <v>0</v>
      </c>
      <c r="R142" s="166">
        <f t="shared" si="7"/>
        <v>0</v>
      </c>
      <c r="S142" s="166">
        <v>0</v>
      </c>
      <c r="T142" s="167">
        <f t="shared" si="8"/>
        <v>0</v>
      </c>
      <c r="AR142" s="168" t="s">
        <v>152</v>
      </c>
      <c r="AT142" s="168" t="s">
        <v>148</v>
      </c>
      <c r="AU142" s="168" t="s">
        <v>82</v>
      </c>
      <c r="AY142" s="17" t="s">
        <v>146</v>
      </c>
      <c r="BE142" s="169">
        <f t="shared" si="9"/>
        <v>0</v>
      </c>
      <c r="BF142" s="169">
        <f t="shared" si="10"/>
        <v>0</v>
      </c>
      <c r="BG142" s="169">
        <f t="shared" si="11"/>
        <v>0</v>
      </c>
      <c r="BH142" s="169">
        <f t="shared" si="12"/>
        <v>0</v>
      </c>
      <c r="BI142" s="169">
        <f t="shared" si="13"/>
        <v>0</v>
      </c>
      <c r="BJ142" s="17" t="s">
        <v>88</v>
      </c>
      <c r="BK142" s="169">
        <f t="shared" si="14"/>
        <v>0</v>
      </c>
      <c r="BL142" s="17" t="s">
        <v>152</v>
      </c>
      <c r="BM142" s="168" t="s">
        <v>641</v>
      </c>
    </row>
    <row r="143" spans="2:65" s="1" customFormat="1" ht="24.15" customHeight="1">
      <c r="B143" s="127"/>
      <c r="C143" s="198" t="s">
        <v>152</v>
      </c>
      <c r="D143" s="198" t="s">
        <v>167</v>
      </c>
      <c r="E143" s="281" t="s">
        <v>840</v>
      </c>
      <c r="F143" s="200" t="s">
        <v>640</v>
      </c>
      <c r="G143" s="201" t="s">
        <v>238</v>
      </c>
      <c r="H143" s="202">
        <v>8</v>
      </c>
      <c r="I143" s="203"/>
      <c r="J143" s="204">
        <f t="shared" si="5"/>
        <v>0</v>
      </c>
      <c r="K143" s="205"/>
      <c r="L143" s="206"/>
      <c r="M143" s="207" t="s">
        <v>1</v>
      </c>
      <c r="N143" s="208" t="s">
        <v>41</v>
      </c>
      <c r="P143" s="166">
        <f t="shared" si="6"/>
        <v>0</v>
      </c>
      <c r="Q143" s="166">
        <v>0</v>
      </c>
      <c r="R143" s="166">
        <f t="shared" si="7"/>
        <v>0</v>
      </c>
      <c r="S143" s="166">
        <v>0</v>
      </c>
      <c r="T143" s="167">
        <f t="shared" si="8"/>
        <v>0</v>
      </c>
      <c r="AR143" s="168" t="s">
        <v>171</v>
      </c>
      <c r="AT143" s="168" t="s">
        <v>167</v>
      </c>
      <c r="AU143" s="168" t="s">
        <v>82</v>
      </c>
      <c r="AY143" s="17" t="s">
        <v>146</v>
      </c>
      <c r="BE143" s="169">
        <f t="shared" si="9"/>
        <v>0</v>
      </c>
      <c r="BF143" s="169">
        <f t="shared" si="10"/>
        <v>0</v>
      </c>
      <c r="BG143" s="169">
        <f t="shared" si="11"/>
        <v>0</v>
      </c>
      <c r="BH143" s="169">
        <f t="shared" si="12"/>
        <v>0</v>
      </c>
      <c r="BI143" s="169">
        <f t="shared" si="13"/>
        <v>0</v>
      </c>
      <c r="BJ143" s="17" t="s">
        <v>88</v>
      </c>
      <c r="BK143" s="169">
        <f t="shared" si="14"/>
        <v>0</v>
      </c>
      <c r="BL143" s="17" t="s">
        <v>152</v>
      </c>
      <c r="BM143" s="168" t="s">
        <v>642</v>
      </c>
    </row>
    <row r="144" spans="2:65" s="1" customFormat="1" ht="16.5" customHeight="1">
      <c r="B144" s="127"/>
      <c r="C144" s="157" t="s">
        <v>180</v>
      </c>
      <c r="D144" s="157" t="s">
        <v>148</v>
      </c>
      <c r="E144" s="280" t="s">
        <v>841</v>
      </c>
      <c r="F144" s="159" t="s">
        <v>643</v>
      </c>
      <c r="G144" s="160" t="s">
        <v>238</v>
      </c>
      <c r="H144" s="161">
        <v>200</v>
      </c>
      <c r="I144" s="162"/>
      <c r="J144" s="163">
        <f t="shared" si="5"/>
        <v>0</v>
      </c>
      <c r="K144" s="164"/>
      <c r="L144" s="32"/>
      <c r="M144" s="165" t="s">
        <v>1</v>
      </c>
      <c r="N144" s="126" t="s">
        <v>41</v>
      </c>
      <c r="P144" s="166">
        <f t="shared" si="6"/>
        <v>0</v>
      </c>
      <c r="Q144" s="166">
        <v>0</v>
      </c>
      <c r="R144" s="166">
        <f t="shared" si="7"/>
        <v>0</v>
      </c>
      <c r="S144" s="166">
        <v>0</v>
      </c>
      <c r="T144" s="167">
        <f t="shared" si="8"/>
        <v>0</v>
      </c>
      <c r="AR144" s="168" t="s">
        <v>152</v>
      </c>
      <c r="AT144" s="168" t="s">
        <v>148</v>
      </c>
      <c r="AU144" s="168" t="s">
        <v>82</v>
      </c>
      <c r="AY144" s="17" t="s">
        <v>146</v>
      </c>
      <c r="BE144" s="169">
        <f t="shared" si="9"/>
        <v>0</v>
      </c>
      <c r="BF144" s="169">
        <f t="shared" si="10"/>
        <v>0</v>
      </c>
      <c r="BG144" s="169">
        <f t="shared" si="11"/>
        <v>0</v>
      </c>
      <c r="BH144" s="169">
        <f t="shared" si="12"/>
        <v>0</v>
      </c>
      <c r="BI144" s="169">
        <f t="shared" si="13"/>
        <v>0</v>
      </c>
      <c r="BJ144" s="17" t="s">
        <v>88</v>
      </c>
      <c r="BK144" s="169">
        <f t="shared" si="14"/>
        <v>0</v>
      </c>
      <c r="BL144" s="17" t="s">
        <v>152</v>
      </c>
      <c r="BM144" s="168" t="s">
        <v>644</v>
      </c>
    </row>
    <row r="145" spans="2:65" s="1" customFormat="1" ht="16.5" customHeight="1">
      <c r="B145" s="127"/>
      <c r="C145" s="198" t="s">
        <v>186</v>
      </c>
      <c r="D145" s="198" t="s">
        <v>167</v>
      </c>
      <c r="E145" s="281" t="s">
        <v>842</v>
      </c>
      <c r="F145" s="200" t="s">
        <v>643</v>
      </c>
      <c r="G145" s="201" t="s">
        <v>238</v>
      </c>
      <c r="H145" s="202">
        <v>200</v>
      </c>
      <c r="I145" s="203"/>
      <c r="J145" s="204">
        <f t="shared" si="5"/>
        <v>0</v>
      </c>
      <c r="K145" s="205"/>
      <c r="L145" s="206"/>
      <c r="M145" s="207" t="s">
        <v>1</v>
      </c>
      <c r="N145" s="208" t="s">
        <v>41</v>
      </c>
      <c r="P145" s="166">
        <f t="shared" si="6"/>
        <v>0</v>
      </c>
      <c r="Q145" s="166">
        <v>0</v>
      </c>
      <c r="R145" s="166">
        <f t="shared" si="7"/>
        <v>0</v>
      </c>
      <c r="S145" s="166">
        <v>0</v>
      </c>
      <c r="T145" s="167">
        <f t="shared" si="8"/>
        <v>0</v>
      </c>
      <c r="AR145" s="168" t="s">
        <v>171</v>
      </c>
      <c r="AT145" s="168" t="s">
        <v>167</v>
      </c>
      <c r="AU145" s="168" t="s">
        <v>82</v>
      </c>
      <c r="AY145" s="17" t="s">
        <v>146</v>
      </c>
      <c r="BE145" s="169">
        <f t="shared" si="9"/>
        <v>0</v>
      </c>
      <c r="BF145" s="169">
        <f t="shared" si="10"/>
        <v>0</v>
      </c>
      <c r="BG145" s="169">
        <f t="shared" si="11"/>
        <v>0</v>
      </c>
      <c r="BH145" s="169">
        <f t="shared" si="12"/>
        <v>0</v>
      </c>
      <c r="BI145" s="169">
        <f t="shared" si="13"/>
        <v>0</v>
      </c>
      <c r="BJ145" s="17" t="s">
        <v>88</v>
      </c>
      <c r="BK145" s="169">
        <f t="shared" si="14"/>
        <v>0</v>
      </c>
      <c r="BL145" s="17" t="s">
        <v>152</v>
      </c>
      <c r="BM145" s="168" t="s">
        <v>645</v>
      </c>
    </row>
    <row r="146" spans="2:65" s="1" customFormat="1" ht="16.5" customHeight="1">
      <c r="B146" s="127"/>
      <c r="C146" s="157" t="s">
        <v>191</v>
      </c>
      <c r="D146" s="157" t="s">
        <v>148</v>
      </c>
      <c r="E146" s="280" t="s">
        <v>843</v>
      </c>
      <c r="F146" s="159" t="s">
        <v>646</v>
      </c>
      <c r="G146" s="160" t="s">
        <v>238</v>
      </c>
      <c r="H146" s="161">
        <v>10</v>
      </c>
      <c r="I146" s="162"/>
      <c r="J146" s="163">
        <f t="shared" si="5"/>
        <v>0</v>
      </c>
      <c r="K146" s="164"/>
      <c r="L146" s="32"/>
      <c r="M146" s="165" t="s">
        <v>1</v>
      </c>
      <c r="N146" s="126" t="s">
        <v>41</v>
      </c>
      <c r="P146" s="166">
        <f t="shared" si="6"/>
        <v>0</v>
      </c>
      <c r="Q146" s="166">
        <v>0</v>
      </c>
      <c r="R146" s="166">
        <f t="shared" si="7"/>
        <v>0</v>
      </c>
      <c r="S146" s="166">
        <v>0</v>
      </c>
      <c r="T146" s="167">
        <f t="shared" si="8"/>
        <v>0</v>
      </c>
      <c r="AR146" s="168" t="s">
        <v>152</v>
      </c>
      <c r="AT146" s="168" t="s">
        <v>148</v>
      </c>
      <c r="AU146" s="168" t="s">
        <v>82</v>
      </c>
      <c r="AY146" s="17" t="s">
        <v>146</v>
      </c>
      <c r="BE146" s="169">
        <f t="shared" si="9"/>
        <v>0</v>
      </c>
      <c r="BF146" s="169">
        <f t="shared" si="10"/>
        <v>0</v>
      </c>
      <c r="BG146" s="169">
        <f t="shared" si="11"/>
        <v>0</v>
      </c>
      <c r="BH146" s="169">
        <f t="shared" si="12"/>
        <v>0</v>
      </c>
      <c r="BI146" s="169">
        <f t="shared" si="13"/>
        <v>0</v>
      </c>
      <c r="BJ146" s="17" t="s">
        <v>88</v>
      </c>
      <c r="BK146" s="169">
        <f t="shared" si="14"/>
        <v>0</v>
      </c>
      <c r="BL146" s="17" t="s">
        <v>152</v>
      </c>
      <c r="BM146" s="168" t="s">
        <v>647</v>
      </c>
    </row>
    <row r="147" spans="2:65" s="1" customFormat="1" ht="16.5" customHeight="1">
      <c r="B147" s="127"/>
      <c r="C147" s="198" t="s">
        <v>171</v>
      </c>
      <c r="D147" s="198" t="s">
        <v>167</v>
      </c>
      <c r="E147" s="281" t="s">
        <v>844</v>
      </c>
      <c r="F147" s="200" t="s">
        <v>646</v>
      </c>
      <c r="G147" s="201" t="s">
        <v>238</v>
      </c>
      <c r="H147" s="202">
        <v>10</v>
      </c>
      <c r="I147" s="203"/>
      <c r="J147" s="204">
        <f t="shared" si="5"/>
        <v>0</v>
      </c>
      <c r="K147" s="205"/>
      <c r="L147" s="206"/>
      <c r="M147" s="207" t="s">
        <v>1</v>
      </c>
      <c r="N147" s="208" t="s">
        <v>41</v>
      </c>
      <c r="P147" s="166">
        <f t="shared" si="6"/>
        <v>0</v>
      </c>
      <c r="Q147" s="166">
        <v>0</v>
      </c>
      <c r="R147" s="166">
        <f t="shared" si="7"/>
        <v>0</v>
      </c>
      <c r="S147" s="166">
        <v>0</v>
      </c>
      <c r="T147" s="167">
        <f t="shared" si="8"/>
        <v>0</v>
      </c>
      <c r="AR147" s="168" t="s">
        <v>171</v>
      </c>
      <c r="AT147" s="168" t="s">
        <v>167</v>
      </c>
      <c r="AU147" s="168" t="s">
        <v>82</v>
      </c>
      <c r="AY147" s="17" t="s">
        <v>146</v>
      </c>
      <c r="BE147" s="169">
        <f t="shared" si="9"/>
        <v>0</v>
      </c>
      <c r="BF147" s="169">
        <f t="shared" si="10"/>
        <v>0</v>
      </c>
      <c r="BG147" s="169">
        <f t="shared" si="11"/>
        <v>0</v>
      </c>
      <c r="BH147" s="169">
        <f t="shared" si="12"/>
        <v>0</v>
      </c>
      <c r="BI147" s="169">
        <f t="shared" si="13"/>
        <v>0</v>
      </c>
      <c r="BJ147" s="17" t="s">
        <v>88</v>
      </c>
      <c r="BK147" s="169">
        <f t="shared" si="14"/>
        <v>0</v>
      </c>
      <c r="BL147" s="17" t="s">
        <v>152</v>
      </c>
      <c r="BM147" s="168" t="s">
        <v>648</v>
      </c>
    </row>
    <row r="148" spans="2:65" s="1" customFormat="1" ht="16.5" customHeight="1">
      <c r="B148" s="127"/>
      <c r="C148" s="157" t="s">
        <v>200</v>
      </c>
      <c r="D148" s="157" t="s">
        <v>148</v>
      </c>
      <c r="E148" s="280" t="s">
        <v>845</v>
      </c>
      <c r="F148" s="159" t="s">
        <v>649</v>
      </c>
      <c r="G148" s="160" t="s">
        <v>238</v>
      </c>
      <c r="H148" s="161">
        <v>10</v>
      </c>
      <c r="I148" s="162"/>
      <c r="J148" s="163">
        <f t="shared" si="5"/>
        <v>0</v>
      </c>
      <c r="K148" s="164"/>
      <c r="L148" s="32"/>
      <c r="M148" s="165" t="s">
        <v>1</v>
      </c>
      <c r="N148" s="126" t="s">
        <v>41</v>
      </c>
      <c r="P148" s="166">
        <f t="shared" si="6"/>
        <v>0</v>
      </c>
      <c r="Q148" s="166">
        <v>0</v>
      </c>
      <c r="R148" s="166">
        <f t="shared" si="7"/>
        <v>0</v>
      </c>
      <c r="S148" s="166">
        <v>0</v>
      </c>
      <c r="T148" s="167">
        <f t="shared" si="8"/>
        <v>0</v>
      </c>
      <c r="AR148" s="168" t="s">
        <v>152</v>
      </c>
      <c r="AT148" s="168" t="s">
        <v>148</v>
      </c>
      <c r="AU148" s="168" t="s">
        <v>82</v>
      </c>
      <c r="AY148" s="17" t="s">
        <v>146</v>
      </c>
      <c r="BE148" s="169">
        <f t="shared" si="9"/>
        <v>0</v>
      </c>
      <c r="BF148" s="169">
        <f t="shared" si="10"/>
        <v>0</v>
      </c>
      <c r="BG148" s="169">
        <f t="shared" si="11"/>
        <v>0</v>
      </c>
      <c r="BH148" s="169">
        <f t="shared" si="12"/>
        <v>0</v>
      </c>
      <c r="BI148" s="169">
        <f t="shared" si="13"/>
        <v>0</v>
      </c>
      <c r="BJ148" s="17" t="s">
        <v>88</v>
      </c>
      <c r="BK148" s="169">
        <f t="shared" si="14"/>
        <v>0</v>
      </c>
      <c r="BL148" s="17" t="s">
        <v>152</v>
      </c>
      <c r="BM148" s="168" t="s">
        <v>650</v>
      </c>
    </row>
    <row r="149" spans="2:65" s="1" customFormat="1" ht="16.5" customHeight="1">
      <c r="B149" s="127"/>
      <c r="C149" s="198" t="s">
        <v>206</v>
      </c>
      <c r="D149" s="198" t="s">
        <v>167</v>
      </c>
      <c r="E149" s="281" t="s">
        <v>846</v>
      </c>
      <c r="F149" s="200" t="s">
        <v>649</v>
      </c>
      <c r="G149" s="201" t="s">
        <v>238</v>
      </c>
      <c r="H149" s="202">
        <v>10</v>
      </c>
      <c r="I149" s="203"/>
      <c r="J149" s="204">
        <f t="shared" si="5"/>
        <v>0</v>
      </c>
      <c r="K149" s="205"/>
      <c r="L149" s="206"/>
      <c r="M149" s="207" t="s">
        <v>1</v>
      </c>
      <c r="N149" s="208" t="s">
        <v>41</v>
      </c>
      <c r="P149" s="166">
        <f t="shared" si="6"/>
        <v>0</v>
      </c>
      <c r="Q149" s="166">
        <v>0</v>
      </c>
      <c r="R149" s="166">
        <f t="shared" si="7"/>
        <v>0</v>
      </c>
      <c r="S149" s="166">
        <v>0</v>
      </c>
      <c r="T149" s="167">
        <f t="shared" si="8"/>
        <v>0</v>
      </c>
      <c r="AR149" s="168" t="s">
        <v>171</v>
      </c>
      <c r="AT149" s="168" t="s">
        <v>167</v>
      </c>
      <c r="AU149" s="168" t="s">
        <v>82</v>
      </c>
      <c r="AY149" s="17" t="s">
        <v>146</v>
      </c>
      <c r="BE149" s="169">
        <f t="shared" si="9"/>
        <v>0</v>
      </c>
      <c r="BF149" s="169">
        <f t="shared" si="10"/>
        <v>0</v>
      </c>
      <c r="BG149" s="169">
        <f t="shared" si="11"/>
        <v>0</v>
      </c>
      <c r="BH149" s="169">
        <f t="shared" si="12"/>
        <v>0</v>
      </c>
      <c r="BI149" s="169">
        <f t="shared" si="13"/>
        <v>0</v>
      </c>
      <c r="BJ149" s="17" t="s">
        <v>88</v>
      </c>
      <c r="BK149" s="169">
        <f t="shared" si="14"/>
        <v>0</v>
      </c>
      <c r="BL149" s="17" t="s">
        <v>152</v>
      </c>
      <c r="BM149" s="168" t="s">
        <v>651</v>
      </c>
    </row>
    <row r="150" spans="2:65" s="1" customFormat="1" ht="21.75" customHeight="1">
      <c r="B150" s="127"/>
      <c r="C150" s="157" t="s">
        <v>213</v>
      </c>
      <c r="D150" s="157" t="s">
        <v>148</v>
      </c>
      <c r="E150" s="280" t="s">
        <v>847</v>
      </c>
      <c r="F150" s="159" t="s">
        <v>652</v>
      </c>
      <c r="G150" s="160" t="s">
        <v>238</v>
      </c>
      <c r="H150" s="161">
        <v>30</v>
      </c>
      <c r="I150" s="162"/>
      <c r="J150" s="163">
        <f t="shared" si="5"/>
        <v>0</v>
      </c>
      <c r="K150" s="164"/>
      <c r="L150" s="32"/>
      <c r="M150" s="165" t="s">
        <v>1</v>
      </c>
      <c r="N150" s="126" t="s">
        <v>41</v>
      </c>
      <c r="P150" s="166">
        <f t="shared" si="6"/>
        <v>0</v>
      </c>
      <c r="Q150" s="166">
        <v>0</v>
      </c>
      <c r="R150" s="166">
        <f t="shared" si="7"/>
        <v>0</v>
      </c>
      <c r="S150" s="166">
        <v>0</v>
      </c>
      <c r="T150" s="167">
        <f t="shared" si="8"/>
        <v>0</v>
      </c>
      <c r="AR150" s="168" t="s">
        <v>152</v>
      </c>
      <c r="AT150" s="168" t="s">
        <v>148</v>
      </c>
      <c r="AU150" s="168" t="s">
        <v>82</v>
      </c>
      <c r="AY150" s="17" t="s">
        <v>146</v>
      </c>
      <c r="BE150" s="169">
        <f t="shared" si="9"/>
        <v>0</v>
      </c>
      <c r="BF150" s="169">
        <f t="shared" si="10"/>
        <v>0</v>
      </c>
      <c r="BG150" s="169">
        <f t="shared" si="11"/>
        <v>0</v>
      </c>
      <c r="BH150" s="169">
        <f t="shared" si="12"/>
        <v>0</v>
      </c>
      <c r="BI150" s="169">
        <f t="shared" si="13"/>
        <v>0</v>
      </c>
      <c r="BJ150" s="17" t="s">
        <v>88</v>
      </c>
      <c r="BK150" s="169">
        <f t="shared" si="14"/>
        <v>0</v>
      </c>
      <c r="BL150" s="17" t="s">
        <v>152</v>
      </c>
      <c r="BM150" s="168" t="s">
        <v>653</v>
      </c>
    </row>
    <row r="151" spans="2:65" s="1" customFormat="1" ht="21.75" customHeight="1">
      <c r="B151" s="127"/>
      <c r="C151" s="198" t="s">
        <v>219</v>
      </c>
      <c r="D151" s="198" t="s">
        <v>167</v>
      </c>
      <c r="E151" s="281" t="s">
        <v>848</v>
      </c>
      <c r="F151" s="200" t="s">
        <v>652</v>
      </c>
      <c r="G151" s="201" t="s">
        <v>238</v>
      </c>
      <c r="H151" s="202">
        <v>30</v>
      </c>
      <c r="I151" s="203"/>
      <c r="J151" s="204">
        <f t="shared" si="5"/>
        <v>0</v>
      </c>
      <c r="K151" s="205"/>
      <c r="L151" s="206"/>
      <c r="M151" s="207" t="s">
        <v>1</v>
      </c>
      <c r="N151" s="208" t="s">
        <v>41</v>
      </c>
      <c r="P151" s="166">
        <f t="shared" si="6"/>
        <v>0</v>
      </c>
      <c r="Q151" s="166">
        <v>0</v>
      </c>
      <c r="R151" s="166">
        <f t="shared" si="7"/>
        <v>0</v>
      </c>
      <c r="S151" s="166">
        <v>0</v>
      </c>
      <c r="T151" s="167">
        <f t="shared" si="8"/>
        <v>0</v>
      </c>
      <c r="AR151" s="168" t="s">
        <v>171</v>
      </c>
      <c r="AT151" s="168" t="s">
        <v>167</v>
      </c>
      <c r="AU151" s="168" t="s">
        <v>82</v>
      </c>
      <c r="AY151" s="17" t="s">
        <v>146</v>
      </c>
      <c r="BE151" s="169">
        <f t="shared" si="9"/>
        <v>0</v>
      </c>
      <c r="BF151" s="169">
        <f t="shared" si="10"/>
        <v>0</v>
      </c>
      <c r="BG151" s="169">
        <f t="shared" si="11"/>
        <v>0</v>
      </c>
      <c r="BH151" s="169">
        <f t="shared" si="12"/>
        <v>0</v>
      </c>
      <c r="BI151" s="169">
        <f t="shared" si="13"/>
        <v>0</v>
      </c>
      <c r="BJ151" s="17" t="s">
        <v>88</v>
      </c>
      <c r="BK151" s="169">
        <f t="shared" si="14"/>
        <v>0</v>
      </c>
      <c r="BL151" s="17" t="s">
        <v>152</v>
      </c>
      <c r="BM151" s="168" t="s">
        <v>654</v>
      </c>
    </row>
    <row r="152" spans="2:65" s="1" customFormat="1" ht="21.75" customHeight="1">
      <c r="B152" s="127"/>
      <c r="C152" s="157" t="s">
        <v>229</v>
      </c>
      <c r="D152" s="157" t="s">
        <v>148</v>
      </c>
      <c r="E152" s="280" t="s">
        <v>849</v>
      </c>
      <c r="F152" s="159" t="s">
        <v>655</v>
      </c>
      <c r="G152" s="160" t="s">
        <v>238</v>
      </c>
      <c r="H152" s="161">
        <v>10</v>
      </c>
      <c r="I152" s="162"/>
      <c r="J152" s="163">
        <f t="shared" si="5"/>
        <v>0</v>
      </c>
      <c r="K152" s="164"/>
      <c r="L152" s="32"/>
      <c r="M152" s="165" t="s">
        <v>1</v>
      </c>
      <c r="N152" s="126" t="s">
        <v>41</v>
      </c>
      <c r="P152" s="166">
        <f t="shared" si="6"/>
        <v>0</v>
      </c>
      <c r="Q152" s="166">
        <v>0</v>
      </c>
      <c r="R152" s="166">
        <f t="shared" si="7"/>
        <v>0</v>
      </c>
      <c r="S152" s="166">
        <v>0</v>
      </c>
      <c r="T152" s="167">
        <f t="shared" si="8"/>
        <v>0</v>
      </c>
      <c r="AR152" s="168" t="s">
        <v>152</v>
      </c>
      <c r="AT152" s="168" t="s">
        <v>148</v>
      </c>
      <c r="AU152" s="168" t="s">
        <v>82</v>
      </c>
      <c r="AY152" s="17" t="s">
        <v>146</v>
      </c>
      <c r="BE152" s="169">
        <f t="shared" si="9"/>
        <v>0</v>
      </c>
      <c r="BF152" s="169">
        <f t="shared" si="10"/>
        <v>0</v>
      </c>
      <c r="BG152" s="169">
        <f t="shared" si="11"/>
        <v>0</v>
      </c>
      <c r="BH152" s="169">
        <f t="shared" si="12"/>
        <v>0</v>
      </c>
      <c r="BI152" s="169">
        <f t="shared" si="13"/>
        <v>0</v>
      </c>
      <c r="BJ152" s="17" t="s">
        <v>88</v>
      </c>
      <c r="BK152" s="169">
        <f t="shared" si="14"/>
        <v>0</v>
      </c>
      <c r="BL152" s="17" t="s">
        <v>152</v>
      </c>
      <c r="BM152" s="168" t="s">
        <v>656</v>
      </c>
    </row>
    <row r="153" spans="2:65" s="1" customFormat="1" ht="21.75" customHeight="1">
      <c r="B153" s="127"/>
      <c r="C153" s="198" t="s">
        <v>235</v>
      </c>
      <c r="D153" s="198" t="s">
        <v>167</v>
      </c>
      <c r="E153" s="281" t="s">
        <v>850</v>
      </c>
      <c r="F153" s="200" t="s">
        <v>655</v>
      </c>
      <c r="G153" s="201" t="s">
        <v>238</v>
      </c>
      <c r="H153" s="202">
        <v>10</v>
      </c>
      <c r="I153" s="203"/>
      <c r="J153" s="204">
        <f t="shared" si="5"/>
        <v>0</v>
      </c>
      <c r="K153" s="205"/>
      <c r="L153" s="206"/>
      <c r="M153" s="207" t="s">
        <v>1</v>
      </c>
      <c r="N153" s="208" t="s">
        <v>41</v>
      </c>
      <c r="P153" s="166">
        <f t="shared" si="6"/>
        <v>0</v>
      </c>
      <c r="Q153" s="166">
        <v>0</v>
      </c>
      <c r="R153" s="166">
        <f t="shared" si="7"/>
        <v>0</v>
      </c>
      <c r="S153" s="166">
        <v>0</v>
      </c>
      <c r="T153" s="167">
        <f t="shared" si="8"/>
        <v>0</v>
      </c>
      <c r="AR153" s="168" t="s">
        <v>171</v>
      </c>
      <c r="AT153" s="168" t="s">
        <v>167</v>
      </c>
      <c r="AU153" s="168" t="s">
        <v>82</v>
      </c>
      <c r="AY153" s="17" t="s">
        <v>146</v>
      </c>
      <c r="BE153" s="169">
        <f t="shared" si="9"/>
        <v>0</v>
      </c>
      <c r="BF153" s="169">
        <f t="shared" si="10"/>
        <v>0</v>
      </c>
      <c r="BG153" s="169">
        <f t="shared" si="11"/>
        <v>0</v>
      </c>
      <c r="BH153" s="169">
        <f t="shared" si="12"/>
        <v>0</v>
      </c>
      <c r="BI153" s="169">
        <f t="shared" si="13"/>
        <v>0</v>
      </c>
      <c r="BJ153" s="17" t="s">
        <v>88</v>
      </c>
      <c r="BK153" s="169">
        <f t="shared" si="14"/>
        <v>0</v>
      </c>
      <c r="BL153" s="17" t="s">
        <v>152</v>
      </c>
      <c r="BM153" s="168" t="s">
        <v>657</v>
      </c>
    </row>
    <row r="154" spans="2:65" s="1" customFormat="1" ht="21.75" customHeight="1">
      <c r="B154" s="127"/>
      <c r="C154" s="157" t="s">
        <v>243</v>
      </c>
      <c r="D154" s="157" t="s">
        <v>148</v>
      </c>
      <c r="E154" s="280" t="s">
        <v>851</v>
      </c>
      <c r="F154" s="159" t="s">
        <v>658</v>
      </c>
      <c r="G154" s="160" t="s">
        <v>238</v>
      </c>
      <c r="H154" s="161">
        <v>5</v>
      </c>
      <c r="I154" s="162"/>
      <c r="J154" s="163">
        <f t="shared" si="5"/>
        <v>0</v>
      </c>
      <c r="K154" s="164"/>
      <c r="L154" s="32"/>
      <c r="M154" s="165" t="s">
        <v>1</v>
      </c>
      <c r="N154" s="126" t="s">
        <v>41</v>
      </c>
      <c r="P154" s="166">
        <f t="shared" si="6"/>
        <v>0</v>
      </c>
      <c r="Q154" s="166">
        <v>0</v>
      </c>
      <c r="R154" s="166">
        <f t="shared" si="7"/>
        <v>0</v>
      </c>
      <c r="S154" s="166">
        <v>0</v>
      </c>
      <c r="T154" s="167">
        <f t="shared" si="8"/>
        <v>0</v>
      </c>
      <c r="AR154" s="168" t="s">
        <v>152</v>
      </c>
      <c r="AT154" s="168" t="s">
        <v>148</v>
      </c>
      <c r="AU154" s="168" t="s">
        <v>82</v>
      </c>
      <c r="AY154" s="17" t="s">
        <v>146</v>
      </c>
      <c r="BE154" s="169">
        <f t="shared" si="9"/>
        <v>0</v>
      </c>
      <c r="BF154" s="169">
        <f t="shared" si="10"/>
        <v>0</v>
      </c>
      <c r="BG154" s="169">
        <f t="shared" si="11"/>
        <v>0</v>
      </c>
      <c r="BH154" s="169">
        <f t="shared" si="12"/>
        <v>0</v>
      </c>
      <c r="BI154" s="169">
        <f t="shared" si="13"/>
        <v>0</v>
      </c>
      <c r="BJ154" s="17" t="s">
        <v>88</v>
      </c>
      <c r="BK154" s="169">
        <f t="shared" si="14"/>
        <v>0</v>
      </c>
      <c r="BL154" s="17" t="s">
        <v>152</v>
      </c>
      <c r="BM154" s="168" t="s">
        <v>659</v>
      </c>
    </row>
    <row r="155" spans="2:65" s="1" customFormat="1" ht="21.75" customHeight="1">
      <c r="B155" s="127"/>
      <c r="C155" s="198" t="s">
        <v>251</v>
      </c>
      <c r="D155" s="198" t="s">
        <v>167</v>
      </c>
      <c r="E155" s="281" t="s">
        <v>852</v>
      </c>
      <c r="F155" s="200" t="s">
        <v>658</v>
      </c>
      <c r="G155" s="201" t="s">
        <v>238</v>
      </c>
      <c r="H155" s="202">
        <v>5</v>
      </c>
      <c r="I155" s="203"/>
      <c r="J155" s="204">
        <f t="shared" si="5"/>
        <v>0</v>
      </c>
      <c r="K155" s="205"/>
      <c r="L155" s="206"/>
      <c r="M155" s="207" t="s">
        <v>1</v>
      </c>
      <c r="N155" s="208" t="s">
        <v>41</v>
      </c>
      <c r="P155" s="166">
        <f t="shared" si="6"/>
        <v>0</v>
      </c>
      <c r="Q155" s="166">
        <v>0</v>
      </c>
      <c r="R155" s="166">
        <f t="shared" si="7"/>
        <v>0</v>
      </c>
      <c r="S155" s="166">
        <v>0</v>
      </c>
      <c r="T155" s="167">
        <f t="shared" si="8"/>
        <v>0</v>
      </c>
      <c r="AR155" s="168" t="s">
        <v>171</v>
      </c>
      <c r="AT155" s="168" t="s">
        <v>167</v>
      </c>
      <c r="AU155" s="168" t="s">
        <v>82</v>
      </c>
      <c r="AY155" s="17" t="s">
        <v>146</v>
      </c>
      <c r="BE155" s="169">
        <f t="shared" si="9"/>
        <v>0</v>
      </c>
      <c r="BF155" s="169">
        <f t="shared" si="10"/>
        <v>0</v>
      </c>
      <c r="BG155" s="169">
        <f t="shared" si="11"/>
        <v>0</v>
      </c>
      <c r="BH155" s="169">
        <f t="shared" si="12"/>
        <v>0</v>
      </c>
      <c r="BI155" s="169">
        <f t="shared" si="13"/>
        <v>0</v>
      </c>
      <c r="BJ155" s="17" t="s">
        <v>88</v>
      </c>
      <c r="BK155" s="169">
        <f t="shared" si="14"/>
        <v>0</v>
      </c>
      <c r="BL155" s="17" t="s">
        <v>152</v>
      </c>
      <c r="BM155" s="168" t="s">
        <v>660</v>
      </c>
    </row>
    <row r="156" spans="2:65" s="1" customFormat="1" ht="16.5" customHeight="1">
      <c r="B156" s="127"/>
      <c r="C156" s="157" t="s">
        <v>258</v>
      </c>
      <c r="D156" s="157" t="s">
        <v>148</v>
      </c>
      <c r="E156" s="280" t="s">
        <v>853</v>
      </c>
      <c r="F156" s="159" t="s">
        <v>661</v>
      </c>
      <c r="G156" s="160" t="s">
        <v>238</v>
      </c>
      <c r="H156" s="161">
        <v>1200</v>
      </c>
      <c r="I156" s="162"/>
      <c r="J156" s="163">
        <f t="shared" si="5"/>
        <v>0</v>
      </c>
      <c r="K156" s="164"/>
      <c r="L156" s="32"/>
      <c r="M156" s="165" t="s">
        <v>1</v>
      </c>
      <c r="N156" s="126" t="s">
        <v>41</v>
      </c>
      <c r="P156" s="166">
        <f t="shared" si="6"/>
        <v>0</v>
      </c>
      <c r="Q156" s="166">
        <v>0</v>
      </c>
      <c r="R156" s="166">
        <f t="shared" si="7"/>
        <v>0</v>
      </c>
      <c r="S156" s="166">
        <v>0</v>
      </c>
      <c r="T156" s="167">
        <f t="shared" si="8"/>
        <v>0</v>
      </c>
      <c r="AR156" s="168" t="s">
        <v>152</v>
      </c>
      <c r="AT156" s="168" t="s">
        <v>148</v>
      </c>
      <c r="AU156" s="168" t="s">
        <v>82</v>
      </c>
      <c r="AY156" s="17" t="s">
        <v>146</v>
      </c>
      <c r="BE156" s="169">
        <f t="shared" si="9"/>
        <v>0</v>
      </c>
      <c r="BF156" s="169">
        <f t="shared" si="10"/>
        <v>0</v>
      </c>
      <c r="BG156" s="169">
        <f t="shared" si="11"/>
        <v>0</v>
      </c>
      <c r="BH156" s="169">
        <f t="shared" si="12"/>
        <v>0</v>
      </c>
      <c r="BI156" s="169">
        <f t="shared" si="13"/>
        <v>0</v>
      </c>
      <c r="BJ156" s="17" t="s">
        <v>88</v>
      </c>
      <c r="BK156" s="169">
        <f t="shared" si="14"/>
        <v>0</v>
      </c>
      <c r="BL156" s="17" t="s">
        <v>152</v>
      </c>
      <c r="BM156" s="168" t="s">
        <v>662</v>
      </c>
    </row>
    <row r="157" spans="2:65" s="1" customFormat="1" ht="16.5" customHeight="1">
      <c r="B157" s="127"/>
      <c r="C157" s="198" t="s">
        <v>264</v>
      </c>
      <c r="D157" s="198" t="s">
        <v>167</v>
      </c>
      <c r="E157" s="281" t="s">
        <v>854</v>
      </c>
      <c r="F157" s="200" t="s">
        <v>661</v>
      </c>
      <c r="G157" s="201" t="s">
        <v>238</v>
      </c>
      <c r="H157" s="202">
        <v>1200</v>
      </c>
      <c r="I157" s="203"/>
      <c r="J157" s="204">
        <f t="shared" si="5"/>
        <v>0</v>
      </c>
      <c r="K157" s="205"/>
      <c r="L157" s="206"/>
      <c r="M157" s="207" t="s">
        <v>1</v>
      </c>
      <c r="N157" s="208" t="s">
        <v>41</v>
      </c>
      <c r="P157" s="166">
        <f t="shared" si="6"/>
        <v>0</v>
      </c>
      <c r="Q157" s="166">
        <v>0</v>
      </c>
      <c r="R157" s="166">
        <f t="shared" si="7"/>
        <v>0</v>
      </c>
      <c r="S157" s="166">
        <v>0</v>
      </c>
      <c r="T157" s="167">
        <f t="shared" si="8"/>
        <v>0</v>
      </c>
      <c r="AR157" s="168" t="s">
        <v>171</v>
      </c>
      <c r="AT157" s="168" t="s">
        <v>167</v>
      </c>
      <c r="AU157" s="168" t="s">
        <v>82</v>
      </c>
      <c r="AY157" s="17" t="s">
        <v>146</v>
      </c>
      <c r="BE157" s="169">
        <f t="shared" si="9"/>
        <v>0</v>
      </c>
      <c r="BF157" s="169">
        <f t="shared" si="10"/>
        <v>0</v>
      </c>
      <c r="BG157" s="169">
        <f t="shared" si="11"/>
        <v>0</v>
      </c>
      <c r="BH157" s="169">
        <f t="shared" si="12"/>
        <v>0</v>
      </c>
      <c r="BI157" s="169">
        <f t="shared" si="13"/>
        <v>0</v>
      </c>
      <c r="BJ157" s="17" t="s">
        <v>88</v>
      </c>
      <c r="BK157" s="169">
        <f t="shared" si="14"/>
        <v>0</v>
      </c>
      <c r="BL157" s="17" t="s">
        <v>152</v>
      </c>
      <c r="BM157" s="168" t="s">
        <v>663</v>
      </c>
    </row>
    <row r="158" spans="2:65" s="1" customFormat="1" ht="16.5" customHeight="1">
      <c r="B158" s="127"/>
      <c r="C158" s="157" t="s">
        <v>269</v>
      </c>
      <c r="D158" s="157" t="s">
        <v>148</v>
      </c>
      <c r="E158" s="280" t="s">
        <v>855</v>
      </c>
      <c r="F158" s="159" t="s">
        <v>664</v>
      </c>
      <c r="G158" s="160" t="s">
        <v>238</v>
      </c>
      <c r="H158" s="161">
        <v>2</v>
      </c>
      <c r="I158" s="162"/>
      <c r="J158" s="163">
        <f t="shared" si="5"/>
        <v>0</v>
      </c>
      <c r="K158" s="164"/>
      <c r="L158" s="32"/>
      <c r="M158" s="165" t="s">
        <v>1</v>
      </c>
      <c r="N158" s="126" t="s">
        <v>41</v>
      </c>
      <c r="P158" s="166">
        <f t="shared" si="6"/>
        <v>0</v>
      </c>
      <c r="Q158" s="166">
        <v>0</v>
      </c>
      <c r="R158" s="166">
        <f t="shared" si="7"/>
        <v>0</v>
      </c>
      <c r="S158" s="166">
        <v>0</v>
      </c>
      <c r="T158" s="167">
        <f t="shared" si="8"/>
        <v>0</v>
      </c>
      <c r="AR158" s="168" t="s">
        <v>152</v>
      </c>
      <c r="AT158" s="168" t="s">
        <v>148</v>
      </c>
      <c r="AU158" s="168" t="s">
        <v>82</v>
      </c>
      <c r="AY158" s="17" t="s">
        <v>146</v>
      </c>
      <c r="BE158" s="169">
        <f t="shared" si="9"/>
        <v>0</v>
      </c>
      <c r="BF158" s="169">
        <f t="shared" si="10"/>
        <v>0</v>
      </c>
      <c r="BG158" s="169">
        <f t="shared" si="11"/>
        <v>0</v>
      </c>
      <c r="BH158" s="169">
        <f t="shared" si="12"/>
        <v>0</v>
      </c>
      <c r="BI158" s="169">
        <f t="shared" si="13"/>
        <v>0</v>
      </c>
      <c r="BJ158" s="17" t="s">
        <v>88</v>
      </c>
      <c r="BK158" s="169">
        <f t="shared" si="14"/>
        <v>0</v>
      </c>
      <c r="BL158" s="17" t="s">
        <v>152</v>
      </c>
      <c r="BM158" s="168" t="s">
        <v>665</v>
      </c>
    </row>
    <row r="159" spans="2:65" s="1" customFormat="1" ht="16.5" customHeight="1">
      <c r="B159" s="127"/>
      <c r="C159" s="198" t="s">
        <v>7</v>
      </c>
      <c r="D159" s="198" t="s">
        <v>167</v>
      </c>
      <c r="E159" s="281" t="s">
        <v>856</v>
      </c>
      <c r="F159" s="200" t="s">
        <v>664</v>
      </c>
      <c r="G159" s="201" t="s">
        <v>238</v>
      </c>
      <c r="H159" s="202">
        <v>2</v>
      </c>
      <c r="I159" s="203"/>
      <c r="J159" s="204">
        <f t="shared" si="5"/>
        <v>0</v>
      </c>
      <c r="K159" s="205"/>
      <c r="L159" s="206"/>
      <c r="M159" s="207" t="s">
        <v>1</v>
      </c>
      <c r="N159" s="208" t="s">
        <v>41</v>
      </c>
      <c r="P159" s="166">
        <f t="shared" si="6"/>
        <v>0</v>
      </c>
      <c r="Q159" s="166">
        <v>0</v>
      </c>
      <c r="R159" s="166">
        <f t="shared" si="7"/>
        <v>0</v>
      </c>
      <c r="S159" s="166">
        <v>0</v>
      </c>
      <c r="T159" s="167">
        <f t="shared" si="8"/>
        <v>0</v>
      </c>
      <c r="AR159" s="168" t="s">
        <v>171</v>
      </c>
      <c r="AT159" s="168" t="s">
        <v>167</v>
      </c>
      <c r="AU159" s="168" t="s">
        <v>82</v>
      </c>
      <c r="AY159" s="17" t="s">
        <v>146</v>
      </c>
      <c r="BE159" s="169">
        <f t="shared" si="9"/>
        <v>0</v>
      </c>
      <c r="BF159" s="169">
        <f t="shared" si="10"/>
        <v>0</v>
      </c>
      <c r="BG159" s="169">
        <f t="shared" si="11"/>
        <v>0</v>
      </c>
      <c r="BH159" s="169">
        <f t="shared" si="12"/>
        <v>0</v>
      </c>
      <c r="BI159" s="169">
        <f t="shared" si="13"/>
        <v>0</v>
      </c>
      <c r="BJ159" s="17" t="s">
        <v>88</v>
      </c>
      <c r="BK159" s="169">
        <f t="shared" si="14"/>
        <v>0</v>
      </c>
      <c r="BL159" s="17" t="s">
        <v>152</v>
      </c>
      <c r="BM159" s="168" t="s">
        <v>666</v>
      </c>
    </row>
    <row r="160" spans="2:65" s="1" customFormat="1" ht="16.5" customHeight="1">
      <c r="B160" s="127"/>
      <c r="C160" s="157" t="s">
        <v>280</v>
      </c>
      <c r="D160" s="157" t="s">
        <v>148</v>
      </c>
      <c r="E160" s="280" t="s">
        <v>857</v>
      </c>
      <c r="F160" s="159" t="s">
        <v>667</v>
      </c>
      <c r="G160" s="160" t="s">
        <v>238</v>
      </c>
      <c r="H160" s="161">
        <v>2</v>
      </c>
      <c r="I160" s="162"/>
      <c r="J160" s="163">
        <f t="shared" si="5"/>
        <v>0</v>
      </c>
      <c r="K160" s="164"/>
      <c r="L160" s="32"/>
      <c r="M160" s="165" t="s">
        <v>1</v>
      </c>
      <c r="N160" s="126" t="s">
        <v>41</v>
      </c>
      <c r="P160" s="166">
        <f t="shared" si="6"/>
        <v>0</v>
      </c>
      <c r="Q160" s="166">
        <v>0</v>
      </c>
      <c r="R160" s="166">
        <f t="shared" si="7"/>
        <v>0</v>
      </c>
      <c r="S160" s="166">
        <v>0</v>
      </c>
      <c r="T160" s="167">
        <f t="shared" si="8"/>
        <v>0</v>
      </c>
      <c r="AR160" s="168" t="s">
        <v>152</v>
      </c>
      <c r="AT160" s="168" t="s">
        <v>148</v>
      </c>
      <c r="AU160" s="168" t="s">
        <v>82</v>
      </c>
      <c r="AY160" s="17" t="s">
        <v>146</v>
      </c>
      <c r="BE160" s="169">
        <f t="shared" si="9"/>
        <v>0</v>
      </c>
      <c r="BF160" s="169">
        <f t="shared" si="10"/>
        <v>0</v>
      </c>
      <c r="BG160" s="169">
        <f t="shared" si="11"/>
        <v>0</v>
      </c>
      <c r="BH160" s="169">
        <f t="shared" si="12"/>
        <v>0</v>
      </c>
      <c r="BI160" s="169">
        <f t="shared" si="13"/>
        <v>0</v>
      </c>
      <c r="BJ160" s="17" t="s">
        <v>88</v>
      </c>
      <c r="BK160" s="169">
        <f t="shared" si="14"/>
        <v>0</v>
      </c>
      <c r="BL160" s="17" t="s">
        <v>152</v>
      </c>
      <c r="BM160" s="168" t="s">
        <v>668</v>
      </c>
    </row>
    <row r="161" spans="2:65" s="1" customFormat="1" ht="16.5" customHeight="1">
      <c r="B161" s="127"/>
      <c r="C161" s="198" t="s">
        <v>288</v>
      </c>
      <c r="D161" s="198" t="s">
        <v>167</v>
      </c>
      <c r="E161" s="281" t="s">
        <v>858</v>
      </c>
      <c r="F161" s="200" t="s">
        <v>667</v>
      </c>
      <c r="G161" s="201" t="s">
        <v>238</v>
      </c>
      <c r="H161" s="202">
        <v>2</v>
      </c>
      <c r="I161" s="203"/>
      <c r="J161" s="204">
        <f t="shared" si="5"/>
        <v>0</v>
      </c>
      <c r="K161" s="205"/>
      <c r="L161" s="206"/>
      <c r="M161" s="207" t="s">
        <v>1</v>
      </c>
      <c r="N161" s="208" t="s">
        <v>41</v>
      </c>
      <c r="P161" s="166">
        <f t="shared" si="6"/>
        <v>0</v>
      </c>
      <c r="Q161" s="166">
        <v>0</v>
      </c>
      <c r="R161" s="166">
        <f t="shared" si="7"/>
        <v>0</v>
      </c>
      <c r="S161" s="166">
        <v>0</v>
      </c>
      <c r="T161" s="167">
        <f t="shared" si="8"/>
        <v>0</v>
      </c>
      <c r="AR161" s="168" t="s">
        <v>171</v>
      </c>
      <c r="AT161" s="168" t="s">
        <v>167</v>
      </c>
      <c r="AU161" s="168" t="s">
        <v>82</v>
      </c>
      <c r="AY161" s="17" t="s">
        <v>146</v>
      </c>
      <c r="BE161" s="169">
        <f t="shared" si="9"/>
        <v>0</v>
      </c>
      <c r="BF161" s="169">
        <f t="shared" si="10"/>
        <v>0</v>
      </c>
      <c r="BG161" s="169">
        <f t="shared" si="11"/>
        <v>0</v>
      </c>
      <c r="BH161" s="169">
        <f t="shared" si="12"/>
        <v>0</v>
      </c>
      <c r="BI161" s="169">
        <f t="shared" si="13"/>
        <v>0</v>
      </c>
      <c r="BJ161" s="17" t="s">
        <v>88</v>
      </c>
      <c r="BK161" s="169">
        <f t="shared" si="14"/>
        <v>0</v>
      </c>
      <c r="BL161" s="17" t="s">
        <v>152</v>
      </c>
      <c r="BM161" s="168" t="s">
        <v>669</v>
      </c>
    </row>
    <row r="162" spans="2:65" s="1" customFormat="1" ht="16.5" customHeight="1">
      <c r="B162" s="127"/>
      <c r="C162" s="157" t="s">
        <v>292</v>
      </c>
      <c r="D162" s="157" t="s">
        <v>148</v>
      </c>
      <c r="E162" s="280" t="s">
        <v>859</v>
      </c>
      <c r="F162" s="159" t="s">
        <v>670</v>
      </c>
      <c r="G162" s="160" t="s">
        <v>238</v>
      </c>
      <c r="H162" s="161">
        <v>2</v>
      </c>
      <c r="I162" s="162"/>
      <c r="J162" s="163">
        <f t="shared" si="5"/>
        <v>0</v>
      </c>
      <c r="K162" s="164"/>
      <c r="L162" s="32"/>
      <c r="M162" s="165" t="s">
        <v>1</v>
      </c>
      <c r="N162" s="126" t="s">
        <v>41</v>
      </c>
      <c r="P162" s="166">
        <f t="shared" si="6"/>
        <v>0</v>
      </c>
      <c r="Q162" s="166">
        <v>0</v>
      </c>
      <c r="R162" s="166">
        <f t="shared" si="7"/>
        <v>0</v>
      </c>
      <c r="S162" s="166">
        <v>0</v>
      </c>
      <c r="T162" s="167">
        <f t="shared" si="8"/>
        <v>0</v>
      </c>
      <c r="AR162" s="168" t="s">
        <v>152</v>
      </c>
      <c r="AT162" s="168" t="s">
        <v>148</v>
      </c>
      <c r="AU162" s="168" t="s">
        <v>82</v>
      </c>
      <c r="AY162" s="17" t="s">
        <v>146</v>
      </c>
      <c r="BE162" s="169">
        <f t="shared" si="9"/>
        <v>0</v>
      </c>
      <c r="BF162" s="169">
        <f t="shared" si="10"/>
        <v>0</v>
      </c>
      <c r="BG162" s="169">
        <f t="shared" si="11"/>
        <v>0</v>
      </c>
      <c r="BH162" s="169">
        <f t="shared" si="12"/>
        <v>0</v>
      </c>
      <c r="BI162" s="169">
        <f t="shared" si="13"/>
        <v>0</v>
      </c>
      <c r="BJ162" s="17" t="s">
        <v>88</v>
      </c>
      <c r="BK162" s="169">
        <f t="shared" si="14"/>
        <v>0</v>
      </c>
      <c r="BL162" s="17" t="s">
        <v>152</v>
      </c>
      <c r="BM162" s="168" t="s">
        <v>671</v>
      </c>
    </row>
    <row r="163" spans="2:65" s="1" customFormat="1" ht="16.5" customHeight="1">
      <c r="B163" s="127"/>
      <c r="C163" s="198" t="s">
        <v>296</v>
      </c>
      <c r="D163" s="198" t="s">
        <v>167</v>
      </c>
      <c r="E163" s="281" t="s">
        <v>860</v>
      </c>
      <c r="F163" s="200" t="s">
        <v>670</v>
      </c>
      <c r="G163" s="201" t="s">
        <v>238</v>
      </c>
      <c r="H163" s="202">
        <v>2</v>
      </c>
      <c r="I163" s="203"/>
      <c r="J163" s="204">
        <f t="shared" si="5"/>
        <v>0</v>
      </c>
      <c r="K163" s="205"/>
      <c r="L163" s="206"/>
      <c r="M163" s="207" t="s">
        <v>1</v>
      </c>
      <c r="N163" s="208" t="s">
        <v>41</v>
      </c>
      <c r="P163" s="166">
        <f t="shared" si="6"/>
        <v>0</v>
      </c>
      <c r="Q163" s="166">
        <v>0</v>
      </c>
      <c r="R163" s="166">
        <f t="shared" si="7"/>
        <v>0</v>
      </c>
      <c r="S163" s="166">
        <v>0</v>
      </c>
      <c r="T163" s="167">
        <f t="shared" si="8"/>
        <v>0</v>
      </c>
      <c r="AR163" s="168" t="s">
        <v>171</v>
      </c>
      <c r="AT163" s="168" t="s">
        <v>167</v>
      </c>
      <c r="AU163" s="168" t="s">
        <v>82</v>
      </c>
      <c r="AY163" s="17" t="s">
        <v>146</v>
      </c>
      <c r="BE163" s="169">
        <f t="shared" si="9"/>
        <v>0</v>
      </c>
      <c r="BF163" s="169">
        <f t="shared" si="10"/>
        <v>0</v>
      </c>
      <c r="BG163" s="169">
        <f t="shared" si="11"/>
        <v>0</v>
      </c>
      <c r="BH163" s="169">
        <f t="shared" si="12"/>
        <v>0</v>
      </c>
      <c r="BI163" s="169">
        <f t="shared" si="13"/>
        <v>0</v>
      </c>
      <c r="BJ163" s="17" t="s">
        <v>88</v>
      </c>
      <c r="BK163" s="169">
        <f t="shared" si="14"/>
        <v>0</v>
      </c>
      <c r="BL163" s="17" t="s">
        <v>152</v>
      </c>
      <c r="BM163" s="168" t="s">
        <v>672</v>
      </c>
    </row>
    <row r="164" spans="2:65" s="1" customFormat="1" ht="16.5" customHeight="1">
      <c r="B164" s="127"/>
      <c r="C164" s="157" t="s">
        <v>300</v>
      </c>
      <c r="D164" s="157" t="s">
        <v>148</v>
      </c>
      <c r="E164" s="280" t="s">
        <v>861</v>
      </c>
      <c r="F164" s="159" t="s">
        <v>673</v>
      </c>
      <c r="G164" s="160" t="s">
        <v>238</v>
      </c>
      <c r="H164" s="161">
        <v>40</v>
      </c>
      <c r="I164" s="162"/>
      <c r="J164" s="163">
        <f t="shared" si="5"/>
        <v>0</v>
      </c>
      <c r="K164" s="164"/>
      <c r="L164" s="32"/>
      <c r="M164" s="165" t="s">
        <v>1</v>
      </c>
      <c r="N164" s="126" t="s">
        <v>41</v>
      </c>
      <c r="P164" s="166">
        <f t="shared" si="6"/>
        <v>0</v>
      </c>
      <c r="Q164" s="166">
        <v>0</v>
      </c>
      <c r="R164" s="166">
        <f t="shared" si="7"/>
        <v>0</v>
      </c>
      <c r="S164" s="166">
        <v>0</v>
      </c>
      <c r="T164" s="167">
        <f t="shared" si="8"/>
        <v>0</v>
      </c>
      <c r="AR164" s="168" t="s">
        <v>152</v>
      </c>
      <c r="AT164" s="168" t="s">
        <v>148</v>
      </c>
      <c r="AU164" s="168" t="s">
        <v>82</v>
      </c>
      <c r="AY164" s="17" t="s">
        <v>146</v>
      </c>
      <c r="BE164" s="169">
        <f t="shared" si="9"/>
        <v>0</v>
      </c>
      <c r="BF164" s="169">
        <f t="shared" si="10"/>
        <v>0</v>
      </c>
      <c r="BG164" s="169">
        <f t="shared" si="11"/>
        <v>0</v>
      </c>
      <c r="BH164" s="169">
        <f t="shared" si="12"/>
        <v>0</v>
      </c>
      <c r="BI164" s="169">
        <f t="shared" si="13"/>
        <v>0</v>
      </c>
      <c r="BJ164" s="17" t="s">
        <v>88</v>
      </c>
      <c r="BK164" s="169">
        <f t="shared" si="14"/>
        <v>0</v>
      </c>
      <c r="BL164" s="17" t="s">
        <v>152</v>
      </c>
      <c r="BM164" s="168" t="s">
        <v>674</v>
      </c>
    </row>
    <row r="165" spans="2:65" s="1" customFormat="1" ht="16.5" customHeight="1">
      <c r="B165" s="127"/>
      <c r="C165" s="198" t="s">
        <v>304</v>
      </c>
      <c r="D165" s="198" t="s">
        <v>167</v>
      </c>
      <c r="E165" s="281" t="s">
        <v>862</v>
      </c>
      <c r="F165" s="200" t="s">
        <v>673</v>
      </c>
      <c r="G165" s="201" t="s">
        <v>238</v>
      </c>
      <c r="H165" s="202">
        <v>40</v>
      </c>
      <c r="I165" s="203"/>
      <c r="J165" s="204">
        <f t="shared" si="5"/>
        <v>0</v>
      </c>
      <c r="K165" s="205"/>
      <c r="L165" s="206"/>
      <c r="M165" s="207" t="s">
        <v>1</v>
      </c>
      <c r="N165" s="208" t="s">
        <v>41</v>
      </c>
      <c r="P165" s="166">
        <f t="shared" si="6"/>
        <v>0</v>
      </c>
      <c r="Q165" s="166">
        <v>0</v>
      </c>
      <c r="R165" s="166">
        <f t="shared" si="7"/>
        <v>0</v>
      </c>
      <c r="S165" s="166">
        <v>0</v>
      </c>
      <c r="T165" s="167">
        <f t="shared" si="8"/>
        <v>0</v>
      </c>
      <c r="AR165" s="168" t="s">
        <v>171</v>
      </c>
      <c r="AT165" s="168" t="s">
        <v>167</v>
      </c>
      <c r="AU165" s="168" t="s">
        <v>82</v>
      </c>
      <c r="AY165" s="17" t="s">
        <v>146</v>
      </c>
      <c r="BE165" s="169">
        <f t="shared" si="9"/>
        <v>0</v>
      </c>
      <c r="BF165" s="169">
        <f t="shared" si="10"/>
        <v>0</v>
      </c>
      <c r="BG165" s="169">
        <f t="shared" si="11"/>
        <v>0</v>
      </c>
      <c r="BH165" s="169">
        <f t="shared" si="12"/>
        <v>0</v>
      </c>
      <c r="BI165" s="169">
        <f t="shared" si="13"/>
        <v>0</v>
      </c>
      <c r="BJ165" s="17" t="s">
        <v>88</v>
      </c>
      <c r="BK165" s="169">
        <f t="shared" si="14"/>
        <v>0</v>
      </c>
      <c r="BL165" s="17" t="s">
        <v>152</v>
      </c>
      <c r="BM165" s="168" t="s">
        <v>675</v>
      </c>
    </row>
    <row r="166" spans="2:65" s="1" customFormat="1" ht="16.5" customHeight="1">
      <c r="B166" s="127"/>
      <c r="C166" s="157" t="s">
        <v>310</v>
      </c>
      <c r="D166" s="157" t="s">
        <v>148</v>
      </c>
      <c r="E166" s="280" t="s">
        <v>863</v>
      </c>
      <c r="F166" s="159" t="s">
        <v>676</v>
      </c>
      <c r="G166" s="160" t="s">
        <v>238</v>
      </c>
      <c r="H166" s="161">
        <v>5</v>
      </c>
      <c r="I166" s="162"/>
      <c r="J166" s="163">
        <f t="shared" si="5"/>
        <v>0</v>
      </c>
      <c r="K166" s="164"/>
      <c r="L166" s="32"/>
      <c r="M166" s="165" t="s">
        <v>1</v>
      </c>
      <c r="N166" s="126" t="s">
        <v>41</v>
      </c>
      <c r="P166" s="166">
        <f t="shared" si="6"/>
        <v>0</v>
      </c>
      <c r="Q166" s="166">
        <v>0</v>
      </c>
      <c r="R166" s="166">
        <f t="shared" si="7"/>
        <v>0</v>
      </c>
      <c r="S166" s="166">
        <v>0</v>
      </c>
      <c r="T166" s="167">
        <f t="shared" si="8"/>
        <v>0</v>
      </c>
      <c r="AR166" s="168" t="s">
        <v>152</v>
      </c>
      <c r="AT166" s="168" t="s">
        <v>148</v>
      </c>
      <c r="AU166" s="168" t="s">
        <v>82</v>
      </c>
      <c r="AY166" s="17" t="s">
        <v>146</v>
      </c>
      <c r="BE166" s="169">
        <f t="shared" si="9"/>
        <v>0</v>
      </c>
      <c r="BF166" s="169">
        <f t="shared" si="10"/>
        <v>0</v>
      </c>
      <c r="BG166" s="169">
        <f t="shared" si="11"/>
        <v>0</v>
      </c>
      <c r="BH166" s="169">
        <f t="shared" si="12"/>
        <v>0</v>
      </c>
      <c r="BI166" s="169">
        <f t="shared" si="13"/>
        <v>0</v>
      </c>
      <c r="BJ166" s="17" t="s">
        <v>88</v>
      </c>
      <c r="BK166" s="169">
        <f t="shared" si="14"/>
        <v>0</v>
      </c>
      <c r="BL166" s="17" t="s">
        <v>152</v>
      </c>
      <c r="BM166" s="168" t="s">
        <v>677</v>
      </c>
    </row>
    <row r="167" spans="2:65" s="1" customFormat="1" ht="16.5" customHeight="1">
      <c r="B167" s="127"/>
      <c r="C167" s="198" t="s">
        <v>317</v>
      </c>
      <c r="D167" s="198" t="s">
        <v>167</v>
      </c>
      <c r="E167" s="281" t="s">
        <v>864</v>
      </c>
      <c r="F167" s="200" t="s">
        <v>676</v>
      </c>
      <c r="G167" s="201" t="s">
        <v>238</v>
      </c>
      <c r="H167" s="202">
        <v>5</v>
      </c>
      <c r="I167" s="203"/>
      <c r="J167" s="204">
        <f t="shared" si="5"/>
        <v>0</v>
      </c>
      <c r="K167" s="205"/>
      <c r="L167" s="206"/>
      <c r="M167" s="207" t="s">
        <v>1</v>
      </c>
      <c r="N167" s="208" t="s">
        <v>41</v>
      </c>
      <c r="P167" s="166">
        <f t="shared" si="6"/>
        <v>0</v>
      </c>
      <c r="Q167" s="166">
        <v>0</v>
      </c>
      <c r="R167" s="166">
        <f t="shared" si="7"/>
        <v>0</v>
      </c>
      <c r="S167" s="166">
        <v>0</v>
      </c>
      <c r="T167" s="167">
        <f t="shared" si="8"/>
        <v>0</v>
      </c>
      <c r="AR167" s="168" t="s">
        <v>171</v>
      </c>
      <c r="AT167" s="168" t="s">
        <v>167</v>
      </c>
      <c r="AU167" s="168" t="s">
        <v>82</v>
      </c>
      <c r="AY167" s="17" t="s">
        <v>146</v>
      </c>
      <c r="BE167" s="169">
        <f t="shared" si="9"/>
        <v>0</v>
      </c>
      <c r="BF167" s="169">
        <f t="shared" si="10"/>
        <v>0</v>
      </c>
      <c r="BG167" s="169">
        <f t="shared" si="11"/>
        <v>0</v>
      </c>
      <c r="BH167" s="169">
        <f t="shared" si="12"/>
        <v>0</v>
      </c>
      <c r="BI167" s="169">
        <f t="shared" si="13"/>
        <v>0</v>
      </c>
      <c r="BJ167" s="17" t="s">
        <v>88</v>
      </c>
      <c r="BK167" s="169">
        <f t="shared" si="14"/>
        <v>0</v>
      </c>
      <c r="BL167" s="17" t="s">
        <v>152</v>
      </c>
      <c r="BM167" s="168" t="s">
        <v>678</v>
      </c>
    </row>
    <row r="168" spans="2:65" s="1" customFormat="1" ht="16.5" customHeight="1">
      <c r="B168" s="127"/>
      <c r="C168" s="157" t="s">
        <v>322</v>
      </c>
      <c r="D168" s="157" t="s">
        <v>148</v>
      </c>
      <c r="E168" s="280" t="s">
        <v>865</v>
      </c>
      <c r="F168" s="159" t="s">
        <v>679</v>
      </c>
      <c r="G168" s="160" t="s">
        <v>238</v>
      </c>
      <c r="H168" s="161">
        <v>15</v>
      </c>
      <c r="I168" s="162"/>
      <c r="J168" s="163">
        <f t="shared" si="5"/>
        <v>0</v>
      </c>
      <c r="K168" s="164"/>
      <c r="L168" s="32"/>
      <c r="M168" s="165" t="s">
        <v>1</v>
      </c>
      <c r="N168" s="126" t="s">
        <v>41</v>
      </c>
      <c r="P168" s="166">
        <f t="shared" si="6"/>
        <v>0</v>
      </c>
      <c r="Q168" s="166">
        <v>0</v>
      </c>
      <c r="R168" s="166">
        <f t="shared" si="7"/>
        <v>0</v>
      </c>
      <c r="S168" s="166">
        <v>0</v>
      </c>
      <c r="T168" s="167">
        <f t="shared" si="8"/>
        <v>0</v>
      </c>
      <c r="AR168" s="168" t="s">
        <v>152</v>
      </c>
      <c r="AT168" s="168" t="s">
        <v>148</v>
      </c>
      <c r="AU168" s="168" t="s">
        <v>82</v>
      </c>
      <c r="AY168" s="17" t="s">
        <v>146</v>
      </c>
      <c r="BE168" s="169">
        <f t="shared" si="9"/>
        <v>0</v>
      </c>
      <c r="BF168" s="169">
        <f t="shared" si="10"/>
        <v>0</v>
      </c>
      <c r="BG168" s="169">
        <f t="shared" si="11"/>
        <v>0</v>
      </c>
      <c r="BH168" s="169">
        <f t="shared" si="12"/>
        <v>0</v>
      </c>
      <c r="BI168" s="169">
        <f t="shared" si="13"/>
        <v>0</v>
      </c>
      <c r="BJ168" s="17" t="s">
        <v>88</v>
      </c>
      <c r="BK168" s="169">
        <f t="shared" si="14"/>
        <v>0</v>
      </c>
      <c r="BL168" s="17" t="s">
        <v>152</v>
      </c>
      <c r="BM168" s="168" t="s">
        <v>680</v>
      </c>
    </row>
    <row r="169" spans="2:65" s="1" customFormat="1" ht="16.5" customHeight="1">
      <c r="B169" s="127"/>
      <c r="C169" s="198" t="s">
        <v>326</v>
      </c>
      <c r="D169" s="198" t="s">
        <v>167</v>
      </c>
      <c r="E169" s="281" t="s">
        <v>866</v>
      </c>
      <c r="F169" s="200" t="s">
        <v>679</v>
      </c>
      <c r="G169" s="201" t="s">
        <v>238</v>
      </c>
      <c r="H169" s="202">
        <v>15</v>
      </c>
      <c r="I169" s="203"/>
      <c r="J169" s="204">
        <f t="shared" si="5"/>
        <v>0</v>
      </c>
      <c r="K169" s="205"/>
      <c r="L169" s="206"/>
      <c r="M169" s="207" t="s">
        <v>1</v>
      </c>
      <c r="N169" s="208" t="s">
        <v>41</v>
      </c>
      <c r="P169" s="166">
        <f t="shared" si="6"/>
        <v>0</v>
      </c>
      <c r="Q169" s="166">
        <v>0</v>
      </c>
      <c r="R169" s="166">
        <f t="shared" si="7"/>
        <v>0</v>
      </c>
      <c r="S169" s="166">
        <v>0</v>
      </c>
      <c r="T169" s="167">
        <f t="shared" si="8"/>
        <v>0</v>
      </c>
      <c r="AR169" s="168" t="s">
        <v>171</v>
      </c>
      <c r="AT169" s="168" t="s">
        <v>167</v>
      </c>
      <c r="AU169" s="168" t="s">
        <v>82</v>
      </c>
      <c r="AY169" s="17" t="s">
        <v>146</v>
      </c>
      <c r="BE169" s="169">
        <f t="shared" si="9"/>
        <v>0</v>
      </c>
      <c r="BF169" s="169">
        <f t="shared" si="10"/>
        <v>0</v>
      </c>
      <c r="BG169" s="169">
        <f t="shared" si="11"/>
        <v>0</v>
      </c>
      <c r="BH169" s="169">
        <f t="shared" si="12"/>
        <v>0</v>
      </c>
      <c r="BI169" s="169">
        <f t="shared" si="13"/>
        <v>0</v>
      </c>
      <c r="BJ169" s="17" t="s">
        <v>88</v>
      </c>
      <c r="BK169" s="169">
        <f t="shared" si="14"/>
        <v>0</v>
      </c>
      <c r="BL169" s="17" t="s">
        <v>152</v>
      </c>
      <c r="BM169" s="168" t="s">
        <v>681</v>
      </c>
    </row>
    <row r="170" spans="2:65" s="11" customFormat="1" ht="25.95" customHeight="1">
      <c r="B170" s="145"/>
      <c r="D170" s="146" t="s">
        <v>74</v>
      </c>
      <c r="E170" s="282" t="s">
        <v>682</v>
      </c>
      <c r="F170" s="147" t="s">
        <v>683</v>
      </c>
      <c r="I170" s="148"/>
      <c r="J170" s="149">
        <f>BK170</f>
        <v>0</v>
      </c>
      <c r="L170" s="145"/>
      <c r="M170" s="150"/>
      <c r="P170" s="151">
        <f>SUM(P171:P182)</f>
        <v>0</v>
      </c>
      <c r="R170" s="151">
        <f>SUM(R171:R182)</f>
        <v>0</v>
      </c>
      <c r="T170" s="152">
        <f>SUM(T171:T182)</f>
        <v>0</v>
      </c>
      <c r="AR170" s="146" t="s">
        <v>82</v>
      </c>
      <c r="AT170" s="153" t="s">
        <v>74</v>
      </c>
      <c r="AU170" s="153" t="s">
        <v>75</v>
      </c>
      <c r="AY170" s="146" t="s">
        <v>146</v>
      </c>
      <c r="BK170" s="154">
        <f>SUM(BK171:BK182)</f>
        <v>0</v>
      </c>
    </row>
    <row r="171" spans="2:65" s="1" customFormat="1" ht="16.5" customHeight="1">
      <c r="B171" s="127"/>
      <c r="C171" s="157" t="s">
        <v>332</v>
      </c>
      <c r="D171" s="157" t="s">
        <v>148</v>
      </c>
      <c r="E171" s="280" t="s">
        <v>867</v>
      </c>
      <c r="F171" s="159" t="s">
        <v>684</v>
      </c>
      <c r="G171" s="160" t="s">
        <v>238</v>
      </c>
      <c r="H171" s="161">
        <v>1</v>
      </c>
      <c r="I171" s="162"/>
      <c r="J171" s="163">
        <f t="shared" ref="J171:J182" si="15">ROUND(I171*H171,2)</f>
        <v>0</v>
      </c>
      <c r="K171" s="164"/>
      <c r="L171" s="32"/>
      <c r="M171" s="165" t="s">
        <v>1</v>
      </c>
      <c r="N171" s="126" t="s">
        <v>41</v>
      </c>
      <c r="P171" s="166">
        <f t="shared" ref="P171:P182" si="16">O171*H171</f>
        <v>0</v>
      </c>
      <c r="Q171" s="166">
        <v>0</v>
      </c>
      <c r="R171" s="166">
        <f t="shared" ref="R171:R182" si="17">Q171*H171</f>
        <v>0</v>
      </c>
      <c r="S171" s="166">
        <v>0</v>
      </c>
      <c r="T171" s="167">
        <f t="shared" ref="T171:T182" si="18">S171*H171</f>
        <v>0</v>
      </c>
      <c r="AR171" s="168" t="s">
        <v>152</v>
      </c>
      <c r="AT171" s="168" t="s">
        <v>148</v>
      </c>
      <c r="AU171" s="168" t="s">
        <v>82</v>
      </c>
      <c r="AY171" s="17" t="s">
        <v>146</v>
      </c>
      <c r="BE171" s="169">
        <f t="shared" ref="BE171:BE182" si="19">IF(N171="základná",J171,0)</f>
        <v>0</v>
      </c>
      <c r="BF171" s="169">
        <f t="shared" ref="BF171:BF182" si="20">IF(N171="znížená",J171,0)</f>
        <v>0</v>
      </c>
      <c r="BG171" s="169">
        <f t="shared" ref="BG171:BG182" si="21">IF(N171="zákl. prenesená",J171,0)</f>
        <v>0</v>
      </c>
      <c r="BH171" s="169">
        <f t="shared" ref="BH171:BH182" si="22">IF(N171="zníž. prenesená",J171,0)</f>
        <v>0</v>
      </c>
      <c r="BI171" s="169">
        <f t="shared" ref="BI171:BI182" si="23">IF(N171="nulová",J171,0)</f>
        <v>0</v>
      </c>
      <c r="BJ171" s="17" t="s">
        <v>88</v>
      </c>
      <c r="BK171" s="169">
        <f t="shared" ref="BK171:BK182" si="24">ROUND(I171*H171,2)</f>
        <v>0</v>
      </c>
      <c r="BL171" s="17" t="s">
        <v>152</v>
      </c>
      <c r="BM171" s="168" t="s">
        <v>685</v>
      </c>
    </row>
    <row r="172" spans="2:65" s="1" customFormat="1" ht="16.5" customHeight="1">
      <c r="B172" s="127"/>
      <c r="C172" s="198" t="s">
        <v>261</v>
      </c>
      <c r="D172" s="198" t="s">
        <v>167</v>
      </c>
      <c r="E172" s="281" t="s">
        <v>868</v>
      </c>
      <c r="F172" s="200" t="s">
        <v>684</v>
      </c>
      <c r="G172" s="201" t="s">
        <v>238</v>
      </c>
      <c r="H172" s="202">
        <v>1</v>
      </c>
      <c r="I172" s="203"/>
      <c r="J172" s="204">
        <f t="shared" si="15"/>
        <v>0</v>
      </c>
      <c r="K172" s="205"/>
      <c r="L172" s="206"/>
      <c r="M172" s="207" t="s">
        <v>1</v>
      </c>
      <c r="N172" s="208" t="s">
        <v>41</v>
      </c>
      <c r="P172" s="166">
        <f t="shared" si="16"/>
        <v>0</v>
      </c>
      <c r="Q172" s="166">
        <v>0</v>
      </c>
      <c r="R172" s="166">
        <f t="shared" si="17"/>
        <v>0</v>
      </c>
      <c r="S172" s="166">
        <v>0</v>
      </c>
      <c r="T172" s="167">
        <f t="shared" si="18"/>
        <v>0</v>
      </c>
      <c r="AR172" s="168" t="s">
        <v>171</v>
      </c>
      <c r="AT172" s="168" t="s">
        <v>167</v>
      </c>
      <c r="AU172" s="168" t="s">
        <v>82</v>
      </c>
      <c r="AY172" s="17" t="s">
        <v>146</v>
      </c>
      <c r="BE172" s="169">
        <f t="shared" si="19"/>
        <v>0</v>
      </c>
      <c r="BF172" s="169">
        <f t="shared" si="20"/>
        <v>0</v>
      </c>
      <c r="BG172" s="169">
        <f t="shared" si="21"/>
        <v>0</v>
      </c>
      <c r="BH172" s="169">
        <f t="shared" si="22"/>
        <v>0</v>
      </c>
      <c r="BI172" s="169">
        <f t="shared" si="23"/>
        <v>0</v>
      </c>
      <c r="BJ172" s="17" t="s">
        <v>88</v>
      </c>
      <c r="BK172" s="169">
        <f t="shared" si="24"/>
        <v>0</v>
      </c>
      <c r="BL172" s="17" t="s">
        <v>152</v>
      </c>
      <c r="BM172" s="168" t="s">
        <v>686</v>
      </c>
    </row>
    <row r="173" spans="2:65" s="1" customFormat="1" ht="16.5" customHeight="1">
      <c r="B173" s="127"/>
      <c r="C173" s="157" t="s">
        <v>447</v>
      </c>
      <c r="D173" s="157" t="s">
        <v>148</v>
      </c>
      <c r="E173" s="283" t="s">
        <v>869</v>
      </c>
      <c r="F173" s="159" t="s">
        <v>687</v>
      </c>
      <c r="G173" s="160" t="s">
        <v>238</v>
      </c>
      <c r="H173" s="161">
        <v>1</v>
      </c>
      <c r="I173" s="162"/>
      <c r="J173" s="163">
        <f t="shared" si="15"/>
        <v>0</v>
      </c>
      <c r="K173" s="164"/>
      <c r="L173" s="32"/>
      <c r="M173" s="165" t="s">
        <v>1</v>
      </c>
      <c r="N173" s="126" t="s">
        <v>41</v>
      </c>
      <c r="P173" s="166">
        <f t="shared" si="16"/>
        <v>0</v>
      </c>
      <c r="Q173" s="166">
        <v>0</v>
      </c>
      <c r="R173" s="166">
        <f t="shared" si="17"/>
        <v>0</v>
      </c>
      <c r="S173" s="166">
        <v>0</v>
      </c>
      <c r="T173" s="167">
        <f t="shared" si="18"/>
        <v>0</v>
      </c>
      <c r="AR173" s="168" t="s">
        <v>152</v>
      </c>
      <c r="AT173" s="168" t="s">
        <v>148</v>
      </c>
      <c r="AU173" s="168" t="s">
        <v>82</v>
      </c>
      <c r="AY173" s="17" t="s">
        <v>146</v>
      </c>
      <c r="BE173" s="169">
        <f t="shared" si="19"/>
        <v>0</v>
      </c>
      <c r="BF173" s="169">
        <f t="shared" si="20"/>
        <v>0</v>
      </c>
      <c r="BG173" s="169">
        <f t="shared" si="21"/>
        <v>0</v>
      </c>
      <c r="BH173" s="169">
        <f t="shared" si="22"/>
        <v>0</v>
      </c>
      <c r="BI173" s="169">
        <f t="shared" si="23"/>
        <v>0</v>
      </c>
      <c r="BJ173" s="17" t="s">
        <v>88</v>
      </c>
      <c r="BK173" s="169">
        <f t="shared" si="24"/>
        <v>0</v>
      </c>
      <c r="BL173" s="17" t="s">
        <v>152</v>
      </c>
      <c r="BM173" s="168" t="s">
        <v>688</v>
      </c>
    </row>
    <row r="174" spans="2:65" s="1" customFormat="1" ht="16.5" customHeight="1">
      <c r="B174" s="127"/>
      <c r="C174" s="198" t="s">
        <v>451</v>
      </c>
      <c r="D174" s="198" t="s">
        <v>167</v>
      </c>
      <c r="E174" s="281" t="s">
        <v>870</v>
      </c>
      <c r="F174" s="200" t="s">
        <v>687</v>
      </c>
      <c r="G174" s="201" t="s">
        <v>238</v>
      </c>
      <c r="H174" s="202">
        <v>1</v>
      </c>
      <c r="I174" s="203"/>
      <c r="J174" s="204">
        <f t="shared" si="15"/>
        <v>0</v>
      </c>
      <c r="K174" s="205"/>
      <c r="L174" s="206"/>
      <c r="M174" s="207" t="s">
        <v>1</v>
      </c>
      <c r="N174" s="208" t="s">
        <v>41</v>
      </c>
      <c r="P174" s="166">
        <f t="shared" si="16"/>
        <v>0</v>
      </c>
      <c r="Q174" s="166">
        <v>0</v>
      </c>
      <c r="R174" s="166">
        <f t="shared" si="17"/>
        <v>0</v>
      </c>
      <c r="S174" s="166">
        <v>0</v>
      </c>
      <c r="T174" s="167">
        <f t="shared" si="18"/>
        <v>0</v>
      </c>
      <c r="AR174" s="168" t="s">
        <v>171</v>
      </c>
      <c r="AT174" s="168" t="s">
        <v>167</v>
      </c>
      <c r="AU174" s="168" t="s">
        <v>82</v>
      </c>
      <c r="AY174" s="17" t="s">
        <v>146</v>
      </c>
      <c r="BE174" s="169">
        <f t="shared" si="19"/>
        <v>0</v>
      </c>
      <c r="BF174" s="169">
        <f t="shared" si="20"/>
        <v>0</v>
      </c>
      <c r="BG174" s="169">
        <f t="shared" si="21"/>
        <v>0</v>
      </c>
      <c r="BH174" s="169">
        <f t="shared" si="22"/>
        <v>0</v>
      </c>
      <c r="BI174" s="169">
        <f t="shared" si="23"/>
        <v>0</v>
      </c>
      <c r="BJ174" s="17" t="s">
        <v>88</v>
      </c>
      <c r="BK174" s="169">
        <f t="shared" si="24"/>
        <v>0</v>
      </c>
      <c r="BL174" s="17" t="s">
        <v>152</v>
      </c>
      <c r="BM174" s="168" t="s">
        <v>689</v>
      </c>
    </row>
    <row r="175" spans="2:65" s="1" customFormat="1" ht="16.5" customHeight="1">
      <c r="B175" s="127"/>
      <c r="C175" s="157" t="s">
        <v>455</v>
      </c>
      <c r="D175" s="157" t="s">
        <v>148</v>
      </c>
      <c r="E175" s="283" t="s">
        <v>871</v>
      </c>
      <c r="F175" s="159" t="s">
        <v>690</v>
      </c>
      <c r="G175" s="160" t="s">
        <v>238</v>
      </c>
      <c r="H175" s="161">
        <v>2</v>
      </c>
      <c r="I175" s="162"/>
      <c r="J175" s="163">
        <f t="shared" si="15"/>
        <v>0</v>
      </c>
      <c r="K175" s="164"/>
      <c r="L175" s="32"/>
      <c r="M175" s="165" t="s">
        <v>1</v>
      </c>
      <c r="N175" s="126" t="s">
        <v>41</v>
      </c>
      <c r="P175" s="166">
        <f t="shared" si="16"/>
        <v>0</v>
      </c>
      <c r="Q175" s="166">
        <v>0</v>
      </c>
      <c r="R175" s="166">
        <f t="shared" si="17"/>
        <v>0</v>
      </c>
      <c r="S175" s="166">
        <v>0</v>
      </c>
      <c r="T175" s="167">
        <f t="shared" si="18"/>
        <v>0</v>
      </c>
      <c r="AR175" s="168" t="s">
        <v>152</v>
      </c>
      <c r="AT175" s="168" t="s">
        <v>148</v>
      </c>
      <c r="AU175" s="168" t="s">
        <v>82</v>
      </c>
      <c r="AY175" s="17" t="s">
        <v>146</v>
      </c>
      <c r="BE175" s="169">
        <f t="shared" si="19"/>
        <v>0</v>
      </c>
      <c r="BF175" s="169">
        <f t="shared" si="20"/>
        <v>0</v>
      </c>
      <c r="BG175" s="169">
        <f t="shared" si="21"/>
        <v>0</v>
      </c>
      <c r="BH175" s="169">
        <f t="shared" si="22"/>
        <v>0</v>
      </c>
      <c r="BI175" s="169">
        <f t="shared" si="23"/>
        <v>0</v>
      </c>
      <c r="BJ175" s="17" t="s">
        <v>88</v>
      </c>
      <c r="BK175" s="169">
        <f t="shared" si="24"/>
        <v>0</v>
      </c>
      <c r="BL175" s="17" t="s">
        <v>152</v>
      </c>
      <c r="BM175" s="168" t="s">
        <v>691</v>
      </c>
    </row>
    <row r="176" spans="2:65" s="1" customFormat="1" ht="16.5" customHeight="1">
      <c r="B176" s="127"/>
      <c r="C176" s="198" t="s">
        <v>459</v>
      </c>
      <c r="D176" s="198" t="s">
        <v>167</v>
      </c>
      <c r="E176" s="281" t="s">
        <v>872</v>
      </c>
      <c r="F176" s="200" t="s">
        <v>690</v>
      </c>
      <c r="G176" s="201" t="s">
        <v>238</v>
      </c>
      <c r="H176" s="202">
        <v>2</v>
      </c>
      <c r="I176" s="203"/>
      <c r="J176" s="204">
        <f t="shared" si="15"/>
        <v>0</v>
      </c>
      <c r="K176" s="205"/>
      <c r="L176" s="206"/>
      <c r="M176" s="207" t="s">
        <v>1</v>
      </c>
      <c r="N176" s="208" t="s">
        <v>41</v>
      </c>
      <c r="P176" s="166">
        <f t="shared" si="16"/>
        <v>0</v>
      </c>
      <c r="Q176" s="166">
        <v>0</v>
      </c>
      <c r="R176" s="166">
        <f t="shared" si="17"/>
        <v>0</v>
      </c>
      <c r="S176" s="166">
        <v>0</v>
      </c>
      <c r="T176" s="167">
        <f t="shared" si="18"/>
        <v>0</v>
      </c>
      <c r="AR176" s="168" t="s">
        <v>171</v>
      </c>
      <c r="AT176" s="168" t="s">
        <v>167</v>
      </c>
      <c r="AU176" s="168" t="s">
        <v>82</v>
      </c>
      <c r="AY176" s="17" t="s">
        <v>146</v>
      </c>
      <c r="BE176" s="169">
        <f t="shared" si="19"/>
        <v>0</v>
      </c>
      <c r="BF176" s="169">
        <f t="shared" si="20"/>
        <v>0</v>
      </c>
      <c r="BG176" s="169">
        <f t="shared" si="21"/>
        <v>0</v>
      </c>
      <c r="BH176" s="169">
        <f t="shared" si="22"/>
        <v>0</v>
      </c>
      <c r="BI176" s="169">
        <f t="shared" si="23"/>
        <v>0</v>
      </c>
      <c r="BJ176" s="17" t="s">
        <v>88</v>
      </c>
      <c r="BK176" s="169">
        <f t="shared" si="24"/>
        <v>0</v>
      </c>
      <c r="BL176" s="17" t="s">
        <v>152</v>
      </c>
      <c r="BM176" s="168" t="s">
        <v>692</v>
      </c>
    </row>
    <row r="177" spans="2:65" s="1" customFormat="1" ht="16.5" customHeight="1">
      <c r="B177" s="127"/>
      <c r="C177" s="157" t="s">
        <v>463</v>
      </c>
      <c r="D177" s="157" t="s">
        <v>148</v>
      </c>
      <c r="E177" s="283" t="s">
        <v>873</v>
      </c>
      <c r="F177" s="159" t="s">
        <v>693</v>
      </c>
      <c r="G177" s="160" t="s">
        <v>238</v>
      </c>
      <c r="H177" s="161">
        <v>1</v>
      </c>
      <c r="I177" s="162"/>
      <c r="J177" s="163">
        <f t="shared" si="15"/>
        <v>0</v>
      </c>
      <c r="K177" s="164"/>
      <c r="L177" s="32"/>
      <c r="M177" s="165" t="s">
        <v>1</v>
      </c>
      <c r="N177" s="126" t="s">
        <v>41</v>
      </c>
      <c r="P177" s="166">
        <f t="shared" si="16"/>
        <v>0</v>
      </c>
      <c r="Q177" s="166">
        <v>0</v>
      </c>
      <c r="R177" s="166">
        <f t="shared" si="17"/>
        <v>0</v>
      </c>
      <c r="S177" s="166">
        <v>0</v>
      </c>
      <c r="T177" s="167">
        <f t="shared" si="18"/>
        <v>0</v>
      </c>
      <c r="AR177" s="168" t="s">
        <v>152</v>
      </c>
      <c r="AT177" s="168" t="s">
        <v>148</v>
      </c>
      <c r="AU177" s="168" t="s">
        <v>82</v>
      </c>
      <c r="AY177" s="17" t="s">
        <v>146</v>
      </c>
      <c r="BE177" s="169">
        <f t="shared" si="19"/>
        <v>0</v>
      </c>
      <c r="BF177" s="169">
        <f t="shared" si="20"/>
        <v>0</v>
      </c>
      <c r="BG177" s="169">
        <f t="shared" si="21"/>
        <v>0</v>
      </c>
      <c r="BH177" s="169">
        <f t="shared" si="22"/>
        <v>0</v>
      </c>
      <c r="BI177" s="169">
        <f t="shared" si="23"/>
        <v>0</v>
      </c>
      <c r="BJ177" s="17" t="s">
        <v>88</v>
      </c>
      <c r="BK177" s="169">
        <f t="shared" si="24"/>
        <v>0</v>
      </c>
      <c r="BL177" s="17" t="s">
        <v>152</v>
      </c>
      <c r="BM177" s="168" t="s">
        <v>694</v>
      </c>
    </row>
    <row r="178" spans="2:65" s="1" customFormat="1" ht="16.5" customHeight="1">
      <c r="B178" s="127"/>
      <c r="C178" s="198" t="s">
        <v>467</v>
      </c>
      <c r="D178" s="198" t="s">
        <v>167</v>
      </c>
      <c r="E178" s="281" t="s">
        <v>874</v>
      </c>
      <c r="F178" s="200" t="s">
        <v>693</v>
      </c>
      <c r="G178" s="201" t="s">
        <v>238</v>
      </c>
      <c r="H178" s="202">
        <v>1</v>
      </c>
      <c r="I178" s="203"/>
      <c r="J178" s="204">
        <f t="shared" si="15"/>
        <v>0</v>
      </c>
      <c r="K178" s="205"/>
      <c r="L178" s="206"/>
      <c r="M178" s="207" t="s">
        <v>1</v>
      </c>
      <c r="N178" s="208" t="s">
        <v>41</v>
      </c>
      <c r="P178" s="166">
        <f t="shared" si="16"/>
        <v>0</v>
      </c>
      <c r="Q178" s="166">
        <v>0</v>
      </c>
      <c r="R178" s="166">
        <f t="shared" si="17"/>
        <v>0</v>
      </c>
      <c r="S178" s="166">
        <v>0</v>
      </c>
      <c r="T178" s="167">
        <f t="shared" si="18"/>
        <v>0</v>
      </c>
      <c r="AR178" s="168" t="s">
        <v>171</v>
      </c>
      <c r="AT178" s="168" t="s">
        <v>167</v>
      </c>
      <c r="AU178" s="168" t="s">
        <v>82</v>
      </c>
      <c r="AY178" s="17" t="s">
        <v>146</v>
      </c>
      <c r="BE178" s="169">
        <f t="shared" si="19"/>
        <v>0</v>
      </c>
      <c r="BF178" s="169">
        <f t="shared" si="20"/>
        <v>0</v>
      </c>
      <c r="BG178" s="169">
        <f t="shared" si="21"/>
        <v>0</v>
      </c>
      <c r="BH178" s="169">
        <f t="shared" si="22"/>
        <v>0</v>
      </c>
      <c r="BI178" s="169">
        <f t="shared" si="23"/>
        <v>0</v>
      </c>
      <c r="BJ178" s="17" t="s">
        <v>88</v>
      </c>
      <c r="BK178" s="169">
        <f t="shared" si="24"/>
        <v>0</v>
      </c>
      <c r="BL178" s="17" t="s">
        <v>152</v>
      </c>
      <c r="BM178" s="168" t="s">
        <v>695</v>
      </c>
    </row>
    <row r="179" spans="2:65" s="1" customFormat="1" ht="16.5" customHeight="1">
      <c r="B179" s="127"/>
      <c r="C179" s="157" t="s">
        <v>471</v>
      </c>
      <c r="D179" s="157" t="s">
        <v>148</v>
      </c>
      <c r="E179" s="283" t="s">
        <v>875</v>
      </c>
      <c r="F179" s="159" t="s">
        <v>696</v>
      </c>
      <c r="G179" s="160" t="s">
        <v>238</v>
      </c>
      <c r="H179" s="161">
        <v>10</v>
      </c>
      <c r="I179" s="162"/>
      <c r="J179" s="163">
        <f t="shared" si="15"/>
        <v>0</v>
      </c>
      <c r="K179" s="164"/>
      <c r="L179" s="32"/>
      <c r="M179" s="165" t="s">
        <v>1</v>
      </c>
      <c r="N179" s="126" t="s">
        <v>41</v>
      </c>
      <c r="P179" s="166">
        <f t="shared" si="16"/>
        <v>0</v>
      </c>
      <c r="Q179" s="166">
        <v>0</v>
      </c>
      <c r="R179" s="166">
        <f t="shared" si="17"/>
        <v>0</v>
      </c>
      <c r="S179" s="166">
        <v>0</v>
      </c>
      <c r="T179" s="167">
        <f t="shared" si="18"/>
        <v>0</v>
      </c>
      <c r="AR179" s="168" t="s">
        <v>152</v>
      </c>
      <c r="AT179" s="168" t="s">
        <v>148</v>
      </c>
      <c r="AU179" s="168" t="s">
        <v>82</v>
      </c>
      <c r="AY179" s="17" t="s">
        <v>146</v>
      </c>
      <c r="BE179" s="169">
        <f t="shared" si="19"/>
        <v>0</v>
      </c>
      <c r="BF179" s="169">
        <f t="shared" si="20"/>
        <v>0</v>
      </c>
      <c r="BG179" s="169">
        <f t="shared" si="21"/>
        <v>0</v>
      </c>
      <c r="BH179" s="169">
        <f t="shared" si="22"/>
        <v>0</v>
      </c>
      <c r="BI179" s="169">
        <f t="shared" si="23"/>
        <v>0</v>
      </c>
      <c r="BJ179" s="17" t="s">
        <v>88</v>
      </c>
      <c r="BK179" s="169">
        <f t="shared" si="24"/>
        <v>0</v>
      </c>
      <c r="BL179" s="17" t="s">
        <v>152</v>
      </c>
      <c r="BM179" s="168" t="s">
        <v>697</v>
      </c>
    </row>
    <row r="180" spans="2:65" s="1" customFormat="1" ht="16.5" customHeight="1">
      <c r="B180" s="127"/>
      <c r="C180" s="198" t="s">
        <v>475</v>
      </c>
      <c r="D180" s="198" t="s">
        <v>167</v>
      </c>
      <c r="E180" s="281" t="s">
        <v>876</v>
      </c>
      <c r="F180" s="200" t="s">
        <v>696</v>
      </c>
      <c r="G180" s="201" t="s">
        <v>238</v>
      </c>
      <c r="H180" s="202">
        <v>10</v>
      </c>
      <c r="I180" s="203"/>
      <c r="J180" s="204">
        <f t="shared" si="15"/>
        <v>0</v>
      </c>
      <c r="K180" s="205"/>
      <c r="L180" s="206"/>
      <c r="M180" s="207" t="s">
        <v>1</v>
      </c>
      <c r="N180" s="208" t="s">
        <v>41</v>
      </c>
      <c r="P180" s="166">
        <f t="shared" si="16"/>
        <v>0</v>
      </c>
      <c r="Q180" s="166">
        <v>0</v>
      </c>
      <c r="R180" s="166">
        <f t="shared" si="17"/>
        <v>0</v>
      </c>
      <c r="S180" s="166">
        <v>0</v>
      </c>
      <c r="T180" s="167">
        <f t="shared" si="18"/>
        <v>0</v>
      </c>
      <c r="AR180" s="168" t="s">
        <v>171</v>
      </c>
      <c r="AT180" s="168" t="s">
        <v>167</v>
      </c>
      <c r="AU180" s="168" t="s">
        <v>82</v>
      </c>
      <c r="AY180" s="17" t="s">
        <v>146</v>
      </c>
      <c r="BE180" s="169">
        <f t="shared" si="19"/>
        <v>0</v>
      </c>
      <c r="BF180" s="169">
        <f t="shared" si="20"/>
        <v>0</v>
      </c>
      <c r="BG180" s="169">
        <f t="shared" si="21"/>
        <v>0</v>
      </c>
      <c r="BH180" s="169">
        <f t="shared" si="22"/>
        <v>0</v>
      </c>
      <c r="BI180" s="169">
        <f t="shared" si="23"/>
        <v>0</v>
      </c>
      <c r="BJ180" s="17" t="s">
        <v>88</v>
      </c>
      <c r="BK180" s="169">
        <f t="shared" si="24"/>
        <v>0</v>
      </c>
      <c r="BL180" s="17" t="s">
        <v>152</v>
      </c>
      <c r="BM180" s="168" t="s">
        <v>698</v>
      </c>
    </row>
    <row r="181" spans="2:65" s="1" customFormat="1" ht="16.5" customHeight="1">
      <c r="B181" s="127"/>
      <c r="C181" s="157" t="s">
        <v>479</v>
      </c>
      <c r="D181" s="157" t="s">
        <v>148</v>
      </c>
      <c r="E181" s="283" t="s">
        <v>877</v>
      </c>
      <c r="F181" s="159" t="s">
        <v>699</v>
      </c>
      <c r="G181" s="160" t="s">
        <v>238</v>
      </c>
      <c r="H181" s="161">
        <v>1</v>
      </c>
      <c r="I181" s="162"/>
      <c r="J181" s="163">
        <f t="shared" si="15"/>
        <v>0</v>
      </c>
      <c r="K181" s="164"/>
      <c r="L181" s="32"/>
      <c r="M181" s="165" t="s">
        <v>1</v>
      </c>
      <c r="N181" s="126" t="s">
        <v>41</v>
      </c>
      <c r="P181" s="166">
        <f t="shared" si="16"/>
        <v>0</v>
      </c>
      <c r="Q181" s="166">
        <v>0</v>
      </c>
      <c r="R181" s="166">
        <f t="shared" si="17"/>
        <v>0</v>
      </c>
      <c r="S181" s="166">
        <v>0</v>
      </c>
      <c r="T181" s="167">
        <f t="shared" si="18"/>
        <v>0</v>
      </c>
      <c r="AR181" s="168" t="s">
        <v>152</v>
      </c>
      <c r="AT181" s="168" t="s">
        <v>148</v>
      </c>
      <c r="AU181" s="168" t="s">
        <v>82</v>
      </c>
      <c r="AY181" s="17" t="s">
        <v>146</v>
      </c>
      <c r="BE181" s="169">
        <f t="shared" si="19"/>
        <v>0</v>
      </c>
      <c r="BF181" s="169">
        <f t="shared" si="20"/>
        <v>0</v>
      </c>
      <c r="BG181" s="169">
        <f t="shared" si="21"/>
        <v>0</v>
      </c>
      <c r="BH181" s="169">
        <f t="shared" si="22"/>
        <v>0</v>
      </c>
      <c r="BI181" s="169">
        <f t="shared" si="23"/>
        <v>0</v>
      </c>
      <c r="BJ181" s="17" t="s">
        <v>88</v>
      </c>
      <c r="BK181" s="169">
        <f t="shared" si="24"/>
        <v>0</v>
      </c>
      <c r="BL181" s="17" t="s">
        <v>152</v>
      </c>
      <c r="BM181" s="168" t="s">
        <v>700</v>
      </c>
    </row>
    <row r="182" spans="2:65" s="1" customFormat="1" ht="16.5" customHeight="1">
      <c r="B182" s="127"/>
      <c r="C182" s="198" t="s">
        <v>483</v>
      </c>
      <c r="D182" s="198" t="s">
        <v>167</v>
      </c>
      <c r="E182" s="281" t="s">
        <v>878</v>
      </c>
      <c r="F182" s="200" t="s">
        <v>699</v>
      </c>
      <c r="G182" s="201" t="s">
        <v>238</v>
      </c>
      <c r="H182" s="202">
        <v>1</v>
      </c>
      <c r="I182" s="203"/>
      <c r="J182" s="204">
        <f t="shared" si="15"/>
        <v>0</v>
      </c>
      <c r="K182" s="205"/>
      <c r="L182" s="206"/>
      <c r="M182" s="207" t="s">
        <v>1</v>
      </c>
      <c r="N182" s="208" t="s">
        <v>41</v>
      </c>
      <c r="P182" s="166">
        <f t="shared" si="16"/>
        <v>0</v>
      </c>
      <c r="Q182" s="166">
        <v>0</v>
      </c>
      <c r="R182" s="166">
        <f t="shared" si="17"/>
        <v>0</v>
      </c>
      <c r="S182" s="166">
        <v>0</v>
      </c>
      <c r="T182" s="167">
        <f t="shared" si="18"/>
        <v>0</v>
      </c>
      <c r="AR182" s="168" t="s">
        <v>171</v>
      </c>
      <c r="AT182" s="168" t="s">
        <v>167</v>
      </c>
      <c r="AU182" s="168" t="s">
        <v>82</v>
      </c>
      <c r="AY182" s="17" t="s">
        <v>146</v>
      </c>
      <c r="BE182" s="169">
        <f t="shared" si="19"/>
        <v>0</v>
      </c>
      <c r="BF182" s="169">
        <f t="shared" si="20"/>
        <v>0</v>
      </c>
      <c r="BG182" s="169">
        <f t="shared" si="21"/>
        <v>0</v>
      </c>
      <c r="BH182" s="169">
        <f t="shared" si="22"/>
        <v>0</v>
      </c>
      <c r="BI182" s="169">
        <f t="shared" si="23"/>
        <v>0</v>
      </c>
      <c r="BJ182" s="17" t="s">
        <v>88</v>
      </c>
      <c r="BK182" s="169">
        <f t="shared" si="24"/>
        <v>0</v>
      </c>
      <c r="BL182" s="17" t="s">
        <v>152</v>
      </c>
      <c r="BM182" s="168" t="s">
        <v>701</v>
      </c>
    </row>
    <row r="183" spans="2:65" s="11" customFormat="1" ht="25.95" customHeight="1">
      <c r="B183" s="145"/>
      <c r="D183" s="146" t="s">
        <v>74</v>
      </c>
      <c r="E183" s="282" t="s">
        <v>702</v>
      </c>
      <c r="F183" s="147" t="s">
        <v>703</v>
      </c>
      <c r="I183" s="148"/>
      <c r="J183" s="149">
        <f>BK183</f>
        <v>0</v>
      </c>
      <c r="L183" s="145"/>
      <c r="M183" s="150"/>
      <c r="P183" s="151">
        <f>SUM(P184:P187)</f>
        <v>0</v>
      </c>
      <c r="R183" s="151">
        <f>SUM(R184:R187)</f>
        <v>0</v>
      </c>
      <c r="T183" s="152">
        <f>SUM(T184:T187)</f>
        <v>0</v>
      </c>
      <c r="AR183" s="146" t="s">
        <v>82</v>
      </c>
      <c r="AT183" s="153" t="s">
        <v>74</v>
      </c>
      <c r="AU183" s="153" t="s">
        <v>75</v>
      </c>
      <c r="AY183" s="146" t="s">
        <v>146</v>
      </c>
      <c r="BK183" s="154">
        <f>SUM(BK184:BK187)</f>
        <v>0</v>
      </c>
    </row>
    <row r="184" spans="2:65" s="1" customFormat="1" ht="21.75" customHeight="1">
      <c r="B184" s="127"/>
      <c r="C184" s="157" t="s">
        <v>487</v>
      </c>
      <c r="D184" s="157" t="s">
        <v>148</v>
      </c>
      <c r="E184" s="280" t="s">
        <v>879</v>
      </c>
      <c r="F184" s="159" t="s">
        <v>704</v>
      </c>
      <c r="G184" s="160" t="s">
        <v>283</v>
      </c>
      <c r="H184" s="161">
        <v>270</v>
      </c>
      <c r="I184" s="162"/>
      <c r="J184" s="163">
        <f>ROUND(I184*H184,2)</f>
        <v>0</v>
      </c>
      <c r="K184" s="164"/>
      <c r="L184" s="32"/>
      <c r="M184" s="165" t="s">
        <v>1</v>
      </c>
      <c r="N184" s="126" t="s">
        <v>41</v>
      </c>
      <c r="P184" s="166">
        <f>O184*H184</f>
        <v>0</v>
      </c>
      <c r="Q184" s="166">
        <v>0</v>
      </c>
      <c r="R184" s="166">
        <f>Q184*H184</f>
        <v>0</v>
      </c>
      <c r="S184" s="166">
        <v>0</v>
      </c>
      <c r="T184" s="167">
        <f>S184*H184</f>
        <v>0</v>
      </c>
      <c r="AR184" s="168" t="s">
        <v>152</v>
      </c>
      <c r="AT184" s="168" t="s">
        <v>148</v>
      </c>
      <c r="AU184" s="168" t="s">
        <v>82</v>
      </c>
      <c r="AY184" s="17" t="s">
        <v>146</v>
      </c>
      <c r="BE184" s="169">
        <f>IF(N184="základná",J184,0)</f>
        <v>0</v>
      </c>
      <c r="BF184" s="169">
        <f>IF(N184="znížená",J184,0)</f>
        <v>0</v>
      </c>
      <c r="BG184" s="169">
        <f>IF(N184="zákl. prenesená",J184,0)</f>
        <v>0</v>
      </c>
      <c r="BH184" s="169">
        <f>IF(N184="zníž. prenesená",J184,0)</f>
        <v>0</v>
      </c>
      <c r="BI184" s="169">
        <f>IF(N184="nulová",J184,0)</f>
        <v>0</v>
      </c>
      <c r="BJ184" s="17" t="s">
        <v>88</v>
      </c>
      <c r="BK184" s="169">
        <f>ROUND(I184*H184,2)</f>
        <v>0</v>
      </c>
      <c r="BL184" s="17" t="s">
        <v>152</v>
      </c>
      <c r="BM184" s="168" t="s">
        <v>705</v>
      </c>
    </row>
    <row r="185" spans="2:65" s="1" customFormat="1" ht="21.75" customHeight="1">
      <c r="B185" s="127"/>
      <c r="C185" s="198" t="s">
        <v>491</v>
      </c>
      <c r="D185" s="198" t="s">
        <v>167</v>
      </c>
      <c r="E185" s="281" t="s">
        <v>880</v>
      </c>
      <c r="F185" s="200" t="s">
        <v>704</v>
      </c>
      <c r="G185" s="201" t="s">
        <v>283</v>
      </c>
      <c r="H185" s="202">
        <v>270</v>
      </c>
      <c r="I185" s="203"/>
      <c r="J185" s="204">
        <f>ROUND(I185*H185,2)</f>
        <v>0</v>
      </c>
      <c r="K185" s="205"/>
      <c r="L185" s="206"/>
      <c r="M185" s="207" t="s">
        <v>1</v>
      </c>
      <c r="N185" s="208" t="s">
        <v>41</v>
      </c>
      <c r="P185" s="166">
        <f>O185*H185</f>
        <v>0</v>
      </c>
      <c r="Q185" s="166">
        <v>0</v>
      </c>
      <c r="R185" s="166">
        <f>Q185*H185</f>
        <v>0</v>
      </c>
      <c r="S185" s="166">
        <v>0</v>
      </c>
      <c r="T185" s="167">
        <f>S185*H185</f>
        <v>0</v>
      </c>
      <c r="AR185" s="168" t="s">
        <v>171</v>
      </c>
      <c r="AT185" s="168" t="s">
        <v>167</v>
      </c>
      <c r="AU185" s="168" t="s">
        <v>82</v>
      </c>
      <c r="AY185" s="17" t="s">
        <v>146</v>
      </c>
      <c r="BE185" s="169">
        <f>IF(N185="základná",J185,0)</f>
        <v>0</v>
      </c>
      <c r="BF185" s="169">
        <f>IF(N185="znížená",J185,0)</f>
        <v>0</v>
      </c>
      <c r="BG185" s="169">
        <f>IF(N185="zákl. prenesená",J185,0)</f>
        <v>0</v>
      </c>
      <c r="BH185" s="169">
        <f>IF(N185="zníž. prenesená",J185,0)</f>
        <v>0</v>
      </c>
      <c r="BI185" s="169">
        <f>IF(N185="nulová",J185,0)</f>
        <v>0</v>
      </c>
      <c r="BJ185" s="17" t="s">
        <v>88</v>
      </c>
      <c r="BK185" s="169">
        <f>ROUND(I185*H185,2)</f>
        <v>0</v>
      </c>
      <c r="BL185" s="17" t="s">
        <v>152</v>
      </c>
      <c r="BM185" s="168" t="s">
        <v>706</v>
      </c>
    </row>
    <row r="186" spans="2:65" s="1" customFormat="1" ht="16.5" customHeight="1">
      <c r="B186" s="127"/>
      <c r="C186" s="157" t="s">
        <v>495</v>
      </c>
      <c r="D186" s="157" t="s">
        <v>148</v>
      </c>
      <c r="E186" s="283" t="s">
        <v>881</v>
      </c>
      <c r="F186" s="159" t="s">
        <v>707</v>
      </c>
      <c r="G186" s="160" t="s">
        <v>238</v>
      </c>
      <c r="H186" s="161">
        <v>1</v>
      </c>
      <c r="I186" s="162"/>
      <c r="J186" s="163">
        <f>ROUND(I186*H186,2)</f>
        <v>0</v>
      </c>
      <c r="K186" s="164"/>
      <c r="L186" s="32"/>
      <c r="M186" s="165" t="s">
        <v>1</v>
      </c>
      <c r="N186" s="126" t="s">
        <v>41</v>
      </c>
      <c r="P186" s="166">
        <f>O186*H186</f>
        <v>0</v>
      </c>
      <c r="Q186" s="166">
        <v>0</v>
      </c>
      <c r="R186" s="166">
        <f>Q186*H186</f>
        <v>0</v>
      </c>
      <c r="S186" s="166">
        <v>0</v>
      </c>
      <c r="T186" s="167">
        <f>S186*H186</f>
        <v>0</v>
      </c>
      <c r="AR186" s="168" t="s">
        <v>152</v>
      </c>
      <c r="AT186" s="168" t="s">
        <v>148</v>
      </c>
      <c r="AU186" s="168" t="s">
        <v>82</v>
      </c>
      <c r="AY186" s="17" t="s">
        <v>146</v>
      </c>
      <c r="BE186" s="169">
        <f>IF(N186="základná",J186,0)</f>
        <v>0</v>
      </c>
      <c r="BF186" s="169">
        <f>IF(N186="znížená",J186,0)</f>
        <v>0</v>
      </c>
      <c r="BG186" s="169">
        <f>IF(N186="zákl. prenesená",J186,0)</f>
        <v>0</v>
      </c>
      <c r="BH186" s="169">
        <f>IF(N186="zníž. prenesená",J186,0)</f>
        <v>0</v>
      </c>
      <c r="BI186" s="169">
        <f>IF(N186="nulová",J186,0)</f>
        <v>0</v>
      </c>
      <c r="BJ186" s="17" t="s">
        <v>88</v>
      </c>
      <c r="BK186" s="169">
        <f>ROUND(I186*H186,2)</f>
        <v>0</v>
      </c>
      <c r="BL186" s="17" t="s">
        <v>152</v>
      </c>
      <c r="BM186" s="168" t="s">
        <v>708</v>
      </c>
    </row>
    <row r="187" spans="2:65" s="1" customFormat="1" ht="16.5" customHeight="1">
      <c r="B187" s="127"/>
      <c r="C187" s="198" t="s">
        <v>499</v>
      </c>
      <c r="D187" s="198" t="s">
        <v>167</v>
      </c>
      <c r="E187" s="281" t="s">
        <v>882</v>
      </c>
      <c r="F187" s="200" t="s">
        <v>709</v>
      </c>
      <c r="G187" s="201" t="s">
        <v>238</v>
      </c>
      <c r="H187" s="202">
        <v>1</v>
      </c>
      <c r="I187" s="203"/>
      <c r="J187" s="204">
        <f>ROUND(I187*H187,2)</f>
        <v>0</v>
      </c>
      <c r="K187" s="205"/>
      <c r="L187" s="206"/>
      <c r="M187" s="207" t="s">
        <v>1</v>
      </c>
      <c r="N187" s="208" t="s">
        <v>41</v>
      </c>
      <c r="P187" s="166">
        <f>O187*H187</f>
        <v>0</v>
      </c>
      <c r="Q187" s="166">
        <v>0</v>
      </c>
      <c r="R187" s="166">
        <f>Q187*H187</f>
        <v>0</v>
      </c>
      <c r="S187" s="166">
        <v>0</v>
      </c>
      <c r="T187" s="167">
        <f>S187*H187</f>
        <v>0</v>
      </c>
      <c r="AR187" s="168" t="s">
        <v>171</v>
      </c>
      <c r="AT187" s="168" t="s">
        <v>167</v>
      </c>
      <c r="AU187" s="168" t="s">
        <v>82</v>
      </c>
      <c r="AY187" s="17" t="s">
        <v>146</v>
      </c>
      <c r="BE187" s="169">
        <f>IF(N187="základná",J187,0)</f>
        <v>0</v>
      </c>
      <c r="BF187" s="169">
        <f>IF(N187="znížená",J187,0)</f>
        <v>0</v>
      </c>
      <c r="BG187" s="169">
        <f>IF(N187="zákl. prenesená",J187,0)</f>
        <v>0</v>
      </c>
      <c r="BH187" s="169">
        <f>IF(N187="zníž. prenesená",J187,0)</f>
        <v>0</v>
      </c>
      <c r="BI187" s="169">
        <f>IF(N187="nulová",J187,0)</f>
        <v>0</v>
      </c>
      <c r="BJ187" s="17" t="s">
        <v>88</v>
      </c>
      <c r="BK187" s="169">
        <f>ROUND(I187*H187,2)</f>
        <v>0</v>
      </c>
      <c r="BL187" s="17" t="s">
        <v>152</v>
      </c>
      <c r="BM187" s="168" t="s">
        <v>710</v>
      </c>
    </row>
    <row r="188" spans="2:65" s="11" customFormat="1" ht="25.95" customHeight="1">
      <c r="B188" s="145"/>
      <c r="D188" s="146" t="s">
        <v>74</v>
      </c>
      <c r="E188" s="282" t="s">
        <v>711</v>
      </c>
      <c r="F188" s="147" t="s">
        <v>712</v>
      </c>
      <c r="I188" s="148"/>
      <c r="J188" s="149">
        <f>BK188</f>
        <v>0</v>
      </c>
      <c r="L188" s="145"/>
      <c r="M188" s="150"/>
      <c r="P188" s="151">
        <f>SUM(P189:P200)</f>
        <v>0</v>
      </c>
      <c r="R188" s="151">
        <f>SUM(R189:R200)</f>
        <v>0</v>
      </c>
      <c r="T188" s="152">
        <f>SUM(T189:T200)</f>
        <v>0</v>
      </c>
      <c r="AR188" s="146" t="s">
        <v>82</v>
      </c>
      <c r="AT188" s="153" t="s">
        <v>74</v>
      </c>
      <c r="AU188" s="153" t="s">
        <v>75</v>
      </c>
      <c r="AY188" s="146" t="s">
        <v>146</v>
      </c>
      <c r="BK188" s="154">
        <f>SUM(BK189:BK200)</f>
        <v>0</v>
      </c>
    </row>
    <row r="189" spans="2:65" s="1" customFormat="1" ht="16.5" customHeight="1">
      <c r="B189" s="127"/>
      <c r="C189" s="157" t="s">
        <v>503</v>
      </c>
      <c r="D189" s="157" t="s">
        <v>148</v>
      </c>
      <c r="E189" s="280" t="s">
        <v>883</v>
      </c>
      <c r="F189" s="159" t="s">
        <v>667</v>
      </c>
      <c r="G189" s="160" t="s">
        <v>238</v>
      </c>
      <c r="H189" s="161">
        <v>1</v>
      </c>
      <c r="I189" s="162"/>
      <c r="J189" s="163">
        <f t="shared" ref="J189:J200" si="25">ROUND(I189*H189,2)</f>
        <v>0</v>
      </c>
      <c r="K189" s="164"/>
      <c r="L189" s="32"/>
      <c r="M189" s="165" t="s">
        <v>1</v>
      </c>
      <c r="N189" s="126" t="s">
        <v>41</v>
      </c>
      <c r="P189" s="166">
        <f t="shared" ref="P189:P200" si="26">O189*H189</f>
        <v>0</v>
      </c>
      <c r="Q189" s="166">
        <v>0</v>
      </c>
      <c r="R189" s="166">
        <f t="shared" ref="R189:R200" si="27">Q189*H189</f>
        <v>0</v>
      </c>
      <c r="S189" s="166">
        <v>0</v>
      </c>
      <c r="T189" s="167">
        <f t="shared" ref="T189:T200" si="28">S189*H189</f>
        <v>0</v>
      </c>
      <c r="AR189" s="168" t="s">
        <v>152</v>
      </c>
      <c r="AT189" s="168" t="s">
        <v>148</v>
      </c>
      <c r="AU189" s="168" t="s">
        <v>82</v>
      </c>
      <c r="AY189" s="17" t="s">
        <v>146</v>
      </c>
      <c r="BE189" s="169">
        <f t="shared" ref="BE189:BE200" si="29">IF(N189="základná",J189,0)</f>
        <v>0</v>
      </c>
      <c r="BF189" s="169">
        <f t="shared" ref="BF189:BF200" si="30">IF(N189="znížená",J189,0)</f>
        <v>0</v>
      </c>
      <c r="BG189" s="169">
        <f t="shared" ref="BG189:BG200" si="31">IF(N189="zákl. prenesená",J189,0)</f>
        <v>0</v>
      </c>
      <c r="BH189" s="169">
        <f t="shared" ref="BH189:BH200" si="32">IF(N189="zníž. prenesená",J189,0)</f>
        <v>0</v>
      </c>
      <c r="BI189" s="169">
        <f t="shared" ref="BI189:BI200" si="33">IF(N189="nulová",J189,0)</f>
        <v>0</v>
      </c>
      <c r="BJ189" s="17" t="s">
        <v>88</v>
      </c>
      <c r="BK189" s="169">
        <f t="shared" ref="BK189:BK200" si="34">ROUND(I189*H189,2)</f>
        <v>0</v>
      </c>
      <c r="BL189" s="17" t="s">
        <v>152</v>
      </c>
      <c r="BM189" s="168" t="s">
        <v>713</v>
      </c>
    </row>
    <row r="190" spans="2:65" s="1" customFormat="1" ht="16.5" customHeight="1">
      <c r="B190" s="127"/>
      <c r="C190" s="198" t="s">
        <v>507</v>
      </c>
      <c r="D190" s="198" t="s">
        <v>167</v>
      </c>
      <c r="E190" s="281" t="s">
        <v>884</v>
      </c>
      <c r="F190" s="200" t="s">
        <v>667</v>
      </c>
      <c r="G190" s="201" t="s">
        <v>238</v>
      </c>
      <c r="H190" s="202">
        <v>1</v>
      </c>
      <c r="I190" s="203"/>
      <c r="J190" s="204">
        <f t="shared" si="25"/>
        <v>0</v>
      </c>
      <c r="K190" s="205"/>
      <c r="L190" s="206"/>
      <c r="M190" s="207" t="s">
        <v>1</v>
      </c>
      <c r="N190" s="208" t="s">
        <v>41</v>
      </c>
      <c r="P190" s="166">
        <f t="shared" si="26"/>
        <v>0</v>
      </c>
      <c r="Q190" s="166">
        <v>0</v>
      </c>
      <c r="R190" s="166">
        <f t="shared" si="27"/>
        <v>0</v>
      </c>
      <c r="S190" s="166">
        <v>0</v>
      </c>
      <c r="T190" s="167">
        <f t="shared" si="28"/>
        <v>0</v>
      </c>
      <c r="AR190" s="168" t="s">
        <v>171</v>
      </c>
      <c r="AT190" s="168" t="s">
        <v>167</v>
      </c>
      <c r="AU190" s="168" t="s">
        <v>82</v>
      </c>
      <c r="AY190" s="17" t="s">
        <v>146</v>
      </c>
      <c r="BE190" s="169">
        <f t="shared" si="29"/>
        <v>0</v>
      </c>
      <c r="BF190" s="169">
        <f t="shared" si="30"/>
        <v>0</v>
      </c>
      <c r="BG190" s="169">
        <f t="shared" si="31"/>
        <v>0</v>
      </c>
      <c r="BH190" s="169">
        <f t="shared" si="32"/>
        <v>0</v>
      </c>
      <c r="BI190" s="169">
        <f t="shared" si="33"/>
        <v>0</v>
      </c>
      <c r="BJ190" s="17" t="s">
        <v>88</v>
      </c>
      <c r="BK190" s="169">
        <f t="shared" si="34"/>
        <v>0</v>
      </c>
      <c r="BL190" s="17" t="s">
        <v>152</v>
      </c>
      <c r="BM190" s="168" t="s">
        <v>714</v>
      </c>
    </row>
    <row r="191" spans="2:65" s="1" customFormat="1" ht="16.5" customHeight="1">
      <c r="B191" s="127"/>
      <c r="C191" s="157" t="s">
        <v>511</v>
      </c>
      <c r="D191" s="157" t="s">
        <v>148</v>
      </c>
      <c r="E191" s="283" t="s">
        <v>885</v>
      </c>
      <c r="F191" s="159" t="s">
        <v>715</v>
      </c>
      <c r="G191" s="160" t="s">
        <v>238</v>
      </c>
      <c r="H191" s="161">
        <v>3</v>
      </c>
      <c r="I191" s="162"/>
      <c r="J191" s="163">
        <f t="shared" si="25"/>
        <v>0</v>
      </c>
      <c r="K191" s="164"/>
      <c r="L191" s="32"/>
      <c r="M191" s="165" t="s">
        <v>1</v>
      </c>
      <c r="N191" s="126" t="s">
        <v>41</v>
      </c>
      <c r="P191" s="166">
        <f t="shared" si="26"/>
        <v>0</v>
      </c>
      <c r="Q191" s="166">
        <v>0</v>
      </c>
      <c r="R191" s="166">
        <f t="shared" si="27"/>
        <v>0</v>
      </c>
      <c r="S191" s="166">
        <v>0</v>
      </c>
      <c r="T191" s="167">
        <f t="shared" si="28"/>
        <v>0</v>
      </c>
      <c r="AR191" s="168" t="s">
        <v>152</v>
      </c>
      <c r="AT191" s="168" t="s">
        <v>148</v>
      </c>
      <c r="AU191" s="168" t="s">
        <v>82</v>
      </c>
      <c r="AY191" s="17" t="s">
        <v>146</v>
      </c>
      <c r="BE191" s="169">
        <f t="shared" si="29"/>
        <v>0</v>
      </c>
      <c r="BF191" s="169">
        <f t="shared" si="30"/>
        <v>0</v>
      </c>
      <c r="BG191" s="169">
        <f t="shared" si="31"/>
        <v>0</v>
      </c>
      <c r="BH191" s="169">
        <f t="shared" si="32"/>
        <v>0</v>
      </c>
      <c r="BI191" s="169">
        <f t="shared" si="33"/>
        <v>0</v>
      </c>
      <c r="BJ191" s="17" t="s">
        <v>88</v>
      </c>
      <c r="BK191" s="169">
        <f t="shared" si="34"/>
        <v>0</v>
      </c>
      <c r="BL191" s="17" t="s">
        <v>152</v>
      </c>
      <c r="BM191" s="168" t="s">
        <v>716</v>
      </c>
    </row>
    <row r="192" spans="2:65" s="1" customFormat="1" ht="16.5" customHeight="1">
      <c r="B192" s="127"/>
      <c r="C192" s="198" t="s">
        <v>513</v>
      </c>
      <c r="D192" s="198" t="s">
        <v>167</v>
      </c>
      <c r="E192" s="281" t="s">
        <v>886</v>
      </c>
      <c r="F192" s="200" t="s">
        <v>715</v>
      </c>
      <c r="G192" s="201" t="s">
        <v>238</v>
      </c>
      <c r="H192" s="202">
        <v>3</v>
      </c>
      <c r="I192" s="203"/>
      <c r="J192" s="204">
        <f t="shared" si="25"/>
        <v>0</v>
      </c>
      <c r="K192" s="205"/>
      <c r="L192" s="206"/>
      <c r="M192" s="207" t="s">
        <v>1</v>
      </c>
      <c r="N192" s="208" t="s">
        <v>41</v>
      </c>
      <c r="P192" s="166">
        <f t="shared" si="26"/>
        <v>0</v>
      </c>
      <c r="Q192" s="166">
        <v>0</v>
      </c>
      <c r="R192" s="166">
        <f t="shared" si="27"/>
        <v>0</v>
      </c>
      <c r="S192" s="166">
        <v>0</v>
      </c>
      <c r="T192" s="167">
        <f t="shared" si="28"/>
        <v>0</v>
      </c>
      <c r="AR192" s="168" t="s">
        <v>171</v>
      </c>
      <c r="AT192" s="168" t="s">
        <v>167</v>
      </c>
      <c r="AU192" s="168" t="s">
        <v>82</v>
      </c>
      <c r="AY192" s="17" t="s">
        <v>146</v>
      </c>
      <c r="BE192" s="169">
        <f t="shared" si="29"/>
        <v>0</v>
      </c>
      <c r="BF192" s="169">
        <f t="shared" si="30"/>
        <v>0</v>
      </c>
      <c r="BG192" s="169">
        <f t="shared" si="31"/>
        <v>0</v>
      </c>
      <c r="BH192" s="169">
        <f t="shared" si="32"/>
        <v>0</v>
      </c>
      <c r="BI192" s="169">
        <f t="shared" si="33"/>
        <v>0</v>
      </c>
      <c r="BJ192" s="17" t="s">
        <v>88</v>
      </c>
      <c r="BK192" s="169">
        <f t="shared" si="34"/>
        <v>0</v>
      </c>
      <c r="BL192" s="17" t="s">
        <v>152</v>
      </c>
      <c r="BM192" s="168" t="s">
        <v>717</v>
      </c>
    </row>
    <row r="193" spans="2:65" s="1" customFormat="1" ht="16.5" customHeight="1">
      <c r="B193" s="127"/>
      <c r="C193" s="157" t="s">
        <v>518</v>
      </c>
      <c r="D193" s="157" t="s">
        <v>148</v>
      </c>
      <c r="E193" s="283" t="s">
        <v>887</v>
      </c>
      <c r="F193" s="159" t="s">
        <v>718</v>
      </c>
      <c r="G193" s="160" t="s">
        <v>238</v>
      </c>
      <c r="H193" s="161">
        <v>1</v>
      </c>
      <c r="I193" s="162"/>
      <c r="J193" s="163">
        <f t="shared" si="25"/>
        <v>0</v>
      </c>
      <c r="K193" s="164"/>
      <c r="L193" s="32"/>
      <c r="M193" s="165" t="s">
        <v>1</v>
      </c>
      <c r="N193" s="126" t="s">
        <v>41</v>
      </c>
      <c r="P193" s="166">
        <f t="shared" si="26"/>
        <v>0</v>
      </c>
      <c r="Q193" s="166">
        <v>0</v>
      </c>
      <c r="R193" s="166">
        <f t="shared" si="27"/>
        <v>0</v>
      </c>
      <c r="S193" s="166">
        <v>0</v>
      </c>
      <c r="T193" s="167">
        <f t="shared" si="28"/>
        <v>0</v>
      </c>
      <c r="AR193" s="168" t="s">
        <v>152</v>
      </c>
      <c r="AT193" s="168" t="s">
        <v>148</v>
      </c>
      <c r="AU193" s="168" t="s">
        <v>82</v>
      </c>
      <c r="AY193" s="17" t="s">
        <v>146</v>
      </c>
      <c r="BE193" s="169">
        <f t="shared" si="29"/>
        <v>0</v>
      </c>
      <c r="BF193" s="169">
        <f t="shared" si="30"/>
        <v>0</v>
      </c>
      <c r="BG193" s="169">
        <f t="shared" si="31"/>
        <v>0</v>
      </c>
      <c r="BH193" s="169">
        <f t="shared" si="32"/>
        <v>0</v>
      </c>
      <c r="BI193" s="169">
        <f t="shared" si="33"/>
        <v>0</v>
      </c>
      <c r="BJ193" s="17" t="s">
        <v>88</v>
      </c>
      <c r="BK193" s="169">
        <f t="shared" si="34"/>
        <v>0</v>
      </c>
      <c r="BL193" s="17" t="s">
        <v>152</v>
      </c>
      <c r="BM193" s="168" t="s">
        <v>719</v>
      </c>
    </row>
    <row r="194" spans="2:65" s="1" customFormat="1" ht="16.5" customHeight="1">
      <c r="B194" s="127"/>
      <c r="C194" s="198" t="s">
        <v>522</v>
      </c>
      <c r="D194" s="198" t="s">
        <v>167</v>
      </c>
      <c r="E194" s="281" t="s">
        <v>888</v>
      </c>
      <c r="F194" s="200" t="s">
        <v>718</v>
      </c>
      <c r="G194" s="201" t="s">
        <v>238</v>
      </c>
      <c r="H194" s="202">
        <v>1</v>
      </c>
      <c r="I194" s="203"/>
      <c r="J194" s="204">
        <f t="shared" si="25"/>
        <v>0</v>
      </c>
      <c r="K194" s="205"/>
      <c r="L194" s="206"/>
      <c r="M194" s="207" t="s">
        <v>1</v>
      </c>
      <c r="N194" s="208" t="s">
        <v>41</v>
      </c>
      <c r="P194" s="166">
        <f t="shared" si="26"/>
        <v>0</v>
      </c>
      <c r="Q194" s="166">
        <v>0</v>
      </c>
      <c r="R194" s="166">
        <f t="shared" si="27"/>
        <v>0</v>
      </c>
      <c r="S194" s="166">
        <v>0</v>
      </c>
      <c r="T194" s="167">
        <f t="shared" si="28"/>
        <v>0</v>
      </c>
      <c r="AR194" s="168" t="s">
        <v>171</v>
      </c>
      <c r="AT194" s="168" t="s">
        <v>167</v>
      </c>
      <c r="AU194" s="168" t="s">
        <v>82</v>
      </c>
      <c r="AY194" s="17" t="s">
        <v>146</v>
      </c>
      <c r="BE194" s="169">
        <f t="shared" si="29"/>
        <v>0</v>
      </c>
      <c r="BF194" s="169">
        <f t="shared" si="30"/>
        <v>0</v>
      </c>
      <c r="BG194" s="169">
        <f t="shared" si="31"/>
        <v>0</v>
      </c>
      <c r="BH194" s="169">
        <f t="shared" si="32"/>
        <v>0</v>
      </c>
      <c r="BI194" s="169">
        <f t="shared" si="33"/>
        <v>0</v>
      </c>
      <c r="BJ194" s="17" t="s">
        <v>88</v>
      </c>
      <c r="BK194" s="169">
        <f t="shared" si="34"/>
        <v>0</v>
      </c>
      <c r="BL194" s="17" t="s">
        <v>152</v>
      </c>
      <c r="BM194" s="168" t="s">
        <v>720</v>
      </c>
    </row>
    <row r="195" spans="2:65" s="1" customFormat="1" ht="16.5" customHeight="1">
      <c r="B195" s="127"/>
      <c r="C195" s="157" t="s">
        <v>526</v>
      </c>
      <c r="D195" s="157" t="s">
        <v>148</v>
      </c>
      <c r="E195" s="283" t="s">
        <v>889</v>
      </c>
      <c r="F195" s="159" t="s">
        <v>721</v>
      </c>
      <c r="G195" s="160" t="s">
        <v>238</v>
      </c>
      <c r="H195" s="161">
        <v>3</v>
      </c>
      <c r="I195" s="162"/>
      <c r="J195" s="163">
        <f t="shared" si="25"/>
        <v>0</v>
      </c>
      <c r="K195" s="164"/>
      <c r="L195" s="32"/>
      <c r="M195" s="165" t="s">
        <v>1</v>
      </c>
      <c r="N195" s="126" t="s">
        <v>41</v>
      </c>
      <c r="P195" s="166">
        <f t="shared" si="26"/>
        <v>0</v>
      </c>
      <c r="Q195" s="166">
        <v>0</v>
      </c>
      <c r="R195" s="166">
        <f t="shared" si="27"/>
        <v>0</v>
      </c>
      <c r="S195" s="166">
        <v>0</v>
      </c>
      <c r="T195" s="167">
        <f t="shared" si="28"/>
        <v>0</v>
      </c>
      <c r="AR195" s="168" t="s">
        <v>152</v>
      </c>
      <c r="AT195" s="168" t="s">
        <v>148</v>
      </c>
      <c r="AU195" s="168" t="s">
        <v>82</v>
      </c>
      <c r="AY195" s="17" t="s">
        <v>146</v>
      </c>
      <c r="BE195" s="169">
        <f t="shared" si="29"/>
        <v>0</v>
      </c>
      <c r="BF195" s="169">
        <f t="shared" si="30"/>
        <v>0</v>
      </c>
      <c r="BG195" s="169">
        <f t="shared" si="31"/>
        <v>0</v>
      </c>
      <c r="BH195" s="169">
        <f t="shared" si="32"/>
        <v>0</v>
      </c>
      <c r="BI195" s="169">
        <f t="shared" si="33"/>
        <v>0</v>
      </c>
      <c r="BJ195" s="17" t="s">
        <v>88</v>
      </c>
      <c r="BK195" s="169">
        <f t="shared" si="34"/>
        <v>0</v>
      </c>
      <c r="BL195" s="17" t="s">
        <v>152</v>
      </c>
      <c r="BM195" s="168" t="s">
        <v>722</v>
      </c>
    </row>
    <row r="196" spans="2:65" s="1" customFormat="1" ht="16.5" customHeight="1">
      <c r="B196" s="127"/>
      <c r="C196" s="198" t="s">
        <v>530</v>
      </c>
      <c r="D196" s="198" t="s">
        <v>167</v>
      </c>
      <c r="E196" s="281" t="s">
        <v>890</v>
      </c>
      <c r="F196" s="200" t="s">
        <v>721</v>
      </c>
      <c r="G196" s="201" t="s">
        <v>238</v>
      </c>
      <c r="H196" s="202">
        <v>3</v>
      </c>
      <c r="I196" s="203"/>
      <c r="J196" s="204">
        <f t="shared" si="25"/>
        <v>0</v>
      </c>
      <c r="K196" s="205"/>
      <c r="L196" s="206"/>
      <c r="M196" s="207" t="s">
        <v>1</v>
      </c>
      <c r="N196" s="208" t="s">
        <v>41</v>
      </c>
      <c r="P196" s="166">
        <f t="shared" si="26"/>
        <v>0</v>
      </c>
      <c r="Q196" s="166">
        <v>0</v>
      </c>
      <c r="R196" s="166">
        <f t="shared" si="27"/>
        <v>0</v>
      </c>
      <c r="S196" s="166">
        <v>0</v>
      </c>
      <c r="T196" s="167">
        <f t="shared" si="28"/>
        <v>0</v>
      </c>
      <c r="AR196" s="168" t="s">
        <v>171</v>
      </c>
      <c r="AT196" s="168" t="s">
        <v>167</v>
      </c>
      <c r="AU196" s="168" t="s">
        <v>82</v>
      </c>
      <c r="AY196" s="17" t="s">
        <v>146</v>
      </c>
      <c r="BE196" s="169">
        <f t="shared" si="29"/>
        <v>0</v>
      </c>
      <c r="BF196" s="169">
        <f t="shared" si="30"/>
        <v>0</v>
      </c>
      <c r="BG196" s="169">
        <f t="shared" si="31"/>
        <v>0</v>
      </c>
      <c r="BH196" s="169">
        <f t="shared" si="32"/>
        <v>0</v>
      </c>
      <c r="BI196" s="169">
        <f t="shared" si="33"/>
        <v>0</v>
      </c>
      <c r="BJ196" s="17" t="s">
        <v>88</v>
      </c>
      <c r="BK196" s="169">
        <f t="shared" si="34"/>
        <v>0</v>
      </c>
      <c r="BL196" s="17" t="s">
        <v>152</v>
      </c>
      <c r="BM196" s="168" t="s">
        <v>723</v>
      </c>
    </row>
    <row r="197" spans="2:65" s="1" customFormat="1" ht="16.5" customHeight="1">
      <c r="B197" s="127"/>
      <c r="C197" s="157" t="s">
        <v>534</v>
      </c>
      <c r="D197" s="157" t="s">
        <v>148</v>
      </c>
      <c r="E197" s="283" t="s">
        <v>891</v>
      </c>
      <c r="F197" s="159" t="s">
        <v>724</v>
      </c>
      <c r="G197" s="160" t="s">
        <v>238</v>
      </c>
      <c r="H197" s="161">
        <v>1</v>
      </c>
      <c r="I197" s="162"/>
      <c r="J197" s="163">
        <f t="shared" si="25"/>
        <v>0</v>
      </c>
      <c r="K197" s="164"/>
      <c r="L197" s="32"/>
      <c r="M197" s="165" t="s">
        <v>1</v>
      </c>
      <c r="N197" s="126" t="s">
        <v>41</v>
      </c>
      <c r="P197" s="166">
        <f t="shared" si="26"/>
        <v>0</v>
      </c>
      <c r="Q197" s="166">
        <v>0</v>
      </c>
      <c r="R197" s="166">
        <f t="shared" si="27"/>
        <v>0</v>
      </c>
      <c r="S197" s="166">
        <v>0</v>
      </c>
      <c r="T197" s="167">
        <f t="shared" si="28"/>
        <v>0</v>
      </c>
      <c r="AR197" s="168" t="s">
        <v>152</v>
      </c>
      <c r="AT197" s="168" t="s">
        <v>148</v>
      </c>
      <c r="AU197" s="168" t="s">
        <v>82</v>
      </c>
      <c r="AY197" s="17" t="s">
        <v>146</v>
      </c>
      <c r="BE197" s="169">
        <f t="shared" si="29"/>
        <v>0</v>
      </c>
      <c r="BF197" s="169">
        <f t="shared" si="30"/>
        <v>0</v>
      </c>
      <c r="BG197" s="169">
        <f t="shared" si="31"/>
        <v>0</v>
      </c>
      <c r="BH197" s="169">
        <f t="shared" si="32"/>
        <v>0</v>
      </c>
      <c r="BI197" s="169">
        <f t="shared" si="33"/>
        <v>0</v>
      </c>
      <c r="BJ197" s="17" t="s">
        <v>88</v>
      </c>
      <c r="BK197" s="169">
        <f t="shared" si="34"/>
        <v>0</v>
      </c>
      <c r="BL197" s="17" t="s">
        <v>152</v>
      </c>
      <c r="BM197" s="168" t="s">
        <v>725</v>
      </c>
    </row>
    <row r="198" spans="2:65" s="1" customFormat="1" ht="16.5" customHeight="1">
      <c r="B198" s="127"/>
      <c r="C198" s="198" t="s">
        <v>538</v>
      </c>
      <c r="D198" s="198" t="s">
        <v>167</v>
      </c>
      <c r="E198" s="281" t="s">
        <v>892</v>
      </c>
      <c r="F198" s="200" t="s">
        <v>724</v>
      </c>
      <c r="G198" s="201" t="s">
        <v>238</v>
      </c>
      <c r="H198" s="202">
        <v>1</v>
      </c>
      <c r="I198" s="203"/>
      <c r="J198" s="204">
        <f t="shared" si="25"/>
        <v>0</v>
      </c>
      <c r="K198" s="205"/>
      <c r="L198" s="206"/>
      <c r="M198" s="207" t="s">
        <v>1</v>
      </c>
      <c r="N198" s="208" t="s">
        <v>41</v>
      </c>
      <c r="P198" s="166">
        <f t="shared" si="26"/>
        <v>0</v>
      </c>
      <c r="Q198" s="166">
        <v>0</v>
      </c>
      <c r="R198" s="166">
        <f t="shared" si="27"/>
        <v>0</v>
      </c>
      <c r="S198" s="166">
        <v>0</v>
      </c>
      <c r="T198" s="167">
        <f t="shared" si="28"/>
        <v>0</v>
      </c>
      <c r="AR198" s="168" t="s">
        <v>171</v>
      </c>
      <c r="AT198" s="168" t="s">
        <v>167</v>
      </c>
      <c r="AU198" s="168" t="s">
        <v>82</v>
      </c>
      <c r="AY198" s="17" t="s">
        <v>146</v>
      </c>
      <c r="BE198" s="169">
        <f t="shared" si="29"/>
        <v>0</v>
      </c>
      <c r="BF198" s="169">
        <f t="shared" si="30"/>
        <v>0</v>
      </c>
      <c r="BG198" s="169">
        <f t="shared" si="31"/>
        <v>0</v>
      </c>
      <c r="BH198" s="169">
        <f t="shared" si="32"/>
        <v>0</v>
      </c>
      <c r="BI198" s="169">
        <f t="shared" si="33"/>
        <v>0</v>
      </c>
      <c r="BJ198" s="17" t="s">
        <v>88</v>
      </c>
      <c r="BK198" s="169">
        <f t="shared" si="34"/>
        <v>0</v>
      </c>
      <c r="BL198" s="17" t="s">
        <v>152</v>
      </c>
      <c r="BM198" s="168" t="s">
        <v>726</v>
      </c>
    </row>
    <row r="199" spans="2:65" s="1" customFormat="1" ht="16.5" customHeight="1">
      <c r="B199" s="127"/>
      <c r="C199" s="157" t="s">
        <v>542</v>
      </c>
      <c r="D199" s="157" t="s">
        <v>148</v>
      </c>
      <c r="E199" s="283" t="s">
        <v>893</v>
      </c>
      <c r="F199" s="159" t="s">
        <v>727</v>
      </c>
      <c r="G199" s="160" t="s">
        <v>238</v>
      </c>
      <c r="H199" s="161">
        <v>3</v>
      </c>
      <c r="I199" s="162"/>
      <c r="J199" s="163">
        <f t="shared" si="25"/>
        <v>0</v>
      </c>
      <c r="K199" s="164"/>
      <c r="L199" s="32"/>
      <c r="M199" s="165" t="s">
        <v>1</v>
      </c>
      <c r="N199" s="126" t="s">
        <v>41</v>
      </c>
      <c r="P199" s="166">
        <f t="shared" si="26"/>
        <v>0</v>
      </c>
      <c r="Q199" s="166">
        <v>0</v>
      </c>
      <c r="R199" s="166">
        <f t="shared" si="27"/>
        <v>0</v>
      </c>
      <c r="S199" s="166">
        <v>0</v>
      </c>
      <c r="T199" s="167">
        <f t="shared" si="28"/>
        <v>0</v>
      </c>
      <c r="AR199" s="168" t="s">
        <v>152</v>
      </c>
      <c r="AT199" s="168" t="s">
        <v>148</v>
      </c>
      <c r="AU199" s="168" t="s">
        <v>82</v>
      </c>
      <c r="AY199" s="17" t="s">
        <v>146</v>
      </c>
      <c r="BE199" s="169">
        <f t="shared" si="29"/>
        <v>0</v>
      </c>
      <c r="BF199" s="169">
        <f t="shared" si="30"/>
        <v>0</v>
      </c>
      <c r="BG199" s="169">
        <f t="shared" si="31"/>
        <v>0</v>
      </c>
      <c r="BH199" s="169">
        <f t="shared" si="32"/>
        <v>0</v>
      </c>
      <c r="BI199" s="169">
        <f t="shared" si="33"/>
        <v>0</v>
      </c>
      <c r="BJ199" s="17" t="s">
        <v>88</v>
      </c>
      <c r="BK199" s="169">
        <f t="shared" si="34"/>
        <v>0</v>
      </c>
      <c r="BL199" s="17" t="s">
        <v>152</v>
      </c>
      <c r="BM199" s="168" t="s">
        <v>728</v>
      </c>
    </row>
    <row r="200" spans="2:65" s="1" customFormat="1" ht="16.5" customHeight="1">
      <c r="B200" s="127"/>
      <c r="C200" s="198" t="s">
        <v>546</v>
      </c>
      <c r="D200" s="198" t="s">
        <v>167</v>
      </c>
      <c r="E200" s="281" t="s">
        <v>894</v>
      </c>
      <c r="F200" s="200" t="s">
        <v>727</v>
      </c>
      <c r="G200" s="201" t="s">
        <v>238</v>
      </c>
      <c r="H200" s="202">
        <v>3</v>
      </c>
      <c r="I200" s="203"/>
      <c r="J200" s="204">
        <f t="shared" si="25"/>
        <v>0</v>
      </c>
      <c r="K200" s="205"/>
      <c r="L200" s="206"/>
      <c r="M200" s="207" t="s">
        <v>1</v>
      </c>
      <c r="N200" s="208" t="s">
        <v>41</v>
      </c>
      <c r="P200" s="166">
        <f t="shared" si="26"/>
        <v>0</v>
      </c>
      <c r="Q200" s="166">
        <v>0</v>
      </c>
      <c r="R200" s="166">
        <f t="shared" si="27"/>
        <v>0</v>
      </c>
      <c r="S200" s="166">
        <v>0</v>
      </c>
      <c r="T200" s="167">
        <f t="shared" si="28"/>
        <v>0</v>
      </c>
      <c r="AR200" s="168" t="s">
        <v>171</v>
      </c>
      <c r="AT200" s="168" t="s">
        <v>167</v>
      </c>
      <c r="AU200" s="168" t="s">
        <v>82</v>
      </c>
      <c r="AY200" s="17" t="s">
        <v>146</v>
      </c>
      <c r="BE200" s="169">
        <f t="shared" si="29"/>
        <v>0</v>
      </c>
      <c r="BF200" s="169">
        <f t="shared" si="30"/>
        <v>0</v>
      </c>
      <c r="BG200" s="169">
        <f t="shared" si="31"/>
        <v>0</v>
      </c>
      <c r="BH200" s="169">
        <f t="shared" si="32"/>
        <v>0</v>
      </c>
      <c r="BI200" s="169">
        <f t="shared" si="33"/>
        <v>0</v>
      </c>
      <c r="BJ200" s="17" t="s">
        <v>88</v>
      </c>
      <c r="BK200" s="169">
        <f t="shared" si="34"/>
        <v>0</v>
      </c>
      <c r="BL200" s="17" t="s">
        <v>152</v>
      </c>
      <c r="BM200" s="168" t="s">
        <v>729</v>
      </c>
    </row>
    <row r="201" spans="2:65" s="11" customFormat="1" ht="25.95" customHeight="1">
      <c r="B201" s="145"/>
      <c r="D201" s="146" t="s">
        <v>74</v>
      </c>
      <c r="E201" s="282" t="s">
        <v>730</v>
      </c>
      <c r="F201" s="147" t="s">
        <v>731</v>
      </c>
      <c r="I201" s="148"/>
      <c r="J201" s="149">
        <f>BK201</f>
        <v>0</v>
      </c>
      <c r="L201" s="145"/>
      <c r="M201" s="150"/>
      <c r="P201" s="151">
        <f>SUM(P202:P221)</f>
        <v>0</v>
      </c>
      <c r="R201" s="151">
        <f>SUM(R202:R221)</f>
        <v>0</v>
      </c>
      <c r="T201" s="152">
        <f>SUM(T202:T221)</f>
        <v>0</v>
      </c>
      <c r="AR201" s="146" t="s">
        <v>82</v>
      </c>
      <c r="AT201" s="153" t="s">
        <v>74</v>
      </c>
      <c r="AU201" s="153" t="s">
        <v>75</v>
      </c>
      <c r="AY201" s="146" t="s">
        <v>146</v>
      </c>
      <c r="BK201" s="154">
        <f>SUM(BK202:BK221)</f>
        <v>0</v>
      </c>
    </row>
    <row r="202" spans="2:65" s="1" customFormat="1" ht="24.15" customHeight="1">
      <c r="B202" s="127"/>
      <c r="C202" s="157" t="s">
        <v>550</v>
      </c>
      <c r="D202" s="157" t="s">
        <v>148</v>
      </c>
      <c r="E202" s="280" t="s">
        <v>895</v>
      </c>
      <c r="F202" s="159" t="s">
        <v>732</v>
      </c>
      <c r="G202" s="160" t="s">
        <v>238</v>
      </c>
      <c r="H202" s="161">
        <v>1</v>
      </c>
      <c r="I202" s="162"/>
      <c r="J202" s="163">
        <f t="shared" ref="J202:J221" si="35">ROUND(I202*H202,2)</f>
        <v>0</v>
      </c>
      <c r="K202" s="164"/>
      <c r="L202" s="32"/>
      <c r="M202" s="165" t="s">
        <v>1</v>
      </c>
      <c r="N202" s="126" t="s">
        <v>41</v>
      </c>
      <c r="P202" s="166">
        <f t="shared" ref="P202:P221" si="36">O202*H202</f>
        <v>0</v>
      </c>
      <c r="Q202" s="166">
        <v>0</v>
      </c>
      <c r="R202" s="166">
        <f t="shared" ref="R202:R221" si="37">Q202*H202</f>
        <v>0</v>
      </c>
      <c r="S202" s="166">
        <v>0</v>
      </c>
      <c r="T202" s="167">
        <f t="shared" ref="T202:T221" si="38">S202*H202</f>
        <v>0</v>
      </c>
      <c r="AR202" s="168" t="s">
        <v>152</v>
      </c>
      <c r="AT202" s="168" t="s">
        <v>148</v>
      </c>
      <c r="AU202" s="168" t="s">
        <v>82</v>
      </c>
      <c r="AY202" s="17" t="s">
        <v>146</v>
      </c>
      <c r="BE202" s="169">
        <f t="shared" ref="BE202:BE221" si="39">IF(N202="základná",J202,0)</f>
        <v>0</v>
      </c>
      <c r="BF202" s="169">
        <f t="shared" ref="BF202:BF221" si="40">IF(N202="znížená",J202,0)</f>
        <v>0</v>
      </c>
      <c r="BG202" s="169">
        <f t="shared" ref="BG202:BG221" si="41">IF(N202="zákl. prenesená",J202,0)</f>
        <v>0</v>
      </c>
      <c r="BH202" s="169">
        <f t="shared" ref="BH202:BH221" si="42">IF(N202="zníž. prenesená",J202,0)</f>
        <v>0</v>
      </c>
      <c r="BI202" s="169">
        <f t="shared" ref="BI202:BI221" si="43">IF(N202="nulová",J202,0)</f>
        <v>0</v>
      </c>
      <c r="BJ202" s="17" t="s">
        <v>88</v>
      </c>
      <c r="BK202" s="169">
        <f t="shared" ref="BK202:BK221" si="44">ROUND(I202*H202,2)</f>
        <v>0</v>
      </c>
      <c r="BL202" s="17" t="s">
        <v>152</v>
      </c>
      <c r="BM202" s="168" t="s">
        <v>733</v>
      </c>
    </row>
    <row r="203" spans="2:65" s="1" customFormat="1" ht="24.15" customHeight="1">
      <c r="B203" s="127"/>
      <c r="C203" s="198" t="s">
        <v>554</v>
      </c>
      <c r="D203" s="198" t="s">
        <v>167</v>
      </c>
      <c r="E203" s="281" t="s">
        <v>896</v>
      </c>
      <c r="F203" s="200" t="s">
        <v>732</v>
      </c>
      <c r="G203" s="201" t="s">
        <v>238</v>
      </c>
      <c r="H203" s="202">
        <v>1</v>
      </c>
      <c r="I203" s="203"/>
      <c r="J203" s="204">
        <f t="shared" si="35"/>
        <v>0</v>
      </c>
      <c r="K203" s="205"/>
      <c r="L203" s="206"/>
      <c r="M203" s="207" t="s">
        <v>1</v>
      </c>
      <c r="N203" s="208" t="s">
        <v>41</v>
      </c>
      <c r="P203" s="166">
        <f t="shared" si="36"/>
        <v>0</v>
      </c>
      <c r="Q203" s="166">
        <v>0</v>
      </c>
      <c r="R203" s="166">
        <f t="shared" si="37"/>
        <v>0</v>
      </c>
      <c r="S203" s="166">
        <v>0</v>
      </c>
      <c r="T203" s="167">
        <f t="shared" si="38"/>
        <v>0</v>
      </c>
      <c r="AR203" s="168" t="s">
        <v>171</v>
      </c>
      <c r="AT203" s="168" t="s">
        <v>167</v>
      </c>
      <c r="AU203" s="168" t="s">
        <v>82</v>
      </c>
      <c r="AY203" s="17" t="s">
        <v>146</v>
      </c>
      <c r="BE203" s="169">
        <f t="shared" si="39"/>
        <v>0</v>
      </c>
      <c r="BF203" s="169">
        <f t="shared" si="40"/>
        <v>0</v>
      </c>
      <c r="BG203" s="169">
        <f t="shared" si="41"/>
        <v>0</v>
      </c>
      <c r="BH203" s="169">
        <f t="shared" si="42"/>
        <v>0</v>
      </c>
      <c r="BI203" s="169">
        <f t="shared" si="43"/>
        <v>0</v>
      </c>
      <c r="BJ203" s="17" t="s">
        <v>88</v>
      </c>
      <c r="BK203" s="169">
        <f t="shared" si="44"/>
        <v>0</v>
      </c>
      <c r="BL203" s="17" t="s">
        <v>152</v>
      </c>
      <c r="BM203" s="168" t="s">
        <v>734</v>
      </c>
    </row>
    <row r="204" spans="2:65" s="1" customFormat="1" ht="16.5" customHeight="1">
      <c r="B204" s="127"/>
      <c r="C204" s="157" t="s">
        <v>558</v>
      </c>
      <c r="D204" s="157" t="s">
        <v>148</v>
      </c>
      <c r="E204" s="283" t="s">
        <v>897</v>
      </c>
      <c r="F204" s="159" t="s">
        <v>735</v>
      </c>
      <c r="G204" s="160" t="s">
        <v>238</v>
      </c>
      <c r="H204" s="161">
        <v>1</v>
      </c>
      <c r="I204" s="162"/>
      <c r="J204" s="163">
        <f t="shared" si="35"/>
        <v>0</v>
      </c>
      <c r="K204" s="164"/>
      <c r="L204" s="32"/>
      <c r="M204" s="165" t="s">
        <v>1</v>
      </c>
      <c r="N204" s="126" t="s">
        <v>41</v>
      </c>
      <c r="P204" s="166">
        <f t="shared" si="36"/>
        <v>0</v>
      </c>
      <c r="Q204" s="166">
        <v>0</v>
      </c>
      <c r="R204" s="166">
        <f t="shared" si="37"/>
        <v>0</v>
      </c>
      <c r="S204" s="166">
        <v>0</v>
      </c>
      <c r="T204" s="167">
        <f t="shared" si="38"/>
        <v>0</v>
      </c>
      <c r="AR204" s="168" t="s">
        <v>152</v>
      </c>
      <c r="AT204" s="168" t="s">
        <v>148</v>
      </c>
      <c r="AU204" s="168" t="s">
        <v>82</v>
      </c>
      <c r="AY204" s="17" t="s">
        <v>146</v>
      </c>
      <c r="BE204" s="169">
        <f t="shared" si="39"/>
        <v>0</v>
      </c>
      <c r="BF204" s="169">
        <f t="shared" si="40"/>
        <v>0</v>
      </c>
      <c r="BG204" s="169">
        <f t="shared" si="41"/>
        <v>0</v>
      </c>
      <c r="BH204" s="169">
        <f t="shared" si="42"/>
        <v>0</v>
      </c>
      <c r="BI204" s="169">
        <f t="shared" si="43"/>
        <v>0</v>
      </c>
      <c r="BJ204" s="17" t="s">
        <v>88</v>
      </c>
      <c r="BK204" s="169">
        <f t="shared" si="44"/>
        <v>0</v>
      </c>
      <c r="BL204" s="17" t="s">
        <v>152</v>
      </c>
      <c r="BM204" s="168" t="s">
        <v>736</v>
      </c>
    </row>
    <row r="205" spans="2:65" s="1" customFormat="1" ht="16.5" customHeight="1">
      <c r="B205" s="127"/>
      <c r="C205" s="198" t="s">
        <v>562</v>
      </c>
      <c r="D205" s="198" t="s">
        <v>167</v>
      </c>
      <c r="E205" s="281" t="s">
        <v>898</v>
      </c>
      <c r="F205" s="200" t="s">
        <v>735</v>
      </c>
      <c r="G205" s="201" t="s">
        <v>238</v>
      </c>
      <c r="H205" s="202">
        <v>1</v>
      </c>
      <c r="I205" s="203"/>
      <c r="J205" s="204">
        <f t="shared" si="35"/>
        <v>0</v>
      </c>
      <c r="K205" s="205"/>
      <c r="L205" s="206"/>
      <c r="M205" s="207" t="s">
        <v>1</v>
      </c>
      <c r="N205" s="208" t="s">
        <v>41</v>
      </c>
      <c r="P205" s="166">
        <f t="shared" si="36"/>
        <v>0</v>
      </c>
      <c r="Q205" s="166">
        <v>0</v>
      </c>
      <c r="R205" s="166">
        <f t="shared" si="37"/>
        <v>0</v>
      </c>
      <c r="S205" s="166">
        <v>0</v>
      </c>
      <c r="T205" s="167">
        <f t="shared" si="38"/>
        <v>0</v>
      </c>
      <c r="AR205" s="168" t="s">
        <v>171</v>
      </c>
      <c r="AT205" s="168" t="s">
        <v>167</v>
      </c>
      <c r="AU205" s="168" t="s">
        <v>82</v>
      </c>
      <c r="AY205" s="17" t="s">
        <v>146</v>
      </c>
      <c r="BE205" s="169">
        <f t="shared" si="39"/>
        <v>0</v>
      </c>
      <c r="BF205" s="169">
        <f t="shared" si="40"/>
        <v>0</v>
      </c>
      <c r="BG205" s="169">
        <f t="shared" si="41"/>
        <v>0</v>
      </c>
      <c r="BH205" s="169">
        <f t="shared" si="42"/>
        <v>0</v>
      </c>
      <c r="BI205" s="169">
        <f t="shared" si="43"/>
        <v>0</v>
      </c>
      <c r="BJ205" s="17" t="s">
        <v>88</v>
      </c>
      <c r="BK205" s="169">
        <f t="shared" si="44"/>
        <v>0</v>
      </c>
      <c r="BL205" s="17" t="s">
        <v>152</v>
      </c>
      <c r="BM205" s="168" t="s">
        <v>737</v>
      </c>
    </row>
    <row r="206" spans="2:65" s="1" customFormat="1" ht="16.5" customHeight="1">
      <c r="B206" s="127"/>
      <c r="C206" s="157" t="s">
        <v>566</v>
      </c>
      <c r="D206" s="157" t="s">
        <v>148</v>
      </c>
      <c r="E206" s="283" t="s">
        <v>899</v>
      </c>
      <c r="F206" s="159" t="s">
        <v>738</v>
      </c>
      <c r="G206" s="160" t="s">
        <v>238</v>
      </c>
      <c r="H206" s="161">
        <v>1</v>
      </c>
      <c r="I206" s="162"/>
      <c r="J206" s="163">
        <f t="shared" si="35"/>
        <v>0</v>
      </c>
      <c r="K206" s="164"/>
      <c r="L206" s="32"/>
      <c r="M206" s="165" t="s">
        <v>1</v>
      </c>
      <c r="N206" s="126" t="s">
        <v>41</v>
      </c>
      <c r="P206" s="166">
        <f t="shared" si="36"/>
        <v>0</v>
      </c>
      <c r="Q206" s="166">
        <v>0</v>
      </c>
      <c r="R206" s="166">
        <f t="shared" si="37"/>
        <v>0</v>
      </c>
      <c r="S206" s="166">
        <v>0</v>
      </c>
      <c r="T206" s="167">
        <f t="shared" si="38"/>
        <v>0</v>
      </c>
      <c r="AR206" s="168" t="s">
        <v>152</v>
      </c>
      <c r="AT206" s="168" t="s">
        <v>148</v>
      </c>
      <c r="AU206" s="168" t="s">
        <v>82</v>
      </c>
      <c r="AY206" s="17" t="s">
        <v>146</v>
      </c>
      <c r="BE206" s="169">
        <f t="shared" si="39"/>
        <v>0</v>
      </c>
      <c r="BF206" s="169">
        <f t="shared" si="40"/>
        <v>0</v>
      </c>
      <c r="BG206" s="169">
        <f t="shared" si="41"/>
        <v>0</v>
      </c>
      <c r="BH206" s="169">
        <f t="shared" si="42"/>
        <v>0</v>
      </c>
      <c r="BI206" s="169">
        <f t="shared" si="43"/>
        <v>0</v>
      </c>
      <c r="BJ206" s="17" t="s">
        <v>88</v>
      </c>
      <c r="BK206" s="169">
        <f t="shared" si="44"/>
        <v>0</v>
      </c>
      <c r="BL206" s="17" t="s">
        <v>152</v>
      </c>
      <c r="BM206" s="168" t="s">
        <v>739</v>
      </c>
    </row>
    <row r="207" spans="2:65" s="1" customFormat="1" ht="16.5" customHeight="1">
      <c r="B207" s="127"/>
      <c r="C207" s="198" t="s">
        <v>570</v>
      </c>
      <c r="D207" s="198" t="s">
        <v>167</v>
      </c>
      <c r="E207" s="281" t="s">
        <v>900</v>
      </c>
      <c r="F207" s="200" t="s">
        <v>738</v>
      </c>
      <c r="G207" s="201" t="s">
        <v>238</v>
      </c>
      <c r="H207" s="202">
        <v>1</v>
      </c>
      <c r="I207" s="203"/>
      <c r="J207" s="204">
        <f t="shared" si="35"/>
        <v>0</v>
      </c>
      <c r="K207" s="205"/>
      <c r="L207" s="206"/>
      <c r="M207" s="207" t="s">
        <v>1</v>
      </c>
      <c r="N207" s="208" t="s">
        <v>41</v>
      </c>
      <c r="P207" s="166">
        <f t="shared" si="36"/>
        <v>0</v>
      </c>
      <c r="Q207" s="166">
        <v>0</v>
      </c>
      <c r="R207" s="166">
        <f t="shared" si="37"/>
        <v>0</v>
      </c>
      <c r="S207" s="166">
        <v>0</v>
      </c>
      <c r="T207" s="167">
        <f t="shared" si="38"/>
        <v>0</v>
      </c>
      <c r="AR207" s="168" t="s">
        <v>171</v>
      </c>
      <c r="AT207" s="168" t="s">
        <v>167</v>
      </c>
      <c r="AU207" s="168" t="s">
        <v>82</v>
      </c>
      <c r="AY207" s="17" t="s">
        <v>146</v>
      </c>
      <c r="BE207" s="169">
        <f t="shared" si="39"/>
        <v>0</v>
      </c>
      <c r="BF207" s="169">
        <f t="shared" si="40"/>
        <v>0</v>
      </c>
      <c r="BG207" s="169">
        <f t="shared" si="41"/>
        <v>0</v>
      </c>
      <c r="BH207" s="169">
        <f t="shared" si="42"/>
        <v>0</v>
      </c>
      <c r="BI207" s="169">
        <f t="shared" si="43"/>
        <v>0</v>
      </c>
      <c r="BJ207" s="17" t="s">
        <v>88</v>
      </c>
      <c r="BK207" s="169">
        <f t="shared" si="44"/>
        <v>0</v>
      </c>
      <c r="BL207" s="17" t="s">
        <v>152</v>
      </c>
      <c r="BM207" s="168" t="s">
        <v>740</v>
      </c>
    </row>
    <row r="208" spans="2:65" s="1" customFormat="1" ht="21.75" customHeight="1">
      <c r="B208" s="127"/>
      <c r="C208" s="157" t="s">
        <v>574</v>
      </c>
      <c r="D208" s="157" t="s">
        <v>148</v>
      </c>
      <c r="E208" s="283" t="s">
        <v>901</v>
      </c>
      <c r="F208" s="159" t="s">
        <v>741</v>
      </c>
      <c r="G208" s="160" t="s">
        <v>238</v>
      </c>
      <c r="H208" s="161">
        <v>1</v>
      </c>
      <c r="I208" s="162"/>
      <c r="J208" s="163">
        <f t="shared" si="35"/>
        <v>0</v>
      </c>
      <c r="K208" s="164"/>
      <c r="L208" s="32"/>
      <c r="M208" s="165" t="s">
        <v>1</v>
      </c>
      <c r="N208" s="126" t="s">
        <v>41</v>
      </c>
      <c r="P208" s="166">
        <f t="shared" si="36"/>
        <v>0</v>
      </c>
      <c r="Q208" s="166">
        <v>0</v>
      </c>
      <c r="R208" s="166">
        <f t="shared" si="37"/>
        <v>0</v>
      </c>
      <c r="S208" s="166">
        <v>0</v>
      </c>
      <c r="T208" s="167">
        <f t="shared" si="38"/>
        <v>0</v>
      </c>
      <c r="AR208" s="168" t="s">
        <v>152</v>
      </c>
      <c r="AT208" s="168" t="s">
        <v>148</v>
      </c>
      <c r="AU208" s="168" t="s">
        <v>82</v>
      </c>
      <c r="AY208" s="17" t="s">
        <v>146</v>
      </c>
      <c r="BE208" s="169">
        <f t="shared" si="39"/>
        <v>0</v>
      </c>
      <c r="BF208" s="169">
        <f t="shared" si="40"/>
        <v>0</v>
      </c>
      <c r="BG208" s="169">
        <f t="shared" si="41"/>
        <v>0</v>
      </c>
      <c r="BH208" s="169">
        <f t="shared" si="42"/>
        <v>0</v>
      </c>
      <c r="BI208" s="169">
        <f t="shared" si="43"/>
        <v>0</v>
      </c>
      <c r="BJ208" s="17" t="s">
        <v>88</v>
      </c>
      <c r="BK208" s="169">
        <f t="shared" si="44"/>
        <v>0</v>
      </c>
      <c r="BL208" s="17" t="s">
        <v>152</v>
      </c>
      <c r="BM208" s="168" t="s">
        <v>742</v>
      </c>
    </row>
    <row r="209" spans="2:65" s="1" customFormat="1" ht="21.75" customHeight="1">
      <c r="B209" s="127"/>
      <c r="C209" s="198" t="s">
        <v>578</v>
      </c>
      <c r="D209" s="198" t="s">
        <v>167</v>
      </c>
      <c r="E209" s="281" t="s">
        <v>902</v>
      </c>
      <c r="F209" s="200" t="s">
        <v>741</v>
      </c>
      <c r="G209" s="201" t="s">
        <v>238</v>
      </c>
      <c r="H209" s="202">
        <v>1</v>
      </c>
      <c r="I209" s="203"/>
      <c r="J209" s="204">
        <f t="shared" si="35"/>
        <v>0</v>
      </c>
      <c r="K209" s="205"/>
      <c r="L209" s="206"/>
      <c r="M209" s="207" t="s">
        <v>1</v>
      </c>
      <c r="N209" s="208" t="s">
        <v>41</v>
      </c>
      <c r="P209" s="166">
        <f t="shared" si="36"/>
        <v>0</v>
      </c>
      <c r="Q209" s="166">
        <v>0</v>
      </c>
      <c r="R209" s="166">
        <f t="shared" si="37"/>
        <v>0</v>
      </c>
      <c r="S209" s="166">
        <v>0</v>
      </c>
      <c r="T209" s="167">
        <f t="shared" si="38"/>
        <v>0</v>
      </c>
      <c r="AR209" s="168" t="s">
        <v>171</v>
      </c>
      <c r="AT209" s="168" t="s">
        <v>167</v>
      </c>
      <c r="AU209" s="168" t="s">
        <v>82</v>
      </c>
      <c r="AY209" s="17" t="s">
        <v>146</v>
      </c>
      <c r="BE209" s="169">
        <f t="shared" si="39"/>
        <v>0</v>
      </c>
      <c r="BF209" s="169">
        <f t="shared" si="40"/>
        <v>0</v>
      </c>
      <c r="BG209" s="169">
        <f t="shared" si="41"/>
        <v>0</v>
      </c>
      <c r="BH209" s="169">
        <f t="shared" si="42"/>
        <v>0</v>
      </c>
      <c r="BI209" s="169">
        <f t="shared" si="43"/>
        <v>0</v>
      </c>
      <c r="BJ209" s="17" t="s">
        <v>88</v>
      </c>
      <c r="BK209" s="169">
        <f t="shared" si="44"/>
        <v>0</v>
      </c>
      <c r="BL209" s="17" t="s">
        <v>152</v>
      </c>
      <c r="BM209" s="168" t="s">
        <v>743</v>
      </c>
    </row>
    <row r="210" spans="2:65" s="1" customFormat="1" ht="16.5" customHeight="1">
      <c r="B210" s="127"/>
      <c r="C210" s="157" t="s">
        <v>580</v>
      </c>
      <c r="D210" s="157" t="s">
        <v>148</v>
      </c>
      <c r="E210" s="283" t="s">
        <v>903</v>
      </c>
      <c r="F210" s="159" t="s">
        <v>744</v>
      </c>
      <c r="G210" s="160" t="s">
        <v>238</v>
      </c>
      <c r="H210" s="161">
        <v>1</v>
      </c>
      <c r="I210" s="162"/>
      <c r="J210" s="163">
        <f t="shared" si="35"/>
        <v>0</v>
      </c>
      <c r="K210" s="164"/>
      <c r="L210" s="32"/>
      <c r="M210" s="165" t="s">
        <v>1</v>
      </c>
      <c r="N210" s="126" t="s">
        <v>41</v>
      </c>
      <c r="P210" s="166">
        <f t="shared" si="36"/>
        <v>0</v>
      </c>
      <c r="Q210" s="166">
        <v>0</v>
      </c>
      <c r="R210" s="166">
        <f t="shared" si="37"/>
        <v>0</v>
      </c>
      <c r="S210" s="166">
        <v>0</v>
      </c>
      <c r="T210" s="167">
        <f t="shared" si="38"/>
        <v>0</v>
      </c>
      <c r="AR210" s="168" t="s">
        <v>152</v>
      </c>
      <c r="AT210" s="168" t="s">
        <v>148</v>
      </c>
      <c r="AU210" s="168" t="s">
        <v>82</v>
      </c>
      <c r="AY210" s="17" t="s">
        <v>146</v>
      </c>
      <c r="BE210" s="169">
        <f t="shared" si="39"/>
        <v>0</v>
      </c>
      <c r="BF210" s="169">
        <f t="shared" si="40"/>
        <v>0</v>
      </c>
      <c r="BG210" s="169">
        <f t="shared" si="41"/>
        <v>0</v>
      </c>
      <c r="BH210" s="169">
        <f t="shared" si="42"/>
        <v>0</v>
      </c>
      <c r="BI210" s="169">
        <f t="shared" si="43"/>
        <v>0</v>
      </c>
      <c r="BJ210" s="17" t="s">
        <v>88</v>
      </c>
      <c r="BK210" s="169">
        <f t="shared" si="44"/>
        <v>0</v>
      </c>
      <c r="BL210" s="17" t="s">
        <v>152</v>
      </c>
      <c r="BM210" s="168" t="s">
        <v>745</v>
      </c>
    </row>
    <row r="211" spans="2:65" s="1" customFormat="1" ht="16.5" customHeight="1">
      <c r="B211" s="127"/>
      <c r="C211" s="198" t="s">
        <v>585</v>
      </c>
      <c r="D211" s="198" t="s">
        <v>167</v>
      </c>
      <c r="E211" s="281" t="s">
        <v>904</v>
      </c>
      <c r="F211" s="200" t="s">
        <v>744</v>
      </c>
      <c r="G211" s="201" t="s">
        <v>238</v>
      </c>
      <c r="H211" s="202">
        <v>1</v>
      </c>
      <c r="I211" s="203"/>
      <c r="J211" s="204">
        <f t="shared" si="35"/>
        <v>0</v>
      </c>
      <c r="K211" s="205"/>
      <c r="L211" s="206"/>
      <c r="M211" s="207" t="s">
        <v>1</v>
      </c>
      <c r="N211" s="208" t="s">
        <v>41</v>
      </c>
      <c r="P211" s="166">
        <f t="shared" si="36"/>
        <v>0</v>
      </c>
      <c r="Q211" s="166">
        <v>0</v>
      </c>
      <c r="R211" s="166">
        <f t="shared" si="37"/>
        <v>0</v>
      </c>
      <c r="S211" s="166">
        <v>0</v>
      </c>
      <c r="T211" s="167">
        <f t="shared" si="38"/>
        <v>0</v>
      </c>
      <c r="AR211" s="168" t="s">
        <v>171</v>
      </c>
      <c r="AT211" s="168" t="s">
        <v>167</v>
      </c>
      <c r="AU211" s="168" t="s">
        <v>82</v>
      </c>
      <c r="AY211" s="17" t="s">
        <v>146</v>
      </c>
      <c r="BE211" s="169">
        <f t="shared" si="39"/>
        <v>0</v>
      </c>
      <c r="BF211" s="169">
        <f t="shared" si="40"/>
        <v>0</v>
      </c>
      <c r="BG211" s="169">
        <f t="shared" si="41"/>
        <v>0</v>
      </c>
      <c r="BH211" s="169">
        <f t="shared" si="42"/>
        <v>0</v>
      </c>
      <c r="BI211" s="169">
        <f t="shared" si="43"/>
        <v>0</v>
      </c>
      <c r="BJ211" s="17" t="s">
        <v>88</v>
      </c>
      <c r="BK211" s="169">
        <f t="shared" si="44"/>
        <v>0</v>
      </c>
      <c r="BL211" s="17" t="s">
        <v>152</v>
      </c>
      <c r="BM211" s="168" t="s">
        <v>746</v>
      </c>
    </row>
    <row r="212" spans="2:65" s="1" customFormat="1" ht="16.5" customHeight="1">
      <c r="B212" s="127"/>
      <c r="C212" s="157" t="s">
        <v>589</v>
      </c>
      <c r="D212" s="157" t="s">
        <v>148</v>
      </c>
      <c r="E212" s="283" t="s">
        <v>905</v>
      </c>
      <c r="F212" s="159" t="s">
        <v>747</v>
      </c>
      <c r="G212" s="160" t="s">
        <v>238</v>
      </c>
      <c r="H212" s="161">
        <v>1</v>
      </c>
      <c r="I212" s="162"/>
      <c r="J212" s="163">
        <f t="shared" si="35"/>
        <v>0</v>
      </c>
      <c r="K212" s="164"/>
      <c r="L212" s="32"/>
      <c r="M212" s="165" t="s">
        <v>1</v>
      </c>
      <c r="N212" s="126" t="s">
        <v>41</v>
      </c>
      <c r="P212" s="166">
        <f t="shared" si="36"/>
        <v>0</v>
      </c>
      <c r="Q212" s="166">
        <v>0</v>
      </c>
      <c r="R212" s="166">
        <f t="shared" si="37"/>
        <v>0</v>
      </c>
      <c r="S212" s="166">
        <v>0</v>
      </c>
      <c r="T212" s="167">
        <f t="shared" si="38"/>
        <v>0</v>
      </c>
      <c r="AR212" s="168" t="s">
        <v>152</v>
      </c>
      <c r="AT212" s="168" t="s">
        <v>148</v>
      </c>
      <c r="AU212" s="168" t="s">
        <v>82</v>
      </c>
      <c r="AY212" s="17" t="s">
        <v>146</v>
      </c>
      <c r="BE212" s="169">
        <f t="shared" si="39"/>
        <v>0</v>
      </c>
      <c r="BF212" s="169">
        <f t="shared" si="40"/>
        <v>0</v>
      </c>
      <c r="BG212" s="169">
        <f t="shared" si="41"/>
        <v>0</v>
      </c>
      <c r="BH212" s="169">
        <f t="shared" si="42"/>
        <v>0</v>
      </c>
      <c r="BI212" s="169">
        <f t="shared" si="43"/>
        <v>0</v>
      </c>
      <c r="BJ212" s="17" t="s">
        <v>88</v>
      </c>
      <c r="BK212" s="169">
        <f t="shared" si="44"/>
        <v>0</v>
      </c>
      <c r="BL212" s="17" t="s">
        <v>152</v>
      </c>
      <c r="BM212" s="168" t="s">
        <v>748</v>
      </c>
    </row>
    <row r="213" spans="2:65" s="1" customFormat="1" ht="16.5" customHeight="1">
      <c r="B213" s="127"/>
      <c r="C213" s="198" t="s">
        <v>593</v>
      </c>
      <c r="D213" s="198" t="s">
        <v>167</v>
      </c>
      <c r="E213" s="281" t="s">
        <v>906</v>
      </c>
      <c r="F213" s="200" t="s">
        <v>747</v>
      </c>
      <c r="G213" s="201" t="s">
        <v>238</v>
      </c>
      <c r="H213" s="202">
        <v>1</v>
      </c>
      <c r="I213" s="203"/>
      <c r="J213" s="204">
        <f t="shared" si="35"/>
        <v>0</v>
      </c>
      <c r="K213" s="205"/>
      <c r="L213" s="206"/>
      <c r="M213" s="207" t="s">
        <v>1</v>
      </c>
      <c r="N213" s="208" t="s">
        <v>41</v>
      </c>
      <c r="P213" s="166">
        <f t="shared" si="36"/>
        <v>0</v>
      </c>
      <c r="Q213" s="166">
        <v>0</v>
      </c>
      <c r="R213" s="166">
        <f t="shared" si="37"/>
        <v>0</v>
      </c>
      <c r="S213" s="166">
        <v>0</v>
      </c>
      <c r="T213" s="167">
        <f t="shared" si="38"/>
        <v>0</v>
      </c>
      <c r="AR213" s="168" t="s">
        <v>171</v>
      </c>
      <c r="AT213" s="168" t="s">
        <v>167</v>
      </c>
      <c r="AU213" s="168" t="s">
        <v>82</v>
      </c>
      <c r="AY213" s="17" t="s">
        <v>146</v>
      </c>
      <c r="BE213" s="169">
        <f t="shared" si="39"/>
        <v>0</v>
      </c>
      <c r="BF213" s="169">
        <f t="shared" si="40"/>
        <v>0</v>
      </c>
      <c r="BG213" s="169">
        <f t="shared" si="41"/>
        <v>0</v>
      </c>
      <c r="BH213" s="169">
        <f t="shared" si="42"/>
        <v>0</v>
      </c>
      <c r="BI213" s="169">
        <f t="shared" si="43"/>
        <v>0</v>
      </c>
      <c r="BJ213" s="17" t="s">
        <v>88</v>
      </c>
      <c r="BK213" s="169">
        <f t="shared" si="44"/>
        <v>0</v>
      </c>
      <c r="BL213" s="17" t="s">
        <v>152</v>
      </c>
      <c r="BM213" s="168" t="s">
        <v>749</v>
      </c>
    </row>
    <row r="214" spans="2:65" s="1" customFormat="1" ht="16.5" customHeight="1">
      <c r="B214" s="127"/>
      <c r="C214" s="157" t="s">
        <v>598</v>
      </c>
      <c r="D214" s="157" t="s">
        <v>148</v>
      </c>
      <c r="E214" s="283" t="s">
        <v>907</v>
      </c>
      <c r="F214" s="159" t="s">
        <v>750</v>
      </c>
      <c r="G214" s="160" t="s">
        <v>238</v>
      </c>
      <c r="H214" s="161">
        <v>1</v>
      </c>
      <c r="I214" s="162"/>
      <c r="J214" s="163">
        <f t="shared" si="35"/>
        <v>0</v>
      </c>
      <c r="K214" s="164"/>
      <c r="L214" s="32"/>
      <c r="M214" s="165" t="s">
        <v>1</v>
      </c>
      <c r="N214" s="126" t="s">
        <v>41</v>
      </c>
      <c r="P214" s="166">
        <f t="shared" si="36"/>
        <v>0</v>
      </c>
      <c r="Q214" s="166">
        <v>0</v>
      </c>
      <c r="R214" s="166">
        <f t="shared" si="37"/>
        <v>0</v>
      </c>
      <c r="S214" s="166">
        <v>0</v>
      </c>
      <c r="T214" s="167">
        <f t="shared" si="38"/>
        <v>0</v>
      </c>
      <c r="AR214" s="168" t="s">
        <v>152</v>
      </c>
      <c r="AT214" s="168" t="s">
        <v>148</v>
      </c>
      <c r="AU214" s="168" t="s">
        <v>82</v>
      </c>
      <c r="AY214" s="17" t="s">
        <v>146</v>
      </c>
      <c r="BE214" s="169">
        <f t="shared" si="39"/>
        <v>0</v>
      </c>
      <c r="BF214" s="169">
        <f t="shared" si="40"/>
        <v>0</v>
      </c>
      <c r="BG214" s="169">
        <f t="shared" si="41"/>
        <v>0</v>
      </c>
      <c r="BH214" s="169">
        <f t="shared" si="42"/>
        <v>0</v>
      </c>
      <c r="BI214" s="169">
        <f t="shared" si="43"/>
        <v>0</v>
      </c>
      <c r="BJ214" s="17" t="s">
        <v>88</v>
      </c>
      <c r="BK214" s="169">
        <f t="shared" si="44"/>
        <v>0</v>
      </c>
      <c r="BL214" s="17" t="s">
        <v>152</v>
      </c>
      <c r="BM214" s="168" t="s">
        <v>751</v>
      </c>
    </row>
    <row r="215" spans="2:65" s="1" customFormat="1" ht="16.5" customHeight="1">
      <c r="B215" s="127"/>
      <c r="C215" s="198" t="s">
        <v>600</v>
      </c>
      <c r="D215" s="198" t="s">
        <v>167</v>
      </c>
      <c r="E215" s="281" t="s">
        <v>908</v>
      </c>
      <c r="F215" s="200" t="s">
        <v>752</v>
      </c>
      <c r="G215" s="201" t="s">
        <v>238</v>
      </c>
      <c r="H215" s="202">
        <v>1</v>
      </c>
      <c r="I215" s="203"/>
      <c r="J215" s="204">
        <f t="shared" si="35"/>
        <v>0</v>
      </c>
      <c r="K215" s="205"/>
      <c r="L215" s="206"/>
      <c r="M215" s="207" t="s">
        <v>1</v>
      </c>
      <c r="N215" s="208" t="s">
        <v>41</v>
      </c>
      <c r="P215" s="166">
        <f t="shared" si="36"/>
        <v>0</v>
      </c>
      <c r="Q215" s="166">
        <v>0</v>
      </c>
      <c r="R215" s="166">
        <f t="shared" si="37"/>
        <v>0</v>
      </c>
      <c r="S215" s="166">
        <v>0</v>
      </c>
      <c r="T215" s="167">
        <f t="shared" si="38"/>
        <v>0</v>
      </c>
      <c r="AR215" s="168" t="s">
        <v>171</v>
      </c>
      <c r="AT215" s="168" t="s">
        <v>167</v>
      </c>
      <c r="AU215" s="168" t="s">
        <v>82</v>
      </c>
      <c r="AY215" s="17" t="s">
        <v>146</v>
      </c>
      <c r="BE215" s="169">
        <f t="shared" si="39"/>
        <v>0</v>
      </c>
      <c r="BF215" s="169">
        <f t="shared" si="40"/>
        <v>0</v>
      </c>
      <c r="BG215" s="169">
        <f t="shared" si="41"/>
        <v>0</v>
      </c>
      <c r="BH215" s="169">
        <f t="shared" si="42"/>
        <v>0</v>
      </c>
      <c r="BI215" s="169">
        <f t="shared" si="43"/>
        <v>0</v>
      </c>
      <c r="BJ215" s="17" t="s">
        <v>88</v>
      </c>
      <c r="BK215" s="169">
        <f t="shared" si="44"/>
        <v>0</v>
      </c>
      <c r="BL215" s="17" t="s">
        <v>152</v>
      </c>
      <c r="BM215" s="168" t="s">
        <v>753</v>
      </c>
    </row>
    <row r="216" spans="2:65" s="1" customFormat="1" ht="16.5" customHeight="1">
      <c r="B216" s="127"/>
      <c r="C216" s="157" t="s">
        <v>604</v>
      </c>
      <c r="D216" s="157" t="s">
        <v>148</v>
      </c>
      <c r="E216" s="283" t="s">
        <v>909</v>
      </c>
      <c r="F216" s="159" t="s">
        <v>754</v>
      </c>
      <c r="G216" s="160" t="s">
        <v>238</v>
      </c>
      <c r="H216" s="161">
        <v>1</v>
      </c>
      <c r="I216" s="162"/>
      <c r="J216" s="163">
        <f t="shared" si="35"/>
        <v>0</v>
      </c>
      <c r="K216" s="164"/>
      <c r="L216" s="32"/>
      <c r="M216" s="165" t="s">
        <v>1</v>
      </c>
      <c r="N216" s="126" t="s">
        <v>41</v>
      </c>
      <c r="P216" s="166">
        <f t="shared" si="36"/>
        <v>0</v>
      </c>
      <c r="Q216" s="166">
        <v>0</v>
      </c>
      <c r="R216" s="166">
        <f t="shared" si="37"/>
        <v>0</v>
      </c>
      <c r="S216" s="166">
        <v>0</v>
      </c>
      <c r="T216" s="167">
        <f t="shared" si="38"/>
        <v>0</v>
      </c>
      <c r="AR216" s="168" t="s">
        <v>152</v>
      </c>
      <c r="AT216" s="168" t="s">
        <v>148</v>
      </c>
      <c r="AU216" s="168" t="s">
        <v>82</v>
      </c>
      <c r="AY216" s="17" t="s">
        <v>146</v>
      </c>
      <c r="BE216" s="169">
        <f t="shared" si="39"/>
        <v>0</v>
      </c>
      <c r="BF216" s="169">
        <f t="shared" si="40"/>
        <v>0</v>
      </c>
      <c r="BG216" s="169">
        <f t="shared" si="41"/>
        <v>0</v>
      </c>
      <c r="BH216" s="169">
        <f t="shared" si="42"/>
        <v>0</v>
      </c>
      <c r="BI216" s="169">
        <f t="shared" si="43"/>
        <v>0</v>
      </c>
      <c r="BJ216" s="17" t="s">
        <v>88</v>
      </c>
      <c r="BK216" s="169">
        <f t="shared" si="44"/>
        <v>0</v>
      </c>
      <c r="BL216" s="17" t="s">
        <v>152</v>
      </c>
      <c r="BM216" s="168" t="s">
        <v>755</v>
      </c>
    </row>
    <row r="217" spans="2:65" s="1" customFormat="1" ht="16.5" customHeight="1">
      <c r="B217" s="127"/>
      <c r="C217" s="198" t="s">
        <v>606</v>
      </c>
      <c r="D217" s="198" t="s">
        <v>167</v>
      </c>
      <c r="E217" s="281" t="s">
        <v>910</v>
      </c>
      <c r="F217" s="200" t="s">
        <v>754</v>
      </c>
      <c r="G217" s="201" t="s">
        <v>238</v>
      </c>
      <c r="H217" s="202">
        <v>1</v>
      </c>
      <c r="I217" s="203"/>
      <c r="J217" s="204">
        <f t="shared" si="35"/>
        <v>0</v>
      </c>
      <c r="K217" s="205"/>
      <c r="L217" s="206"/>
      <c r="M217" s="207" t="s">
        <v>1</v>
      </c>
      <c r="N217" s="208" t="s">
        <v>41</v>
      </c>
      <c r="P217" s="166">
        <f t="shared" si="36"/>
        <v>0</v>
      </c>
      <c r="Q217" s="166">
        <v>0</v>
      </c>
      <c r="R217" s="166">
        <f t="shared" si="37"/>
        <v>0</v>
      </c>
      <c r="S217" s="166">
        <v>0</v>
      </c>
      <c r="T217" s="167">
        <f t="shared" si="38"/>
        <v>0</v>
      </c>
      <c r="AR217" s="168" t="s">
        <v>171</v>
      </c>
      <c r="AT217" s="168" t="s">
        <v>167</v>
      </c>
      <c r="AU217" s="168" t="s">
        <v>82</v>
      </c>
      <c r="AY217" s="17" t="s">
        <v>146</v>
      </c>
      <c r="BE217" s="169">
        <f t="shared" si="39"/>
        <v>0</v>
      </c>
      <c r="BF217" s="169">
        <f t="shared" si="40"/>
        <v>0</v>
      </c>
      <c r="BG217" s="169">
        <f t="shared" si="41"/>
        <v>0</v>
      </c>
      <c r="BH217" s="169">
        <f t="shared" si="42"/>
        <v>0</v>
      </c>
      <c r="BI217" s="169">
        <f t="shared" si="43"/>
        <v>0</v>
      </c>
      <c r="BJ217" s="17" t="s">
        <v>88</v>
      </c>
      <c r="BK217" s="169">
        <f t="shared" si="44"/>
        <v>0</v>
      </c>
      <c r="BL217" s="17" t="s">
        <v>152</v>
      </c>
      <c r="BM217" s="168" t="s">
        <v>756</v>
      </c>
    </row>
    <row r="218" spans="2:65" s="1" customFormat="1" ht="16.5" customHeight="1">
      <c r="B218" s="127"/>
      <c r="C218" s="157" t="s">
        <v>610</v>
      </c>
      <c r="D218" s="157" t="s">
        <v>148</v>
      </c>
      <c r="E218" s="283" t="s">
        <v>911</v>
      </c>
      <c r="F218" s="159" t="s">
        <v>757</v>
      </c>
      <c r="G218" s="160" t="s">
        <v>238</v>
      </c>
      <c r="H218" s="161">
        <v>2</v>
      </c>
      <c r="I218" s="162"/>
      <c r="J218" s="163">
        <f t="shared" si="35"/>
        <v>0</v>
      </c>
      <c r="K218" s="164"/>
      <c r="L218" s="32"/>
      <c r="M218" s="165" t="s">
        <v>1</v>
      </c>
      <c r="N218" s="126" t="s">
        <v>41</v>
      </c>
      <c r="P218" s="166">
        <f t="shared" si="36"/>
        <v>0</v>
      </c>
      <c r="Q218" s="166">
        <v>0</v>
      </c>
      <c r="R218" s="166">
        <f t="shared" si="37"/>
        <v>0</v>
      </c>
      <c r="S218" s="166">
        <v>0</v>
      </c>
      <c r="T218" s="167">
        <f t="shared" si="38"/>
        <v>0</v>
      </c>
      <c r="AR218" s="168" t="s">
        <v>152</v>
      </c>
      <c r="AT218" s="168" t="s">
        <v>148</v>
      </c>
      <c r="AU218" s="168" t="s">
        <v>82</v>
      </c>
      <c r="AY218" s="17" t="s">
        <v>146</v>
      </c>
      <c r="BE218" s="169">
        <f t="shared" si="39"/>
        <v>0</v>
      </c>
      <c r="BF218" s="169">
        <f t="shared" si="40"/>
        <v>0</v>
      </c>
      <c r="BG218" s="169">
        <f t="shared" si="41"/>
        <v>0</v>
      </c>
      <c r="BH218" s="169">
        <f t="shared" si="42"/>
        <v>0</v>
      </c>
      <c r="BI218" s="169">
        <f t="shared" si="43"/>
        <v>0</v>
      </c>
      <c r="BJ218" s="17" t="s">
        <v>88</v>
      </c>
      <c r="BK218" s="169">
        <f t="shared" si="44"/>
        <v>0</v>
      </c>
      <c r="BL218" s="17" t="s">
        <v>152</v>
      </c>
      <c r="BM218" s="168" t="s">
        <v>758</v>
      </c>
    </row>
    <row r="219" spans="2:65" s="1" customFormat="1" ht="16.5" customHeight="1">
      <c r="B219" s="127"/>
      <c r="C219" s="198" t="s">
        <v>612</v>
      </c>
      <c r="D219" s="198" t="s">
        <v>167</v>
      </c>
      <c r="E219" s="281" t="s">
        <v>912</v>
      </c>
      <c r="F219" s="200" t="s">
        <v>757</v>
      </c>
      <c r="G219" s="201" t="s">
        <v>238</v>
      </c>
      <c r="H219" s="202">
        <v>2</v>
      </c>
      <c r="I219" s="203"/>
      <c r="J219" s="204">
        <f t="shared" si="35"/>
        <v>0</v>
      </c>
      <c r="K219" s="205"/>
      <c r="L219" s="206"/>
      <c r="M219" s="207" t="s">
        <v>1</v>
      </c>
      <c r="N219" s="208" t="s">
        <v>41</v>
      </c>
      <c r="P219" s="166">
        <f t="shared" si="36"/>
        <v>0</v>
      </c>
      <c r="Q219" s="166">
        <v>0</v>
      </c>
      <c r="R219" s="166">
        <f t="shared" si="37"/>
        <v>0</v>
      </c>
      <c r="S219" s="166">
        <v>0</v>
      </c>
      <c r="T219" s="167">
        <f t="shared" si="38"/>
        <v>0</v>
      </c>
      <c r="AR219" s="168" t="s">
        <v>171</v>
      </c>
      <c r="AT219" s="168" t="s">
        <v>167</v>
      </c>
      <c r="AU219" s="168" t="s">
        <v>82</v>
      </c>
      <c r="AY219" s="17" t="s">
        <v>146</v>
      </c>
      <c r="BE219" s="169">
        <f t="shared" si="39"/>
        <v>0</v>
      </c>
      <c r="BF219" s="169">
        <f t="shared" si="40"/>
        <v>0</v>
      </c>
      <c r="BG219" s="169">
        <f t="shared" si="41"/>
        <v>0</v>
      </c>
      <c r="BH219" s="169">
        <f t="shared" si="42"/>
        <v>0</v>
      </c>
      <c r="BI219" s="169">
        <f t="shared" si="43"/>
        <v>0</v>
      </c>
      <c r="BJ219" s="17" t="s">
        <v>88</v>
      </c>
      <c r="BK219" s="169">
        <f t="shared" si="44"/>
        <v>0</v>
      </c>
      <c r="BL219" s="17" t="s">
        <v>152</v>
      </c>
      <c r="BM219" s="168" t="s">
        <v>759</v>
      </c>
    </row>
    <row r="220" spans="2:65" s="1" customFormat="1" ht="24.15" customHeight="1">
      <c r="B220" s="127"/>
      <c r="C220" s="157" t="s">
        <v>614</v>
      </c>
      <c r="D220" s="157" t="s">
        <v>148</v>
      </c>
      <c r="E220" s="283" t="s">
        <v>913</v>
      </c>
      <c r="F220" s="159" t="s">
        <v>760</v>
      </c>
      <c r="G220" s="160" t="s">
        <v>238</v>
      </c>
      <c r="H220" s="161">
        <v>1</v>
      </c>
      <c r="I220" s="162"/>
      <c r="J220" s="163">
        <f t="shared" si="35"/>
        <v>0</v>
      </c>
      <c r="K220" s="164"/>
      <c r="L220" s="32"/>
      <c r="M220" s="165" t="s">
        <v>1</v>
      </c>
      <c r="N220" s="126" t="s">
        <v>41</v>
      </c>
      <c r="P220" s="166">
        <f t="shared" si="36"/>
        <v>0</v>
      </c>
      <c r="Q220" s="166">
        <v>0</v>
      </c>
      <c r="R220" s="166">
        <f t="shared" si="37"/>
        <v>0</v>
      </c>
      <c r="S220" s="166">
        <v>0</v>
      </c>
      <c r="T220" s="167">
        <f t="shared" si="38"/>
        <v>0</v>
      </c>
      <c r="AR220" s="168" t="s">
        <v>152</v>
      </c>
      <c r="AT220" s="168" t="s">
        <v>148</v>
      </c>
      <c r="AU220" s="168" t="s">
        <v>82</v>
      </c>
      <c r="AY220" s="17" t="s">
        <v>146</v>
      </c>
      <c r="BE220" s="169">
        <f t="shared" si="39"/>
        <v>0</v>
      </c>
      <c r="BF220" s="169">
        <f t="shared" si="40"/>
        <v>0</v>
      </c>
      <c r="BG220" s="169">
        <f t="shared" si="41"/>
        <v>0</v>
      </c>
      <c r="BH220" s="169">
        <f t="shared" si="42"/>
        <v>0</v>
      </c>
      <c r="BI220" s="169">
        <f t="shared" si="43"/>
        <v>0</v>
      </c>
      <c r="BJ220" s="17" t="s">
        <v>88</v>
      </c>
      <c r="BK220" s="169">
        <f t="shared" si="44"/>
        <v>0</v>
      </c>
      <c r="BL220" s="17" t="s">
        <v>152</v>
      </c>
      <c r="BM220" s="168" t="s">
        <v>761</v>
      </c>
    </row>
    <row r="221" spans="2:65" s="1" customFormat="1" ht="24.15" customHeight="1">
      <c r="B221" s="127"/>
      <c r="C221" s="198" t="s">
        <v>618</v>
      </c>
      <c r="D221" s="198" t="s">
        <v>167</v>
      </c>
      <c r="E221" s="281" t="s">
        <v>914</v>
      </c>
      <c r="F221" s="200" t="s">
        <v>762</v>
      </c>
      <c r="G221" s="201" t="s">
        <v>238</v>
      </c>
      <c r="H221" s="202">
        <v>1</v>
      </c>
      <c r="I221" s="203"/>
      <c r="J221" s="204">
        <f t="shared" si="35"/>
        <v>0</v>
      </c>
      <c r="K221" s="205"/>
      <c r="L221" s="206"/>
      <c r="M221" s="207" t="s">
        <v>1</v>
      </c>
      <c r="N221" s="208" t="s">
        <v>41</v>
      </c>
      <c r="P221" s="166">
        <f t="shared" si="36"/>
        <v>0</v>
      </c>
      <c r="Q221" s="166">
        <v>0</v>
      </c>
      <c r="R221" s="166">
        <f t="shared" si="37"/>
        <v>0</v>
      </c>
      <c r="S221" s="166">
        <v>0</v>
      </c>
      <c r="T221" s="167">
        <f t="shared" si="38"/>
        <v>0</v>
      </c>
      <c r="AR221" s="168" t="s">
        <v>171</v>
      </c>
      <c r="AT221" s="168" t="s">
        <v>167</v>
      </c>
      <c r="AU221" s="168" t="s">
        <v>82</v>
      </c>
      <c r="AY221" s="17" t="s">
        <v>146</v>
      </c>
      <c r="BE221" s="169">
        <f t="shared" si="39"/>
        <v>0</v>
      </c>
      <c r="BF221" s="169">
        <f t="shared" si="40"/>
        <v>0</v>
      </c>
      <c r="BG221" s="169">
        <f t="shared" si="41"/>
        <v>0</v>
      </c>
      <c r="BH221" s="169">
        <f t="shared" si="42"/>
        <v>0</v>
      </c>
      <c r="BI221" s="169">
        <f t="shared" si="43"/>
        <v>0</v>
      </c>
      <c r="BJ221" s="17" t="s">
        <v>88</v>
      </c>
      <c r="BK221" s="169">
        <f t="shared" si="44"/>
        <v>0</v>
      </c>
      <c r="BL221" s="17" t="s">
        <v>152</v>
      </c>
      <c r="BM221" s="168" t="s">
        <v>763</v>
      </c>
    </row>
    <row r="222" spans="2:65" s="11" customFormat="1" ht="25.95" customHeight="1">
      <c r="B222" s="145"/>
      <c r="D222" s="146" t="s">
        <v>74</v>
      </c>
      <c r="E222" s="282" t="s">
        <v>764</v>
      </c>
      <c r="F222" s="147" t="s">
        <v>147</v>
      </c>
      <c r="I222" s="148"/>
      <c r="J222" s="149">
        <f>BK222</f>
        <v>0</v>
      </c>
      <c r="L222" s="145"/>
      <c r="M222" s="150"/>
      <c r="P222" s="151">
        <f>SUM(P223:P229)</f>
        <v>0</v>
      </c>
      <c r="R222" s="151">
        <f>SUM(R223:R229)</f>
        <v>0</v>
      </c>
      <c r="T222" s="152">
        <f>SUM(T223:T229)</f>
        <v>0</v>
      </c>
      <c r="AR222" s="146" t="s">
        <v>82</v>
      </c>
      <c r="AT222" s="153" t="s">
        <v>74</v>
      </c>
      <c r="AU222" s="153" t="s">
        <v>75</v>
      </c>
      <c r="AY222" s="146" t="s">
        <v>146</v>
      </c>
      <c r="BK222" s="154">
        <f>SUM(BK223:BK229)</f>
        <v>0</v>
      </c>
    </row>
    <row r="223" spans="2:65" s="1" customFormat="1" ht="16.5" customHeight="1">
      <c r="B223" s="127"/>
      <c r="C223" s="157" t="s">
        <v>620</v>
      </c>
      <c r="D223" s="157" t="s">
        <v>148</v>
      </c>
      <c r="E223" s="280" t="s">
        <v>915</v>
      </c>
      <c r="F223" s="159" t="s">
        <v>765</v>
      </c>
      <c r="G223" s="160" t="s">
        <v>283</v>
      </c>
      <c r="H223" s="161">
        <v>160</v>
      </c>
      <c r="I223" s="162"/>
      <c r="J223" s="163">
        <f t="shared" ref="J223:J229" si="45">ROUND(I223*H223,2)</f>
        <v>0</v>
      </c>
      <c r="K223" s="164"/>
      <c r="L223" s="32"/>
      <c r="M223" s="165" t="s">
        <v>1</v>
      </c>
      <c r="N223" s="126" t="s">
        <v>41</v>
      </c>
      <c r="P223" s="166">
        <f t="shared" ref="P223:P229" si="46">O223*H223</f>
        <v>0</v>
      </c>
      <c r="Q223" s="166">
        <v>0</v>
      </c>
      <c r="R223" s="166">
        <f t="shared" ref="R223:R229" si="47">Q223*H223</f>
        <v>0</v>
      </c>
      <c r="S223" s="166">
        <v>0</v>
      </c>
      <c r="T223" s="167">
        <f t="shared" ref="T223:T229" si="48">S223*H223</f>
        <v>0</v>
      </c>
      <c r="AR223" s="168" t="s">
        <v>152</v>
      </c>
      <c r="AT223" s="168" t="s">
        <v>148</v>
      </c>
      <c r="AU223" s="168" t="s">
        <v>82</v>
      </c>
      <c r="AY223" s="17" t="s">
        <v>146</v>
      </c>
      <c r="BE223" s="169">
        <f t="shared" ref="BE223:BE229" si="49">IF(N223="základná",J223,0)</f>
        <v>0</v>
      </c>
      <c r="BF223" s="169">
        <f t="shared" ref="BF223:BF229" si="50">IF(N223="znížená",J223,0)</f>
        <v>0</v>
      </c>
      <c r="BG223" s="169">
        <f t="shared" ref="BG223:BG229" si="51">IF(N223="zákl. prenesená",J223,0)</f>
        <v>0</v>
      </c>
      <c r="BH223" s="169">
        <f t="shared" ref="BH223:BH229" si="52">IF(N223="zníž. prenesená",J223,0)</f>
        <v>0</v>
      </c>
      <c r="BI223" s="169">
        <f t="shared" ref="BI223:BI229" si="53">IF(N223="nulová",J223,0)</f>
        <v>0</v>
      </c>
      <c r="BJ223" s="17" t="s">
        <v>88</v>
      </c>
      <c r="BK223" s="169">
        <f t="shared" ref="BK223:BK229" si="54">ROUND(I223*H223,2)</f>
        <v>0</v>
      </c>
      <c r="BL223" s="17" t="s">
        <v>152</v>
      </c>
      <c r="BM223" s="168" t="s">
        <v>766</v>
      </c>
    </row>
    <row r="224" spans="2:65" s="1" customFormat="1" ht="16.5" customHeight="1">
      <c r="B224" s="127"/>
      <c r="C224" s="157" t="s">
        <v>99</v>
      </c>
      <c r="D224" s="157" t="s">
        <v>148</v>
      </c>
      <c r="E224" s="280" t="s">
        <v>916</v>
      </c>
      <c r="F224" s="159" t="s">
        <v>767</v>
      </c>
      <c r="G224" s="160" t="s">
        <v>283</v>
      </c>
      <c r="H224" s="161">
        <v>160</v>
      </c>
      <c r="I224" s="162"/>
      <c r="J224" s="163">
        <f t="shared" si="45"/>
        <v>0</v>
      </c>
      <c r="K224" s="164"/>
      <c r="L224" s="32"/>
      <c r="M224" s="165" t="s">
        <v>1</v>
      </c>
      <c r="N224" s="126" t="s">
        <v>41</v>
      </c>
      <c r="P224" s="166">
        <f t="shared" si="46"/>
        <v>0</v>
      </c>
      <c r="Q224" s="166">
        <v>0</v>
      </c>
      <c r="R224" s="166">
        <f t="shared" si="47"/>
        <v>0</v>
      </c>
      <c r="S224" s="166">
        <v>0</v>
      </c>
      <c r="T224" s="167">
        <f t="shared" si="48"/>
        <v>0</v>
      </c>
      <c r="AR224" s="168" t="s">
        <v>152</v>
      </c>
      <c r="AT224" s="168" t="s">
        <v>148</v>
      </c>
      <c r="AU224" s="168" t="s">
        <v>82</v>
      </c>
      <c r="AY224" s="17" t="s">
        <v>146</v>
      </c>
      <c r="BE224" s="169">
        <f t="shared" si="49"/>
        <v>0</v>
      </c>
      <c r="BF224" s="169">
        <f t="shared" si="50"/>
        <v>0</v>
      </c>
      <c r="BG224" s="169">
        <f t="shared" si="51"/>
        <v>0</v>
      </c>
      <c r="BH224" s="169">
        <f t="shared" si="52"/>
        <v>0</v>
      </c>
      <c r="BI224" s="169">
        <f t="shared" si="53"/>
        <v>0</v>
      </c>
      <c r="BJ224" s="17" t="s">
        <v>88</v>
      </c>
      <c r="BK224" s="169">
        <f t="shared" si="54"/>
        <v>0</v>
      </c>
      <c r="BL224" s="17" t="s">
        <v>152</v>
      </c>
      <c r="BM224" s="168" t="s">
        <v>768</v>
      </c>
    </row>
    <row r="225" spans="2:65" s="1" customFormat="1" ht="21.75" customHeight="1">
      <c r="B225" s="127"/>
      <c r="C225" s="157" t="s">
        <v>769</v>
      </c>
      <c r="D225" s="157" t="s">
        <v>148</v>
      </c>
      <c r="E225" s="280" t="s">
        <v>917</v>
      </c>
      <c r="F225" s="159" t="s">
        <v>770</v>
      </c>
      <c r="G225" s="160" t="s">
        <v>283</v>
      </c>
      <c r="H225" s="161">
        <v>800</v>
      </c>
      <c r="I225" s="162"/>
      <c r="J225" s="163">
        <f t="shared" si="45"/>
        <v>0</v>
      </c>
      <c r="K225" s="164"/>
      <c r="L225" s="32"/>
      <c r="M225" s="165" t="s">
        <v>1</v>
      </c>
      <c r="N225" s="126" t="s">
        <v>41</v>
      </c>
      <c r="P225" s="166">
        <f t="shared" si="46"/>
        <v>0</v>
      </c>
      <c r="Q225" s="166">
        <v>0</v>
      </c>
      <c r="R225" s="166">
        <f t="shared" si="47"/>
        <v>0</v>
      </c>
      <c r="S225" s="166">
        <v>0</v>
      </c>
      <c r="T225" s="167">
        <f t="shared" si="48"/>
        <v>0</v>
      </c>
      <c r="AR225" s="168" t="s">
        <v>152</v>
      </c>
      <c r="AT225" s="168" t="s">
        <v>148</v>
      </c>
      <c r="AU225" s="168" t="s">
        <v>82</v>
      </c>
      <c r="AY225" s="17" t="s">
        <v>146</v>
      </c>
      <c r="BE225" s="169">
        <f t="shared" si="49"/>
        <v>0</v>
      </c>
      <c r="BF225" s="169">
        <f t="shared" si="50"/>
        <v>0</v>
      </c>
      <c r="BG225" s="169">
        <f t="shared" si="51"/>
        <v>0</v>
      </c>
      <c r="BH225" s="169">
        <f t="shared" si="52"/>
        <v>0</v>
      </c>
      <c r="BI225" s="169">
        <f t="shared" si="53"/>
        <v>0</v>
      </c>
      <c r="BJ225" s="17" t="s">
        <v>88</v>
      </c>
      <c r="BK225" s="169">
        <f t="shared" si="54"/>
        <v>0</v>
      </c>
      <c r="BL225" s="17" t="s">
        <v>152</v>
      </c>
      <c r="BM225" s="168" t="s">
        <v>771</v>
      </c>
    </row>
    <row r="226" spans="2:65" s="1" customFormat="1" ht="21.75" customHeight="1">
      <c r="B226" s="127"/>
      <c r="C226" s="157" t="s">
        <v>772</v>
      </c>
      <c r="D226" s="157" t="s">
        <v>148</v>
      </c>
      <c r="E226" s="280" t="s">
        <v>918</v>
      </c>
      <c r="F226" s="159" t="s">
        <v>773</v>
      </c>
      <c r="G226" s="160" t="s">
        <v>283</v>
      </c>
      <c r="H226" s="161">
        <v>800</v>
      </c>
      <c r="I226" s="162"/>
      <c r="J226" s="163">
        <f t="shared" si="45"/>
        <v>0</v>
      </c>
      <c r="K226" s="164"/>
      <c r="L226" s="32"/>
      <c r="M226" s="165" t="s">
        <v>1</v>
      </c>
      <c r="N226" s="126" t="s">
        <v>41</v>
      </c>
      <c r="P226" s="166">
        <f t="shared" si="46"/>
        <v>0</v>
      </c>
      <c r="Q226" s="166">
        <v>0</v>
      </c>
      <c r="R226" s="166">
        <f t="shared" si="47"/>
        <v>0</v>
      </c>
      <c r="S226" s="166">
        <v>0</v>
      </c>
      <c r="T226" s="167">
        <f t="shared" si="48"/>
        <v>0</v>
      </c>
      <c r="AR226" s="168" t="s">
        <v>152</v>
      </c>
      <c r="AT226" s="168" t="s">
        <v>148</v>
      </c>
      <c r="AU226" s="168" t="s">
        <v>82</v>
      </c>
      <c r="AY226" s="17" t="s">
        <v>146</v>
      </c>
      <c r="BE226" s="169">
        <f t="shared" si="49"/>
        <v>0</v>
      </c>
      <c r="BF226" s="169">
        <f t="shared" si="50"/>
        <v>0</v>
      </c>
      <c r="BG226" s="169">
        <f t="shared" si="51"/>
        <v>0</v>
      </c>
      <c r="BH226" s="169">
        <f t="shared" si="52"/>
        <v>0</v>
      </c>
      <c r="BI226" s="169">
        <f t="shared" si="53"/>
        <v>0</v>
      </c>
      <c r="BJ226" s="17" t="s">
        <v>88</v>
      </c>
      <c r="BK226" s="169">
        <f t="shared" si="54"/>
        <v>0</v>
      </c>
      <c r="BL226" s="17" t="s">
        <v>152</v>
      </c>
      <c r="BM226" s="168" t="s">
        <v>774</v>
      </c>
    </row>
    <row r="227" spans="2:65" s="1" customFormat="1" ht="16.5" customHeight="1">
      <c r="B227" s="127"/>
      <c r="C227" s="157" t="s">
        <v>775</v>
      </c>
      <c r="D227" s="157" t="s">
        <v>148</v>
      </c>
      <c r="E227" s="280" t="s">
        <v>919</v>
      </c>
      <c r="F227" s="159" t="s">
        <v>776</v>
      </c>
      <c r="G227" s="160" t="s">
        <v>238</v>
      </c>
      <c r="H227" s="161">
        <v>1</v>
      </c>
      <c r="I227" s="162"/>
      <c r="J227" s="163">
        <f t="shared" si="45"/>
        <v>0</v>
      </c>
      <c r="K227" s="164"/>
      <c r="L227" s="32"/>
      <c r="M227" s="165" t="s">
        <v>1</v>
      </c>
      <c r="N227" s="126" t="s">
        <v>41</v>
      </c>
      <c r="P227" s="166">
        <f t="shared" si="46"/>
        <v>0</v>
      </c>
      <c r="Q227" s="166">
        <v>0</v>
      </c>
      <c r="R227" s="166">
        <f t="shared" si="47"/>
        <v>0</v>
      </c>
      <c r="S227" s="166">
        <v>0</v>
      </c>
      <c r="T227" s="167">
        <f t="shared" si="48"/>
        <v>0</v>
      </c>
      <c r="AR227" s="168" t="s">
        <v>152</v>
      </c>
      <c r="AT227" s="168" t="s">
        <v>148</v>
      </c>
      <c r="AU227" s="168" t="s">
        <v>82</v>
      </c>
      <c r="AY227" s="17" t="s">
        <v>146</v>
      </c>
      <c r="BE227" s="169">
        <f t="shared" si="49"/>
        <v>0</v>
      </c>
      <c r="BF227" s="169">
        <f t="shared" si="50"/>
        <v>0</v>
      </c>
      <c r="BG227" s="169">
        <f t="shared" si="51"/>
        <v>0</v>
      </c>
      <c r="BH227" s="169">
        <f t="shared" si="52"/>
        <v>0</v>
      </c>
      <c r="BI227" s="169">
        <f t="shared" si="53"/>
        <v>0</v>
      </c>
      <c r="BJ227" s="17" t="s">
        <v>88</v>
      </c>
      <c r="BK227" s="169">
        <f t="shared" si="54"/>
        <v>0</v>
      </c>
      <c r="BL227" s="17" t="s">
        <v>152</v>
      </c>
      <c r="BM227" s="168" t="s">
        <v>777</v>
      </c>
    </row>
    <row r="228" spans="2:65" s="1" customFormat="1" ht="16.5" customHeight="1">
      <c r="B228" s="127"/>
      <c r="C228" s="157" t="s">
        <v>778</v>
      </c>
      <c r="D228" s="157" t="s">
        <v>148</v>
      </c>
      <c r="E228" s="280" t="s">
        <v>920</v>
      </c>
      <c r="F228" s="159" t="s">
        <v>779</v>
      </c>
      <c r="G228" s="160" t="s">
        <v>238</v>
      </c>
      <c r="H228" s="161">
        <v>1</v>
      </c>
      <c r="I228" s="162"/>
      <c r="J228" s="163">
        <f t="shared" si="45"/>
        <v>0</v>
      </c>
      <c r="K228" s="164"/>
      <c r="L228" s="32"/>
      <c r="M228" s="165" t="s">
        <v>1</v>
      </c>
      <c r="N228" s="126" t="s">
        <v>41</v>
      </c>
      <c r="P228" s="166">
        <f t="shared" si="46"/>
        <v>0</v>
      </c>
      <c r="Q228" s="166">
        <v>0</v>
      </c>
      <c r="R228" s="166">
        <f t="shared" si="47"/>
        <v>0</v>
      </c>
      <c r="S228" s="166">
        <v>0</v>
      </c>
      <c r="T228" s="167">
        <f t="shared" si="48"/>
        <v>0</v>
      </c>
      <c r="AR228" s="168" t="s">
        <v>152</v>
      </c>
      <c r="AT228" s="168" t="s">
        <v>148</v>
      </c>
      <c r="AU228" s="168" t="s">
        <v>82</v>
      </c>
      <c r="AY228" s="17" t="s">
        <v>146</v>
      </c>
      <c r="BE228" s="169">
        <f t="shared" si="49"/>
        <v>0</v>
      </c>
      <c r="BF228" s="169">
        <f t="shared" si="50"/>
        <v>0</v>
      </c>
      <c r="BG228" s="169">
        <f t="shared" si="51"/>
        <v>0</v>
      </c>
      <c r="BH228" s="169">
        <f t="shared" si="52"/>
        <v>0</v>
      </c>
      <c r="BI228" s="169">
        <f t="shared" si="53"/>
        <v>0</v>
      </c>
      <c r="BJ228" s="17" t="s">
        <v>88</v>
      </c>
      <c r="BK228" s="169">
        <f t="shared" si="54"/>
        <v>0</v>
      </c>
      <c r="BL228" s="17" t="s">
        <v>152</v>
      </c>
      <c r="BM228" s="168" t="s">
        <v>780</v>
      </c>
    </row>
    <row r="229" spans="2:65" s="1" customFormat="1" ht="16.5" customHeight="1">
      <c r="B229" s="127"/>
      <c r="C229" s="157" t="s">
        <v>781</v>
      </c>
      <c r="D229" s="157" t="s">
        <v>148</v>
      </c>
      <c r="E229" s="280" t="s">
        <v>921</v>
      </c>
      <c r="F229" s="159" t="s">
        <v>782</v>
      </c>
      <c r="G229" s="160" t="s">
        <v>238</v>
      </c>
      <c r="H229" s="161">
        <v>1</v>
      </c>
      <c r="I229" s="162"/>
      <c r="J229" s="163">
        <f t="shared" si="45"/>
        <v>0</v>
      </c>
      <c r="K229" s="164"/>
      <c r="L229" s="32"/>
      <c r="M229" s="165" t="s">
        <v>1</v>
      </c>
      <c r="N229" s="126" t="s">
        <v>41</v>
      </c>
      <c r="P229" s="166">
        <f t="shared" si="46"/>
        <v>0</v>
      </c>
      <c r="Q229" s="166">
        <v>0</v>
      </c>
      <c r="R229" s="166">
        <f t="shared" si="47"/>
        <v>0</v>
      </c>
      <c r="S229" s="166">
        <v>0</v>
      </c>
      <c r="T229" s="167">
        <f t="shared" si="48"/>
        <v>0</v>
      </c>
      <c r="AR229" s="168" t="s">
        <v>152</v>
      </c>
      <c r="AT229" s="168" t="s">
        <v>148</v>
      </c>
      <c r="AU229" s="168" t="s">
        <v>82</v>
      </c>
      <c r="AY229" s="17" t="s">
        <v>146</v>
      </c>
      <c r="BE229" s="169">
        <f t="shared" si="49"/>
        <v>0</v>
      </c>
      <c r="BF229" s="169">
        <f t="shared" si="50"/>
        <v>0</v>
      </c>
      <c r="BG229" s="169">
        <f t="shared" si="51"/>
        <v>0</v>
      </c>
      <c r="BH229" s="169">
        <f t="shared" si="52"/>
        <v>0</v>
      </c>
      <c r="BI229" s="169">
        <f t="shared" si="53"/>
        <v>0</v>
      </c>
      <c r="BJ229" s="17" t="s">
        <v>88</v>
      </c>
      <c r="BK229" s="169">
        <f t="shared" si="54"/>
        <v>0</v>
      </c>
      <c r="BL229" s="17" t="s">
        <v>152</v>
      </c>
      <c r="BM229" s="168" t="s">
        <v>783</v>
      </c>
    </row>
    <row r="230" spans="2:65" s="11" customFormat="1" ht="25.95" customHeight="1">
      <c r="B230" s="145"/>
      <c r="D230" s="146" t="s">
        <v>74</v>
      </c>
      <c r="E230" s="282" t="s">
        <v>784</v>
      </c>
      <c r="F230" s="147" t="s">
        <v>785</v>
      </c>
      <c r="I230" s="148"/>
      <c r="J230" s="149">
        <f>BK230</f>
        <v>0</v>
      </c>
      <c r="L230" s="145"/>
      <c r="M230" s="150"/>
      <c r="P230" s="151">
        <f>SUM(P231:P232)</f>
        <v>0</v>
      </c>
      <c r="R230" s="151">
        <f>SUM(R231:R232)</f>
        <v>0</v>
      </c>
      <c r="T230" s="152">
        <f>SUM(T231:T232)</f>
        <v>0</v>
      </c>
      <c r="AR230" s="146" t="s">
        <v>82</v>
      </c>
      <c r="AT230" s="153" t="s">
        <v>74</v>
      </c>
      <c r="AU230" s="153" t="s">
        <v>75</v>
      </c>
      <c r="AY230" s="146" t="s">
        <v>146</v>
      </c>
      <c r="BK230" s="154">
        <f>SUM(BK231:BK232)</f>
        <v>0</v>
      </c>
    </row>
    <row r="231" spans="2:65" s="1" customFormat="1" ht="49.05" customHeight="1">
      <c r="B231" s="127"/>
      <c r="C231" s="157" t="s">
        <v>786</v>
      </c>
      <c r="D231" s="157" t="s">
        <v>148</v>
      </c>
      <c r="E231" s="280" t="s">
        <v>922</v>
      </c>
      <c r="F231" s="159" t="s">
        <v>787</v>
      </c>
      <c r="G231" s="160" t="s">
        <v>238</v>
      </c>
      <c r="H231" s="161">
        <v>1</v>
      </c>
      <c r="I231" s="162"/>
      <c r="J231" s="163">
        <f>ROUND(I231*H231,2)</f>
        <v>0</v>
      </c>
      <c r="K231" s="164"/>
      <c r="L231" s="32"/>
      <c r="M231" s="165" t="s">
        <v>1</v>
      </c>
      <c r="N231" s="126" t="s">
        <v>41</v>
      </c>
      <c r="P231" s="166">
        <f>O231*H231</f>
        <v>0</v>
      </c>
      <c r="Q231" s="166">
        <v>0</v>
      </c>
      <c r="R231" s="166">
        <f>Q231*H231</f>
        <v>0</v>
      </c>
      <c r="S231" s="166">
        <v>0</v>
      </c>
      <c r="T231" s="167">
        <f>S231*H231</f>
        <v>0</v>
      </c>
      <c r="AR231" s="168" t="s">
        <v>152</v>
      </c>
      <c r="AT231" s="168" t="s">
        <v>148</v>
      </c>
      <c r="AU231" s="168" t="s">
        <v>82</v>
      </c>
      <c r="AY231" s="17" t="s">
        <v>146</v>
      </c>
      <c r="BE231" s="169">
        <f>IF(N231="základná",J231,0)</f>
        <v>0</v>
      </c>
      <c r="BF231" s="169">
        <f>IF(N231="znížená",J231,0)</f>
        <v>0</v>
      </c>
      <c r="BG231" s="169">
        <f>IF(N231="zákl. prenesená",J231,0)</f>
        <v>0</v>
      </c>
      <c r="BH231" s="169">
        <f>IF(N231="zníž. prenesená",J231,0)</f>
        <v>0</v>
      </c>
      <c r="BI231" s="169">
        <f>IF(N231="nulová",J231,0)</f>
        <v>0</v>
      </c>
      <c r="BJ231" s="17" t="s">
        <v>88</v>
      </c>
      <c r="BK231" s="169">
        <f>ROUND(I231*H231,2)</f>
        <v>0</v>
      </c>
      <c r="BL231" s="17" t="s">
        <v>152</v>
      </c>
      <c r="BM231" s="168" t="s">
        <v>788</v>
      </c>
    </row>
    <row r="232" spans="2:65" s="1" customFormat="1" ht="16.5" customHeight="1">
      <c r="B232" s="127"/>
      <c r="C232" s="157" t="s">
        <v>789</v>
      </c>
      <c r="D232" s="157" t="s">
        <v>148</v>
      </c>
      <c r="E232" s="280" t="s">
        <v>923</v>
      </c>
      <c r="F232" s="159" t="s">
        <v>790</v>
      </c>
      <c r="G232" s="160" t="s">
        <v>238</v>
      </c>
      <c r="H232" s="161">
        <v>1</v>
      </c>
      <c r="I232" s="162"/>
      <c r="J232" s="163">
        <f>ROUND(I232*H232,2)</f>
        <v>0</v>
      </c>
      <c r="K232" s="164"/>
      <c r="L232" s="32"/>
      <c r="M232" s="165" t="s">
        <v>1</v>
      </c>
      <c r="N232" s="126" t="s">
        <v>41</v>
      </c>
      <c r="P232" s="166">
        <f>O232*H232</f>
        <v>0</v>
      </c>
      <c r="Q232" s="166">
        <v>0</v>
      </c>
      <c r="R232" s="166">
        <f>Q232*H232</f>
        <v>0</v>
      </c>
      <c r="S232" s="166">
        <v>0</v>
      </c>
      <c r="T232" s="167">
        <f>S232*H232</f>
        <v>0</v>
      </c>
      <c r="AR232" s="168" t="s">
        <v>152</v>
      </c>
      <c r="AT232" s="168" t="s">
        <v>148</v>
      </c>
      <c r="AU232" s="168" t="s">
        <v>82</v>
      </c>
      <c r="AY232" s="17" t="s">
        <v>146</v>
      </c>
      <c r="BE232" s="169">
        <f>IF(N232="základná",J232,0)</f>
        <v>0</v>
      </c>
      <c r="BF232" s="169">
        <f>IF(N232="znížená",J232,0)</f>
        <v>0</v>
      </c>
      <c r="BG232" s="169">
        <f>IF(N232="zákl. prenesená",J232,0)</f>
        <v>0</v>
      </c>
      <c r="BH232" s="169">
        <f>IF(N232="zníž. prenesená",J232,0)</f>
        <v>0</v>
      </c>
      <c r="BI232" s="169">
        <f>IF(N232="nulová",J232,0)</f>
        <v>0</v>
      </c>
      <c r="BJ232" s="17" t="s">
        <v>88</v>
      </c>
      <c r="BK232" s="169">
        <f>ROUND(I232*H232,2)</f>
        <v>0</v>
      </c>
      <c r="BL232" s="17" t="s">
        <v>152</v>
      </c>
      <c r="BM232" s="168" t="s">
        <v>791</v>
      </c>
    </row>
    <row r="233" spans="2:65" s="11" customFormat="1" ht="25.95" customHeight="1">
      <c r="B233" s="145"/>
      <c r="D233" s="146" t="s">
        <v>74</v>
      </c>
      <c r="E233" s="282" t="s">
        <v>792</v>
      </c>
      <c r="F233" s="147" t="s">
        <v>785</v>
      </c>
      <c r="I233" s="148"/>
      <c r="J233" s="149">
        <f>BK233</f>
        <v>0</v>
      </c>
      <c r="L233" s="145"/>
      <c r="M233" s="150"/>
      <c r="P233" s="151">
        <f>SUM(P234:P245)</f>
        <v>0</v>
      </c>
      <c r="R233" s="151">
        <f>SUM(R234:R245)</f>
        <v>0</v>
      </c>
      <c r="T233" s="152">
        <f>SUM(T234:T245)</f>
        <v>0</v>
      </c>
      <c r="AR233" s="146" t="s">
        <v>82</v>
      </c>
      <c r="AT233" s="153" t="s">
        <v>74</v>
      </c>
      <c r="AU233" s="153" t="s">
        <v>75</v>
      </c>
      <c r="AY233" s="146" t="s">
        <v>146</v>
      </c>
      <c r="BK233" s="154">
        <f>SUM(BK234:BK245)</f>
        <v>0</v>
      </c>
    </row>
    <row r="234" spans="2:65" s="1" customFormat="1" ht="16.5" customHeight="1">
      <c r="B234" s="127"/>
      <c r="C234" s="157" t="s">
        <v>793</v>
      </c>
      <c r="D234" s="157" t="s">
        <v>148</v>
      </c>
      <c r="E234" s="280" t="s">
        <v>924</v>
      </c>
      <c r="F234" s="159" t="s">
        <v>636</v>
      </c>
      <c r="G234" s="160" t="s">
        <v>238</v>
      </c>
      <c r="H234" s="161">
        <v>1</v>
      </c>
      <c r="I234" s="162"/>
      <c r="J234" s="163">
        <f t="shared" ref="J234:J245" si="55">ROUND(I234*H234,2)</f>
        <v>0</v>
      </c>
      <c r="K234" s="164"/>
      <c r="L234" s="32"/>
      <c r="M234" s="165" t="s">
        <v>1</v>
      </c>
      <c r="N234" s="126" t="s">
        <v>41</v>
      </c>
      <c r="P234" s="166">
        <f t="shared" ref="P234:P245" si="56">O234*H234</f>
        <v>0</v>
      </c>
      <c r="Q234" s="166">
        <v>0</v>
      </c>
      <c r="R234" s="166">
        <f t="shared" ref="R234:R245" si="57">Q234*H234</f>
        <v>0</v>
      </c>
      <c r="S234" s="166">
        <v>0</v>
      </c>
      <c r="T234" s="167">
        <f t="shared" ref="T234:T245" si="58">S234*H234</f>
        <v>0</v>
      </c>
      <c r="AR234" s="168" t="s">
        <v>152</v>
      </c>
      <c r="AT234" s="168" t="s">
        <v>148</v>
      </c>
      <c r="AU234" s="168" t="s">
        <v>82</v>
      </c>
      <c r="AY234" s="17" t="s">
        <v>146</v>
      </c>
      <c r="BE234" s="169">
        <f t="shared" ref="BE234:BE245" si="59">IF(N234="základná",J234,0)</f>
        <v>0</v>
      </c>
      <c r="BF234" s="169">
        <f t="shared" ref="BF234:BF245" si="60">IF(N234="znížená",J234,0)</f>
        <v>0</v>
      </c>
      <c r="BG234" s="169">
        <f t="shared" ref="BG234:BG245" si="61">IF(N234="zákl. prenesená",J234,0)</f>
        <v>0</v>
      </c>
      <c r="BH234" s="169">
        <f t="shared" ref="BH234:BH245" si="62">IF(N234="zníž. prenesená",J234,0)</f>
        <v>0</v>
      </c>
      <c r="BI234" s="169">
        <f t="shared" ref="BI234:BI245" si="63">IF(N234="nulová",J234,0)</f>
        <v>0</v>
      </c>
      <c r="BJ234" s="17" t="s">
        <v>88</v>
      </c>
      <c r="BK234" s="169">
        <f t="shared" ref="BK234:BK245" si="64">ROUND(I234*H234,2)</f>
        <v>0</v>
      </c>
      <c r="BL234" s="17" t="s">
        <v>152</v>
      </c>
      <c r="BM234" s="168" t="s">
        <v>794</v>
      </c>
    </row>
    <row r="235" spans="2:65" s="1" customFormat="1" ht="16.5" customHeight="1">
      <c r="B235" s="127"/>
      <c r="C235" s="198" t="s">
        <v>795</v>
      </c>
      <c r="D235" s="198" t="s">
        <v>167</v>
      </c>
      <c r="E235" s="281" t="s">
        <v>925</v>
      </c>
      <c r="F235" s="200" t="s">
        <v>636</v>
      </c>
      <c r="G235" s="201" t="s">
        <v>238</v>
      </c>
      <c r="H235" s="202">
        <v>1</v>
      </c>
      <c r="I235" s="203"/>
      <c r="J235" s="204">
        <f t="shared" si="55"/>
        <v>0</v>
      </c>
      <c r="K235" s="205"/>
      <c r="L235" s="206"/>
      <c r="M235" s="207" t="s">
        <v>1</v>
      </c>
      <c r="N235" s="208" t="s">
        <v>41</v>
      </c>
      <c r="P235" s="166">
        <f t="shared" si="56"/>
        <v>0</v>
      </c>
      <c r="Q235" s="166">
        <v>0</v>
      </c>
      <c r="R235" s="166">
        <f t="shared" si="57"/>
        <v>0</v>
      </c>
      <c r="S235" s="166">
        <v>0</v>
      </c>
      <c r="T235" s="167">
        <f t="shared" si="58"/>
        <v>0</v>
      </c>
      <c r="AR235" s="168" t="s">
        <v>171</v>
      </c>
      <c r="AT235" s="168" t="s">
        <v>167</v>
      </c>
      <c r="AU235" s="168" t="s">
        <v>82</v>
      </c>
      <c r="AY235" s="17" t="s">
        <v>146</v>
      </c>
      <c r="BE235" s="169">
        <f t="shared" si="59"/>
        <v>0</v>
      </c>
      <c r="BF235" s="169">
        <f t="shared" si="60"/>
        <v>0</v>
      </c>
      <c r="BG235" s="169">
        <f t="shared" si="61"/>
        <v>0</v>
      </c>
      <c r="BH235" s="169">
        <f t="shared" si="62"/>
        <v>0</v>
      </c>
      <c r="BI235" s="169">
        <f t="shared" si="63"/>
        <v>0</v>
      </c>
      <c r="BJ235" s="17" t="s">
        <v>88</v>
      </c>
      <c r="BK235" s="169">
        <f t="shared" si="64"/>
        <v>0</v>
      </c>
      <c r="BL235" s="17" t="s">
        <v>152</v>
      </c>
      <c r="BM235" s="168" t="s">
        <v>796</v>
      </c>
    </row>
    <row r="236" spans="2:65" s="1" customFormat="1" ht="16.5" customHeight="1">
      <c r="B236" s="127"/>
      <c r="C236" s="157" t="s">
        <v>797</v>
      </c>
      <c r="D236" s="157" t="s">
        <v>148</v>
      </c>
      <c r="E236" s="283" t="s">
        <v>926</v>
      </c>
      <c r="F236" s="159" t="s">
        <v>683</v>
      </c>
      <c r="G236" s="160" t="s">
        <v>238</v>
      </c>
      <c r="H236" s="161">
        <v>1</v>
      </c>
      <c r="I236" s="162"/>
      <c r="J236" s="163">
        <f t="shared" si="55"/>
        <v>0</v>
      </c>
      <c r="K236" s="164"/>
      <c r="L236" s="32"/>
      <c r="M236" s="165" t="s">
        <v>1</v>
      </c>
      <c r="N236" s="126" t="s">
        <v>41</v>
      </c>
      <c r="P236" s="166">
        <f t="shared" si="56"/>
        <v>0</v>
      </c>
      <c r="Q236" s="166">
        <v>0</v>
      </c>
      <c r="R236" s="166">
        <f t="shared" si="57"/>
        <v>0</v>
      </c>
      <c r="S236" s="166">
        <v>0</v>
      </c>
      <c r="T236" s="167">
        <f t="shared" si="58"/>
        <v>0</v>
      </c>
      <c r="AR236" s="168" t="s">
        <v>152</v>
      </c>
      <c r="AT236" s="168" t="s">
        <v>148</v>
      </c>
      <c r="AU236" s="168" t="s">
        <v>82</v>
      </c>
      <c r="AY236" s="17" t="s">
        <v>146</v>
      </c>
      <c r="BE236" s="169">
        <f t="shared" si="59"/>
        <v>0</v>
      </c>
      <c r="BF236" s="169">
        <f t="shared" si="60"/>
        <v>0</v>
      </c>
      <c r="BG236" s="169">
        <f t="shared" si="61"/>
        <v>0</v>
      </c>
      <c r="BH236" s="169">
        <f t="shared" si="62"/>
        <v>0</v>
      </c>
      <c r="BI236" s="169">
        <f t="shared" si="63"/>
        <v>0</v>
      </c>
      <c r="BJ236" s="17" t="s">
        <v>88</v>
      </c>
      <c r="BK236" s="169">
        <f t="shared" si="64"/>
        <v>0</v>
      </c>
      <c r="BL236" s="17" t="s">
        <v>152</v>
      </c>
      <c r="BM236" s="168" t="s">
        <v>798</v>
      </c>
    </row>
    <row r="237" spans="2:65" s="1" customFormat="1" ht="16.5" customHeight="1">
      <c r="B237" s="127"/>
      <c r="C237" s="198" t="s">
        <v>799</v>
      </c>
      <c r="D237" s="198" t="s">
        <v>167</v>
      </c>
      <c r="E237" s="281" t="s">
        <v>927</v>
      </c>
      <c r="F237" s="200" t="s">
        <v>683</v>
      </c>
      <c r="G237" s="201" t="s">
        <v>238</v>
      </c>
      <c r="H237" s="202">
        <v>1</v>
      </c>
      <c r="I237" s="203"/>
      <c r="J237" s="204">
        <f t="shared" si="55"/>
        <v>0</v>
      </c>
      <c r="K237" s="205"/>
      <c r="L237" s="206"/>
      <c r="M237" s="207" t="s">
        <v>1</v>
      </c>
      <c r="N237" s="208" t="s">
        <v>41</v>
      </c>
      <c r="P237" s="166">
        <f t="shared" si="56"/>
        <v>0</v>
      </c>
      <c r="Q237" s="166">
        <v>0</v>
      </c>
      <c r="R237" s="166">
        <f t="shared" si="57"/>
        <v>0</v>
      </c>
      <c r="S237" s="166">
        <v>0</v>
      </c>
      <c r="T237" s="167">
        <f t="shared" si="58"/>
        <v>0</v>
      </c>
      <c r="AR237" s="168" t="s">
        <v>171</v>
      </c>
      <c r="AT237" s="168" t="s">
        <v>167</v>
      </c>
      <c r="AU237" s="168" t="s">
        <v>82</v>
      </c>
      <c r="AY237" s="17" t="s">
        <v>146</v>
      </c>
      <c r="BE237" s="169">
        <f t="shared" si="59"/>
        <v>0</v>
      </c>
      <c r="BF237" s="169">
        <f t="shared" si="60"/>
        <v>0</v>
      </c>
      <c r="BG237" s="169">
        <f t="shared" si="61"/>
        <v>0</v>
      </c>
      <c r="BH237" s="169">
        <f t="shared" si="62"/>
        <v>0</v>
      </c>
      <c r="BI237" s="169">
        <f t="shared" si="63"/>
        <v>0</v>
      </c>
      <c r="BJ237" s="17" t="s">
        <v>88</v>
      </c>
      <c r="BK237" s="169">
        <f t="shared" si="64"/>
        <v>0</v>
      </c>
      <c r="BL237" s="17" t="s">
        <v>152</v>
      </c>
      <c r="BM237" s="168" t="s">
        <v>800</v>
      </c>
    </row>
    <row r="238" spans="2:65" s="1" customFormat="1" ht="16.5" customHeight="1">
      <c r="B238" s="127"/>
      <c r="C238" s="157" t="s">
        <v>801</v>
      </c>
      <c r="D238" s="157" t="s">
        <v>148</v>
      </c>
      <c r="E238" s="283" t="s">
        <v>928</v>
      </c>
      <c r="F238" s="159" t="s">
        <v>703</v>
      </c>
      <c r="G238" s="160" t="s">
        <v>238</v>
      </c>
      <c r="H238" s="161">
        <v>1</v>
      </c>
      <c r="I238" s="162"/>
      <c r="J238" s="163">
        <f t="shared" si="55"/>
        <v>0</v>
      </c>
      <c r="K238" s="164"/>
      <c r="L238" s="32"/>
      <c r="M238" s="165" t="s">
        <v>1</v>
      </c>
      <c r="N238" s="126" t="s">
        <v>41</v>
      </c>
      <c r="P238" s="166">
        <f t="shared" si="56"/>
        <v>0</v>
      </c>
      <c r="Q238" s="166">
        <v>0</v>
      </c>
      <c r="R238" s="166">
        <f t="shared" si="57"/>
        <v>0</v>
      </c>
      <c r="S238" s="166">
        <v>0</v>
      </c>
      <c r="T238" s="167">
        <f t="shared" si="58"/>
        <v>0</v>
      </c>
      <c r="AR238" s="168" t="s">
        <v>152</v>
      </c>
      <c r="AT238" s="168" t="s">
        <v>148</v>
      </c>
      <c r="AU238" s="168" t="s">
        <v>82</v>
      </c>
      <c r="AY238" s="17" t="s">
        <v>146</v>
      </c>
      <c r="BE238" s="169">
        <f t="shared" si="59"/>
        <v>0</v>
      </c>
      <c r="BF238" s="169">
        <f t="shared" si="60"/>
        <v>0</v>
      </c>
      <c r="BG238" s="169">
        <f t="shared" si="61"/>
        <v>0</v>
      </c>
      <c r="BH238" s="169">
        <f t="shared" si="62"/>
        <v>0</v>
      </c>
      <c r="BI238" s="169">
        <f t="shared" si="63"/>
        <v>0</v>
      </c>
      <c r="BJ238" s="17" t="s">
        <v>88</v>
      </c>
      <c r="BK238" s="169">
        <f t="shared" si="64"/>
        <v>0</v>
      </c>
      <c r="BL238" s="17" t="s">
        <v>152</v>
      </c>
      <c r="BM238" s="168" t="s">
        <v>802</v>
      </c>
    </row>
    <row r="239" spans="2:65" s="1" customFormat="1" ht="16.5" customHeight="1">
      <c r="B239" s="127"/>
      <c r="C239" s="198" t="s">
        <v>803</v>
      </c>
      <c r="D239" s="198" t="s">
        <v>167</v>
      </c>
      <c r="E239" s="281" t="s">
        <v>929</v>
      </c>
      <c r="F239" s="200" t="s">
        <v>703</v>
      </c>
      <c r="G239" s="201" t="s">
        <v>238</v>
      </c>
      <c r="H239" s="202">
        <v>1</v>
      </c>
      <c r="I239" s="203"/>
      <c r="J239" s="204">
        <f t="shared" si="55"/>
        <v>0</v>
      </c>
      <c r="K239" s="205"/>
      <c r="L239" s="206"/>
      <c r="M239" s="207" t="s">
        <v>1</v>
      </c>
      <c r="N239" s="208" t="s">
        <v>41</v>
      </c>
      <c r="P239" s="166">
        <f t="shared" si="56"/>
        <v>0</v>
      </c>
      <c r="Q239" s="166">
        <v>0</v>
      </c>
      <c r="R239" s="166">
        <f t="shared" si="57"/>
        <v>0</v>
      </c>
      <c r="S239" s="166">
        <v>0</v>
      </c>
      <c r="T239" s="167">
        <f t="shared" si="58"/>
        <v>0</v>
      </c>
      <c r="AR239" s="168" t="s">
        <v>171</v>
      </c>
      <c r="AT239" s="168" t="s">
        <v>167</v>
      </c>
      <c r="AU239" s="168" t="s">
        <v>82</v>
      </c>
      <c r="AY239" s="17" t="s">
        <v>146</v>
      </c>
      <c r="BE239" s="169">
        <f t="shared" si="59"/>
        <v>0</v>
      </c>
      <c r="BF239" s="169">
        <f t="shared" si="60"/>
        <v>0</v>
      </c>
      <c r="BG239" s="169">
        <f t="shared" si="61"/>
        <v>0</v>
      </c>
      <c r="BH239" s="169">
        <f t="shared" si="62"/>
        <v>0</v>
      </c>
      <c r="BI239" s="169">
        <f t="shared" si="63"/>
        <v>0</v>
      </c>
      <c r="BJ239" s="17" t="s">
        <v>88</v>
      </c>
      <c r="BK239" s="169">
        <f t="shared" si="64"/>
        <v>0</v>
      </c>
      <c r="BL239" s="17" t="s">
        <v>152</v>
      </c>
      <c r="BM239" s="168" t="s">
        <v>804</v>
      </c>
    </row>
    <row r="240" spans="2:65" s="1" customFormat="1" ht="16.5" customHeight="1">
      <c r="B240" s="127"/>
      <c r="C240" s="157" t="s">
        <v>805</v>
      </c>
      <c r="D240" s="157" t="s">
        <v>148</v>
      </c>
      <c r="E240" s="283" t="s">
        <v>930</v>
      </c>
      <c r="F240" s="159" t="s">
        <v>712</v>
      </c>
      <c r="G240" s="160" t="s">
        <v>238</v>
      </c>
      <c r="H240" s="161">
        <v>1</v>
      </c>
      <c r="I240" s="162"/>
      <c r="J240" s="163">
        <f t="shared" si="55"/>
        <v>0</v>
      </c>
      <c r="K240" s="164"/>
      <c r="L240" s="32"/>
      <c r="M240" s="165" t="s">
        <v>1</v>
      </c>
      <c r="N240" s="126" t="s">
        <v>41</v>
      </c>
      <c r="P240" s="166">
        <f t="shared" si="56"/>
        <v>0</v>
      </c>
      <c r="Q240" s="166">
        <v>0</v>
      </c>
      <c r="R240" s="166">
        <f t="shared" si="57"/>
        <v>0</v>
      </c>
      <c r="S240" s="166">
        <v>0</v>
      </c>
      <c r="T240" s="167">
        <f t="shared" si="58"/>
        <v>0</v>
      </c>
      <c r="AR240" s="168" t="s">
        <v>152</v>
      </c>
      <c r="AT240" s="168" t="s">
        <v>148</v>
      </c>
      <c r="AU240" s="168" t="s">
        <v>82</v>
      </c>
      <c r="AY240" s="17" t="s">
        <v>146</v>
      </c>
      <c r="BE240" s="169">
        <f t="shared" si="59"/>
        <v>0</v>
      </c>
      <c r="BF240" s="169">
        <f t="shared" si="60"/>
        <v>0</v>
      </c>
      <c r="BG240" s="169">
        <f t="shared" si="61"/>
        <v>0</v>
      </c>
      <c r="BH240" s="169">
        <f t="shared" si="62"/>
        <v>0</v>
      </c>
      <c r="BI240" s="169">
        <f t="shared" si="63"/>
        <v>0</v>
      </c>
      <c r="BJ240" s="17" t="s">
        <v>88</v>
      </c>
      <c r="BK240" s="169">
        <f t="shared" si="64"/>
        <v>0</v>
      </c>
      <c r="BL240" s="17" t="s">
        <v>152</v>
      </c>
      <c r="BM240" s="168" t="s">
        <v>806</v>
      </c>
    </row>
    <row r="241" spans="2:65" s="1" customFormat="1" ht="16.5" customHeight="1">
      <c r="B241" s="127"/>
      <c r="C241" s="198" t="s">
        <v>807</v>
      </c>
      <c r="D241" s="198" t="s">
        <v>167</v>
      </c>
      <c r="E241" s="281" t="s">
        <v>931</v>
      </c>
      <c r="F241" s="200" t="s">
        <v>712</v>
      </c>
      <c r="G241" s="201" t="s">
        <v>238</v>
      </c>
      <c r="H241" s="202">
        <v>1</v>
      </c>
      <c r="I241" s="203"/>
      <c r="J241" s="204">
        <f t="shared" si="55"/>
        <v>0</v>
      </c>
      <c r="K241" s="205"/>
      <c r="L241" s="206"/>
      <c r="M241" s="207" t="s">
        <v>1</v>
      </c>
      <c r="N241" s="208" t="s">
        <v>41</v>
      </c>
      <c r="P241" s="166">
        <f t="shared" si="56"/>
        <v>0</v>
      </c>
      <c r="Q241" s="166">
        <v>0</v>
      </c>
      <c r="R241" s="166">
        <f t="shared" si="57"/>
        <v>0</v>
      </c>
      <c r="S241" s="166">
        <v>0</v>
      </c>
      <c r="T241" s="167">
        <f t="shared" si="58"/>
        <v>0</v>
      </c>
      <c r="AR241" s="168" t="s">
        <v>171</v>
      </c>
      <c r="AT241" s="168" t="s">
        <v>167</v>
      </c>
      <c r="AU241" s="168" t="s">
        <v>82</v>
      </c>
      <c r="AY241" s="17" t="s">
        <v>146</v>
      </c>
      <c r="BE241" s="169">
        <f t="shared" si="59"/>
        <v>0</v>
      </c>
      <c r="BF241" s="169">
        <f t="shared" si="60"/>
        <v>0</v>
      </c>
      <c r="BG241" s="169">
        <f t="shared" si="61"/>
        <v>0</v>
      </c>
      <c r="BH241" s="169">
        <f t="shared" si="62"/>
        <v>0</v>
      </c>
      <c r="BI241" s="169">
        <f t="shared" si="63"/>
        <v>0</v>
      </c>
      <c r="BJ241" s="17" t="s">
        <v>88</v>
      </c>
      <c r="BK241" s="169">
        <f t="shared" si="64"/>
        <v>0</v>
      </c>
      <c r="BL241" s="17" t="s">
        <v>152</v>
      </c>
      <c r="BM241" s="168" t="s">
        <v>808</v>
      </c>
    </row>
    <row r="242" spans="2:65" s="1" customFormat="1" ht="16.5" customHeight="1">
      <c r="B242" s="127"/>
      <c r="C242" s="157" t="s">
        <v>809</v>
      </c>
      <c r="D242" s="157" t="s">
        <v>148</v>
      </c>
      <c r="E242" s="283" t="s">
        <v>932</v>
      </c>
      <c r="F242" s="159" t="s">
        <v>731</v>
      </c>
      <c r="G242" s="160" t="s">
        <v>238</v>
      </c>
      <c r="H242" s="161">
        <v>1</v>
      </c>
      <c r="I242" s="162"/>
      <c r="J242" s="163">
        <f t="shared" si="55"/>
        <v>0</v>
      </c>
      <c r="K242" s="164"/>
      <c r="L242" s="32"/>
      <c r="M242" s="165" t="s">
        <v>1</v>
      </c>
      <c r="N242" s="126" t="s">
        <v>41</v>
      </c>
      <c r="P242" s="166">
        <f t="shared" si="56"/>
        <v>0</v>
      </c>
      <c r="Q242" s="166">
        <v>0</v>
      </c>
      <c r="R242" s="166">
        <f t="shared" si="57"/>
        <v>0</v>
      </c>
      <c r="S242" s="166">
        <v>0</v>
      </c>
      <c r="T242" s="167">
        <f t="shared" si="58"/>
        <v>0</v>
      </c>
      <c r="AR242" s="168" t="s">
        <v>152</v>
      </c>
      <c r="AT242" s="168" t="s">
        <v>148</v>
      </c>
      <c r="AU242" s="168" t="s">
        <v>82</v>
      </c>
      <c r="AY242" s="17" t="s">
        <v>146</v>
      </c>
      <c r="BE242" s="169">
        <f t="shared" si="59"/>
        <v>0</v>
      </c>
      <c r="BF242" s="169">
        <f t="shared" si="60"/>
        <v>0</v>
      </c>
      <c r="BG242" s="169">
        <f t="shared" si="61"/>
        <v>0</v>
      </c>
      <c r="BH242" s="169">
        <f t="shared" si="62"/>
        <v>0</v>
      </c>
      <c r="BI242" s="169">
        <f t="shared" si="63"/>
        <v>0</v>
      </c>
      <c r="BJ242" s="17" t="s">
        <v>88</v>
      </c>
      <c r="BK242" s="169">
        <f t="shared" si="64"/>
        <v>0</v>
      </c>
      <c r="BL242" s="17" t="s">
        <v>152</v>
      </c>
      <c r="BM242" s="168" t="s">
        <v>810</v>
      </c>
    </row>
    <row r="243" spans="2:65" s="1" customFormat="1" ht="16.5" customHeight="1">
      <c r="B243" s="127"/>
      <c r="C243" s="198" t="s">
        <v>811</v>
      </c>
      <c r="D243" s="198" t="s">
        <v>167</v>
      </c>
      <c r="E243" s="281" t="s">
        <v>933</v>
      </c>
      <c r="F243" s="200" t="s">
        <v>731</v>
      </c>
      <c r="G243" s="201" t="s">
        <v>238</v>
      </c>
      <c r="H243" s="202">
        <v>1</v>
      </c>
      <c r="I243" s="203"/>
      <c r="J243" s="204">
        <f t="shared" si="55"/>
        <v>0</v>
      </c>
      <c r="K243" s="205"/>
      <c r="L243" s="206"/>
      <c r="M243" s="207" t="s">
        <v>1</v>
      </c>
      <c r="N243" s="208" t="s">
        <v>41</v>
      </c>
      <c r="P243" s="166">
        <f t="shared" si="56"/>
        <v>0</v>
      </c>
      <c r="Q243" s="166">
        <v>0</v>
      </c>
      <c r="R243" s="166">
        <f t="shared" si="57"/>
        <v>0</v>
      </c>
      <c r="S243" s="166">
        <v>0</v>
      </c>
      <c r="T243" s="167">
        <f t="shared" si="58"/>
        <v>0</v>
      </c>
      <c r="AR243" s="168" t="s">
        <v>171</v>
      </c>
      <c r="AT243" s="168" t="s">
        <v>167</v>
      </c>
      <c r="AU243" s="168" t="s">
        <v>82</v>
      </c>
      <c r="AY243" s="17" t="s">
        <v>146</v>
      </c>
      <c r="BE243" s="169">
        <f t="shared" si="59"/>
        <v>0</v>
      </c>
      <c r="BF243" s="169">
        <f t="shared" si="60"/>
        <v>0</v>
      </c>
      <c r="BG243" s="169">
        <f t="shared" si="61"/>
        <v>0</v>
      </c>
      <c r="BH243" s="169">
        <f t="shared" si="62"/>
        <v>0</v>
      </c>
      <c r="BI243" s="169">
        <f t="shared" si="63"/>
        <v>0</v>
      </c>
      <c r="BJ243" s="17" t="s">
        <v>88</v>
      </c>
      <c r="BK243" s="169">
        <f t="shared" si="64"/>
        <v>0</v>
      </c>
      <c r="BL243" s="17" t="s">
        <v>152</v>
      </c>
      <c r="BM243" s="168" t="s">
        <v>812</v>
      </c>
    </row>
    <row r="244" spans="2:65" s="1" customFormat="1" ht="16.5" customHeight="1">
      <c r="B244" s="127"/>
      <c r="C244" s="157" t="s">
        <v>813</v>
      </c>
      <c r="D244" s="157" t="s">
        <v>148</v>
      </c>
      <c r="E244" s="283" t="s">
        <v>934</v>
      </c>
      <c r="F244" s="159" t="s">
        <v>814</v>
      </c>
      <c r="G244" s="160" t="s">
        <v>238</v>
      </c>
      <c r="H244" s="161">
        <v>1</v>
      </c>
      <c r="I244" s="162"/>
      <c r="J244" s="163">
        <f t="shared" si="55"/>
        <v>0</v>
      </c>
      <c r="K244" s="164"/>
      <c r="L244" s="32"/>
      <c r="M244" s="165" t="s">
        <v>1</v>
      </c>
      <c r="N244" s="126" t="s">
        <v>41</v>
      </c>
      <c r="P244" s="166">
        <f t="shared" si="56"/>
        <v>0</v>
      </c>
      <c r="Q244" s="166">
        <v>0</v>
      </c>
      <c r="R244" s="166">
        <f t="shared" si="57"/>
        <v>0</v>
      </c>
      <c r="S244" s="166">
        <v>0</v>
      </c>
      <c r="T244" s="167">
        <f t="shared" si="58"/>
        <v>0</v>
      </c>
      <c r="AR244" s="168" t="s">
        <v>152</v>
      </c>
      <c r="AT244" s="168" t="s">
        <v>148</v>
      </c>
      <c r="AU244" s="168" t="s">
        <v>82</v>
      </c>
      <c r="AY244" s="17" t="s">
        <v>146</v>
      </c>
      <c r="BE244" s="169">
        <f t="shared" si="59"/>
        <v>0</v>
      </c>
      <c r="BF244" s="169">
        <f t="shared" si="60"/>
        <v>0</v>
      </c>
      <c r="BG244" s="169">
        <f t="shared" si="61"/>
        <v>0</v>
      </c>
      <c r="BH244" s="169">
        <f t="shared" si="62"/>
        <v>0</v>
      </c>
      <c r="BI244" s="169">
        <f t="shared" si="63"/>
        <v>0</v>
      </c>
      <c r="BJ244" s="17" t="s">
        <v>88</v>
      </c>
      <c r="BK244" s="169">
        <f t="shared" si="64"/>
        <v>0</v>
      </c>
      <c r="BL244" s="17" t="s">
        <v>152</v>
      </c>
      <c r="BM244" s="168" t="s">
        <v>815</v>
      </c>
    </row>
    <row r="245" spans="2:65" s="1" customFormat="1" ht="16.5" customHeight="1">
      <c r="B245" s="127"/>
      <c r="C245" s="157" t="s">
        <v>241</v>
      </c>
      <c r="D245" s="157" t="s">
        <v>148</v>
      </c>
      <c r="E245" s="283" t="s">
        <v>935</v>
      </c>
      <c r="F245" s="159" t="s">
        <v>816</v>
      </c>
      <c r="G245" s="160" t="s">
        <v>238</v>
      </c>
      <c r="H245" s="161">
        <v>1</v>
      </c>
      <c r="I245" s="162"/>
      <c r="J245" s="163">
        <f t="shared" si="55"/>
        <v>0</v>
      </c>
      <c r="K245" s="164"/>
      <c r="L245" s="32"/>
      <c r="M245" s="210" t="s">
        <v>1</v>
      </c>
      <c r="N245" s="211" t="s">
        <v>41</v>
      </c>
      <c r="O245" s="212"/>
      <c r="P245" s="213">
        <f t="shared" si="56"/>
        <v>0</v>
      </c>
      <c r="Q245" s="213">
        <v>0</v>
      </c>
      <c r="R245" s="213">
        <f t="shared" si="57"/>
        <v>0</v>
      </c>
      <c r="S245" s="213">
        <v>0</v>
      </c>
      <c r="T245" s="214">
        <f t="shared" si="58"/>
        <v>0</v>
      </c>
      <c r="AR245" s="168" t="s">
        <v>152</v>
      </c>
      <c r="AT245" s="168" t="s">
        <v>148</v>
      </c>
      <c r="AU245" s="168" t="s">
        <v>82</v>
      </c>
      <c r="AY245" s="17" t="s">
        <v>146</v>
      </c>
      <c r="BE245" s="169">
        <f t="shared" si="59"/>
        <v>0</v>
      </c>
      <c r="BF245" s="169">
        <f t="shared" si="60"/>
        <v>0</v>
      </c>
      <c r="BG245" s="169">
        <f t="shared" si="61"/>
        <v>0</v>
      </c>
      <c r="BH245" s="169">
        <f t="shared" si="62"/>
        <v>0</v>
      </c>
      <c r="BI245" s="169">
        <f t="shared" si="63"/>
        <v>0</v>
      </c>
      <c r="BJ245" s="17" t="s">
        <v>88</v>
      </c>
      <c r="BK245" s="169">
        <f t="shared" si="64"/>
        <v>0</v>
      </c>
      <c r="BL245" s="17" t="s">
        <v>152</v>
      </c>
      <c r="BM245" s="168" t="s">
        <v>817</v>
      </c>
    </row>
    <row r="246" spans="2:65" s="1" customFormat="1" ht="6.9" customHeight="1">
      <c r="B246" s="47"/>
      <c r="C246" s="48"/>
      <c r="D246" s="48"/>
      <c r="E246" s="48"/>
      <c r="F246" s="48"/>
      <c r="G246" s="48"/>
      <c r="H246" s="48"/>
      <c r="I246" s="48"/>
      <c r="J246" s="48"/>
      <c r="K246" s="48"/>
      <c r="L246" s="32"/>
    </row>
    <row r="248" spans="2:65" ht="18" customHeight="1">
      <c r="B248" s="223" t="s">
        <v>829</v>
      </c>
      <c r="C248" s="224"/>
      <c r="D248" s="224"/>
      <c r="E248" s="224"/>
      <c r="F248" s="224"/>
      <c r="G248" s="225"/>
      <c r="H248" s="225"/>
    </row>
    <row r="249" spans="2:65" ht="34.200000000000003" customHeight="1">
      <c r="B249" s="272" t="s">
        <v>830</v>
      </c>
      <c r="C249" s="274"/>
      <c r="D249" s="274"/>
      <c r="E249" s="274"/>
      <c r="F249" s="274"/>
      <c r="G249" s="274"/>
      <c r="H249" s="274"/>
    </row>
    <row r="250" spans="2:65" ht="66" customHeight="1">
      <c r="B250" s="272" t="s">
        <v>831</v>
      </c>
      <c r="C250" s="272"/>
      <c r="D250" s="272"/>
      <c r="E250" s="272"/>
      <c r="F250" s="272"/>
      <c r="G250" s="272"/>
      <c r="H250" s="272"/>
    </row>
    <row r="251" spans="2:65" ht="66" customHeight="1">
      <c r="B251" s="272" t="s">
        <v>832</v>
      </c>
      <c r="C251" s="272"/>
      <c r="D251" s="272"/>
      <c r="E251" s="272"/>
      <c r="F251" s="272"/>
      <c r="G251" s="272"/>
      <c r="H251" s="272"/>
    </row>
    <row r="252" spans="2:65" ht="66" customHeight="1">
      <c r="B252" s="272" t="s">
        <v>833</v>
      </c>
      <c r="C252" s="272"/>
      <c r="D252" s="272"/>
      <c r="E252" s="272"/>
      <c r="F252" s="272"/>
      <c r="G252" s="272"/>
      <c r="H252" s="272"/>
    </row>
    <row r="253" spans="2:65" ht="66" customHeight="1">
      <c r="B253" s="272" t="s">
        <v>834</v>
      </c>
      <c r="C253" s="272"/>
      <c r="D253" s="272"/>
      <c r="E253" s="272"/>
      <c r="F253" s="272"/>
      <c r="G253" s="272"/>
      <c r="H253" s="272"/>
    </row>
    <row r="254" spans="2:65" ht="66" customHeight="1">
      <c r="B254" s="272" t="s">
        <v>835</v>
      </c>
      <c r="C254" s="272"/>
      <c r="D254" s="272"/>
      <c r="E254" s="272"/>
      <c r="F254" s="272"/>
      <c r="G254" s="272"/>
      <c r="H254" s="272"/>
    </row>
    <row r="255" spans="2:65" ht="34.200000000000003" customHeight="1">
      <c r="B255" s="272" t="s">
        <v>836</v>
      </c>
      <c r="C255" s="272"/>
      <c r="D255" s="272"/>
      <c r="E255" s="272"/>
      <c r="F255" s="272"/>
      <c r="G255" s="272"/>
      <c r="H255" s="272"/>
    </row>
  </sheetData>
  <autoFilter ref="C137:K245" xr:uid="{00000000-0009-0000-0000-000003000000}"/>
  <mergeCells count="24">
    <mergeCell ref="E11:H11"/>
    <mergeCell ref="E20:H20"/>
    <mergeCell ref="E29:H29"/>
    <mergeCell ref="L2:V2"/>
    <mergeCell ref="B249:H249"/>
    <mergeCell ref="B250:H250"/>
    <mergeCell ref="B251:H251"/>
    <mergeCell ref="D112:F112"/>
    <mergeCell ref="D113:F113"/>
    <mergeCell ref="D114:F114"/>
    <mergeCell ref="E126:H126"/>
    <mergeCell ref="E128:H128"/>
    <mergeCell ref="E85:H85"/>
    <mergeCell ref="E87:H87"/>
    <mergeCell ref="E89:H89"/>
    <mergeCell ref="D110:F110"/>
    <mergeCell ref="D111:F111"/>
    <mergeCell ref="E7:H7"/>
    <mergeCell ref="E9:H9"/>
    <mergeCell ref="B252:H252"/>
    <mergeCell ref="B253:H253"/>
    <mergeCell ref="B254:H254"/>
    <mergeCell ref="B255:H255"/>
    <mergeCell ref="E130:H130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57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818</v>
      </c>
      <c r="H4" s="20"/>
    </row>
    <row r="5" spans="2:8" ht="12" customHeight="1">
      <c r="B5" s="20"/>
      <c r="C5" s="24" t="s">
        <v>12</v>
      </c>
      <c r="D5" s="245" t="s">
        <v>13</v>
      </c>
      <c r="E5" s="227"/>
      <c r="F5" s="227"/>
      <c r="H5" s="20"/>
    </row>
    <row r="6" spans="2:8" ht="36.9" customHeight="1">
      <c r="B6" s="20"/>
      <c r="C6" s="26" t="s">
        <v>15</v>
      </c>
      <c r="D6" s="242" t="s">
        <v>16</v>
      </c>
      <c r="E6" s="227"/>
      <c r="F6" s="227"/>
      <c r="H6" s="20"/>
    </row>
    <row r="7" spans="2:8" ht="16.5" customHeight="1">
      <c r="B7" s="20"/>
      <c r="C7" s="27" t="s">
        <v>21</v>
      </c>
      <c r="D7" s="55" t="str">
        <f>'Rekapitulácia stavby'!AN8</f>
        <v>5. 12. 2022</v>
      </c>
      <c r="H7" s="20"/>
    </row>
    <row r="8" spans="2:8" s="1" customFormat="1" ht="10.8" customHeight="1">
      <c r="B8" s="32"/>
      <c r="H8" s="32"/>
    </row>
    <row r="9" spans="2:8" s="10" customFormat="1" ht="29.25" customHeight="1">
      <c r="B9" s="136"/>
      <c r="C9" s="137" t="s">
        <v>56</v>
      </c>
      <c r="D9" s="138" t="s">
        <v>57</v>
      </c>
      <c r="E9" s="138" t="s">
        <v>134</v>
      </c>
      <c r="F9" s="139" t="s">
        <v>819</v>
      </c>
      <c r="H9" s="136"/>
    </row>
    <row r="10" spans="2:8" s="1" customFormat="1" ht="26.4" customHeight="1">
      <c r="B10" s="32"/>
      <c r="C10" s="215" t="s">
        <v>820</v>
      </c>
      <c r="D10" s="215" t="s">
        <v>80</v>
      </c>
      <c r="H10" s="32"/>
    </row>
    <row r="11" spans="2:8" s="1" customFormat="1" ht="16.8" customHeight="1">
      <c r="B11" s="32"/>
      <c r="C11" s="216" t="s">
        <v>96</v>
      </c>
      <c r="D11" s="217" t="s">
        <v>1</v>
      </c>
      <c r="E11" s="218" t="s">
        <v>1</v>
      </c>
      <c r="F11" s="219">
        <v>41.3</v>
      </c>
      <c r="H11" s="32"/>
    </row>
    <row r="12" spans="2:8" s="1" customFormat="1" ht="16.8" customHeight="1">
      <c r="B12" s="32"/>
      <c r="C12" s="216" t="s">
        <v>98</v>
      </c>
      <c r="D12" s="217" t="s">
        <v>1</v>
      </c>
      <c r="E12" s="218" t="s">
        <v>1</v>
      </c>
      <c r="F12" s="219">
        <v>80</v>
      </c>
      <c r="H12" s="32"/>
    </row>
    <row r="13" spans="2:8" s="1" customFormat="1" ht="16.8" customHeight="1">
      <c r="B13" s="32"/>
      <c r="C13" s="216" t="s">
        <v>100</v>
      </c>
      <c r="D13" s="217" t="s">
        <v>1</v>
      </c>
      <c r="E13" s="218" t="s">
        <v>1</v>
      </c>
      <c r="F13" s="219">
        <v>18.25</v>
      </c>
      <c r="H13" s="32"/>
    </row>
    <row r="14" spans="2:8" s="1" customFormat="1" ht="16.8" customHeight="1">
      <c r="B14" s="32"/>
      <c r="C14" s="216" t="s">
        <v>102</v>
      </c>
      <c r="D14" s="217" t="s">
        <v>1</v>
      </c>
      <c r="E14" s="218" t="s">
        <v>1</v>
      </c>
      <c r="F14" s="219">
        <v>12.39</v>
      </c>
      <c r="H14" s="32"/>
    </row>
    <row r="15" spans="2:8" s="1" customFormat="1" ht="16.8" customHeight="1">
      <c r="B15" s="32"/>
      <c r="C15" s="216" t="s">
        <v>821</v>
      </c>
      <c r="D15" s="217" t="s">
        <v>1</v>
      </c>
      <c r="E15" s="218" t="s">
        <v>1</v>
      </c>
      <c r="F15" s="219">
        <v>0</v>
      </c>
      <c r="H15" s="32"/>
    </row>
    <row r="16" spans="2:8" s="1" customFormat="1" ht="16.8" customHeight="1">
      <c r="B16" s="32"/>
      <c r="C16" s="216" t="s">
        <v>822</v>
      </c>
      <c r="D16" s="217" t="s">
        <v>1</v>
      </c>
      <c r="E16" s="218" t="s">
        <v>1</v>
      </c>
      <c r="F16" s="219">
        <v>0</v>
      </c>
      <c r="H16" s="32"/>
    </row>
    <row r="17" spans="2:8" s="1" customFormat="1" ht="26.4" customHeight="1">
      <c r="B17" s="32"/>
      <c r="C17" s="215" t="s">
        <v>823</v>
      </c>
      <c r="D17" s="215" t="s">
        <v>86</v>
      </c>
      <c r="H17" s="32"/>
    </row>
    <row r="18" spans="2:8" s="1" customFormat="1" ht="16.8" customHeight="1">
      <c r="B18" s="32"/>
      <c r="C18" s="216" t="s">
        <v>96</v>
      </c>
      <c r="D18" s="217" t="s">
        <v>1</v>
      </c>
      <c r="E18" s="218" t="s">
        <v>1</v>
      </c>
      <c r="F18" s="219">
        <v>41.3</v>
      </c>
      <c r="H18" s="32"/>
    </row>
    <row r="19" spans="2:8" s="1" customFormat="1" ht="16.8" customHeight="1">
      <c r="B19" s="32"/>
      <c r="C19" s="220" t="s">
        <v>1</v>
      </c>
      <c r="D19" s="220" t="s">
        <v>257</v>
      </c>
      <c r="E19" s="17" t="s">
        <v>1</v>
      </c>
      <c r="F19" s="221">
        <v>0</v>
      </c>
      <c r="H19" s="32"/>
    </row>
    <row r="20" spans="2:8" s="1" customFormat="1" ht="16.8" customHeight="1">
      <c r="B20" s="32"/>
      <c r="C20" s="220" t="s">
        <v>1</v>
      </c>
      <c r="D20" s="220" t="s">
        <v>97</v>
      </c>
      <c r="E20" s="17" t="s">
        <v>1</v>
      </c>
      <c r="F20" s="221">
        <v>41.3</v>
      </c>
      <c r="H20" s="32"/>
    </row>
    <row r="21" spans="2:8" s="1" customFormat="1" ht="16.8" customHeight="1">
      <c r="B21" s="32"/>
      <c r="C21" s="220" t="s">
        <v>96</v>
      </c>
      <c r="D21" s="220" t="s">
        <v>157</v>
      </c>
      <c r="E21" s="17" t="s">
        <v>1</v>
      </c>
      <c r="F21" s="221">
        <v>41.3</v>
      </c>
      <c r="H21" s="32"/>
    </row>
    <row r="22" spans="2:8" s="1" customFormat="1" ht="16.8" customHeight="1">
      <c r="B22" s="32"/>
      <c r="C22" s="222" t="s">
        <v>824</v>
      </c>
      <c r="H22" s="32"/>
    </row>
    <row r="23" spans="2:8" s="1" customFormat="1" ht="16.8" customHeight="1">
      <c r="B23" s="32"/>
      <c r="C23" s="220" t="s">
        <v>252</v>
      </c>
      <c r="D23" s="220" t="s">
        <v>253</v>
      </c>
      <c r="E23" s="17" t="s">
        <v>194</v>
      </c>
      <c r="F23" s="221">
        <v>139.55000000000001</v>
      </c>
      <c r="H23" s="32"/>
    </row>
    <row r="24" spans="2:8" s="1" customFormat="1" ht="16.8" customHeight="1">
      <c r="B24" s="32"/>
      <c r="C24" s="220" t="s">
        <v>220</v>
      </c>
      <c r="D24" s="220" t="s">
        <v>221</v>
      </c>
      <c r="E24" s="17" t="s">
        <v>151</v>
      </c>
      <c r="F24" s="221">
        <v>37.734999999999999</v>
      </c>
      <c r="H24" s="32"/>
    </row>
    <row r="25" spans="2:8" s="1" customFormat="1" ht="16.8" customHeight="1">
      <c r="B25" s="32"/>
      <c r="C25" s="220" t="s">
        <v>265</v>
      </c>
      <c r="D25" s="220" t="s">
        <v>266</v>
      </c>
      <c r="E25" s="17" t="s">
        <v>194</v>
      </c>
      <c r="F25" s="221">
        <v>47.494999999999997</v>
      </c>
      <c r="H25" s="32"/>
    </row>
    <row r="26" spans="2:8" s="1" customFormat="1" ht="16.8" customHeight="1">
      <c r="B26" s="32"/>
      <c r="C26" s="216" t="s">
        <v>825</v>
      </c>
      <c r="D26" s="217" t="s">
        <v>1</v>
      </c>
      <c r="E26" s="218" t="s">
        <v>1</v>
      </c>
      <c r="F26" s="219">
        <v>1.19</v>
      </c>
      <c r="H26" s="32"/>
    </row>
    <row r="27" spans="2:8" s="1" customFormat="1" ht="16.8" customHeight="1">
      <c r="B27" s="32"/>
      <c r="C27" s="216" t="s">
        <v>98</v>
      </c>
      <c r="D27" s="217" t="s">
        <v>1</v>
      </c>
      <c r="E27" s="218" t="s">
        <v>1</v>
      </c>
      <c r="F27" s="219">
        <v>80</v>
      </c>
      <c r="H27" s="32"/>
    </row>
    <row r="28" spans="2:8" s="1" customFormat="1" ht="16.8" customHeight="1">
      <c r="B28" s="32"/>
      <c r="C28" s="220" t="s">
        <v>1</v>
      </c>
      <c r="D28" s="220" t="s">
        <v>314</v>
      </c>
      <c r="E28" s="17" t="s">
        <v>1</v>
      </c>
      <c r="F28" s="221">
        <v>0</v>
      </c>
      <c r="H28" s="32"/>
    </row>
    <row r="29" spans="2:8" s="1" customFormat="1" ht="16.8" customHeight="1">
      <c r="B29" s="32"/>
      <c r="C29" s="220" t="s">
        <v>1</v>
      </c>
      <c r="D29" s="220" t="s">
        <v>315</v>
      </c>
      <c r="E29" s="17" t="s">
        <v>1</v>
      </c>
      <c r="F29" s="221">
        <v>80</v>
      </c>
      <c r="H29" s="32"/>
    </row>
    <row r="30" spans="2:8" s="1" customFormat="1" ht="16.8" customHeight="1">
      <c r="B30" s="32"/>
      <c r="C30" s="220" t="s">
        <v>98</v>
      </c>
      <c r="D30" s="220" t="s">
        <v>157</v>
      </c>
      <c r="E30" s="17" t="s">
        <v>1</v>
      </c>
      <c r="F30" s="221">
        <v>80</v>
      </c>
      <c r="H30" s="32"/>
    </row>
    <row r="31" spans="2:8" s="1" customFormat="1" ht="16.8" customHeight="1">
      <c r="B31" s="32"/>
      <c r="C31" s="222" t="s">
        <v>824</v>
      </c>
      <c r="H31" s="32"/>
    </row>
    <row r="32" spans="2:8" s="1" customFormat="1" ht="16.8" customHeight="1">
      <c r="B32" s="32"/>
      <c r="C32" s="220" t="s">
        <v>311</v>
      </c>
      <c r="D32" s="220" t="s">
        <v>312</v>
      </c>
      <c r="E32" s="17" t="s">
        <v>194</v>
      </c>
      <c r="F32" s="221">
        <v>160</v>
      </c>
      <c r="H32" s="32"/>
    </row>
    <row r="33" spans="2:8" s="1" customFormat="1" ht="16.8" customHeight="1">
      <c r="B33" s="32"/>
      <c r="C33" s="220" t="s">
        <v>220</v>
      </c>
      <c r="D33" s="220" t="s">
        <v>221</v>
      </c>
      <c r="E33" s="17" t="s">
        <v>151</v>
      </c>
      <c r="F33" s="221">
        <v>37.734999999999999</v>
      </c>
      <c r="H33" s="32"/>
    </row>
    <row r="34" spans="2:8" s="1" customFormat="1" ht="16.8" customHeight="1">
      <c r="B34" s="32"/>
      <c r="C34" s="220" t="s">
        <v>252</v>
      </c>
      <c r="D34" s="220" t="s">
        <v>253</v>
      </c>
      <c r="E34" s="17" t="s">
        <v>194</v>
      </c>
      <c r="F34" s="221">
        <v>139.55000000000001</v>
      </c>
      <c r="H34" s="32"/>
    </row>
    <row r="35" spans="2:8" s="1" customFormat="1" ht="16.8" customHeight="1">
      <c r="B35" s="32"/>
      <c r="C35" s="220" t="s">
        <v>318</v>
      </c>
      <c r="D35" s="220" t="s">
        <v>319</v>
      </c>
      <c r="E35" s="17" t="s">
        <v>194</v>
      </c>
      <c r="F35" s="221">
        <v>103.163</v>
      </c>
      <c r="H35" s="32"/>
    </row>
    <row r="36" spans="2:8" s="1" customFormat="1" ht="16.8" customHeight="1">
      <c r="B36" s="32"/>
      <c r="C36" s="220" t="s">
        <v>323</v>
      </c>
      <c r="D36" s="220" t="s">
        <v>324</v>
      </c>
      <c r="E36" s="17" t="s">
        <v>194</v>
      </c>
      <c r="F36" s="221">
        <v>103.163</v>
      </c>
      <c r="H36" s="32"/>
    </row>
    <row r="37" spans="2:8" s="1" customFormat="1" ht="16.8" customHeight="1">
      <c r="B37" s="32"/>
      <c r="C37" s="220" t="s">
        <v>259</v>
      </c>
      <c r="D37" s="220" t="s">
        <v>260</v>
      </c>
      <c r="E37" s="17" t="s">
        <v>194</v>
      </c>
      <c r="F37" s="221">
        <v>112.988</v>
      </c>
      <c r="H37" s="32"/>
    </row>
    <row r="38" spans="2:8" s="1" customFormat="1" ht="16.8" customHeight="1">
      <c r="B38" s="32"/>
      <c r="C38" s="216" t="s">
        <v>100</v>
      </c>
      <c r="D38" s="217" t="s">
        <v>1</v>
      </c>
      <c r="E38" s="218" t="s">
        <v>1</v>
      </c>
      <c r="F38" s="219">
        <v>18.25</v>
      </c>
      <c r="H38" s="32"/>
    </row>
    <row r="39" spans="2:8" s="1" customFormat="1" ht="16.8" customHeight="1">
      <c r="B39" s="32"/>
      <c r="C39" s="220" t="s">
        <v>1</v>
      </c>
      <c r="D39" s="220" t="s">
        <v>330</v>
      </c>
      <c r="E39" s="17" t="s">
        <v>1</v>
      </c>
      <c r="F39" s="221">
        <v>0</v>
      </c>
      <c r="H39" s="32"/>
    </row>
    <row r="40" spans="2:8" s="1" customFormat="1" ht="16.8" customHeight="1">
      <c r="B40" s="32"/>
      <c r="C40" s="220" t="s">
        <v>1</v>
      </c>
      <c r="D40" s="220" t="s">
        <v>101</v>
      </c>
      <c r="E40" s="17" t="s">
        <v>1</v>
      </c>
      <c r="F40" s="221">
        <v>18.25</v>
      </c>
      <c r="H40" s="32"/>
    </row>
    <row r="41" spans="2:8" s="1" customFormat="1" ht="16.8" customHeight="1">
      <c r="B41" s="32"/>
      <c r="C41" s="220" t="s">
        <v>100</v>
      </c>
      <c r="D41" s="220" t="s">
        <v>157</v>
      </c>
      <c r="E41" s="17" t="s">
        <v>1</v>
      </c>
      <c r="F41" s="221">
        <v>18.25</v>
      </c>
      <c r="H41" s="32"/>
    </row>
    <row r="42" spans="2:8" s="1" customFormat="1" ht="16.8" customHeight="1">
      <c r="B42" s="32"/>
      <c r="C42" s="222" t="s">
        <v>824</v>
      </c>
      <c r="H42" s="32"/>
    </row>
    <row r="43" spans="2:8" s="1" customFormat="1" ht="16.8" customHeight="1">
      <c r="B43" s="32"/>
      <c r="C43" s="220" t="s">
        <v>327</v>
      </c>
      <c r="D43" s="220" t="s">
        <v>328</v>
      </c>
      <c r="E43" s="17" t="s">
        <v>194</v>
      </c>
      <c r="F43" s="221">
        <v>36.5</v>
      </c>
      <c r="H43" s="32"/>
    </row>
    <row r="44" spans="2:8" s="1" customFormat="1" ht="16.8" customHeight="1">
      <c r="B44" s="32"/>
      <c r="C44" s="220" t="s">
        <v>220</v>
      </c>
      <c r="D44" s="220" t="s">
        <v>221</v>
      </c>
      <c r="E44" s="17" t="s">
        <v>151</v>
      </c>
      <c r="F44" s="221">
        <v>37.734999999999999</v>
      </c>
      <c r="H44" s="32"/>
    </row>
    <row r="45" spans="2:8" s="1" customFormat="1" ht="16.8" customHeight="1">
      <c r="B45" s="32"/>
      <c r="C45" s="220" t="s">
        <v>252</v>
      </c>
      <c r="D45" s="220" t="s">
        <v>253</v>
      </c>
      <c r="E45" s="17" t="s">
        <v>194</v>
      </c>
      <c r="F45" s="221">
        <v>139.55000000000001</v>
      </c>
      <c r="H45" s="32"/>
    </row>
    <row r="46" spans="2:8" s="1" customFormat="1" ht="16.8" customHeight="1">
      <c r="B46" s="32"/>
      <c r="C46" s="220" t="s">
        <v>318</v>
      </c>
      <c r="D46" s="220" t="s">
        <v>319</v>
      </c>
      <c r="E46" s="17" t="s">
        <v>194</v>
      </c>
      <c r="F46" s="221">
        <v>103.163</v>
      </c>
      <c r="H46" s="32"/>
    </row>
    <row r="47" spans="2:8" s="1" customFormat="1" ht="16.8" customHeight="1">
      <c r="B47" s="32"/>
      <c r="C47" s="220" t="s">
        <v>323</v>
      </c>
      <c r="D47" s="220" t="s">
        <v>324</v>
      </c>
      <c r="E47" s="17" t="s">
        <v>194</v>
      </c>
      <c r="F47" s="221">
        <v>103.163</v>
      </c>
      <c r="H47" s="32"/>
    </row>
    <row r="48" spans="2:8" s="1" customFormat="1" ht="16.8" customHeight="1">
      <c r="B48" s="32"/>
      <c r="C48" s="220" t="s">
        <v>259</v>
      </c>
      <c r="D48" s="220" t="s">
        <v>260</v>
      </c>
      <c r="E48" s="17" t="s">
        <v>194</v>
      </c>
      <c r="F48" s="221">
        <v>112.988</v>
      </c>
      <c r="H48" s="32"/>
    </row>
    <row r="49" spans="2:8" s="1" customFormat="1" ht="16.8" customHeight="1">
      <c r="B49" s="32"/>
      <c r="C49" s="216" t="s">
        <v>102</v>
      </c>
      <c r="D49" s="217" t="s">
        <v>1</v>
      </c>
      <c r="E49" s="218" t="s">
        <v>1</v>
      </c>
      <c r="F49" s="219">
        <v>12.39</v>
      </c>
      <c r="H49" s="32"/>
    </row>
    <row r="50" spans="2:8" s="1" customFormat="1" ht="16.8" customHeight="1">
      <c r="B50" s="32"/>
      <c r="C50" s="220" t="s">
        <v>1</v>
      </c>
      <c r="D50" s="220" t="s">
        <v>163</v>
      </c>
      <c r="E50" s="17" t="s">
        <v>1</v>
      </c>
      <c r="F50" s="221">
        <v>0</v>
      </c>
      <c r="H50" s="32"/>
    </row>
    <row r="51" spans="2:8" s="1" customFormat="1" ht="16.8" customHeight="1">
      <c r="B51" s="32"/>
      <c r="C51" s="220" t="s">
        <v>1</v>
      </c>
      <c r="D51" s="220" t="s">
        <v>164</v>
      </c>
      <c r="E51" s="17" t="s">
        <v>1</v>
      </c>
      <c r="F51" s="221">
        <v>12.39</v>
      </c>
      <c r="H51" s="32"/>
    </row>
    <row r="52" spans="2:8" s="1" customFormat="1" ht="16.8" customHeight="1">
      <c r="B52" s="32"/>
      <c r="C52" s="220" t="s">
        <v>102</v>
      </c>
      <c r="D52" s="220" t="s">
        <v>157</v>
      </c>
      <c r="E52" s="17" t="s">
        <v>1</v>
      </c>
      <c r="F52" s="221">
        <v>12.39</v>
      </c>
      <c r="H52" s="32"/>
    </row>
    <row r="53" spans="2:8" s="1" customFormat="1" ht="16.8" customHeight="1">
      <c r="B53" s="32"/>
      <c r="C53" s="222" t="s">
        <v>824</v>
      </c>
      <c r="H53" s="32"/>
    </row>
    <row r="54" spans="2:8" s="1" customFormat="1" ht="16.8" customHeight="1">
      <c r="B54" s="32"/>
      <c r="C54" s="220" t="s">
        <v>160</v>
      </c>
      <c r="D54" s="220" t="s">
        <v>161</v>
      </c>
      <c r="E54" s="17" t="s">
        <v>151</v>
      </c>
      <c r="F54" s="221">
        <v>12.39</v>
      </c>
      <c r="H54" s="32"/>
    </row>
    <row r="55" spans="2:8" s="1" customFormat="1" ht="16.8" customHeight="1">
      <c r="B55" s="32"/>
      <c r="C55" s="220" t="s">
        <v>168</v>
      </c>
      <c r="D55" s="220" t="s">
        <v>169</v>
      </c>
      <c r="E55" s="17" t="s">
        <v>170</v>
      </c>
      <c r="F55" s="221">
        <v>18.957000000000001</v>
      </c>
      <c r="H55" s="32"/>
    </row>
    <row r="56" spans="2:8" s="1" customFormat="1" ht="7.35" customHeight="1">
      <c r="B56" s="47"/>
      <c r="C56" s="48"/>
      <c r="D56" s="48"/>
      <c r="E56" s="48"/>
      <c r="F56" s="48"/>
      <c r="G56" s="48"/>
      <c r="H56" s="32"/>
    </row>
    <row r="57" spans="2:8" s="1" customFormat="1"/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01 - SO02.01 Drobná archi...</vt:lpstr>
      <vt:lpstr>02 - SO02.02 Sadové úpravy</vt:lpstr>
      <vt:lpstr>03 - SO02.03 Závlaha</vt:lpstr>
      <vt:lpstr>Zoznam figúr</vt:lpstr>
      <vt:lpstr>'01 - SO02.01 Drobná archi...'!Názvy_tlače</vt:lpstr>
      <vt:lpstr>'02 - SO02.02 Sadové úpravy'!Názvy_tlače</vt:lpstr>
      <vt:lpstr>'03 - SO02.03 Závlaha'!Názvy_tlače</vt:lpstr>
      <vt:lpstr>'Rekapitulácia stavby'!Názvy_tlače</vt:lpstr>
      <vt:lpstr>'Zoznam figúr'!Názvy_tlače</vt:lpstr>
      <vt:lpstr>'01 - SO02.01 Drobná archi...'!Oblasť_tlače</vt:lpstr>
      <vt:lpstr>'02 - SO02.02 Sadové úpravy'!Oblasť_tlače</vt:lpstr>
      <vt:lpstr>'03 - SO02.03 Závlaha'!Oblasť_tlače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2022-12-15T06:45:20Z</dcterms:created>
  <dcterms:modified xsi:type="dcterms:W3CDTF">2022-12-15T06:53:39Z</dcterms:modified>
</cp:coreProperties>
</file>