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xr:revisionPtr revIDLastSave="0" documentId="13_ncr:1_{4D2DA2E3-A6EB-4F3F-88C1-D994E74A89B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ácia stavby" sheetId="1" r:id="rId1"/>
    <sheet name="05x - SO04 - Areálové spe..." sheetId="2" r:id="rId2"/>
    <sheet name="05x1 - SO05 - Stavebné úp..." sheetId="3" r:id="rId3"/>
    <sheet name="Zoznam figúr" sheetId="4" r:id="rId4"/>
  </sheets>
  <definedNames>
    <definedName name="_xlnm._FilterDatabase" localSheetId="1" hidden="1">'05x - SO04 - Areálové spe...'!$C$129:$K$181</definedName>
    <definedName name="_xlnm._FilterDatabase" localSheetId="2" hidden="1">'05x1 - SO05 - Stavebné úp...'!$C$132:$K$286</definedName>
    <definedName name="_xlnm.Print_Titles" localSheetId="1">'05x - SO04 - Areálové spe...'!$129:$129</definedName>
    <definedName name="_xlnm.Print_Titles" localSheetId="2">'05x1 - SO05 - Stavebné úp...'!$132:$132</definedName>
    <definedName name="_xlnm.Print_Titles" localSheetId="0">'Rekapitulácia stavby'!$92:$92</definedName>
    <definedName name="_xlnm.Print_Titles" localSheetId="3">'Zoznam figúr'!$9:$9</definedName>
    <definedName name="_xlnm.Print_Area" localSheetId="1">'05x - SO04 - Areálové spe...'!$C$4:$J$76,'05x - SO04 - Areálové spe...'!$C$82:$J$111,'05x - SO04 - Areálové spe...'!$B$117:$J$193</definedName>
    <definedName name="_xlnm.Print_Area" localSheetId="2">'05x1 - SO05 - Stavebné úp...'!$C$4:$J$76,'05x1 - SO05 - Stavebné úp...'!$C$82:$J$114,'05x1 - SO05 - Stavebné úp...'!$B$120:$J$296</definedName>
    <definedName name="_xlnm.Print_Area" localSheetId="0">'Rekapitulácia stavby'!$D$4:$AO$76,'Rekapitulácia stavby'!$C$82:$AQ$97</definedName>
    <definedName name="_xlnm.Print_Area" localSheetId="3">'Zoznam figúr'!$C$4:$G$29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4" l="1"/>
  <c r="J39" i="3"/>
  <c r="J38" i="3"/>
  <c r="AY96" i="1" s="1"/>
  <c r="J37" i="3"/>
  <c r="AX96" i="1"/>
  <c r="BI286" i="3"/>
  <c r="BH286" i="3"/>
  <c r="BG286" i="3"/>
  <c r="BE286" i="3"/>
  <c r="T286" i="3"/>
  <c r="R286" i="3"/>
  <c r="P286" i="3"/>
  <c r="BI283" i="3"/>
  <c r="BH283" i="3"/>
  <c r="BG283" i="3"/>
  <c r="BE283" i="3"/>
  <c r="T283" i="3"/>
  <c r="R283" i="3"/>
  <c r="P283" i="3"/>
  <c r="BI280" i="3"/>
  <c r="BH280" i="3"/>
  <c r="BG280" i="3"/>
  <c r="BE280" i="3"/>
  <c r="T280" i="3"/>
  <c r="R280" i="3"/>
  <c r="P280" i="3"/>
  <c r="BI275" i="3"/>
  <c r="BH275" i="3"/>
  <c r="BG275" i="3"/>
  <c r="BE275" i="3"/>
  <c r="T275" i="3"/>
  <c r="R275" i="3"/>
  <c r="P275" i="3"/>
  <c r="BI272" i="3"/>
  <c r="BH272" i="3"/>
  <c r="BG272" i="3"/>
  <c r="BE272" i="3"/>
  <c r="T272" i="3"/>
  <c r="R272" i="3"/>
  <c r="P272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4" i="3"/>
  <c r="BH264" i="3"/>
  <c r="BG264" i="3"/>
  <c r="BE264" i="3"/>
  <c r="T264" i="3"/>
  <c r="R264" i="3"/>
  <c r="P264" i="3"/>
  <c r="BI261" i="3"/>
  <c r="BH261" i="3"/>
  <c r="BG261" i="3"/>
  <c r="BE261" i="3"/>
  <c r="T261" i="3"/>
  <c r="R261" i="3"/>
  <c r="P261" i="3"/>
  <c r="BI257" i="3"/>
  <c r="BH257" i="3"/>
  <c r="BG257" i="3"/>
  <c r="BE257" i="3"/>
  <c r="T257" i="3"/>
  <c r="R257" i="3"/>
  <c r="P257" i="3"/>
  <c r="BI254" i="3"/>
  <c r="BH254" i="3"/>
  <c r="BG254" i="3"/>
  <c r="BE254" i="3"/>
  <c r="T254" i="3"/>
  <c r="R254" i="3"/>
  <c r="P254" i="3"/>
  <c r="BI251" i="3"/>
  <c r="BH251" i="3"/>
  <c r="BG251" i="3"/>
  <c r="BE251" i="3"/>
  <c r="T251" i="3"/>
  <c r="R251" i="3"/>
  <c r="P251" i="3"/>
  <c r="BI248" i="3"/>
  <c r="BH248" i="3"/>
  <c r="BG248" i="3"/>
  <c r="BE248" i="3"/>
  <c r="T248" i="3"/>
  <c r="R248" i="3"/>
  <c r="P248" i="3"/>
  <c r="BI245" i="3"/>
  <c r="BH245" i="3"/>
  <c r="BG245" i="3"/>
  <c r="BE245" i="3"/>
  <c r="T245" i="3"/>
  <c r="R245" i="3"/>
  <c r="P245" i="3"/>
  <c r="BI242" i="3"/>
  <c r="BH242" i="3"/>
  <c r="BG242" i="3"/>
  <c r="BE242" i="3"/>
  <c r="T242" i="3"/>
  <c r="R242" i="3"/>
  <c r="P242" i="3"/>
  <c r="BI239" i="3"/>
  <c r="BH239" i="3"/>
  <c r="BG239" i="3"/>
  <c r="BE239" i="3"/>
  <c r="T239" i="3"/>
  <c r="R239" i="3"/>
  <c r="P239" i="3"/>
  <c r="BI236" i="3"/>
  <c r="BH236" i="3"/>
  <c r="BG236" i="3"/>
  <c r="BE236" i="3"/>
  <c r="T236" i="3"/>
  <c r="R236" i="3"/>
  <c r="P236" i="3"/>
  <c r="BI233" i="3"/>
  <c r="BH233" i="3"/>
  <c r="BG233" i="3"/>
  <c r="BE233" i="3"/>
  <c r="T233" i="3"/>
  <c r="R233" i="3"/>
  <c r="P233" i="3"/>
  <c r="BI230" i="3"/>
  <c r="BH230" i="3"/>
  <c r="BG230" i="3"/>
  <c r="BE230" i="3"/>
  <c r="T230" i="3"/>
  <c r="R230" i="3"/>
  <c r="P230" i="3"/>
  <c r="BI227" i="3"/>
  <c r="BH227" i="3"/>
  <c r="BG227" i="3"/>
  <c r="BE227" i="3"/>
  <c r="T227" i="3"/>
  <c r="R227" i="3"/>
  <c r="P227" i="3"/>
  <c r="BI224" i="3"/>
  <c r="BH224" i="3"/>
  <c r="BG224" i="3"/>
  <c r="BE224" i="3"/>
  <c r="T224" i="3"/>
  <c r="R224" i="3"/>
  <c r="P224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18" i="3"/>
  <c r="BH218" i="3"/>
  <c r="BG218" i="3"/>
  <c r="BE218" i="3"/>
  <c r="T218" i="3"/>
  <c r="R218" i="3"/>
  <c r="P218" i="3"/>
  <c r="BI215" i="3"/>
  <c r="BH215" i="3"/>
  <c r="BG215" i="3"/>
  <c r="BE215" i="3"/>
  <c r="T215" i="3"/>
  <c r="R215" i="3"/>
  <c r="P215" i="3"/>
  <c r="BI212" i="3"/>
  <c r="BH212" i="3"/>
  <c r="BG212" i="3"/>
  <c r="BE212" i="3"/>
  <c r="T212" i="3"/>
  <c r="R212" i="3"/>
  <c r="P212" i="3"/>
  <c r="BI208" i="3"/>
  <c r="BH208" i="3"/>
  <c r="BG208" i="3"/>
  <c r="BE208" i="3"/>
  <c r="T208" i="3"/>
  <c r="R208" i="3"/>
  <c r="P208" i="3"/>
  <c r="BI204" i="3"/>
  <c r="BH204" i="3"/>
  <c r="BG204" i="3"/>
  <c r="BE204" i="3"/>
  <c r="T204" i="3"/>
  <c r="R204" i="3"/>
  <c r="P204" i="3"/>
  <c r="BI199" i="3"/>
  <c r="BH199" i="3"/>
  <c r="BG199" i="3"/>
  <c r="BE199" i="3"/>
  <c r="T199" i="3"/>
  <c r="R199" i="3"/>
  <c r="P199" i="3"/>
  <c r="BI196" i="3"/>
  <c r="BH196" i="3"/>
  <c r="BG196" i="3"/>
  <c r="BE196" i="3"/>
  <c r="T196" i="3"/>
  <c r="R196" i="3"/>
  <c r="P196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R190" i="3"/>
  <c r="P190" i="3"/>
  <c r="BI186" i="3"/>
  <c r="BH186" i="3"/>
  <c r="BG186" i="3"/>
  <c r="BE186" i="3"/>
  <c r="T186" i="3"/>
  <c r="R186" i="3"/>
  <c r="P186" i="3"/>
  <c r="BI182" i="3"/>
  <c r="BH182" i="3"/>
  <c r="BG182" i="3"/>
  <c r="BE182" i="3"/>
  <c r="T182" i="3"/>
  <c r="R182" i="3"/>
  <c r="P182" i="3"/>
  <c r="BI179" i="3"/>
  <c r="BH179" i="3"/>
  <c r="BG179" i="3"/>
  <c r="BE179" i="3"/>
  <c r="T179" i="3"/>
  <c r="R179" i="3"/>
  <c r="P179" i="3"/>
  <c r="BI176" i="3"/>
  <c r="BH176" i="3"/>
  <c r="BG176" i="3"/>
  <c r="BE176" i="3"/>
  <c r="T176" i="3"/>
  <c r="R176" i="3"/>
  <c r="P176" i="3"/>
  <c r="BI172" i="3"/>
  <c r="BH172" i="3"/>
  <c r="BG172" i="3"/>
  <c r="BE172" i="3"/>
  <c r="T172" i="3"/>
  <c r="R172" i="3"/>
  <c r="P172" i="3"/>
  <c r="BI169" i="3"/>
  <c r="BH169" i="3"/>
  <c r="BG169" i="3"/>
  <c r="BE169" i="3"/>
  <c r="T169" i="3"/>
  <c r="R169" i="3"/>
  <c r="P169" i="3"/>
  <c r="BI166" i="3"/>
  <c r="BH166" i="3"/>
  <c r="BG166" i="3"/>
  <c r="BE166" i="3"/>
  <c r="T166" i="3"/>
  <c r="R166" i="3"/>
  <c r="P166" i="3"/>
  <c r="BI163" i="3"/>
  <c r="BH163" i="3"/>
  <c r="BG163" i="3"/>
  <c r="BE163" i="3"/>
  <c r="T163" i="3"/>
  <c r="R163" i="3"/>
  <c r="P163" i="3"/>
  <c r="BI160" i="3"/>
  <c r="BH160" i="3"/>
  <c r="BG160" i="3"/>
  <c r="BE160" i="3"/>
  <c r="T160" i="3"/>
  <c r="R160" i="3"/>
  <c r="P160" i="3"/>
  <c r="BI157" i="3"/>
  <c r="BH157" i="3"/>
  <c r="BG157" i="3"/>
  <c r="BE157" i="3"/>
  <c r="T157" i="3"/>
  <c r="R157" i="3"/>
  <c r="P157" i="3"/>
  <c r="BI154" i="3"/>
  <c r="BH154" i="3"/>
  <c r="BG154" i="3"/>
  <c r="BE154" i="3"/>
  <c r="T154" i="3"/>
  <c r="R154" i="3"/>
  <c r="P154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5" i="3"/>
  <c r="BH145" i="3"/>
  <c r="BG145" i="3"/>
  <c r="BE145" i="3"/>
  <c r="T145" i="3"/>
  <c r="R145" i="3"/>
  <c r="P145" i="3"/>
  <c r="BI142" i="3"/>
  <c r="BH142" i="3"/>
  <c r="BG142" i="3"/>
  <c r="BE142" i="3"/>
  <c r="T142" i="3"/>
  <c r="R142" i="3"/>
  <c r="P142" i="3"/>
  <c r="BI139" i="3"/>
  <c r="BH139" i="3"/>
  <c r="BG139" i="3"/>
  <c r="BE139" i="3"/>
  <c r="T139" i="3"/>
  <c r="R139" i="3"/>
  <c r="P139" i="3"/>
  <c r="BI136" i="3"/>
  <c r="BH136" i="3"/>
  <c r="BG136" i="3"/>
  <c r="BE136" i="3"/>
  <c r="T136" i="3"/>
  <c r="R136" i="3"/>
  <c r="P136" i="3"/>
  <c r="J130" i="3"/>
  <c r="J129" i="3"/>
  <c r="F129" i="3"/>
  <c r="F127" i="3"/>
  <c r="E125" i="3"/>
  <c r="BI112" i="3"/>
  <c r="BH112" i="3"/>
  <c r="BG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BI107" i="3"/>
  <c r="BH107" i="3"/>
  <c r="BG107" i="3"/>
  <c r="BF107" i="3"/>
  <c r="BE107" i="3"/>
  <c r="J92" i="3"/>
  <c r="J91" i="3"/>
  <c r="F91" i="3"/>
  <c r="F89" i="3"/>
  <c r="E87" i="3"/>
  <c r="J18" i="3"/>
  <c r="E18" i="3"/>
  <c r="F130" i="3" s="1"/>
  <c r="J17" i="3"/>
  <c r="J12" i="3"/>
  <c r="J127" i="3"/>
  <c r="E7" i="3"/>
  <c r="E123" i="3" s="1"/>
  <c r="J39" i="2"/>
  <c r="J38" i="2"/>
  <c r="AY95" i="1" s="1"/>
  <c r="J37" i="2"/>
  <c r="AX95" i="1" s="1"/>
  <c r="BI181" i="2"/>
  <c r="BH181" i="2"/>
  <c r="BG181" i="2"/>
  <c r="BE181" i="2"/>
  <c r="T181" i="2"/>
  <c r="T180" i="2" s="1"/>
  <c r="R181" i="2"/>
  <c r="R180" i="2" s="1"/>
  <c r="P181" i="2"/>
  <c r="P180" i="2" s="1"/>
  <c r="BI176" i="2"/>
  <c r="BH176" i="2"/>
  <c r="BG176" i="2"/>
  <c r="BE176" i="2"/>
  <c r="T176" i="2"/>
  <c r="R176" i="2"/>
  <c r="P176" i="2"/>
  <c r="BI172" i="2"/>
  <c r="BH172" i="2"/>
  <c r="BG172" i="2"/>
  <c r="BE172" i="2"/>
  <c r="T172" i="2"/>
  <c r="R172" i="2"/>
  <c r="P172" i="2"/>
  <c r="BI166" i="2"/>
  <c r="BH166" i="2"/>
  <c r="BG166" i="2"/>
  <c r="BE166" i="2"/>
  <c r="T166" i="2"/>
  <c r="R166" i="2"/>
  <c r="P166" i="2"/>
  <c r="BI161" i="2"/>
  <c r="BH161" i="2"/>
  <c r="BG161" i="2"/>
  <c r="BE161" i="2"/>
  <c r="T161" i="2"/>
  <c r="R161" i="2"/>
  <c r="P161" i="2"/>
  <c r="BI156" i="2"/>
  <c r="BH156" i="2"/>
  <c r="BG156" i="2"/>
  <c r="BE156" i="2"/>
  <c r="T156" i="2"/>
  <c r="R156" i="2"/>
  <c r="P156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R137" i="2"/>
  <c r="P137" i="2"/>
  <c r="BI133" i="2"/>
  <c r="BH133" i="2"/>
  <c r="BG133" i="2"/>
  <c r="BE133" i="2"/>
  <c r="T133" i="2"/>
  <c r="R133" i="2"/>
  <c r="P133" i="2"/>
  <c r="J127" i="2"/>
  <c r="J126" i="2"/>
  <c r="F126" i="2"/>
  <c r="F124" i="2"/>
  <c r="E122" i="2"/>
  <c r="BI109" i="2"/>
  <c r="BH109" i="2"/>
  <c r="BG109" i="2"/>
  <c r="BE109" i="2"/>
  <c r="BI108" i="2"/>
  <c r="BH108" i="2"/>
  <c r="BG108" i="2"/>
  <c r="BF108" i="2"/>
  <c r="BE108" i="2"/>
  <c r="BI107" i="2"/>
  <c r="BH107" i="2"/>
  <c r="BG107" i="2"/>
  <c r="BF107" i="2"/>
  <c r="BE107" i="2"/>
  <c r="BI106" i="2"/>
  <c r="BH106" i="2"/>
  <c r="BG106" i="2"/>
  <c r="BF106" i="2"/>
  <c r="BE106" i="2"/>
  <c r="BI105" i="2"/>
  <c r="BH105" i="2"/>
  <c r="BG105" i="2"/>
  <c r="BF105" i="2"/>
  <c r="BE105" i="2"/>
  <c r="BI104" i="2"/>
  <c r="BH104" i="2"/>
  <c r="BG104" i="2"/>
  <c r="BF104" i="2"/>
  <c r="BE104" i="2"/>
  <c r="J92" i="2"/>
  <c r="J91" i="2"/>
  <c r="F91" i="2"/>
  <c r="F89" i="2"/>
  <c r="E87" i="2"/>
  <c r="J18" i="2"/>
  <c r="E18" i="2"/>
  <c r="F92" i="2" s="1"/>
  <c r="J17" i="2"/>
  <c r="J12" i="2"/>
  <c r="J89" i="2" s="1"/>
  <c r="E7" i="2"/>
  <c r="E85" i="2"/>
  <c r="L90" i="1"/>
  <c r="AM90" i="1"/>
  <c r="AM89" i="1"/>
  <c r="L89" i="1"/>
  <c r="AM87" i="1"/>
  <c r="L87" i="1"/>
  <c r="L85" i="1"/>
  <c r="L84" i="1"/>
  <c r="J172" i="2"/>
  <c r="BK156" i="2"/>
  <c r="BK143" i="2"/>
  <c r="BK283" i="3"/>
  <c r="BK257" i="3"/>
  <c r="J239" i="3"/>
  <c r="BK142" i="3"/>
  <c r="J248" i="3"/>
  <c r="BK212" i="3"/>
  <c r="BK179" i="3"/>
  <c r="BK267" i="3"/>
  <c r="BK218" i="3"/>
  <c r="BK264" i="3"/>
  <c r="J215" i="3"/>
  <c r="BK157" i="3"/>
  <c r="J145" i="3"/>
  <c r="J257" i="3"/>
  <c r="J212" i="3"/>
  <c r="BK181" i="2"/>
  <c r="J161" i="2"/>
  <c r="BK146" i="2"/>
  <c r="BK149" i="2"/>
  <c r="BK261" i="3"/>
  <c r="J222" i="3"/>
  <c r="J169" i="3"/>
  <c r="J148" i="3"/>
  <c r="BK245" i="3"/>
  <c r="J275" i="3"/>
  <c r="BK224" i="3"/>
  <c r="J286" i="3"/>
  <c r="BK233" i="3"/>
  <c r="BK190" i="3"/>
  <c r="J179" i="3"/>
  <c r="J251" i="3"/>
  <c r="J193" i="3"/>
  <c r="BK172" i="2"/>
  <c r="BK161" i="2"/>
  <c r="BK140" i="2"/>
  <c r="BK133" i="2"/>
  <c r="BK269" i="3"/>
  <c r="BK242" i="3"/>
  <c r="J208" i="3"/>
  <c r="J160" i="3"/>
  <c r="J268" i="3"/>
  <c r="BK222" i="3"/>
  <c r="BK193" i="3"/>
  <c r="J264" i="3"/>
  <c r="J166" i="3"/>
  <c r="J280" i="3"/>
  <c r="BK227" i="3"/>
  <c r="BK145" i="3"/>
  <c r="J272" i="3"/>
  <c r="BK248" i="3"/>
  <c r="BK136" i="3"/>
  <c r="BK176" i="2"/>
  <c r="J166" i="2"/>
  <c r="J152" i="2"/>
  <c r="J140" i="2"/>
  <c r="BK268" i="3"/>
  <c r="BK251" i="3"/>
  <c r="BK172" i="3"/>
  <c r="BK151" i="3"/>
  <c r="J236" i="3"/>
  <c r="BK204" i="3"/>
  <c r="BK169" i="3"/>
  <c r="J196" i="3"/>
  <c r="J283" i="3"/>
  <c r="J221" i="3"/>
  <c r="BK166" i="3"/>
  <c r="J172" i="3"/>
  <c r="J267" i="3"/>
  <c r="J139" i="3"/>
  <c r="J176" i="2"/>
  <c r="J156" i="2"/>
  <c r="J143" i="2"/>
  <c r="BK137" i="2"/>
  <c r="J245" i="3"/>
  <c r="BK230" i="3"/>
  <c r="J190" i="3"/>
  <c r="J157" i="3"/>
  <c r="BK275" i="3"/>
  <c r="J227" i="3"/>
  <c r="J186" i="3"/>
  <c r="BK236" i="3"/>
  <c r="J142" i="3"/>
  <c r="J218" i="3"/>
  <c r="J176" i="3"/>
  <c r="J163" i="3"/>
  <c r="J233" i="3"/>
  <c r="J182" i="3"/>
  <c r="BK166" i="2"/>
  <c r="J149" i="2"/>
  <c r="J137" i="2"/>
  <c r="AS94" i="1"/>
  <c r="BK176" i="3"/>
  <c r="BK221" i="3"/>
  <c r="J136" i="3"/>
  <c r="J261" i="3"/>
  <c r="BK160" i="3"/>
  <c r="J242" i="3"/>
  <c r="BK208" i="3"/>
  <c r="BK163" i="3"/>
  <c r="J269" i="3"/>
  <c r="BK239" i="3"/>
  <c r="BK186" i="3"/>
  <c r="J181" i="2"/>
  <c r="BK152" i="2"/>
  <c r="J146" i="2"/>
  <c r="J133" i="2"/>
  <c r="BK272" i="3"/>
  <c r="J254" i="3"/>
  <c r="J224" i="3"/>
  <c r="BK286" i="3"/>
  <c r="J230" i="3"/>
  <c r="BK196" i="3"/>
  <c r="BK280" i="3"/>
  <c r="BK199" i="3"/>
  <c r="J151" i="3"/>
  <c r="BK148" i="3"/>
  <c r="BK154" i="3"/>
  <c r="BK215" i="3"/>
  <c r="BK182" i="3"/>
  <c r="J204" i="3"/>
  <c r="J154" i="3"/>
  <c r="BK139" i="3"/>
  <c r="BK254" i="3"/>
  <c r="J199" i="3"/>
  <c r="T132" i="2" l="1"/>
  <c r="R155" i="2"/>
  <c r="BK175" i="3"/>
  <c r="J175" i="3" s="1"/>
  <c r="J99" i="3" s="1"/>
  <c r="BK155" i="2"/>
  <c r="J155" i="2"/>
  <c r="J99" i="2" s="1"/>
  <c r="T135" i="3"/>
  <c r="R185" i="3"/>
  <c r="BK132" i="2"/>
  <c r="J132" i="2" s="1"/>
  <c r="J98" i="2" s="1"/>
  <c r="R135" i="3"/>
  <c r="T175" i="3"/>
  <c r="T185" i="3"/>
  <c r="P155" i="2"/>
  <c r="BK135" i="3"/>
  <c r="J135" i="3" s="1"/>
  <c r="J98" i="3" s="1"/>
  <c r="P185" i="3"/>
  <c r="P223" i="3"/>
  <c r="BK279" i="3"/>
  <c r="BK278" i="3" s="1"/>
  <c r="J278" i="3" s="1"/>
  <c r="J102" i="3" s="1"/>
  <c r="R132" i="2"/>
  <c r="R131" i="2" s="1"/>
  <c r="R130" i="2" s="1"/>
  <c r="P175" i="3"/>
  <c r="R223" i="3"/>
  <c r="R279" i="3"/>
  <c r="R278" i="3" s="1"/>
  <c r="P132" i="2"/>
  <c r="P131" i="2"/>
  <c r="P130" i="2" s="1"/>
  <c r="AU95" i="1" s="1"/>
  <c r="BK185" i="3"/>
  <c r="J185" i="3"/>
  <c r="J100" i="3" s="1"/>
  <c r="BK223" i="3"/>
  <c r="J223" i="3" s="1"/>
  <c r="J101" i="3" s="1"/>
  <c r="T279" i="3"/>
  <c r="T278" i="3"/>
  <c r="T155" i="2"/>
  <c r="P135" i="3"/>
  <c r="P134" i="3" s="1"/>
  <c r="P133" i="3" s="1"/>
  <c r="AU96" i="1" s="1"/>
  <c r="R175" i="3"/>
  <c r="T223" i="3"/>
  <c r="P279" i="3"/>
  <c r="P278" i="3"/>
  <c r="BK180" i="2"/>
  <c r="BK131" i="2" s="1"/>
  <c r="J131" i="2" s="1"/>
  <c r="J97" i="2" s="1"/>
  <c r="E85" i="3"/>
  <c r="BF142" i="3"/>
  <c r="BF196" i="3"/>
  <c r="BF230" i="3"/>
  <c r="BF242" i="3"/>
  <c r="BF245" i="3"/>
  <c r="BF264" i="3"/>
  <c r="BF267" i="3"/>
  <c r="BF268" i="3"/>
  <c r="J89" i="3"/>
  <c r="BF136" i="3"/>
  <c r="BF157" i="3"/>
  <c r="BF166" i="3"/>
  <c r="F92" i="3"/>
  <c r="BF151" i="3"/>
  <c r="BF169" i="3"/>
  <c r="BF182" i="3"/>
  <c r="BF186" i="3"/>
  <c r="BF204" i="3"/>
  <c r="BF212" i="3"/>
  <c r="BF222" i="3"/>
  <c r="BF224" i="3"/>
  <c r="BF261" i="3"/>
  <c r="BF275" i="3"/>
  <c r="BF280" i="3"/>
  <c r="BF145" i="3"/>
  <c r="BF176" i="3"/>
  <c r="BF193" i="3"/>
  <c r="BF215" i="3"/>
  <c r="BF233" i="3"/>
  <c r="BF272" i="3"/>
  <c r="BF286" i="3"/>
  <c r="BF163" i="3"/>
  <c r="BF172" i="3"/>
  <c r="BF154" i="3"/>
  <c r="BF190" i="3"/>
  <c r="BF199" i="3"/>
  <c r="BF208" i="3"/>
  <c r="BF218" i="3"/>
  <c r="BF139" i="3"/>
  <c r="BF148" i="3"/>
  <c r="BF160" i="3"/>
  <c r="BF179" i="3"/>
  <c r="BF221" i="3"/>
  <c r="BF227" i="3"/>
  <c r="BF236" i="3"/>
  <c r="BF239" i="3"/>
  <c r="BF248" i="3"/>
  <c r="BF251" i="3"/>
  <c r="BF254" i="3"/>
  <c r="BF257" i="3"/>
  <c r="BF269" i="3"/>
  <c r="BF283" i="3"/>
  <c r="J124" i="2"/>
  <c r="F127" i="2"/>
  <c r="BF133" i="2"/>
  <c r="E120" i="2"/>
  <c r="BF137" i="2"/>
  <c r="BF140" i="2"/>
  <c r="BF143" i="2"/>
  <c r="BF146" i="2"/>
  <c r="BF152" i="2"/>
  <c r="BF156" i="2"/>
  <c r="BF161" i="2"/>
  <c r="BF166" i="2"/>
  <c r="BF172" i="2"/>
  <c r="BF176" i="2"/>
  <c r="BF181" i="2"/>
  <c r="BF149" i="2"/>
  <c r="F38" i="2"/>
  <c r="BC95" i="1" s="1"/>
  <c r="F39" i="2"/>
  <c r="BD95" i="1" s="1"/>
  <c r="F35" i="3"/>
  <c r="AZ96" i="1"/>
  <c r="J35" i="3"/>
  <c r="AV96" i="1" s="1"/>
  <c r="F37" i="3"/>
  <c r="BB96" i="1" s="1"/>
  <c r="F37" i="2"/>
  <c r="BB95" i="1" s="1"/>
  <c r="J35" i="2"/>
  <c r="AV95" i="1"/>
  <c r="F38" i="3"/>
  <c r="BC96" i="1" s="1"/>
  <c r="F35" i="2"/>
  <c r="AZ95" i="1" s="1"/>
  <c r="AZ94" i="1" s="1"/>
  <c r="AV94" i="1" s="1"/>
  <c r="AK29" i="1" s="1"/>
  <c r="F39" i="3"/>
  <c r="BD96" i="1" s="1"/>
  <c r="J180" i="2" l="1"/>
  <c r="J100" i="2" s="1"/>
  <c r="T134" i="3"/>
  <c r="T133" i="3" s="1"/>
  <c r="R134" i="3"/>
  <c r="R133" i="3"/>
  <c r="T131" i="2"/>
  <c r="T130" i="2"/>
  <c r="J279" i="3"/>
  <c r="J103" i="3" s="1"/>
  <c r="BK134" i="3"/>
  <c r="J134" i="3"/>
  <c r="J97" i="3" s="1"/>
  <c r="BK130" i="2"/>
  <c r="J130" i="2" s="1"/>
  <c r="J96" i="2" s="1"/>
  <c r="J30" i="2" s="1"/>
  <c r="J109" i="2" s="1"/>
  <c r="BF109" i="2" s="1"/>
  <c r="J36" i="2" s="1"/>
  <c r="AW95" i="1" s="1"/>
  <c r="AT95" i="1" s="1"/>
  <c r="BC94" i="1"/>
  <c r="AY94" i="1" s="1"/>
  <c r="BD94" i="1"/>
  <c r="W33" i="1" s="1"/>
  <c r="BB94" i="1"/>
  <c r="W31" i="1" s="1"/>
  <c r="AU94" i="1"/>
  <c r="W29" i="1"/>
  <c r="BK133" i="3" l="1"/>
  <c r="J133" i="3"/>
  <c r="J96" i="3" s="1"/>
  <c r="J30" i="3" s="1"/>
  <c r="J112" i="3" s="1"/>
  <c r="J106" i="3" s="1"/>
  <c r="J31" i="3" s="1"/>
  <c r="W32" i="1"/>
  <c r="AX94" i="1"/>
  <c r="F36" i="2"/>
  <c r="BA95" i="1" s="1"/>
  <c r="J103" i="2"/>
  <c r="J31" i="2" s="1"/>
  <c r="J32" i="2" s="1"/>
  <c r="AG95" i="1" s="1"/>
  <c r="BF112" i="3" l="1"/>
  <c r="J41" i="2"/>
  <c r="AN95" i="1"/>
  <c r="J36" i="3"/>
  <c r="AW96" i="1" s="1"/>
  <c r="AT96" i="1" s="1"/>
  <c r="J32" i="3"/>
  <c r="AG96" i="1" s="1"/>
  <c r="J114" i="3"/>
  <c r="J111" i="2"/>
  <c r="AN96" i="1" l="1"/>
  <c r="J41" i="3"/>
  <c r="AG94" i="1"/>
  <c r="AK26" i="1" s="1"/>
  <c r="F36" i="3"/>
  <c r="BA96" i="1" s="1"/>
  <c r="BA94" i="1" l="1"/>
  <c r="AW94" i="1"/>
  <c r="AK30" i="1" s="1"/>
  <c r="AK35" i="1" s="1"/>
  <c r="AT94" i="1" l="1"/>
  <c r="AN94" i="1"/>
  <c r="W30" i="1"/>
</calcChain>
</file>

<file path=xl/sharedStrings.xml><?xml version="1.0" encoding="utf-8"?>
<sst xmlns="http://schemas.openxmlformats.org/spreadsheetml/2006/main" count="2659" uniqueCount="445">
  <si>
    <t>Export Komplet</t>
  </si>
  <si>
    <t/>
  </si>
  <si>
    <t>2.0</t>
  </si>
  <si>
    <t>False</t>
  </si>
  <si>
    <t>{4a72b660-6327-4461-a7dc-2b2d90fadd3d}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</si>
  <si>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</si>
  <si>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</si>
  <si>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</si>
  <si>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</si>
  <si>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</si>
  <si>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</si>
  <si>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</si>
  <si>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</si>
  <si>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04x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</si>
  <si>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</si>
  <si>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</si>
  <si>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NOVOSTAVBA MŠ TRAMÍN - rozpočet 2</t>
  </si>
  <si>
    <t>JKSO:</t>
  </si>
  <si>
    <t>KS:</t>
  </si>
  <si>
    <t>Miesto:</t>
  </si>
  <si>
    <t>Kadnárova 2521/69,Bratislava</t>
  </si>
  <si>
    <t>Dátum:</t>
  </si>
  <si>
    <t>5. 12. 2022</t>
  </si>
  <si>
    <t>Objednávateľ:</t>
  </si>
  <si>
    <t>IČO:</t>
  </si>
  <si>
    <t xml:space="preserve">Mestská časť Bratislava - Rača </t>
  </si>
  <si>
    <t>IČ DPH:</t>
  </si>
  <si>
    <t>Zhotoviteľ:</t>
  </si>
  <si>
    <t>Vyplň údaj</t>
  </si>
  <si>
    <t>Projektant:</t>
  </si>
  <si>
    <t xml:space="preserve">Ing.arch.Peter Kožuško </t>
  </si>
  <si>
    <t>True</t>
  </si>
  <si>
    <t>Spracovateľ:</t>
  </si>
  <si>
    <t>Rosoft,s.r.o.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</si>
  <si>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</si>
  <si>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</si>
  <si>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</si>
  <si>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</si>
  <si>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</si>
  <si>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</si>
  <si>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</si>
  <si>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</si>
  <si>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</si>
  <si>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</si>
  <si>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</si>
  <si>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</si>
  <si>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</si>
  <si>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</si>
  <si>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</si>
  <si>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</si>
  <si>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</si>
  <si>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</si>
  <si>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</si>
  <si>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</si>
  <si>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</si>
  <si>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</si>
  <si>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</si>
  <si>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</si>
  <si>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</si>
  <si>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</si>
  <si>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</si>
  <si>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</si>
  <si>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</si>
  <si>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</si>
  <si>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</si>
  <si>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</si>
  <si>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</si>
  <si>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</si>
  <si>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</si>
  <si>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</si>
  <si>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</si>
  <si>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</si>
  <si>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</si>
  <si>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</si>
  <si>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</si>
  <si>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</si>
  <si>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</si>
  <si>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</si>
  <si>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</si>
  <si>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</si>
  <si>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05x</t>
  </si>
  <si>
    <t>SO04 - Areálové spevnené plochy a chodníky</t>
  </si>
  <si>
    <t>STA</t>
  </si>
  <si>
    <t>1</t>
  </si>
  <si>
    <t>{76178397-10aa-4abd-885f-e265f4355955}</t>
  </si>
  <si>
    <t>05x1</t>
  </si>
  <si>
    <t xml:space="preserve">SO05 - Stavebné úpravy verejnej komunikácie </t>
  </si>
  <si>
    <t>{0bdcbb58-7f62-4dbf-9e3b-c50757ce8a38}</t>
  </si>
  <si>
    <t>pe1</t>
  </si>
  <si>
    <t>98</t>
  </si>
  <si>
    <t>2</t>
  </si>
  <si>
    <t>pe2</t>
  </si>
  <si>
    <t>268,85</t>
  </si>
  <si>
    <t>Objekt:</t>
  </si>
  <si>
    <t>05x - SO04 - Areálové spevnené plochy a chodníky</t>
  </si>
  <si>
    <t>Náklady z rozpočtu</t>
  </si>
  <si>
    <t>Ostatné náklady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</si>
  <si>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</si>
  <si>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</si>
  <si>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</si>
  <si>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</si>
  <si>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</si>
  <si>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   </t>
  </si>
  <si>
    <t xml:space="preserve">    5 - Komunikácie</t>
  </si>
  <si>
    <t xml:space="preserve">    99 - Presun hmôt HSV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</si>
  <si>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</si>
  <si>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</si>
  <si>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</si>
  <si>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</si>
  <si>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</si>
  <si>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</si>
  <si>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</si>
  <si>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</si>
  <si>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</si>
  <si>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</si>
  <si>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</si>
  <si>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</si>
  <si>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</si>
  <si>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</si>
  <si>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</si>
  <si>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</si>
  <si>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</si>
  <si>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</si>
  <si>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</si>
  <si>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</si>
  <si>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</si>
  <si>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</si>
  <si>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</si>
  <si>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</si>
  <si>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 xml:space="preserve">Zemné práce   </t>
  </si>
  <si>
    <t>K</t>
  </si>
  <si>
    <t>122201101.S</t>
  </si>
  <si>
    <t>Odkopávka a prekopávka nezapažená v hornine 3, do 100 m3</t>
  </si>
  <si>
    <t>m3</t>
  </si>
  <si>
    <t>4</t>
  </si>
  <si>
    <t>-1829680133</t>
  </si>
  <si>
    <t>VV</t>
  </si>
  <si>
    <t xml:space="preserve">"odkopávka </t>
  </si>
  <si>
    <t>50,0</t>
  </si>
  <si>
    <t>Súčet</t>
  </si>
  <si>
    <t>122201109.S</t>
  </si>
  <si>
    <t>Odkopávky a prekopávky nezapažené. Príplatok k cenám za lepivosť horniny 3</t>
  </si>
  <si>
    <t>-2037895852</t>
  </si>
  <si>
    <t>3</t>
  </si>
  <si>
    <t>162201101.S</t>
  </si>
  <si>
    <t>Vodorovné premiestnenie výkopku z horniny 1-4 do 20m</t>
  </si>
  <si>
    <t>-1051299904</t>
  </si>
  <si>
    <t>162501102.S</t>
  </si>
  <si>
    <t>Vodorovné premiestnenie výkopku po spevnenej ceste z horniny tr.1-4, do 100 m3 na vzdialenosť do 3000 m</t>
  </si>
  <si>
    <t>730146436</t>
  </si>
  <si>
    <t xml:space="preserve">50,0 " výkop na skládku"   </t>
  </si>
  <si>
    <t>5</t>
  </si>
  <si>
    <t>162501105.S</t>
  </si>
  <si>
    <t>Vodorovné premiestnenie výkopku po spevnenej ceste z horniny tr.1-4, do 100 m3, príplatok k cene za každých ďalšich a začatých 1000 m</t>
  </si>
  <si>
    <t>-4870782</t>
  </si>
  <si>
    <t xml:space="preserve">50,0*12   </t>
  </si>
  <si>
    <t>6</t>
  </si>
  <si>
    <t>167101101.S</t>
  </si>
  <si>
    <t>Nakladanie neuľahnutého výkopku z hornín tr.1-4 do 100 m3</t>
  </si>
  <si>
    <t>-2027913944</t>
  </si>
  <si>
    <t xml:space="preserve">50 " výkop </t>
  </si>
  <si>
    <t>7</t>
  </si>
  <si>
    <t>171209002.S</t>
  </si>
  <si>
    <t>Poplatok za skladovanie - zemina a kamenivo (17 05) ostatné</t>
  </si>
  <si>
    <t>t</t>
  </si>
  <si>
    <t>1533476055</t>
  </si>
  <si>
    <t xml:space="preserve">50,0*1,8  "zemina z výkopov"   </t>
  </si>
  <si>
    <t>Komunikácie</t>
  </si>
  <si>
    <t>8</t>
  </si>
  <si>
    <t>5642101111</t>
  </si>
  <si>
    <t>Podklad alebo kryt pre mlátový chodník z vápencovej drviny fr. 0-6 mm s rozprestretím, vlhčením a zhutnením do hr. 50 mm, plochy do 200 m2</t>
  </si>
  <si>
    <t>m2</t>
  </si>
  <si>
    <t>1582159777</t>
  </si>
  <si>
    <t xml:space="preserve">"pe1 </t>
  </si>
  <si>
    <t>46,6+51,4</t>
  </si>
  <si>
    <t>Medzisúčet</t>
  </si>
  <si>
    <t>9</t>
  </si>
  <si>
    <t>5642101155</t>
  </si>
  <si>
    <t xml:space="preserve">M+D Mlatová plocha stabilizovaná vrátane stabilizátora a farbív,potrebného príslušenstva </t>
  </si>
  <si>
    <t>-2145729350</t>
  </si>
  <si>
    <t>"pe2</t>
  </si>
  <si>
    <t>10</t>
  </si>
  <si>
    <t>564750311</t>
  </si>
  <si>
    <t>Podklad pre mlátový chodník z kameniva hrubého drveného fr. 0-32 mm s rozprestretím a zhutnením hr. 150 mm</t>
  </si>
  <si>
    <t>2140630804</t>
  </si>
  <si>
    <t>" podkladná vrstva hr.150mm pe1</t>
  </si>
  <si>
    <t>" podkladná vrstva hr.200mm pe2</t>
  </si>
  <si>
    <t>11</t>
  </si>
  <si>
    <t>5647604111</t>
  </si>
  <si>
    <t>Podklad pre mlátovú cestu z kameniva hrubého drveného fr. 0-63 mm s rozprestretím a zhutnením hr. 150 mm, plochy do 200 m2</t>
  </si>
  <si>
    <t>1847466296</t>
  </si>
  <si>
    <t>12</t>
  </si>
  <si>
    <t>564760411.S</t>
  </si>
  <si>
    <t>Podklad pre mlátovú cestu z kameniva hrubého drveného fr. 0-63 mm s rozprestretím a zhutnením hr. 200 mm, plochy do 200 m2</t>
  </si>
  <si>
    <t>-490956956</t>
  </si>
  <si>
    <t>99</t>
  </si>
  <si>
    <t>Presun hmôt HSV</t>
  </si>
  <si>
    <t>13</t>
  </si>
  <si>
    <t>998222011.S</t>
  </si>
  <si>
    <t>Presun hmôt pre pozemné komunikácie s krytom z kameniva (8222, 8225) akejkoľvek dĺžky objektu</t>
  </si>
  <si>
    <t>1704678456</t>
  </si>
  <si>
    <t xml:space="preserve">05x1 - SO05 - Stavebné úpravy verejnej komunikácie </t>
  </si>
  <si>
    <t xml:space="preserve">    2 - Zakladanie   </t>
  </si>
  <si>
    <t xml:space="preserve">    5 - Komunikácie   </t>
  </si>
  <si>
    <t xml:space="preserve">    9 - Ostatné konštrukcie a práce-búranie   </t>
  </si>
  <si>
    <t xml:space="preserve">PSV - Práce a dodávky PSV   </t>
  </si>
  <si>
    <t xml:space="preserve">    711 - Izolácie proti vode a vlhkosti   </t>
  </si>
  <si>
    <t>122302201.S</t>
  </si>
  <si>
    <t>Odkopávka a prekopávka nezapažená pre cesty, v hornine 1-4 do 100 m3</t>
  </si>
  <si>
    <t>-575305912</t>
  </si>
  <si>
    <t xml:space="preserve">13,00  " pre drenáž"   </t>
  </si>
  <si>
    <t>122302209.S</t>
  </si>
  <si>
    <t>Odkopávky a prekopávky nezapažené pre cesty. Príplatok za lepivosť horniny 1-4</t>
  </si>
  <si>
    <t>-960205302</t>
  </si>
  <si>
    <t xml:space="preserve">13,0/2   </t>
  </si>
  <si>
    <t>-719827396</t>
  </si>
  <si>
    <t xml:space="preserve">13,00  "pre drenáž"   </t>
  </si>
  <si>
    <t>-1713502021</t>
  </si>
  <si>
    <t xml:space="preserve">13,00  " výkop na skládku"   </t>
  </si>
  <si>
    <t>295526241</t>
  </si>
  <si>
    <t xml:space="preserve">13,00*12   </t>
  </si>
  <si>
    <t>-534852440</t>
  </si>
  <si>
    <t xml:space="preserve">13,00  " výkop z drenáže"   </t>
  </si>
  <si>
    <t>-409424698</t>
  </si>
  <si>
    <t xml:space="preserve">13,00*1,8  "zemina z výkopov"   </t>
  </si>
  <si>
    <t>175101101.S</t>
  </si>
  <si>
    <t>Obsyp potrubia sypaninou z vhodných hornín 1 až 4 bez prehodenia sypaniny</t>
  </si>
  <si>
    <t>1590148314</t>
  </si>
  <si>
    <t>M</t>
  </si>
  <si>
    <t>583310002700.S</t>
  </si>
  <si>
    <t>Štrkopiesok frakcia 0-8 mm</t>
  </si>
  <si>
    <t>-365576592</t>
  </si>
  <si>
    <t xml:space="preserve">13,00*1,6   </t>
  </si>
  <si>
    <t>181101102.S</t>
  </si>
  <si>
    <t>Úprava pláne v zárezoch v hornine 1-4 so zhutnením</t>
  </si>
  <si>
    <t>1016882775</t>
  </si>
  <si>
    <t xml:space="preserve">10,00   </t>
  </si>
  <si>
    <t>181301103.S</t>
  </si>
  <si>
    <t>Rozprestretie ornice v rovine , plocha do 500 m2, hr.do 200 mm</t>
  </si>
  <si>
    <t>1551936088</t>
  </si>
  <si>
    <t xml:space="preserve">10,00  "zahumusovanie"   </t>
  </si>
  <si>
    <t>183405211.S</t>
  </si>
  <si>
    <t>Výsev trávniku hydroosevom na ornicu</t>
  </si>
  <si>
    <t>1250449158</t>
  </si>
  <si>
    <t>005720001300.S</t>
  </si>
  <si>
    <t>Osivá tráv - trávové semeno</t>
  </si>
  <si>
    <t>kg</t>
  </si>
  <si>
    <t>-848883414</t>
  </si>
  <si>
    <t xml:space="preserve">10 * 0,0309   </t>
  </si>
  <si>
    <t xml:space="preserve">Zakladanie   </t>
  </si>
  <si>
    <t>14</t>
  </si>
  <si>
    <t>212752127.S</t>
  </si>
  <si>
    <t>Trativody z flexodrenážnych rúr DN 160</t>
  </si>
  <si>
    <t>m</t>
  </si>
  <si>
    <t>-2059453321</t>
  </si>
  <si>
    <t xml:space="preserve">40,00   </t>
  </si>
  <si>
    <t>15</t>
  </si>
  <si>
    <t>289971211.S</t>
  </si>
  <si>
    <t>Zhotovenie vrstvy z geotextílie na upravenom povrchu sklon do 1 : 5 , šírky od 0 do 3 m</t>
  </si>
  <si>
    <t>-489981228</t>
  </si>
  <si>
    <t xml:space="preserve">360,00   </t>
  </si>
  <si>
    <t>16</t>
  </si>
  <si>
    <t>693110004500.S</t>
  </si>
  <si>
    <t>Geotextília polypropylénová netkaná 300 g/m2</t>
  </si>
  <si>
    <t>-2129942878</t>
  </si>
  <si>
    <t xml:space="preserve">360,00*1,02   </t>
  </si>
  <si>
    <t xml:space="preserve">Komunikácie   </t>
  </si>
  <si>
    <t>17</t>
  </si>
  <si>
    <t>564851111.S</t>
  </si>
  <si>
    <t>Podklad zo štrkodrviny s rozprestretím a zhutnením, po zhutnení hr. 150 mm</t>
  </si>
  <si>
    <t>1823664657</t>
  </si>
  <si>
    <t xml:space="preserve">160,00  "konštrukcia č. 1 - parkovacia plocha "   </t>
  </si>
  <si>
    <t xml:space="preserve">240,00  "konštrukcia č. 2 - cyklochodník a chodník pre peších "   </t>
  </si>
  <si>
    <t xml:space="preserve">Súčet   </t>
  </si>
  <si>
    <t>18</t>
  </si>
  <si>
    <t>564851114.S</t>
  </si>
  <si>
    <t>Podklad zo štrkodrviny s rozprestretím a zhutnením, po zhutnení hr. do 180 mm</t>
  </si>
  <si>
    <t>316698092</t>
  </si>
  <si>
    <t xml:space="preserve">60,00  "konštrukcia č. 3 - exteriérové garážové statie"   </t>
  </si>
  <si>
    <t>19</t>
  </si>
  <si>
    <t>565141211.S</t>
  </si>
  <si>
    <t>Podklad z asfaltového betónu AC 22 P s rozprestretím a zhutnením v pruhu š. do 3 m, po zhutnení hr. 60 mm</t>
  </si>
  <si>
    <t>508339714</t>
  </si>
  <si>
    <t>565151211.S</t>
  </si>
  <si>
    <t>Podklad z asfaltového betónu AC 22 P s rozprestretím a zhutnením v pruhu š. do 3 m, po zhutnení hr. 70 mm</t>
  </si>
  <si>
    <t>-214644178</t>
  </si>
  <si>
    <t>21</t>
  </si>
  <si>
    <t>567123114.S</t>
  </si>
  <si>
    <t>Podklad z kameniva stmeleného cementom, s rozprestrenm a zhutnením CBGM C 5/6, po zhutnení hr. 150 mm</t>
  </si>
  <si>
    <t>1798548924</t>
  </si>
  <si>
    <t>22</t>
  </si>
  <si>
    <t>573111112.S</t>
  </si>
  <si>
    <t>Postrek asfaltový infiltračný s posypom kamenivom z asfaltu cestného v množstve 0,70 kg/m2</t>
  </si>
  <si>
    <t>-1103466235</t>
  </si>
  <si>
    <t>23</t>
  </si>
  <si>
    <t>573231107.S</t>
  </si>
  <si>
    <t>Postrek asfaltový spojovací bez posypu kamenivom z cestnej emulzie v množstve 0,50 kg/m2</t>
  </si>
  <si>
    <t>797679208</t>
  </si>
  <si>
    <t>24</t>
  </si>
  <si>
    <t>577134251.S</t>
  </si>
  <si>
    <t>Asfaltový betón vrstva obrusná AC 11 O v pruhu š. do 3 m z modifik. asfaltu tr. I, po zhutnení hr. 40 mm</t>
  </si>
  <si>
    <t>106188318</t>
  </si>
  <si>
    <t>25</t>
  </si>
  <si>
    <t>577144251.S</t>
  </si>
  <si>
    <t>Asfaltový betón vrstva obrusná AC 11 O v pruhu š. do 3 m z modifik. asfaltu tr. I, po zhutnení hr. 50 mm</t>
  </si>
  <si>
    <t>135470824</t>
  </si>
  <si>
    <t>26</t>
  </si>
  <si>
    <t>596912213.S</t>
  </si>
  <si>
    <t>Kladenie betónovej dlažby z vegetačných tvárnic hr. 80 mm, do lôžka z kameniva ťaženého, veľkosti do 0,25 m2, plochy nad 100 do 300 m2</t>
  </si>
  <si>
    <t>219200974</t>
  </si>
  <si>
    <t>27</t>
  </si>
  <si>
    <t>592460020100.S</t>
  </si>
  <si>
    <t>Dlažba betónová zatrávňovacia, rozmer 400x400x80 mm, prírodná</t>
  </si>
  <si>
    <t>-828139796</t>
  </si>
  <si>
    <t>28</t>
  </si>
  <si>
    <t>592460008400.S</t>
  </si>
  <si>
    <t>Dlažba betónová hr. 80 mm, farebná</t>
  </si>
  <si>
    <t>1987101788</t>
  </si>
  <si>
    <t xml:space="preserve">Ostatné konštrukcie a práce-búranie   </t>
  </si>
  <si>
    <t>29</t>
  </si>
  <si>
    <t>914001111.S</t>
  </si>
  <si>
    <t>Osadenie a montáž cestnej zvislej dopravnej značky na stĺpik, stĺp, konzolu alebo objekt</t>
  </si>
  <si>
    <t>ks</t>
  </si>
  <si>
    <t>-651465079</t>
  </si>
  <si>
    <t xml:space="preserve">16,00   </t>
  </si>
  <si>
    <t>30</t>
  </si>
  <si>
    <t>404490008500.S</t>
  </si>
  <si>
    <t>Stĺpik Zn, dĺžka 3,5 m,  pre dopravné značky</t>
  </si>
  <si>
    <t>642485611</t>
  </si>
  <si>
    <t xml:space="preserve">7,0  "pre nové značky"   </t>
  </si>
  <si>
    <t>31</t>
  </si>
  <si>
    <t>404410124300.S</t>
  </si>
  <si>
    <t>Regulačná informatívna značka, retroreflexia RA2, pozinkovaná</t>
  </si>
  <si>
    <t>-2112813593</t>
  </si>
  <si>
    <t xml:space="preserve">3,0   </t>
  </si>
  <si>
    <t>32</t>
  </si>
  <si>
    <t>404410180918.S</t>
  </si>
  <si>
    <t>Všeobecná dodatková tabuľa, retroreflexia RA3, pozinkovaná</t>
  </si>
  <si>
    <t>1354345122</t>
  </si>
  <si>
    <t>33</t>
  </si>
  <si>
    <t>404410179342.S</t>
  </si>
  <si>
    <t>Všeobecná dodatková tabuľa, retroreflexia RA1, pozinkovaná</t>
  </si>
  <si>
    <t>-990599875</t>
  </si>
  <si>
    <t xml:space="preserve">2,0   </t>
  </si>
  <si>
    <t>34</t>
  </si>
  <si>
    <t>404410041700.S</t>
  </si>
  <si>
    <t>Regulačná príkazová značka , rozmer 900 mm, retroreflexia RA3, pozinkovaná</t>
  </si>
  <si>
    <t>549387102</t>
  </si>
  <si>
    <t>35</t>
  </si>
  <si>
    <t>404410084700.S</t>
  </si>
  <si>
    <t>Regulačná príkazová značka, rozmer 600 mm, retroreflexia RA1, pozinkovaná</t>
  </si>
  <si>
    <t>148769081</t>
  </si>
  <si>
    <t xml:space="preserve">6,0   </t>
  </si>
  <si>
    <t>36</t>
  </si>
  <si>
    <t>915711612.S</t>
  </si>
  <si>
    <t>Vodorovné dopravné značenie dvojzložkovým studeným plastom deliacich čiar súvislých šírky 125 mm biela retroreflexná</t>
  </si>
  <si>
    <t>-428318134</t>
  </si>
  <si>
    <t xml:space="preserve">100,00   </t>
  </si>
  <si>
    <t>37</t>
  </si>
  <si>
    <t>915715111.S</t>
  </si>
  <si>
    <t>Varovný pás lepený z plastových hmatových vodiacich platní šírky 400 mm - pre nevidiacich</t>
  </si>
  <si>
    <t>-930411991</t>
  </si>
  <si>
    <t xml:space="preserve">45,0   </t>
  </si>
  <si>
    <t>38</t>
  </si>
  <si>
    <t>915715141.S</t>
  </si>
  <si>
    <t>Vodiaci pás lepený z plastových hmatových vodiacich platní šírky 400 mm - pre nevidiacich</t>
  </si>
  <si>
    <t>-1329435319</t>
  </si>
  <si>
    <t>39</t>
  </si>
  <si>
    <t>915721312.S</t>
  </si>
  <si>
    <t>Vodorovné dopravné značenie dvojzložkovým studeným plastom prechodov pre chodcov, šípky, symboly a pod., biela retroreflexná</t>
  </si>
  <si>
    <t>1639824042</t>
  </si>
  <si>
    <t xml:space="preserve">2,4*1   </t>
  </si>
  <si>
    <t>40</t>
  </si>
  <si>
    <t>916362111.S</t>
  </si>
  <si>
    <t>Osadenie cestného obrubníka betónového stojatého do lôžka z betónu prostého tr. C 12/15 s bočnou oporou</t>
  </si>
  <si>
    <t>482558934</t>
  </si>
  <si>
    <t xml:space="preserve">80,00  "so skosením"   </t>
  </si>
  <si>
    <t xml:space="preserve">45,00  "bez skosenia"   </t>
  </si>
  <si>
    <t>41</t>
  </si>
  <si>
    <t>592170002200.S</t>
  </si>
  <si>
    <t>Obrubník cestný, lxšxv 1000x150x260 mm, skosenie 160/40 mm</t>
  </si>
  <si>
    <t>-401060667</t>
  </si>
  <si>
    <t xml:space="preserve">80,00   </t>
  </si>
  <si>
    <t>42</t>
  </si>
  <si>
    <t>592170001000.S</t>
  </si>
  <si>
    <t>Obrubník cestný, lxšxv 1000x150x250 mm bez skosenia</t>
  </si>
  <si>
    <t>605893805</t>
  </si>
  <si>
    <t xml:space="preserve">45,00   </t>
  </si>
  <si>
    <t>43</t>
  </si>
  <si>
    <t>916531111.S</t>
  </si>
  <si>
    <t>Osadenie záhonového alebo parkového obrubníka betón., do lôžka z bet. pros. tr. C 12/15 bez bočnej opory</t>
  </si>
  <si>
    <t>-1810569655</t>
  </si>
  <si>
    <t>44</t>
  </si>
  <si>
    <t>592170001800.S</t>
  </si>
  <si>
    <t>Obrubník parkový, lxšxv 1000x50x200 mm, prírodný</t>
  </si>
  <si>
    <t>1430340717</t>
  </si>
  <si>
    <t>45</t>
  </si>
  <si>
    <t>919721211.S</t>
  </si>
  <si>
    <t>Vyplnenenie škár asfaltovou zálievkou za horúca</t>
  </si>
  <si>
    <t>379284878</t>
  </si>
  <si>
    <t xml:space="preserve">60,0   </t>
  </si>
  <si>
    <t>46</t>
  </si>
  <si>
    <t>919735110.S</t>
  </si>
  <si>
    <t>Rezanie - zapílenie existujúcej vozovky hĺbky do 50 mm</t>
  </si>
  <si>
    <t>1477186465</t>
  </si>
  <si>
    <t>47</t>
  </si>
  <si>
    <t>919735111.S</t>
  </si>
  <si>
    <t>Rezanie škáry existujúceho asfaltového krytu alebo podkladu hĺbky do 50 mm</t>
  </si>
  <si>
    <t>206495030</t>
  </si>
  <si>
    <t xml:space="preserve">60,00   </t>
  </si>
  <si>
    <t>PSV</t>
  </si>
  <si>
    <t xml:space="preserve">Práce a dodávky PSV   </t>
  </si>
  <si>
    <t>711</t>
  </si>
  <si>
    <t xml:space="preserve">Izolácie proti vode a vlhkosti   </t>
  </si>
  <si>
    <t>48</t>
  </si>
  <si>
    <t>711471053.S</t>
  </si>
  <si>
    <t>Zhotovenie  izolácie proti ropným látkam, zemnej vlhkosti, tlakovej vode termoplastami vodorovne</t>
  </si>
  <si>
    <t>860692254</t>
  </si>
  <si>
    <t xml:space="preserve">180,00   </t>
  </si>
  <si>
    <t>49</t>
  </si>
  <si>
    <t>283220000800</t>
  </si>
  <si>
    <t>Hydroizolačná fólia PVC- izolácia proti úniku ropných látok a benzínu</t>
  </si>
  <si>
    <t>609488766</t>
  </si>
  <si>
    <t xml:space="preserve">180,00*1,15   </t>
  </si>
  <si>
    <t>50</t>
  </si>
  <si>
    <t>998711201.S</t>
  </si>
  <si>
    <t>Presun hmôt pre izoláciu proti vode v objektoch výšky do 6 m</t>
  </si>
  <si>
    <t>%</t>
  </si>
  <si>
    <t>-927485928</t>
  </si>
  <si>
    <t>ZOZNAM FIGÚR</t>
  </si>
  <si>
    <t>Výmera</t>
  </si>
  <si>
    <t xml:space="preserve"> 05x</t>
  </si>
  <si>
    <t>Použitie figúry:</t>
  </si>
  <si>
    <t xml:space="preserve"> 05x1</t>
  </si>
  <si>
    <t>KRYCÍ LIST ZADANIA</t>
  </si>
  <si>
    <t>REKAPITULÁCIA ZADANIA</t>
  </si>
  <si>
    <t>ZADANIE</t>
  </si>
  <si>
    <t>Poznámky: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</si>
  <si>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</si>
  <si>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parametricky. </t>
  </si>
  <si>
    <t xml:space="preserve">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</si>
  <si>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</si>
  <si>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</si>
  <si>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>V prípade, že sa v projekte/rozpočte uvedie konkrétny výrobok, jedná sa len o referenciu a je možné ho nahradiť materiálmi a výrobkami s rovnocennými alebo lepšími technickými prarametrami, podľa pravidla pre ekvivalent, uvedeného v súťažných podkladov.</t>
  </si>
  <si>
    <t>Vedľajšie rozpočtové náklady sú súčasťou jednotkových cien.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</si>
</sst>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8"/>
      <name val="MS Sans Serif"/>
      <family val="2"/>
    </font>
    <font>
      <b/>
      <sz val="8"/>
      <name val="MS Sans Serif"/>
      <family val="2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43" fillId="0" borderId="0" applyNumberFormat="0" applyFill="0" applyBorder="0" applyAlignment="0" applyProtection="0"/>
    <xf numFmtId="0" fontId="44" fillId="0" borderId="0" applyAlignment="0">
      <alignment vertical="top" wrapText="1"/>
      <protection locked="0"/>
    </xf>
  </cellStyleXfs>
  <cellXfs count="27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6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7" fillId="5" borderId="0" xfId="0" applyFont="1" applyFill="1" applyAlignment="1">
      <alignment horizontal="left" vertical="center"/>
    </xf>
    <xf numFmtId="4" fontId="27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7" fillId="0" borderId="12" xfId="0" applyNumberFormat="1" applyFont="1" applyBorder="1"/>
    <xf numFmtId="166" fontId="37" fillId="0" borderId="13" xfId="0" applyNumberFormat="1" applyFont="1" applyBorder="1"/>
    <xf numFmtId="4" fontId="3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4" fontId="40" fillId="3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41" fillId="0" borderId="22" xfId="0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5" fillId="0" borderId="0" xfId="2" applyFont="1" applyAlignment="1">
      <alignment horizontal="left" vertical="top"/>
      <protection locked="0"/>
    </xf>
    <xf numFmtId="0" fontId="45" fillId="0" borderId="0" xfId="2" applyFont="1" applyAlignment="1">
      <alignment horizontal="left" vertical="top" wrapText="1"/>
      <protection locked="0"/>
    </xf>
    <xf numFmtId="0" fontId="45" fillId="0" borderId="0" xfId="2" applyFont="1" applyAlignment="1">
      <alignment horizontal="right" vertical="top"/>
      <protection locked="0"/>
    </xf>
    <xf numFmtId="0" fontId="45" fillId="0" borderId="0" xfId="2" applyFont="1" applyAlignment="1">
      <alignment horizontal="left" vertical="top" wrapText="1"/>
      <protection locked="0"/>
    </xf>
    <xf numFmtId="0" fontId="46" fillId="0" borderId="0" xfId="0" applyFont="1"/>
  </cellXfs>
  <cellStyles count="3">
    <cellStyle name="Hypertextové prepojenie" xfId="1" builtinId="8"/>
    <cellStyle name="Normálna" xfId="0" builtinId="0" customBuiltin="1"/>
    <cellStyle name="normálne_SO-01 Rodinný dom a občianska vybavenosť - zmena Zadanie s výkazom výmer" xfId="2" xr:uid="{C82B1204-C554-4E7F-ADA1-214740DAF874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28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60" t="s">
        <v>5</v>
      </c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22" t="s">
        <v>13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R5" s="20"/>
      <c r="BE5" s="219" t="s">
        <v>14</v>
      </c>
      <c r="BS5" s="17" t="s">
        <v>6</v>
      </c>
    </row>
    <row r="6" spans="1:74" ht="36.9" customHeight="1">
      <c r="B6" s="20"/>
      <c r="D6" s="26" t="s">
        <v>15</v>
      </c>
      <c r="K6" s="224" t="s">
        <v>16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R6" s="20"/>
      <c r="BE6" s="220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0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20"/>
      <c r="BS8" s="17" t="s">
        <v>6</v>
      </c>
    </row>
    <row r="9" spans="1:74" ht="14.4" customHeight="1">
      <c r="B9" s="20"/>
      <c r="AR9" s="20"/>
      <c r="BE9" s="220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20"/>
      <c r="BS10" s="17" t="s">
        <v>6</v>
      </c>
    </row>
    <row r="11" spans="1:74" ht="18.45" customHeight="1">
      <c r="B11" s="20"/>
      <c r="E11" s="25" t="s">
        <v>25</v>
      </c>
      <c r="AK11" s="27" t="s">
        <v>26</v>
      </c>
      <c r="AN11" s="25" t="s">
        <v>1</v>
      </c>
      <c r="AR11" s="20"/>
      <c r="BE11" s="220"/>
      <c r="BS11" s="17" t="s">
        <v>6</v>
      </c>
    </row>
    <row r="12" spans="1:74" ht="6.9" customHeight="1">
      <c r="B12" s="20"/>
      <c r="AR12" s="20"/>
      <c r="BE12" s="220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20"/>
      <c r="BS13" s="17" t="s">
        <v>6</v>
      </c>
    </row>
    <row r="14" spans="1:74" ht="13.2">
      <c r="B14" s="20"/>
      <c r="E14" s="225" t="s">
        <v>28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7" t="s">
        <v>26</v>
      </c>
      <c r="AN14" s="29" t="s">
        <v>28</v>
      </c>
      <c r="AR14" s="20"/>
      <c r="BE14" s="220"/>
      <c r="BS14" s="17" t="s">
        <v>6</v>
      </c>
    </row>
    <row r="15" spans="1:74" ht="6.9" customHeight="1">
      <c r="B15" s="20"/>
      <c r="AR15" s="20"/>
      <c r="BE15" s="220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20"/>
      <c r="BS16" s="17" t="s">
        <v>3</v>
      </c>
    </row>
    <row r="17" spans="2:71" ht="18.45" customHeight="1">
      <c r="B17" s="20"/>
      <c r="E17" s="25" t="s">
        <v>30</v>
      </c>
      <c r="AK17" s="27" t="s">
        <v>26</v>
      </c>
      <c r="AN17" s="25" t="s">
        <v>1</v>
      </c>
      <c r="AR17" s="20"/>
      <c r="BE17" s="220"/>
      <c r="BS17" s="17" t="s">
        <v>31</v>
      </c>
    </row>
    <row r="18" spans="2:71" ht="6.9" customHeight="1">
      <c r="B18" s="20"/>
      <c r="AR18" s="20"/>
      <c r="BE18" s="220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20"/>
      <c r="BS19" s="17" t="s">
        <v>6</v>
      </c>
    </row>
    <row r="20" spans="2:71" ht="18.45" customHeight="1">
      <c r="B20" s="20"/>
      <c r="E20" s="25" t="s">
        <v>33</v>
      </c>
      <c r="AK20" s="27" t="s">
        <v>26</v>
      </c>
      <c r="AN20" s="25" t="s">
        <v>1</v>
      </c>
      <c r="AR20" s="20"/>
      <c r="BE20" s="220"/>
      <c r="BS20" s="17" t="s">
        <v>31</v>
      </c>
    </row>
    <row r="21" spans="2:71" ht="6.9" customHeight="1">
      <c r="B21" s="20"/>
      <c r="AR21" s="20"/>
      <c r="BE21" s="220"/>
    </row>
    <row r="22" spans="2:71" ht="12" customHeight="1">
      <c r="B22" s="20"/>
      <c r="D22" s="27" t="s">
        <v>34</v>
      </c>
      <c r="AR22" s="20"/>
      <c r="BE22" s="220"/>
    </row>
    <row r="23" spans="2:71" ht="16.5" customHeight="1">
      <c r="B23" s="20"/>
      <c r="E23" s="227" t="s">
        <v>1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20"/>
      <c r="BE23" s="220"/>
    </row>
    <row r="24" spans="2:71" ht="6.9" customHeight="1">
      <c r="B24" s="20"/>
      <c r="AR24" s="20"/>
      <c r="BE24" s="220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0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8">
        <f>ROUND(AG94,2)</f>
        <v>0</v>
      </c>
      <c r="AL26" s="229"/>
      <c r="AM26" s="229"/>
      <c r="AN26" s="229"/>
      <c r="AO26" s="229"/>
      <c r="AR26" s="32"/>
      <c r="BE26" s="220"/>
    </row>
    <row r="27" spans="2:71" s="1" customFormat="1" ht="6.9" customHeight="1">
      <c r="B27" s="32"/>
      <c r="AR27" s="32"/>
      <c r="BE27" s="220"/>
    </row>
    <row r="28" spans="2:71" s="1" customFormat="1" ht="13.2">
      <c r="B28" s="32"/>
      <c r="L28" s="230" t="s">
        <v>36</v>
      </c>
      <c r="M28" s="230"/>
      <c r="N28" s="230"/>
      <c r="O28" s="230"/>
      <c r="P28" s="230"/>
      <c r="W28" s="230" t="s">
        <v>37</v>
      </c>
      <c r="X28" s="230"/>
      <c r="Y28" s="230"/>
      <c r="Z28" s="230"/>
      <c r="AA28" s="230"/>
      <c r="AB28" s="230"/>
      <c r="AC28" s="230"/>
      <c r="AD28" s="230"/>
      <c r="AE28" s="230"/>
      <c r="AK28" s="230" t="s">
        <v>38</v>
      </c>
      <c r="AL28" s="230"/>
      <c r="AM28" s="230"/>
      <c r="AN28" s="230"/>
      <c r="AO28" s="230"/>
      <c r="AR28" s="32"/>
      <c r="BE28" s="220"/>
    </row>
    <row r="29" spans="2:71" s="2" customFormat="1" ht="14.4" customHeight="1">
      <c r="B29" s="36"/>
      <c r="D29" s="27" t="s">
        <v>39</v>
      </c>
      <c r="F29" s="37" t="s">
        <v>40</v>
      </c>
      <c r="L29" s="233">
        <v>0.2</v>
      </c>
      <c r="M29" s="232"/>
      <c r="N29" s="232"/>
      <c r="O29" s="232"/>
      <c r="P29" s="232"/>
      <c r="Q29" s="38"/>
      <c r="R29" s="38"/>
      <c r="S29" s="38"/>
      <c r="T29" s="38"/>
      <c r="U29" s="38"/>
      <c r="V29" s="38"/>
      <c r="W29" s="231">
        <f>ROUND(AZ94, 2)</f>
        <v>0</v>
      </c>
      <c r="X29" s="232"/>
      <c r="Y29" s="232"/>
      <c r="Z29" s="232"/>
      <c r="AA29" s="232"/>
      <c r="AB29" s="232"/>
      <c r="AC29" s="232"/>
      <c r="AD29" s="232"/>
      <c r="AE29" s="232"/>
      <c r="AF29" s="38"/>
      <c r="AG29" s="38"/>
      <c r="AH29" s="38"/>
      <c r="AI29" s="38"/>
      <c r="AJ29" s="38"/>
      <c r="AK29" s="231">
        <f>ROUND(AV94, 2)</f>
        <v>0</v>
      </c>
      <c r="AL29" s="232"/>
      <c r="AM29" s="232"/>
      <c r="AN29" s="232"/>
      <c r="AO29" s="232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1"/>
    </row>
    <row r="30" spans="2:71" s="2" customFormat="1" ht="14.4" customHeight="1">
      <c r="B30" s="36"/>
      <c r="F30" s="37" t="s">
        <v>41</v>
      </c>
      <c r="L30" s="233">
        <v>0.2</v>
      </c>
      <c r="M30" s="232"/>
      <c r="N30" s="232"/>
      <c r="O30" s="232"/>
      <c r="P30" s="232"/>
      <c r="Q30" s="38"/>
      <c r="R30" s="38"/>
      <c r="S30" s="38"/>
      <c r="T30" s="38"/>
      <c r="U30" s="38"/>
      <c r="V30" s="38"/>
      <c r="W30" s="231">
        <f>ROUND(BA94, 2)</f>
        <v>0</v>
      </c>
      <c r="X30" s="232"/>
      <c r="Y30" s="232"/>
      <c r="Z30" s="232"/>
      <c r="AA30" s="232"/>
      <c r="AB30" s="232"/>
      <c r="AC30" s="232"/>
      <c r="AD30" s="232"/>
      <c r="AE30" s="232"/>
      <c r="AF30" s="38"/>
      <c r="AG30" s="38"/>
      <c r="AH30" s="38"/>
      <c r="AI30" s="38"/>
      <c r="AJ30" s="38"/>
      <c r="AK30" s="231">
        <f>ROUND(AW94, 2)</f>
        <v>0</v>
      </c>
      <c r="AL30" s="232"/>
      <c r="AM30" s="232"/>
      <c r="AN30" s="232"/>
      <c r="AO30" s="232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1"/>
    </row>
    <row r="31" spans="2:71" s="2" customFormat="1" ht="14.4" hidden="1" customHeight="1">
      <c r="B31" s="36"/>
      <c r="F31" s="27" t="s">
        <v>42</v>
      </c>
      <c r="L31" s="236">
        <v>0.2</v>
      </c>
      <c r="M31" s="235"/>
      <c r="N31" s="235"/>
      <c r="O31" s="235"/>
      <c r="P31" s="235"/>
      <c r="W31" s="234">
        <f>ROUND(BB94, 2)</f>
        <v>0</v>
      </c>
      <c r="X31" s="235"/>
      <c r="Y31" s="235"/>
      <c r="Z31" s="235"/>
      <c r="AA31" s="235"/>
      <c r="AB31" s="235"/>
      <c r="AC31" s="235"/>
      <c r="AD31" s="235"/>
      <c r="AE31" s="235"/>
      <c r="AK31" s="234">
        <v>0</v>
      </c>
      <c r="AL31" s="235"/>
      <c r="AM31" s="235"/>
      <c r="AN31" s="235"/>
      <c r="AO31" s="235"/>
      <c r="AR31" s="36"/>
      <c r="BE31" s="221"/>
    </row>
    <row r="32" spans="2:71" s="2" customFormat="1" ht="14.4" hidden="1" customHeight="1">
      <c r="B32" s="36"/>
      <c r="F32" s="27" t="s">
        <v>43</v>
      </c>
      <c r="L32" s="236">
        <v>0.2</v>
      </c>
      <c r="M32" s="235"/>
      <c r="N32" s="235"/>
      <c r="O32" s="235"/>
      <c r="P32" s="235"/>
      <c r="W32" s="234">
        <f>ROUND(BC94, 2)</f>
        <v>0</v>
      </c>
      <c r="X32" s="235"/>
      <c r="Y32" s="235"/>
      <c r="Z32" s="235"/>
      <c r="AA32" s="235"/>
      <c r="AB32" s="235"/>
      <c r="AC32" s="235"/>
      <c r="AD32" s="235"/>
      <c r="AE32" s="235"/>
      <c r="AK32" s="234">
        <v>0</v>
      </c>
      <c r="AL32" s="235"/>
      <c r="AM32" s="235"/>
      <c r="AN32" s="235"/>
      <c r="AO32" s="235"/>
      <c r="AR32" s="36"/>
      <c r="BE32" s="221"/>
    </row>
    <row r="33" spans="2:57" s="2" customFormat="1" ht="14.4" hidden="1" customHeight="1">
      <c r="B33" s="36"/>
      <c r="F33" s="37" t="s">
        <v>44</v>
      </c>
      <c r="L33" s="233">
        <v>0</v>
      </c>
      <c r="M33" s="232"/>
      <c r="N33" s="232"/>
      <c r="O33" s="232"/>
      <c r="P33" s="232"/>
      <c r="Q33" s="38"/>
      <c r="R33" s="38"/>
      <c r="S33" s="38"/>
      <c r="T33" s="38"/>
      <c r="U33" s="38"/>
      <c r="V33" s="38"/>
      <c r="W33" s="231">
        <f>ROUND(BD94, 2)</f>
        <v>0</v>
      </c>
      <c r="X33" s="232"/>
      <c r="Y33" s="232"/>
      <c r="Z33" s="232"/>
      <c r="AA33" s="232"/>
      <c r="AB33" s="232"/>
      <c r="AC33" s="232"/>
      <c r="AD33" s="232"/>
      <c r="AE33" s="232"/>
      <c r="AF33" s="38"/>
      <c r="AG33" s="38"/>
      <c r="AH33" s="38"/>
      <c r="AI33" s="38"/>
      <c r="AJ33" s="38"/>
      <c r="AK33" s="231">
        <v>0</v>
      </c>
      <c r="AL33" s="232"/>
      <c r="AM33" s="232"/>
      <c r="AN33" s="232"/>
      <c r="AO33" s="232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1"/>
    </row>
    <row r="34" spans="2:57" s="1" customFormat="1" ht="6.9" customHeight="1">
      <c r="B34" s="32"/>
      <c r="AR34" s="32"/>
      <c r="BE34" s="220"/>
    </row>
    <row r="35" spans="2:57" s="1" customFormat="1" ht="25.95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37" t="s">
        <v>47</v>
      </c>
      <c r="Y35" s="238"/>
      <c r="Z35" s="238"/>
      <c r="AA35" s="238"/>
      <c r="AB35" s="238"/>
      <c r="AC35" s="42"/>
      <c r="AD35" s="42"/>
      <c r="AE35" s="42"/>
      <c r="AF35" s="42"/>
      <c r="AG35" s="42"/>
      <c r="AH35" s="42"/>
      <c r="AI35" s="42"/>
      <c r="AJ35" s="42"/>
      <c r="AK35" s="239">
        <f>SUM(AK26:AK33)</f>
        <v>0</v>
      </c>
      <c r="AL35" s="238"/>
      <c r="AM35" s="238"/>
      <c r="AN35" s="238"/>
      <c r="AO35" s="240"/>
      <c r="AP35" s="40"/>
      <c r="AQ35" s="40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3.2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3.2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3.2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6.9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" customHeight="1">
      <c r="B82" s="32"/>
      <c r="C82" s="21" t="s">
        <v>54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04x</v>
      </c>
      <c r="AR84" s="51"/>
    </row>
    <row r="85" spans="1:91" s="4" customFormat="1" ht="36.9" customHeight="1">
      <c r="B85" s="52"/>
      <c r="C85" s="53" t="s">
        <v>15</v>
      </c>
      <c r="L85" s="241" t="str">
        <f>K6</f>
        <v>NOVOSTAVBA MŠ TRAMÍN - rozpočet 2</v>
      </c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R85" s="52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Kadnárova 2521/69,Bratislava</v>
      </c>
      <c r="AI87" s="27" t="s">
        <v>21</v>
      </c>
      <c r="AM87" s="243" t="str">
        <f>IF(AN8= "","",AN8)</f>
        <v>5. 12. 2022</v>
      </c>
      <c r="AN87" s="243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23</v>
      </c>
      <c r="L89" s="3" t="str">
        <f>IF(E11= "","",E11)</f>
        <v xml:space="preserve">Mestská časť Bratislava - Rača </v>
      </c>
      <c r="AI89" s="27" t="s">
        <v>29</v>
      </c>
      <c r="AM89" s="244" t="str">
        <f>IF(E17="","",E17)</f>
        <v xml:space="preserve">Ing.arch.Peter Kožuško </v>
      </c>
      <c r="AN89" s="245"/>
      <c r="AO89" s="245"/>
      <c r="AP89" s="245"/>
      <c r="AR89" s="32"/>
      <c r="AS89" s="246" t="s">
        <v>55</v>
      </c>
      <c r="AT89" s="247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15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44" t="str">
        <f>IF(E20="","",E20)</f>
        <v>Rosoft,s.r.o.</v>
      </c>
      <c r="AN90" s="245"/>
      <c r="AO90" s="245"/>
      <c r="AP90" s="245"/>
      <c r="AR90" s="32"/>
      <c r="AS90" s="248"/>
      <c r="AT90" s="249"/>
      <c r="BD90" s="59"/>
    </row>
    <row r="91" spans="1:91" s="1" customFormat="1" ht="10.8" customHeight="1">
      <c r="B91" s="32"/>
      <c r="AR91" s="32"/>
      <c r="AS91" s="248"/>
      <c r="AT91" s="249"/>
      <c r="BD91" s="59"/>
    </row>
    <row r="92" spans="1:91" s="1" customFormat="1" ht="29.25" customHeight="1">
      <c r="B92" s="32"/>
      <c r="C92" s="250" t="s">
        <v>56</v>
      </c>
      <c r="D92" s="251"/>
      <c r="E92" s="251"/>
      <c r="F92" s="251"/>
      <c r="G92" s="251"/>
      <c r="H92" s="60"/>
      <c r="I92" s="252" t="s">
        <v>57</v>
      </c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3" t="s">
        <v>58</v>
      </c>
      <c r="AH92" s="251"/>
      <c r="AI92" s="251"/>
      <c r="AJ92" s="251"/>
      <c r="AK92" s="251"/>
      <c r="AL92" s="251"/>
      <c r="AM92" s="251"/>
      <c r="AN92" s="252" t="s">
        <v>59</v>
      </c>
      <c r="AO92" s="251"/>
      <c r="AP92" s="254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8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58">
        <f>ROUND(SUM(AG95:AG96),2)</f>
        <v>0</v>
      </c>
      <c r="AH94" s="258"/>
      <c r="AI94" s="258"/>
      <c r="AJ94" s="258"/>
      <c r="AK94" s="258"/>
      <c r="AL94" s="258"/>
      <c r="AM94" s="258"/>
      <c r="AN94" s="259">
        <f>SUM(AG94,AT94)</f>
        <v>0</v>
      </c>
      <c r="AO94" s="259"/>
      <c r="AP94" s="259"/>
      <c r="AQ94" s="70" t="s">
        <v>1</v>
      </c>
      <c r="AR94" s="66"/>
      <c r="AS94" s="71">
        <f>ROUND(SUM(AS95:AS96),2)</f>
        <v>0</v>
      </c>
      <c r="AT94" s="72">
        <f>ROUND(SUM(AV94:AW94),2)</f>
        <v>0</v>
      </c>
      <c r="AU94" s="73">
        <f>ROUND(SUM(AU95:AU96),5)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ROUND(SUM(AZ95:AZ96),2)</f>
        <v>0</v>
      </c>
      <c r="BA94" s="72">
        <f>ROUND(SUM(BA95:BA96),2)</f>
        <v>0</v>
      </c>
      <c r="BB94" s="72">
        <f>ROUND(SUM(BB95:BB96),2)</f>
        <v>0</v>
      </c>
      <c r="BC94" s="72">
        <f>ROUND(SUM(BC95:BC96),2)</f>
        <v>0</v>
      </c>
      <c r="BD94" s="74">
        <f>ROUND(SUM(BD95:BD96),2)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24.75" customHeight="1">
      <c r="A95" s="77" t="s">
        <v>79</v>
      </c>
      <c r="B95" s="78"/>
      <c r="C95" s="79"/>
      <c r="D95" s="257" t="s">
        <v>80</v>
      </c>
      <c r="E95" s="257"/>
      <c r="F95" s="257"/>
      <c r="G95" s="257"/>
      <c r="H95" s="257"/>
      <c r="I95" s="80"/>
      <c r="J95" s="257" t="s">
        <v>81</v>
      </c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5">
        <f>'05x - SO04 - Areálové spe...'!J32</f>
        <v>0</v>
      </c>
      <c r="AH95" s="256"/>
      <c r="AI95" s="256"/>
      <c r="AJ95" s="256"/>
      <c r="AK95" s="256"/>
      <c r="AL95" s="256"/>
      <c r="AM95" s="256"/>
      <c r="AN95" s="255">
        <f>SUM(AG95,AT95)</f>
        <v>0</v>
      </c>
      <c r="AO95" s="256"/>
      <c r="AP95" s="256"/>
      <c r="AQ95" s="81" t="s">
        <v>82</v>
      </c>
      <c r="AR95" s="78"/>
      <c r="AS95" s="82">
        <v>0</v>
      </c>
      <c r="AT95" s="83">
        <f>ROUND(SUM(AV95:AW95),2)</f>
        <v>0</v>
      </c>
      <c r="AU95" s="84">
        <f>'05x - SO04 - Areálové spe...'!P130</f>
        <v>0</v>
      </c>
      <c r="AV95" s="83">
        <f>'05x - SO04 - Areálové spe...'!J35</f>
        <v>0</v>
      </c>
      <c r="AW95" s="83">
        <f>'05x - SO04 - Areálové spe...'!J36</f>
        <v>0</v>
      </c>
      <c r="AX95" s="83">
        <f>'05x - SO04 - Areálové spe...'!J37</f>
        <v>0</v>
      </c>
      <c r="AY95" s="83">
        <f>'05x - SO04 - Areálové spe...'!J38</f>
        <v>0</v>
      </c>
      <c r="AZ95" s="83">
        <f>'05x - SO04 - Areálové spe...'!F35</f>
        <v>0</v>
      </c>
      <c r="BA95" s="83">
        <f>'05x - SO04 - Areálové spe...'!F36</f>
        <v>0</v>
      </c>
      <c r="BB95" s="83">
        <f>'05x - SO04 - Areálové spe...'!F37</f>
        <v>0</v>
      </c>
      <c r="BC95" s="83">
        <f>'05x - SO04 - Areálové spe...'!F38</f>
        <v>0</v>
      </c>
      <c r="BD95" s="85">
        <f>'05x - SO04 - Areálové spe...'!F39</f>
        <v>0</v>
      </c>
      <c r="BT95" s="86" t="s">
        <v>83</v>
      </c>
      <c r="BV95" s="86" t="s">
        <v>77</v>
      </c>
      <c r="BW95" s="86" t="s">
        <v>84</v>
      </c>
      <c r="BX95" s="86" t="s">
        <v>4</v>
      </c>
      <c r="CL95" s="86" t="s">
        <v>1</v>
      </c>
      <c r="CM95" s="86" t="s">
        <v>75</v>
      </c>
    </row>
    <row r="96" spans="1:91" s="6" customFormat="1" ht="24.75" customHeight="1">
      <c r="A96" s="77" t="s">
        <v>79</v>
      </c>
      <c r="B96" s="78"/>
      <c r="C96" s="79"/>
      <c r="D96" s="257" t="s">
        <v>85</v>
      </c>
      <c r="E96" s="257"/>
      <c r="F96" s="257"/>
      <c r="G96" s="257"/>
      <c r="H96" s="257"/>
      <c r="I96" s="80"/>
      <c r="J96" s="257" t="s">
        <v>86</v>
      </c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5">
        <f>'05x1 - SO05 - Stavebné úp...'!J32</f>
        <v>0</v>
      </c>
      <c r="AH96" s="256"/>
      <c r="AI96" s="256"/>
      <c r="AJ96" s="256"/>
      <c r="AK96" s="256"/>
      <c r="AL96" s="256"/>
      <c r="AM96" s="256"/>
      <c r="AN96" s="255">
        <f>SUM(AG96,AT96)</f>
        <v>0</v>
      </c>
      <c r="AO96" s="256"/>
      <c r="AP96" s="256"/>
      <c r="AQ96" s="81" t="s">
        <v>82</v>
      </c>
      <c r="AR96" s="78"/>
      <c r="AS96" s="87">
        <v>0</v>
      </c>
      <c r="AT96" s="88">
        <f>ROUND(SUM(AV96:AW96),2)</f>
        <v>0</v>
      </c>
      <c r="AU96" s="89">
        <f>'05x1 - SO05 - Stavebné úp...'!P133</f>
        <v>0</v>
      </c>
      <c r="AV96" s="88">
        <f>'05x1 - SO05 - Stavebné úp...'!J35</f>
        <v>0</v>
      </c>
      <c r="AW96" s="88">
        <f>'05x1 - SO05 - Stavebné úp...'!J36</f>
        <v>0</v>
      </c>
      <c r="AX96" s="88">
        <f>'05x1 - SO05 - Stavebné úp...'!J37</f>
        <v>0</v>
      </c>
      <c r="AY96" s="88">
        <f>'05x1 - SO05 - Stavebné úp...'!J38</f>
        <v>0</v>
      </c>
      <c r="AZ96" s="88">
        <f>'05x1 - SO05 - Stavebné úp...'!F35</f>
        <v>0</v>
      </c>
      <c r="BA96" s="88">
        <f>'05x1 - SO05 - Stavebné úp...'!F36</f>
        <v>0</v>
      </c>
      <c r="BB96" s="88">
        <f>'05x1 - SO05 - Stavebné úp...'!F37</f>
        <v>0</v>
      </c>
      <c r="BC96" s="88">
        <f>'05x1 - SO05 - Stavebné úp...'!F38</f>
        <v>0</v>
      </c>
      <c r="BD96" s="90">
        <f>'05x1 - SO05 - Stavebné úp...'!F39</f>
        <v>0</v>
      </c>
      <c r="BT96" s="86" t="s">
        <v>83</v>
      </c>
      <c r="BV96" s="86" t="s">
        <v>77</v>
      </c>
      <c r="BW96" s="86" t="s">
        <v>87</v>
      </c>
      <c r="BX96" s="86" t="s">
        <v>4</v>
      </c>
      <c r="CL96" s="86" t="s">
        <v>1</v>
      </c>
      <c r="CM96" s="86" t="s">
        <v>75</v>
      </c>
    </row>
    <row r="97" spans="2:44" s="1" customFormat="1" ht="30" customHeight="1">
      <c r="B97" s="32"/>
      <c r="AR97" s="32"/>
    </row>
    <row r="98" spans="2:44" s="1" customFormat="1" ht="6.9" customHeight="1"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2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5x - SO04 - Areálové spe...'!C2" display="/" xr:uid="{00000000-0004-0000-0000-000000000000}"/>
    <hyperlink ref="A96" location="'05x1 - SO05 - Stavebné úp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1"/>
  <sheetViews>
    <sheetView showGridLines="0" tabSelected="1" topLeftCell="A158" zoomScaleNormal="100" workbookViewId="0">
      <selection activeCell="A186" sqref="A186:XFD190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60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84</v>
      </c>
      <c r="AZ2" s="91" t="s">
        <v>88</v>
      </c>
      <c r="BA2" s="91" t="s">
        <v>1</v>
      </c>
      <c r="BB2" s="91" t="s">
        <v>1</v>
      </c>
      <c r="BC2" s="91" t="s">
        <v>89</v>
      </c>
      <c r="BD2" s="91" t="s">
        <v>90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  <c r="AZ3" s="91" t="s">
        <v>91</v>
      </c>
      <c r="BA3" s="91" t="s">
        <v>1</v>
      </c>
      <c r="BB3" s="91" t="s">
        <v>1</v>
      </c>
      <c r="BC3" s="91" t="s">
        <v>92</v>
      </c>
      <c r="BD3" s="91" t="s">
        <v>90</v>
      </c>
    </row>
    <row r="4" spans="2:56" ht="24.9" customHeight="1">
      <c r="B4" s="20"/>
      <c r="D4" s="21" t="s">
        <v>434</v>
      </c>
      <c r="L4" s="20"/>
      <c r="M4" s="92" t="s">
        <v>9</v>
      </c>
      <c r="AT4" s="17" t="s">
        <v>3</v>
      </c>
    </row>
    <row r="5" spans="2:56" ht="6.9" customHeight="1">
      <c r="B5" s="20"/>
      <c r="L5" s="20"/>
    </row>
    <row r="6" spans="2:56" ht="12" customHeight="1">
      <c r="B6" s="20"/>
      <c r="D6" s="27" t="s">
        <v>15</v>
      </c>
      <c r="L6" s="20"/>
    </row>
    <row r="7" spans="2:56" ht="16.5" customHeight="1">
      <c r="B7" s="20"/>
      <c r="E7" s="261" t="str">
        <f>'Rekapitulácia stavby'!K6</f>
        <v>NOVOSTAVBA MŠ TRAMÍN - rozpočet 2</v>
      </c>
      <c r="F7" s="262"/>
      <c r="G7" s="262"/>
      <c r="H7" s="262"/>
      <c r="L7" s="20"/>
    </row>
    <row r="8" spans="2:56" s="1" customFormat="1" ht="12" customHeight="1">
      <c r="B8" s="32"/>
      <c r="D8" s="27" t="s">
        <v>93</v>
      </c>
      <c r="L8" s="32"/>
    </row>
    <row r="9" spans="2:56" s="1" customFormat="1" ht="16.5" customHeight="1">
      <c r="B9" s="32"/>
      <c r="E9" s="241" t="s">
        <v>94</v>
      </c>
      <c r="F9" s="263"/>
      <c r="G9" s="263"/>
      <c r="H9" s="263"/>
      <c r="L9" s="32"/>
    </row>
    <row r="10" spans="2:56" s="1" customFormat="1" ht="10.199999999999999">
      <c r="B10" s="32"/>
      <c r="L10" s="32"/>
    </row>
    <row r="11" spans="2:5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5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5. 12. 2022</v>
      </c>
      <c r="L12" s="32"/>
    </row>
    <row r="13" spans="2:56" s="1" customFormat="1" ht="10.8" customHeight="1">
      <c r="B13" s="32"/>
      <c r="L13" s="32"/>
    </row>
    <row r="14" spans="2:5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5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5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4" t="str">
        <f>'Rekapitulácia stavby'!E14</f>
        <v>Vyplň údaj</v>
      </c>
      <c r="F18" s="222"/>
      <c r="G18" s="222"/>
      <c r="H18" s="222"/>
      <c r="I18" s="27" t="s">
        <v>26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27" t="s">
        <v>1</v>
      </c>
      <c r="F27" s="227"/>
      <c r="G27" s="227"/>
      <c r="H27" s="227"/>
      <c r="L27" s="93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" customHeight="1">
      <c r="B30" s="32"/>
      <c r="D30" s="25" t="s">
        <v>95</v>
      </c>
      <c r="J30" s="94">
        <f>J96</f>
        <v>0</v>
      </c>
      <c r="L30" s="32"/>
    </row>
    <row r="31" spans="2:12" s="1" customFormat="1" ht="14.4" customHeight="1">
      <c r="B31" s="32"/>
      <c r="D31" s="95" t="s">
        <v>96</v>
      </c>
      <c r="J31" s="94">
        <f>J103</f>
        <v>0</v>
      </c>
      <c r="L31" s="32"/>
    </row>
    <row r="32" spans="2:12" s="1" customFormat="1" ht="25.35" customHeight="1">
      <c r="B32" s="32"/>
      <c r="D32" s="96" t="s">
        <v>35</v>
      </c>
      <c r="J32" s="69">
        <f>ROUND(J30 + J31,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58" t="s">
        <v>39</v>
      </c>
      <c r="E35" s="37" t="s">
        <v>40</v>
      </c>
      <c r="F35" s="97">
        <f>ROUND((SUM(BE103:BE110) + SUM(BE130:BE181)),  2)</f>
        <v>0</v>
      </c>
      <c r="G35" s="98"/>
      <c r="H35" s="98"/>
      <c r="I35" s="99">
        <v>0.2</v>
      </c>
      <c r="J35" s="97">
        <f>ROUND(((SUM(BE103:BE110) + SUM(BE130:BE181))*I35),  2)</f>
        <v>0</v>
      </c>
      <c r="L35" s="32"/>
    </row>
    <row r="36" spans="2:12" s="1" customFormat="1" ht="14.4" customHeight="1">
      <c r="B36" s="32"/>
      <c r="E36" s="37" t="s">
        <v>41</v>
      </c>
      <c r="F36" s="97">
        <f>ROUND((SUM(BF103:BF110) + SUM(BF130:BF181)),  2)</f>
        <v>0</v>
      </c>
      <c r="G36" s="98"/>
      <c r="H36" s="98"/>
      <c r="I36" s="99">
        <v>0.2</v>
      </c>
      <c r="J36" s="97">
        <f>ROUND(((SUM(BF103:BF110) + SUM(BF130:BF181))*I36),  2)</f>
        <v>0</v>
      </c>
      <c r="L36" s="32"/>
    </row>
    <row r="37" spans="2:12" s="1" customFormat="1" ht="14.4" hidden="1" customHeight="1">
      <c r="B37" s="32"/>
      <c r="E37" s="27" t="s">
        <v>42</v>
      </c>
      <c r="F37" s="100">
        <f>ROUND((SUM(BG103:BG110) + SUM(BG130:BG181)),  2)</f>
        <v>0</v>
      </c>
      <c r="I37" s="101">
        <v>0.2</v>
      </c>
      <c r="J37" s="100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100">
        <f>ROUND((SUM(BH103:BH110) + SUM(BH130:BH181)),  2)</f>
        <v>0</v>
      </c>
      <c r="I38" s="101">
        <v>0.2</v>
      </c>
      <c r="J38" s="100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7">
        <f>ROUND((SUM(BI103:BI110) + SUM(BI130:BI181)),  2)</f>
        <v>0</v>
      </c>
      <c r="G39" s="98"/>
      <c r="H39" s="98"/>
      <c r="I39" s="99">
        <v>0</v>
      </c>
      <c r="J39" s="97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2"/>
      <c r="D41" s="103" t="s">
        <v>45</v>
      </c>
      <c r="E41" s="60"/>
      <c r="F41" s="60"/>
      <c r="G41" s="104" t="s">
        <v>46</v>
      </c>
      <c r="H41" s="105" t="s">
        <v>47</v>
      </c>
      <c r="I41" s="60"/>
      <c r="J41" s="106">
        <f>SUM(J32:J39)</f>
        <v>0</v>
      </c>
      <c r="K41" s="107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435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61" t="str">
        <f>E7</f>
        <v>NOVOSTAVBA MŠ TRAMÍN - rozpočet 2</v>
      </c>
      <c r="F85" s="262"/>
      <c r="G85" s="262"/>
      <c r="H85" s="262"/>
      <c r="L85" s="32"/>
    </row>
    <row r="86" spans="2:47" s="1" customFormat="1" ht="12" customHeight="1">
      <c r="B86" s="32"/>
      <c r="C86" s="27" t="s">
        <v>93</v>
      </c>
      <c r="L86" s="32"/>
    </row>
    <row r="87" spans="2:47" s="1" customFormat="1" ht="16.5" customHeight="1">
      <c r="B87" s="32"/>
      <c r="E87" s="241" t="str">
        <f>E9</f>
        <v>05x - SO04 - Areálové spevnené plochy a chodníky</v>
      </c>
      <c r="F87" s="263"/>
      <c r="G87" s="263"/>
      <c r="H87" s="263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Kadnárova 2521/69,Bratislava</v>
      </c>
      <c r="I89" s="27" t="s">
        <v>21</v>
      </c>
      <c r="J89" s="55" t="str">
        <f>IF(J12="","",J12)</f>
        <v>5. 12. 2022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23</v>
      </c>
      <c r="F91" s="25" t="str">
        <f>E15</f>
        <v xml:space="preserve">Mestská časť Bratislava - Rača </v>
      </c>
      <c r="I91" s="27" t="s">
        <v>29</v>
      </c>
      <c r="J91" s="30" t="str">
        <f>E21</f>
        <v xml:space="preserve">Ing.arch.Peter Kožuško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97</v>
      </c>
      <c r="D94" s="102"/>
      <c r="E94" s="102"/>
      <c r="F94" s="102"/>
      <c r="G94" s="102"/>
      <c r="H94" s="102"/>
      <c r="I94" s="102"/>
      <c r="J94" s="111" t="s">
        <v>98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12" t="s">
        <v>99</v>
      </c>
      <c r="J96" s="69">
        <f>J130</f>
        <v>0</v>
      </c>
      <c r="L96" s="32"/>
      <c r="AU96" s="17" t="s">
        <v>100</v>
      </c>
    </row>
    <row r="97" spans="2:65" s="8" customFormat="1" ht="24.9" customHeight="1">
      <c r="B97" s="113"/>
      <c r="D97" s="114" t="s">
        <v>101</v>
      </c>
      <c r="E97" s="115"/>
      <c r="F97" s="115"/>
      <c r="G97" s="115"/>
      <c r="H97" s="115"/>
      <c r="I97" s="115"/>
      <c r="J97" s="116">
        <f>J131</f>
        <v>0</v>
      </c>
      <c r="L97" s="113"/>
    </row>
    <row r="98" spans="2:65" s="9" customFormat="1" ht="19.95" customHeight="1">
      <c r="B98" s="117"/>
      <c r="D98" s="118" t="s">
        <v>102</v>
      </c>
      <c r="E98" s="119"/>
      <c r="F98" s="119"/>
      <c r="G98" s="119"/>
      <c r="H98" s="119"/>
      <c r="I98" s="119"/>
      <c r="J98" s="120">
        <f>J132</f>
        <v>0</v>
      </c>
      <c r="L98" s="117"/>
    </row>
    <row r="99" spans="2:65" s="9" customFormat="1" ht="19.95" customHeight="1">
      <c r="B99" s="117"/>
      <c r="D99" s="118" t="s">
        <v>103</v>
      </c>
      <c r="E99" s="119"/>
      <c r="F99" s="119"/>
      <c r="G99" s="119"/>
      <c r="H99" s="119"/>
      <c r="I99" s="119"/>
      <c r="J99" s="120">
        <f>J155</f>
        <v>0</v>
      </c>
      <c r="L99" s="117"/>
    </row>
    <row r="100" spans="2:65" s="9" customFormat="1" ht="19.95" customHeight="1">
      <c r="B100" s="117"/>
      <c r="D100" s="118" t="s">
        <v>104</v>
      </c>
      <c r="E100" s="119"/>
      <c r="F100" s="119"/>
      <c r="G100" s="119"/>
      <c r="H100" s="119"/>
      <c r="I100" s="119"/>
      <c r="J100" s="120">
        <f>J180</f>
        <v>0</v>
      </c>
      <c r="L100" s="117"/>
    </row>
    <row r="101" spans="2:65" s="1" customFormat="1" ht="21.75" customHeight="1">
      <c r="B101" s="32"/>
      <c r="L101" s="32"/>
    </row>
    <row r="102" spans="2:65" s="1" customFormat="1" ht="6.9" customHeight="1">
      <c r="B102" s="32"/>
      <c r="L102" s="32"/>
    </row>
    <row r="103" spans="2:65" s="1" customFormat="1" ht="29.25" customHeight="1">
      <c r="B103" s="32"/>
      <c r="C103" s="112" t="s">
        <v>105</v>
      </c>
      <c r="J103" s="121">
        <f>ROUND(J104 + J105 + J106 + J107 + J108 + J109,2)</f>
        <v>0</v>
      </c>
      <c r="L103" s="32"/>
      <c r="N103" s="122" t="s">
        <v>39</v>
      </c>
    </row>
    <row r="104" spans="2:65" s="1" customFormat="1" ht="18" customHeight="1">
      <c r="B104" s="123"/>
      <c r="C104" s="124"/>
      <c r="D104" s="265" t="s">
        <v>106</v>
      </c>
      <c r="E104" s="266"/>
      <c r="F104" s="266"/>
      <c r="G104" s="124"/>
      <c r="H104" s="124"/>
      <c r="I104" s="124"/>
      <c r="J104" s="126">
        <v>0</v>
      </c>
      <c r="K104" s="124"/>
      <c r="L104" s="123"/>
      <c r="M104" s="124"/>
      <c r="N104" s="127" t="s">
        <v>41</v>
      </c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8" t="s">
        <v>107</v>
      </c>
      <c r="AZ104" s="124"/>
      <c r="BA104" s="124"/>
      <c r="BB104" s="124"/>
      <c r="BC104" s="124"/>
      <c r="BD104" s="124"/>
      <c r="BE104" s="129">
        <f t="shared" ref="BE104:BE109" si="0">IF(N104="základná",J104,0)</f>
        <v>0</v>
      </c>
      <c r="BF104" s="129">
        <f t="shared" ref="BF104:BF109" si="1">IF(N104="znížená",J104,0)</f>
        <v>0</v>
      </c>
      <c r="BG104" s="129">
        <f t="shared" ref="BG104:BG109" si="2">IF(N104="zákl. prenesená",J104,0)</f>
        <v>0</v>
      </c>
      <c r="BH104" s="129">
        <f t="shared" ref="BH104:BH109" si="3">IF(N104="zníž. prenesená",J104,0)</f>
        <v>0</v>
      </c>
      <c r="BI104" s="129">
        <f t="shared" ref="BI104:BI109" si="4">IF(N104="nulová",J104,0)</f>
        <v>0</v>
      </c>
      <c r="BJ104" s="128" t="s">
        <v>90</v>
      </c>
      <c r="BK104" s="124"/>
      <c r="BL104" s="124"/>
      <c r="BM104" s="124"/>
    </row>
    <row r="105" spans="2:65" s="1" customFormat="1" ht="18" customHeight="1">
      <c r="B105" s="123"/>
      <c r="C105" s="124"/>
      <c r="D105" s="265" t="s">
        <v>108</v>
      </c>
      <c r="E105" s="266"/>
      <c r="F105" s="266"/>
      <c r="G105" s="124"/>
      <c r="H105" s="124"/>
      <c r="I105" s="124"/>
      <c r="J105" s="126">
        <v>0</v>
      </c>
      <c r="K105" s="124"/>
      <c r="L105" s="123"/>
      <c r="M105" s="124"/>
      <c r="N105" s="127" t="s">
        <v>41</v>
      </c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124"/>
      <c r="AU105" s="124"/>
      <c r="AV105" s="124"/>
      <c r="AW105" s="124"/>
      <c r="AX105" s="124"/>
      <c r="AY105" s="128" t="s">
        <v>107</v>
      </c>
      <c r="AZ105" s="124"/>
      <c r="BA105" s="124"/>
      <c r="BB105" s="124"/>
      <c r="BC105" s="124"/>
      <c r="BD105" s="124"/>
      <c r="BE105" s="129">
        <f t="shared" si="0"/>
        <v>0</v>
      </c>
      <c r="BF105" s="129">
        <f t="shared" si="1"/>
        <v>0</v>
      </c>
      <c r="BG105" s="129">
        <f t="shared" si="2"/>
        <v>0</v>
      </c>
      <c r="BH105" s="129">
        <f t="shared" si="3"/>
        <v>0</v>
      </c>
      <c r="BI105" s="129">
        <f t="shared" si="4"/>
        <v>0</v>
      </c>
      <c r="BJ105" s="128" t="s">
        <v>90</v>
      </c>
      <c r="BK105" s="124"/>
      <c r="BL105" s="124"/>
      <c r="BM105" s="124"/>
    </row>
    <row r="106" spans="2:65" s="1" customFormat="1" ht="18" customHeight="1">
      <c r="B106" s="123"/>
      <c r="C106" s="124"/>
      <c r="D106" s="265" t="s">
        <v>109</v>
      </c>
      <c r="E106" s="266"/>
      <c r="F106" s="266"/>
      <c r="G106" s="124"/>
      <c r="H106" s="124"/>
      <c r="I106" s="124"/>
      <c r="J106" s="126">
        <v>0</v>
      </c>
      <c r="K106" s="124"/>
      <c r="L106" s="123"/>
      <c r="M106" s="124"/>
      <c r="N106" s="127" t="s">
        <v>41</v>
      </c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24"/>
      <c r="AV106" s="124"/>
      <c r="AW106" s="124"/>
      <c r="AX106" s="124"/>
      <c r="AY106" s="128" t="s">
        <v>107</v>
      </c>
      <c r="AZ106" s="124"/>
      <c r="BA106" s="124"/>
      <c r="BB106" s="124"/>
      <c r="BC106" s="124"/>
      <c r="BD106" s="124"/>
      <c r="BE106" s="129">
        <f t="shared" si="0"/>
        <v>0</v>
      </c>
      <c r="BF106" s="129">
        <f t="shared" si="1"/>
        <v>0</v>
      </c>
      <c r="BG106" s="129">
        <f t="shared" si="2"/>
        <v>0</v>
      </c>
      <c r="BH106" s="129">
        <f t="shared" si="3"/>
        <v>0</v>
      </c>
      <c r="BI106" s="129">
        <f t="shared" si="4"/>
        <v>0</v>
      </c>
      <c r="BJ106" s="128" t="s">
        <v>90</v>
      </c>
      <c r="BK106" s="124"/>
      <c r="BL106" s="124"/>
      <c r="BM106" s="124"/>
    </row>
    <row r="107" spans="2:65" s="1" customFormat="1" ht="18" customHeight="1">
      <c r="B107" s="123"/>
      <c r="C107" s="124"/>
      <c r="D107" s="265" t="s">
        <v>110</v>
      </c>
      <c r="E107" s="266"/>
      <c r="F107" s="266"/>
      <c r="G107" s="124"/>
      <c r="H107" s="124"/>
      <c r="I107" s="124"/>
      <c r="J107" s="126">
        <v>0</v>
      </c>
      <c r="K107" s="124"/>
      <c r="L107" s="123"/>
      <c r="M107" s="124"/>
      <c r="N107" s="127" t="s">
        <v>41</v>
      </c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8" t="s">
        <v>107</v>
      </c>
      <c r="AZ107" s="124"/>
      <c r="BA107" s="124"/>
      <c r="BB107" s="124"/>
      <c r="BC107" s="124"/>
      <c r="BD107" s="124"/>
      <c r="BE107" s="129">
        <f t="shared" si="0"/>
        <v>0</v>
      </c>
      <c r="BF107" s="129">
        <f t="shared" si="1"/>
        <v>0</v>
      </c>
      <c r="BG107" s="129">
        <f t="shared" si="2"/>
        <v>0</v>
      </c>
      <c r="BH107" s="129">
        <f t="shared" si="3"/>
        <v>0</v>
      </c>
      <c r="BI107" s="129">
        <f t="shared" si="4"/>
        <v>0</v>
      </c>
      <c r="BJ107" s="128" t="s">
        <v>90</v>
      </c>
      <c r="BK107" s="124"/>
      <c r="BL107" s="124"/>
      <c r="BM107" s="124"/>
    </row>
    <row r="108" spans="2:65" s="1" customFormat="1" ht="18" customHeight="1">
      <c r="B108" s="123"/>
      <c r="C108" s="124"/>
      <c r="D108" s="265" t="s">
        <v>111</v>
      </c>
      <c r="E108" s="266"/>
      <c r="F108" s="266"/>
      <c r="G108" s="124"/>
      <c r="H108" s="124"/>
      <c r="I108" s="124"/>
      <c r="J108" s="126">
        <v>0</v>
      </c>
      <c r="K108" s="124"/>
      <c r="L108" s="123"/>
      <c r="M108" s="124"/>
      <c r="N108" s="127" t="s">
        <v>41</v>
      </c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8" t="s">
        <v>107</v>
      </c>
      <c r="AZ108" s="124"/>
      <c r="BA108" s="124"/>
      <c r="BB108" s="124"/>
      <c r="BC108" s="124"/>
      <c r="BD108" s="124"/>
      <c r="BE108" s="129">
        <f t="shared" si="0"/>
        <v>0</v>
      </c>
      <c r="BF108" s="129">
        <f t="shared" si="1"/>
        <v>0</v>
      </c>
      <c r="BG108" s="129">
        <f t="shared" si="2"/>
        <v>0</v>
      </c>
      <c r="BH108" s="129">
        <f t="shared" si="3"/>
        <v>0</v>
      </c>
      <c r="BI108" s="129">
        <f t="shared" si="4"/>
        <v>0</v>
      </c>
      <c r="BJ108" s="128" t="s">
        <v>90</v>
      </c>
      <c r="BK108" s="124"/>
      <c r="BL108" s="124"/>
      <c r="BM108" s="124"/>
    </row>
    <row r="109" spans="2:65" s="1" customFormat="1" ht="18" customHeight="1">
      <c r="B109" s="123"/>
      <c r="C109" s="124"/>
      <c r="D109" s="125" t="s">
        <v>112</v>
      </c>
      <c r="E109" s="124"/>
      <c r="F109" s="124"/>
      <c r="G109" s="124"/>
      <c r="H109" s="124"/>
      <c r="I109" s="124"/>
      <c r="J109" s="126">
        <f>ROUND(J30*T109,2)</f>
        <v>0</v>
      </c>
      <c r="K109" s="124"/>
      <c r="L109" s="123"/>
      <c r="M109" s="124"/>
      <c r="N109" s="127" t="s">
        <v>41</v>
      </c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8" t="s">
        <v>113</v>
      </c>
      <c r="AZ109" s="124"/>
      <c r="BA109" s="124"/>
      <c r="BB109" s="124"/>
      <c r="BC109" s="124"/>
      <c r="BD109" s="124"/>
      <c r="BE109" s="129">
        <f t="shared" si="0"/>
        <v>0</v>
      </c>
      <c r="BF109" s="129">
        <f t="shared" si="1"/>
        <v>0</v>
      </c>
      <c r="BG109" s="129">
        <f t="shared" si="2"/>
        <v>0</v>
      </c>
      <c r="BH109" s="129">
        <f t="shared" si="3"/>
        <v>0</v>
      </c>
      <c r="BI109" s="129">
        <f t="shared" si="4"/>
        <v>0</v>
      </c>
      <c r="BJ109" s="128" t="s">
        <v>90</v>
      </c>
      <c r="BK109" s="124"/>
      <c r="BL109" s="124"/>
      <c r="BM109" s="124"/>
    </row>
    <row r="110" spans="2:65" s="1" customFormat="1" ht="10.199999999999999">
      <c r="B110" s="32"/>
      <c r="L110" s="32"/>
    </row>
    <row r="111" spans="2:65" s="1" customFormat="1" ht="29.25" customHeight="1">
      <c r="B111" s="32"/>
      <c r="C111" s="130" t="s">
        <v>114</v>
      </c>
      <c r="D111" s="102"/>
      <c r="E111" s="102"/>
      <c r="F111" s="102"/>
      <c r="G111" s="102"/>
      <c r="H111" s="102"/>
      <c r="I111" s="102"/>
      <c r="J111" s="131">
        <f>ROUND(J96+J103,2)</f>
        <v>0</v>
      </c>
      <c r="K111" s="102"/>
      <c r="L111" s="32"/>
    </row>
    <row r="112" spans="2:65" s="1" customFormat="1" ht="6.9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32"/>
    </row>
    <row r="116" spans="2:12" s="1" customFormat="1" ht="6.9" customHeight="1"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32"/>
    </row>
    <row r="117" spans="2:12" s="1" customFormat="1" ht="24.9" customHeight="1">
      <c r="B117" s="32"/>
      <c r="C117" s="21" t="s">
        <v>436</v>
      </c>
      <c r="L117" s="32"/>
    </row>
    <row r="118" spans="2:12" s="1" customFormat="1" ht="6.9" customHeight="1">
      <c r="B118" s="32"/>
      <c r="L118" s="32"/>
    </row>
    <row r="119" spans="2:12" s="1" customFormat="1" ht="12" customHeight="1">
      <c r="B119" s="32"/>
      <c r="C119" s="27" t="s">
        <v>15</v>
      </c>
      <c r="L119" s="32"/>
    </row>
    <row r="120" spans="2:12" s="1" customFormat="1" ht="16.5" customHeight="1">
      <c r="B120" s="32"/>
      <c r="E120" s="261" t="str">
        <f>E7</f>
        <v>NOVOSTAVBA MŠ TRAMÍN - rozpočet 2</v>
      </c>
      <c r="F120" s="262"/>
      <c r="G120" s="262"/>
      <c r="H120" s="262"/>
      <c r="L120" s="32"/>
    </row>
    <row r="121" spans="2:12" s="1" customFormat="1" ht="12" customHeight="1">
      <c r="B121" s="32"/>
      <c r="C121" s="27" t="s">
        <v>93</v>
      </c>
      <c r="L121" s="32"/>
    </row>
    <row r="122" spans="2:12" s="1" customFormat="1" ht="16.5" customHeight="1">
      <c r="B122" s="32"/>
      <c r="E122" s="241" t="str">
        <f>E9</f>
        <v>05x - SO04 - Areálové spevnené plochy a chodníky</v>
      </c>
      <c r="F122" s="263"/>
      <c r="G122" s="263"/>
      <c r="H122" s="263"/>
      <c r="L122" s="32"/>
    </row>
    <row r="123" spans="2:12" s="1" customFormat="1" ht="6.9" customHeight="1">
      <c r="B123" s="32"/>
      <c r="L123" s="32"/>
    </row>
    <row r="124" spans="2:12" s="1" customFormat="1" ht="12" customHeight="1">
      <c r="B124" s="32"/>
      <c r="C124" s="27" t="s">
        <v>19</v>
      </c>
      <c r="F124" s="25" t="str">
        <f>F12</f>
        <v>Kadnárova 2521/69,Bratislava</v>
      </c>
      <c r="I124" s="27" t="s">
        <v>21</v>
      </c>
      <c r="J124" s="55" t="str">
        <f>IF(J12="","",J12)</f>
        <v>5. 12. 2022</v>
      </c>
      <c r="L124" s="32"/>
    </row>
    <row r="125" spans="2:12" s="1" customFormat="1" ht="6.9" customHeight="1">
      <c r="B125" s="32"/>
      <c r="L125" s="32"/>
    </row>
    <row r="126" spans="2:12" s="1" customFormat="1" ht="25.65" customHeight="1">
      <c r="B126" s="32"/>
      <c r="C126" s="27" t="s">
        <v>23</v>
      </c>
      <c r="F126" s="25" t="str">
        <f>E15</f>
        <v xml:space="preserve">Mestská časť Bratislava - Rača </v>
      </c>
      <c r="I126" s="27" t="s">
        <v>29</v>
      </c>
      <c r="J126" s="30" t="str">
        <f>E21</f>
        <v xml:space="preserve">Ing.arch.Peter Kožuško </v>
      </c>
      <c r="L126" s="32"/>
    </row>
    <row r="127" spans="2:12" s="1" customFormat="1" ht="15.15" customHeight="1">
      <c r="B127" s="32"/>
      <c r="C127" s="27" t="s">
        <v>27</v>
      </c>
      <c r="F127" s="25" t="str">
        <f>IF(E18="","",E18)</f>
        <v>Vyplň údaj</v>
      </c>
      <c r="I127" s="27" t="s">
        <v>32</v>
      </c>
      <c r="J127" s="30" t="str">
        <f>E24</f>
        <v>Rosoft,s.r.o.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32"/>
      <c r="C129" s="133" t="s">
        <v>115</v>
      </c>
      <c r="D129" s="134" t="s">
        <v>60</v>
      </c>
      <c r="E129" s="134" t="s">
        <v>56</v>
      </c>
      <c r="F129" s="134" t="s">
        <v>57</v>
      </c>
      <c r="G129" s="134" t="s">
        <v>116</v>
      </c>
      <c r="H129" s="134" t="s">
        <v>117</v>
      </c>
      <c r="I129" s="134" t="s">
        <v>118</v>
      </c>
      <c r="J129" s="135" t="s">
        <v>98</v>
      </c>
      <c r="K129" s="136" t="s">
        <v>119</v>
      </c>
      <c r="L129" s="132"/>
      <c r="M129" s="62" t="s">
        <v>1</v>
      </c>
      <c r="N129" s="63" t="s">
        <v>39</v>
      </c>
      <c r="O129" s="63" t="s">
        <v>120</v>
      </c>
      <c r="P129" s="63" t="s">
        <v>121</v>
      </c>
      <c r="Q129" s="63" t="s">
        <v>122</v>
      </c>
      <c r="R129" s="63" t="s">
        <v>123</v>
      </c>
      <c r="S129" s="63" t="s">
        <v>124</v>
      </c>
      <c r="T129" s="64" t="s">
        <v>125</v>
      </c>
    </row>
    <row r="130" spans="2:65" s="1" customFormat="1" ht="22.8" customHeight="1">
      <c r="B130" s="32"/>
      <c r="C130" s="67" t="s">
        <v>95</v>
      </c>
      <c r="J130" s="137">
        <f>BK130</f>
        <v>0</v>
      </c>
      <c r="L130" s="32"/>
      <c r="M130" s="65"/>
      <c r="N130" s="56"/>
      <c r="O130" s="56"/>
      <c r="P130" s="138">
        <f>P131</f>
        <v>0</v>
      </c>
      <c r="Q130" s="56"/>
      <c r="R130" s="138">
        <f>R131</f>
        <v>282.99946249999999</v>
      </c>
      <c r="S130" s="56"/>
      <c r="T130" s="139">
        <f>T131</f>
        <v>0</v>
      </c>
      <c r="AT130" s="17" t="s">
        <v>74</v>
      </c>
      <c r="AU130" s="17" t="s">
        <v>100</v>
      </c>
      <c r="BK130" s="140">
        <f>BK131</f>
        <v>0</v>
      </c>
    </row>
    <row r="131" spans="2:65" s="11" customFormat="1" ht="25.95" customHeight="1">
      <c r="B131" s="141"/>
      <c r="D131" s="142" t="s">
        <v>74</v>
      </c>
      <c r="E131" s="143" t="s">
        <v>126</v>
      </c>
      <c r="F131" s="143" t="s">
        <v>127</v>
      </c>
      <c r="I131" s="144"/>
      <c r="J131" s="145">
        <f>BK131</f>
        <v>0</v>
      </c>
      <c r="L131" s="141"/>
      <c r="M131" s="146"/>
      <c r="P131" s="147">
        <f>P132+P155+P180</f>
        <v>0</v>
      </c>
      <c r="R131" s="147">
        <f>R132+R155+R180</f>
        <v>282.99946249999999</v>
      </c>
      <c r="T131" s="148">
        <f>T132+T155+T180</f>
        <v>0</v>
      </c>
      <c r="AR131" s="142" t="s">
        <v>83</v>
      </c>
      <c r="AT131" s="149" t="s">
        <v>74</v>
      </c>
      <c r="AU131" s="149" t="s">
        <v>75</v>
      </c>
      <c r="AY131" s="142" t="s">
        <v>128</v>
      </c>
      <c r="BK131" s="150">
        <f>BK132+BK155+BK180</f>
        <v>0</v>
      </c>
    </row>
    <row r="132" spans="2:65" s="11" customFormat="1" ht="22.8" customHeight="1">
      <c r="B132" s="141"/>
      <c r="D132" s="142" t="s">
        <v>74</v>
      </c>
      <c r="E132" s="151" t="s">
        <v>83</v>
      </c>
      <c r="F132" s="151" t="s">
        <v>129</v>
      </c>
      <c r="I132" s="144"/>
      <c r="J132" s="152">
        <f>BK132</f>
        <v>0</v>
      </c>
      <c r="L132" s="141"/>
      <c r="M132" s="146"/>
      <c r="P132" s="147">
        <f>SUM(P133:P154)</f>
        <v>0</v>
      </c>
      <c r="R132" s="147">
        <f>SUM(R133:R154)</f>
        <v>0</v>
      </c>
      <c r="T132" s="148">
        <f>SUM(T133:T154)</f>
        <v>0</v>
      </c>
      <c r="AR132" s="142" t="s">
        <v>83</v>
      </c>
      <c r="AT132" s="149" t="s">
        <v>74</v>
      </c>
      <c r="AU132" s="149" t="s">
        <v>83</v>
      </c>
      <c r="AY132" s="142" t="s">
        <v>128</v>
      </c>
      <c r="BK132" s="150">
        <f>SUM(BK133:BK154)</f>
        <v>0</v>
      </c>
    </row>
    <row r="133" spans="2:65" s="1" customFormat="1" ht="24.15" customHeight="1">
      <c r="B133" s="123"/>
      <c r="C133" s="153" t="s">
        <v>83</v>
      </c>
      <c r="D133" s="153" t="s">
        <v>130</v>
      </c>
      <c r="E133" s="154" t="s">
        <v>131</v>
      </c>
      <c r="F133" s="155" t="s">
        <v>132</v>
      </c>
      <c r="G133" s="156" t="s">
        <v>133</v>
      </c>
      <c r="H133" s="157">
        <v>50</v>
      </c>
      <c r="I133" s="158"/>
      <c r="J133" s="159">
        <f>ROUND(I133*H133,2)</f>
        <v>0</v>
      </c>
      <c r="K133" s="160"/>
      <c r="L133" s="32"/>
      <c r="M133" s="161" t="s">
        <v>1</v>
      </c>
      <c r="N133" s="122" t="s">
        <v>41</v>
      </c>
      <c r="P133" s="162">
        <f>O133*H133</f>
        <v>0</v>
      </c>
      <c r="Q133" s="162">
        <v>0</v>
      </c>
      <c r="R133" s="162">
        <f>Q133*H133</f>
        <v>0</v>
      </c>
      <c r="S133" s="162">
        <v>0</v>
      </c>
      <c r="T133" s="163">
        <f>S133*H133</f>
        <v>0</v>
      </c>
      <c r="AR133" s="164" t="s">
        <v>134</v>
      </c>
      <c r="AT133" s="164" t="s">
        <v>130</v>
      </c>
      <c r="AU133" s="164" t="s">
        <v>90</v>
      </c>
      <c r="AY133" s="17" t="s">
        <v>128</v>
      </c>
      <c r="BE133" s="165">
        <f>IF(N133="základná",J133,0)</f>
        <v>0</v>
      </c>
      <c r="BF133" s="165">
        <f>IF(N133="znížená",J133,0)</f>
        <v>0</v>
      </c>
      <c r="BG133" s="165">
        <f>IF(N133="zákl. prenesená",J133,0)</f>
        <v>0</v>
      </c>
      <c r="BH133" s="165">
        <f>IF(N133="zníž. prenesená",J133,0)</f>
        <v>0</v>
      </c>
      <c r="BI133" s="165">
        <f>IF(N133="nulová",J133,0)</f>
        <v>0</v>
      </c>
      <c r="BJ133" s="17" t="s">
        <v>90</v>
      </c>
      <c r="BK133" s="165">
        <f>ROUND(I133*H133,2)</f>
        <v>0</v>
      </c>
      <c r="BL133" s="17" t="s">
        <v>134</v>
      </c>
      <c r="BM133" s="164" t="s">
        <v>135</v>
      </c>
    </row>
    <row r="134" spans="2:65" s="12" customFormat="1" ht="10.199999999999999">
      <c r="B134" s="166"/>
      <c r="D134" s="167" t="s">
        <v>136</v>
      </c>
      <c r="E134" s="168" t="s">
        <v>1</v>
      </c>
      <c r="F134" s="169" t="s">
        <v>137</v>
      </c>
      <c r="H134" s="168" t="s">
        <v>1</v>
      </c>
      <c r="I134" s="170"/>
      <c r="L134" s="166"/>
      <c r="M134" s="171"/>
      <c r="T134" s="172"/>
      <c r="AT134" s="168" t="s">
        <v>136</v>
      </c>
      <c r="AU134" s="168" t="s">
        <v>90</v>
      </c>
      <c r="AV134" s="12" t="s">
        <v>83</v>
      </c>
      <c r="AW134" s="12" t="s">
        <v>31</v>
      </c>
      <c r="AX134" s="12" t="s">
        <v>75</v>
      </c>
      <c r="AY134" s="168" t="s">
        <v>128</v>
      </c>
    </row>
    <row r="135" spans="2:65" s="13" customFormat="1" ht="10.199999999999999">
      <c r="B135" s="173"/>
      <c r="D135" s="167" t="s">
        <v>136</v>
      </c>
      <c r="E135" s="174" t="s">
        <v>1</v>
      </c>
      <c r="F135" s="175" t="s">
        <v>138</v>
      </c>
      <c r="H135" s="176">
        <v>50</v>
      </c>
      <c r="I135" s="177"/>
      <c r="L135" s="173"/>
      <c r="M135" s="178"/>
      <c r="T135" s="179"/>
      <c r="AT135" s="174" t="s">
        <v>136</v>
      </c>
      <c r="AU135" s="174" t="s">
        <v>90</v>
      </c>
      <c r="AV135" s="13" t="s">
        <v>90</v>
      </c>
      <c r="AW135" s="13" t="s">
        <v>31</v>
      </c>
      <c r="AX135" s="13" t="s">
        <v>75</v>
      </c>
      <c r="AY135" s="174" t="s">
        <v>128</v>
      </c>
    </row>
    <row r="136" spans="2:65" s="14" customFormat="1" ht="10.199999999999999">
      <c r="B136" s="180"/>
      <c r="D136" s="167" t="s">
        <v>136</v>
      </c>
      <c r="E136" s="181" t="s">
        <v>1</v>
      </c>
      <c r="F136" s="182" t="s">
        <v>139</v>
      </c>
      <c r="H136" s="183">
        <v>50</v>
      </c>
      <c r="I136" s="184"/>
      <c r="L136" s="180"/>
      <c r="M136" s="185"/>
      <c r="T136" s="186"/>
      <c r="AT136" s="181" t="s">
        <v>136</v>
      </c>
      <c r="AU136" s="181" t="s">
        <v>90</v>
      </c>
      <c r="AV136" s="14" t="s">
        <v>134</v>
      </c>
      <c r="AW136" s="14" t="s">
        <v>31</v>
      </c>
      <c r="AX136" s="14" t="s">
        <v>83</v>
      </c>
      <c r="AY136" s="181" t="s">
        <v>128</v>
      </c>
    </row>
    <row r="137" spans="2:65" s="1" customFormat="1" ht="24.15" customHeight="1">
      <c r="B137" s="123"/>
      <c r="C137" s="153" t="s">
        <v>90</v>
      </c>
      <c r="D137" s="153" t="s">
        <v>130</v>
      </c>
      <c r="E137" s="154" t="s">
        <v>140</v>
      </c>
      <c r="F137" s="155" t="s">
        <v>141</v>
      </c>
      <c r="G137" s="156" t="s">
        <v>133</v>
      </c>
      <c r="H137" s="157">
        <v>50</v>
      </c>
      <c r="I137" s="158"/>
      <c r="J137" s="159">
        <f>ROUND(I137*H137,2)</f>
        <v>0</v>
      </c>
      <c r="K137" s="160"/>
      <c r="L137" s="32"/>
      <c r="M137" s="161" t="s">
        <v>1</v>
      </c>
      <c r="N137" s="122" t="s">
        <v>41</v>
      </c>
      <c r="P137" s="162">
        <f>O137*H137</f>
        <v>0</v>
      </c>
      <c r="Q137" s="162">
        <v>0</v>
      </c>
      <c r="R137" s="162">
        <f>Q137*H137</f>
        <v>0</v>
      </c>
      <c r="S137" s="162">
        <v>0</v>
      </c>
      <c r="T137" s="163">
        <f>S137*H137</f>
        <v>0</v>
      </c>
      <c r="AR137" s="164" t="s">
        <v>134</v>
      </c>
      <c r="AT137" s="164" t="s">
        <v>130</v>
      </c>
      <c r="AU137" s="164" t="s">
        <v>90</v>
      </c>
      <c r="AY137" s="17" t="s">
        <v>128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7" t="s">
        <v>90</v>
      </c>
      <c r="BK137" s="165">
        <f>ROUND(I137*H137,2)</f>
        <v>0</v>
      </c>
      <c r="BL137" s="17" t="s">
        <v>134</v>
      </c>
      <c r="BM137" s="164" t="s">
        <v>142</v>
      </c>
    </row>
    <row r="138" spans="2:65" s="13" customFormat="1" ht="10.199999999999999">
      <c r="B138" s="173"/>
      <c r="D138" s="167" t="s">
        <v>136</v>
      </c>
      <c r="E138" s="174" t="s">
        <v>1</v>
      </c>
      <c r="F138" s="175" t="s">
        <v>138</v>
      </c>
      <c r="H138" s="176">
        <v>50</v>
      </c>
      <c r="I138" s="177"/>
      <c r="L138" s="173"/>
      <c r="M138" s="178"/>
      <c r="T138" s="179"/>
      <c r="AT138" s="174" t="s">
        <v>136</v>
      </c>
      <c r="AU138" s="174" t="s">
        <v>90</v>
      </c>
      <c r="AV138" s="13" t="s">
        <v>90</v>
      </c>
      <c r="AW138" s="13" t="s">
        <v>31</v>
      </c>
      <c r="AX138" s="13" t="s">
        <v>75</v>
      </c>
      <c r="AY138" s="174" t="s">
        <v>128</v>
      </c>
    </row>
    <row r="139" spans="2:65" s="14" customFormat="1" ht="10.199999999999999">
      <c r="B139" s="180"/>
      <c r="D139" s="167" t="s">
        <v>136</v>
      </c>
      <c r="E139" s="181" t="s">
        <v>1</v>
      </c>
      <c r="F139" s="182" t="s">
        <v>139</v>
      </c>
      <c r="H139" s="183">
        <v>50</v>
      </c>
      <c r="I139" s="184"/>
      <c r="L139" s="180"/>
      <c r="M139" s="185"/>
      <c r="T139" s="186"/>
      <c r="AT139" s="181" t="s">
        <v>136</v>
      </c>
      <c r="AU139" s="181" t="s">
        <v>90</v>
      </c>
      <c r="AV139" s="14" t="s">
        <v>134</v>
      </c>
      <c r="AW139" s="14" t="s">
        <v>31</v>
      </c>
      <c r="AX139" s="14" t="s">
        <v>83</v>
      </c>
      <c r="AY139" s="181" t="s">
        <v>128</v>
      </c>
    </row>
    <row r="140" spans="2:65" s="1" customFormat="1" ht="24.15" customHeight="1">
      <c r="B140" s="123"/>
      <c r="C140" s="153" t="s">
        <v>143</v>
      </c>
      <c r="D140" s="153" t="s">
        <v>130</v>
      </c>
      <c r="E140" s="154" t="s">
        <v>144</v>
      </c>
      <c r="F140" s="155" t="s">
        <v>145</v>
      </c>
      <c r="G140" s="156" t="s">
        <v>133</v>
      </c>
      <c r="H140" s="157">
        <v>50</v>
      </c>
      <c r="I140" s="158"/>
      <c r="J140" s="159">
        <f>ROUND(I140*H140,2)</f>
        <v>0</v>
      </c>
      <c r="K140" s="160"/>
      <c r="L140" s="32"/>
      <c r="M140" s="161" t="s">
        <v>1</v>
      </c>
      <c r="N140" s="122" t="s">
        <v>41</v>
      </c>
      <c r="P140" s="162">
        <f>O140*H140</f>
        <v>0</v>
      </c>
      <c r="Q140" s="162">
        <v>0</v>
      </c>
      <c r="R140" s="162">
        <f>Q140*H140</f>
        <v>0</v>
      </c>
      <c r="S140" s="162">
        <v>0</v>
      </c>
      <c r="T140" s="163">
        <f>S140*H140</f>
        <v>0</v>
      </c>
      <c r="AR140" s="164" t="s">
        <v>134</v>
      </c>
      <c r="AT140" s="164" t="s">
        <v>130</v>
      </c>
      <c r="AU140" s="164" t="s">
        <v>90</v>
      </c>
      <c r="AY140" s="17" t="s">
        <v>128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7" t="s">
        <v>90</v>
      </c>
      <c r="BK140" s="165">
        <f>ROUND(I140*H140,2)</f>
        <v>0</v>
      </c>
      <c r="BL140" s="17" t="s">
        <v>134</v>
      </c>
      <c r="BM140" s="164" t="s">
        <v>146</v>
      </c>
    </row>
    <row r="141" spans="2:65" s="13" customFormat="1" ht="10.199999999999999">
      <c r="B141" s="173"/>
      <c r="D141" s="167" t="s">
        <v>136</v>
      </c>
      <c r="E141" s="174" t="s">
        <v>1</v>
      </c>
      <c r="F141" s="175" t="s">
        <v>138</v>
      </c>
      <c r="H141" s="176">
        <v>50</v>
      </c>
      <c r="I141" s="177"/>
      <c r="L141" s="173"/>
      <c r="M141" s="178"/>
      <c r="T141" s="179"/>
      <c r="AT141" s="174" t="s">
        <v>136</v>
      </c>
      <c r="AU141" s="174" t="s">
        <v>90</v>
      </c>
      <c r="AV141" s="13" t="s">
        <v>90</v>
      </c>
      <c r="AW141" s="13" t="s">
        <v>31</v>
      </c>
      <c r="AX141" s="13" t="s">
        <v>75</v>
      </c>
      <c r="AY141" s="174" t="s">
        <v>128</v>
      </c>
    </row>
    <row r="142" spans="2:65" s="14" customFormat="1" ht="10.199999999999999">
      <c r="B142" s="180"/>
      <c r="D142" s="167" t="s">
        <v>136</v>
      </c>
      <c r="E142" s="181" t="s">
        <v>1</v>
      </c>
      <c r="F142" s="182" t="s">
        <v>139</v>
      </c>
      <c r="H142" s="183">
        <v>50</v>
      </c>
      <c r="I142" s="184"/>
      <c r="L142" s="180"/>
      <c r="M142" s="185"/>
      <c r="T142" s="186"/>
      <c r="AT142" s="181" t="s">
        <v>136</v>
      </c>
      <c r="AU142" s="181" t="s">
        <v>90</v>
      </c>
      <c r="AV142" s="14" t="s">
        <v>134</v>
      </c>
      <c r="AW142" s="14" t="s">
        <v>31</v>
      </c>
      <c r="AX142" s="14" t="s">
        <v>83</v>
      </c>
      <c r="AY142" s="181" t="s">
        <v>128</v>
      </c>
    </row>
    <row r="143" spans="2:65" s="1" customFormat="1" ht="33" customHeight="1">
      <c r="B143" s="123"/>
      <c r="C143" s="153" t="s">
        <v>134</v>
      </c>
      <c r="D143" s="153" t="s">
        <v>130</v>
      </c>
      <c r="E143" s="154" t="s">
        <v>147</v>
      </c>
      <c r="F143" s="155" t="s">
        <v>148</v>
      </c>
      <c r="G143" s="156" t="s">
        <v>133</v>
      </c>
      <c r="H143" s="157">
        <v>50</v>
      </c>
      <c r="I143" s="158"/>
      <c r="J143" s="159">
        <f>ROUND(I143*H143,2)</f>
        <v>0</v>
      </c>
      <c r="K143" s="160"/>
      <c r="L143" s="32"/>
      <c r="M143" s="161" t="s">
        <v>1</v>
      </c>
      <c r="N143" s="122" t="s">
        <v>41</v>
      </c>
      <c r="P143" s="162">
        <f>O143*H143</f>
        <v>0</v>
      </c>
      <c r="Q143" s="162">
        <v>0</v>
      </c>
      <c r="R143" s="162">
        <f>Q143*H143</f>
        <v>0</v>
      </c>
      <c r="S143" s="162">
        <v>0</v>
      </c>
      <c r="T143" s="163">
        <f>S143*H143</f>
        <v>0</v>
      </c>
      <c r="AR143" s="164" t="s">
        <v>134</v>
      </c>
      <c r="AT143" s="164" t="s">
        <v>130</v>
      </c>
      <c r="AU143" s="164" t="s">
        <v>90</v>
      </c>
      <c r="AY143" s="17" t="s">
        <v>128</v>
      </c>
      <c r="BE143" s="165">
        <f>IF(N143="základná",J143,0)</f>
        <v>0</v>
      </c>
      <c r="BF143" s="165">
        <f>IF(N143="znížená",J143,0)</f>
        <v>0</v>
      </c>
      <c r="BG143" s="165">
        <f>IF(N143="zákl. prenesená",J143,0)</f>
        <v>0</v>
      </c>
      <c r="BH143" s="165">
        <f>IF(N143="zníž. prenesená",J143,0)</f>
        <v>0</v>
      </c>
      <c r="BI143" s="165">
        <f>IF(N143="nulová",J143,0)</f>
        <v>0</v>
      </c>
      <c r="BJ143" s="17" t="s">
        <v>90</v>
      </c>
      <c r="BK143" s="165">
        <f>ROUND(I143*H143,2)</f>
        <v>0</v>
      </c>
      <c r="BL143" s="17" t="s">
        <v>134</v>
      </c>
      <c r="BM143" s="164" t="s">
        <v>149</v>
      </c>
    </row>
    <row r="144" spans="2:65" s="13" customFormat="1" ht="10.199999999999999">
      <c r="B144" s="173"/>
      <c r="D144" s="167" t="s">
        <v>136</v>
      </c>
      <c r="E144" s="174" t="s">
        <v>1</v>
      </c>
      <c r="F144" s="175" t="s">
        <v>150</v>
      </c>
      <c r="H144" s="176">
        <v>50</v>
      </c>
      <c r="I144" s="177"/>
      <c r="L144" s="173"/>
      <c r="M144" s="178"/>
      <c r="T144" s="179"/>
      <c r="AT144" s="174" t="s">
        <v>136</v>
      </c>
      <c r="AU144" s="174" t="s">
        <v>90</v>
      </c>
      <c r="AV144" s="13" t="s">
        <v>90</v>
      </c>
      <c r="AW144" s="13" t="s">
        <v>31</v>
      </c>
      <c r="AX144" s="13" t="s">
        <v>75</v>
      </c>
      <c r="AY144" s="174" t="s">
        <v>128</v>
      </c>
    </row>
    <row r="145" spans="2:65" s="14" customFormat="1" ht="10.199999999999999">
      <c r="B145" s="180"/>
      <c r="D145" s="167" t="s">
        <v>136</v>
      </c>
      <c r="E145" s="181" t="s">
        <v>1</v>
      </c>
      <c r="F145" s="182" t="s">
        <v>139</v>
      </c>
      <c r="H145" s="183">
        <v>50</v>
      </c>
      <c r="I145" s="184"/>
      <c r="L145" s="180"/>
      <c r="M145" s="185"/>
      <c r="T145" s="186"/>
      <c r="AT145" s="181" t="s">
        <v>136</v>
      </c>
      <c r="AU145" s="181" t="s">
        <v>90</v>
      </c>
      <c r="AV145" s="14" t="s">
        <v>134</v>
      </c>
      <c r="AW145" s="14" t="s">
        <v>31</v>
      </c>
      <c r="AX145" s="14" t="s">
        <v>83</v>
      </c>
      <c r="AY145" s="181" t="s">
        <v>128</v>
      </c>
    </row>
    <row r="146" spans="2:65" s="1" customFormat="1" ht="37.799999999999997" customHeight="1">
      <c r="B146" s="123"/>
      <c r="C146" s="153" t="s">
        <v>151</v>
      </c>
      <c r="D146" s="153" t="s">
        <v>130</v>
      </c>
      <c r="E146" s="154" t="s">
        <v>152</v>
      </c>
      <c r="F146" s="155" t="s">
        <v>153</v>
      </c>
      <c r="G146" s="156" t="s">
        <v>133</v>
      </c>
      <c r="H146" s="157">
        <v>600</v>
      </c>
      <c r="I146" s="158"/>
      <c r="J146" s="159">
        <f>ROUND(I146*H146,2)</f>
        <v>0</v>
      </c>
      <c r="K146" s="160"/>
      <c r="L146" s="32"/>
      <c r="M146" s="161" t="s">
        <v>1</v>
      </c>
      <c r="N146" s="122" t="s">
        <v>41</v>
      </c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AR146" s="164" t="s">
        <v>134</v>
      </c>
      <c r="AT146" s="164" t="s">
        <v>130</v>
      </c>
      <c r="AU146" s="164" t="s">
        <v>90</v>
      </c>
      <c r="AY146" s="17" t="s">
        <v>128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7" t="s">
        <v>90</v>
      </c>
      <c r="BK146" s="165">
        <f>ROUND(I146*H146,2)</f>
        <v>0</v>
      </c>
      <c r="BL146" s="17" t="s">
        <v>134</v>
      </c>
      <c r="BM146" s="164" t="s">
        <v>154</v>
      </c>
    </row>
    <row r="147" spans="2:65" s="13" customFormat="1" ht="10.199999999999999">
      <c r="B147" s="173"/>
      <c r="D147" s="167" t="s">
        <v>136</v>
      </c>
      <c r="E147" s="174" t="s">
        <v>1</v>
      </c>
      <c r="F147" s="175" t="s">
        <v>155</v>
      </c>
      <c r="H147" s="176">
        <v>600</v>
      </c>
      <c r="I147" s="177"/>
      <c r="L147" s="173"/>
      <c r="M147" s="178"/>
      <c r="T147" s="179"/>
      <c r="AT147" s="174" t="s">
        <v>136</v>
      </c>
      <c r="AU147" s="174" t="s">
        <v>90</v>
      </c>
      <c r="AV147" s="13" t="s">
        <v>90</v>
      </c>
      <c r="AW147" s="13" t="s">
        <v>31</v>
      </c>
      <c r="AX147" s="13" t="s">
        <v>75</v>
      </c>
      <c r="AY147" s="174" t="s">
        <v>128</v>
      </c>
    </row>
    <row r="148" spans="2:65" s="14" customFormat="1" ht="10.199999999999999">
      <c r="B148" s="180"/>
      <c r="D148" s="167" t="s">
        <v>136</v>
      </c>
      <c r="E148" s="181" t="s">
        <v>1</v>
      </c>
      <c r="F148" s="182" t="s">
        <v>139</v>
      </c>
      <c r="H148" s="183">
        <v>600</v>
      </c>
      <c r="I148" s="184"/>
      <c r="L148" s="180"/>
      <c r="M148" s="185"/>
      <c r="T148" s="186"/>
      <c r="AT148" s="181" t="s">
        <v>136</v>
      </c>
      <c r="AU148" s="181" t="s">
        <v>90</v>
      </c>
      <c r="AV148" s="14" t="s">
        <v>134</v>
      </c>
      <c r="AW148" s="14" t="s">
        <v>31</v>
      </c>
      <c r="AX148" s="14" t="s">
        <v>83</v>
      </c>
      <c r="AY148" s="181" t="s">
        <v>128</v>
      </c>
    </row>
    <row r="149" spans="2:65" s="1" customFormat="1" ht="24.15" customHeight="1">
      <c r="B149" s="123"/>
      <c r="C149" s="153" t="s">
        <v>156</v>
      </c>
      <c r="D149" s="153" t="s">
        <v>130</v>
      </c>
      <c r="E149" s="154" t="s">
        <v>157</v>
      </c>
      <c r="F149" s="155" t="s">
        <v>158</v>
      </c>
      <c r="G149" s="156" t="s">
        <v>133</v>
      </c>
      <c r="H149" s="157">
        <v>50</v>
      </c>
      <c r="I149" s="158"/>
      <c r="J149" s="159">
        <f>ROUND(I149*H149,2)</f>
        <v>0</v>
      </c>
      <c r="K149" s="160"/>
      <c r="L149" s="32"/>
      <c r="M149" s="161" t="s">
        <v>1</v>
      </c>
      <c r="N149" s="122" t="s">
        <v>41</v>
      </c>
      <c r="P149" s="162">
        <f>O149*H149</f>
        <v>0</v>
      </c>
      <c r="Q149" s="162">
        <v>0</v>
      </c>
      <c r="R149" s="162">
        <f>Q149*H149</f>
        <v>0</v>
      </c>
      <c r="S149" s="162">
        <v>0</v>
      </c>
      <c r="T149" s="163">
        <f>S149*H149</f>
        <v>0</v>
      </c>
      <c r="AR149" s="164" t="s">
        <v>134</v>
      </c>
      <c r="AT149" s="164" t="s">
        <v>130</v>
      </c>
      <c r="AU149" s="164" t="s">
        <v>90</v>
      </c>
      <c r="AY149" s="17" t="s">
        <v>128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7" t="s">
        <v>90</v>
      </c>
      <c r="BK149" s="165">
        <f>ROUND(I149*H149,2)</f>
        <v>0</v>
      </c>
      <c r="BL149" s="17" t="s">
        <v>134</v>
      </c>
      <c r="BM149" s="164" t="s">
        <v>159</v>
      </c>
    </row>
    <row r="150" spans="2:65" s="13" customFormat="1" ht="10.199999999999999">
      <c r="B150" s="173"/>
      <c r="D150" s="167" t="s">
        <v>136</v>
      </c>
      <c r="E150" s="174" t="s">
        <v>1</v>
      </c>
      <c r="F150" s="175" t="s">
        <v>160</v>
      </c>
      <c r="H150" s="176">
        <v>50</v>
      </c>
      <c r="I150" s="177"/>
      <c r="L150" s="173"/>
      <c r="M150" s="178"/>
      <c r="T150" s="179"/>
      <c r="AT150" s="174" t="s">
        <v>136</v>
      </c>
      <c r="AU150" s="174" t="s">
        <v>90</v>
      </c>
      <c r="AV150" s="13" t="s">
        <v>90</v>
      </c>
      <c r="AW150" s="13" t="s">
        <v>31</v>
      </c>
      <c r="AX150" s="13" t="s">
        <v>75</v>
      </c>
      <c r="AY150" s="174" t="s">
        <v>128</v>
      </c>
    </row>
    <row r="151" spans="2:65" s="14" customFormat="1" ht="10.199999999999999">
      <c r="B151" s="180"/>
      <c r="D151" s="167" t="s">
        <v>136</v>
      </c>
      <c r="E151" s="181" t="s">
        <v>1</v>
      </c>
      <c r="F151" s="182" t="s">
        <v>139</v>
      </c>
      <c r="H151" s="183">
        <v>50</v>
      </c>
      <c r="I151" s="184"/>
      <c r="L151" s="180"/>
      <c r="M151" s="185"/>
      <c r="T151" s="186"/>
      <c r="AT151" s="181" t="s">
        <v>136</v>
      </c>
      <c r="AU151" s="181" t="s">
        <v>90</v>
      </c>
      <c r="AV151" s="14" t="s">
        <v>134</v>
      </c>
      <c r="AW151" s="14" t="s">
        <v>31</v>
      </c>
      <c r="AX151" s="14" t="s">
        <v>83</v>
      </c>
      <c r="AY151" s="181" t="s">
        <v>128</v>
      </c>
    </row>
    <row r="152" spans="2:65" s="1" customFormat="1" ht="24.15" customHeight="1">
      <c r="B152" s="123"/>
      <c r="C152" s="153" t="s">
        <v>161</v>
      </c>
      <c r="D152" s="153" t="s">
        <v>130</v>
      </c>
      <c r="E152" s="154" t="s">
        <v>162</v>
      </c>
      <c r="F152" s="155" t="s">
        <v>163</v>
      </c>
      <c r="G152" s="156" t="s">
        <v>164</v>
      </c>
      <c r="H152" s="157">
        <v>90</v>
      </c>
      <c r="I152" s="158"/>
      <c r="J152" s="159">
        <f>ROUND(I152*H152,2)</f>
        <v>0</v>
      </c>
      <c r="K152" s="160"/>
      <c r="L152" s="32"/>
      <c r="M152" s="161" t="s">
        <v>1</v>
      </c>
      <c r="N152" s="122" t="s">
        <v>41</v>
      </c>
      <c r="P152" s="162">
        <f>O152*H152</f>
        <v>0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AR152" s="164" t="s">
        <v>134</v>
      </c>
      <c r="AT152" s="164" t="s">
        <v>130</v>
      </c>
      <c r="AU152" s="164" t="s">
        <v>90</v>
      </c>
      <c r="AY152" s="17" t="s">
        <v>128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7" t="s">
        <v>90</v>
      </c>
      <c r="BK152" s="165">
        <f>ROUND(I152*H152,2)</f>
        <v>0</v>
      </c>
      <c r="BL152" s="17" t="s">
        <v>134</v>
      </c>
      <c r="BM152" s="164" t="s">
        <v>165</v>
      </c>
    </row>
    <row r="153" spans="2:65" s="13" customFormat="1" ht="10.199999999999999">
      <c r="B153" s="173"/>
      <c r="D153" s="167" t="s">
        <v>136</v>
      </c>
      <c r="E153" s="174" t="s">
        <v>1</v>
      </c>
      <c r="F153" s="175" t="s">
        <v>166</v>
      </c>
      <c r="H153" s="176">
        <v>90</v>
      </c>
      <c r="I153" s="177"/>
      <c r="L153" s="173"/>
      <c r="M153" s="178"/>
      <c r="T153" s="179"/>
      <c r="AT153" s="174" t="s">
        <v>136</v>
      </c>
      <c r="AU153" s="174" t="s">
        <v>90</v>
      </c>
      <c r="AV153" s="13" t="s">
        <v>90</v>
      </c>
      <c r="AW153" s="13" t="s">
        <v>31</v>
      </c>
      <c r="AX153" s="13" t="s">
        <v>75</v>
      </c>
      <c r="AY153" s="174" t="s">
        <v>128</v>
      </c>
    </row>
    <row r="154" spans="2:65" s="14" customFormat="1" ht="10.199999999999999">
      <c r="B154" s="180"/>
      <c r="D154" s="167" t="s">
        <v>136</v>
      </c>
      <c r="E154" s="181" t="s">
        <v>1</v>
      </c>
      <c r="F154" s="182" t="s">
        <v>139</v>
      </c>
      <c r="H154" s="183">
        <v>90</v>
      </c>
      <c r="I154" s="184"/>
      <c r="L154" s="180"/>
      <c r="M154" s="185"/>
      <c r="T154" s="186"/>
      <c r="AT154" s="181" t="s">
        <v>136</v>
      </c>
      <c r="AU154" s="181" t="s">
        <v>90</v>
      </c>
      <c r="AV154" s="14" t="s">
        <v>134</v>
      </c>
      <c r="AW154" s="14" t="s">
        <v>31</v>
      </c>
      <c r="AX154" s="14" t="s">
        <v>83</v>
      </c>
      <c r="AY154" s="181" t="s">
        <v>128</v>
      </c>
    </row>
    <row r="155" spans="2:65" s="11" customFormat="1" ht="22.8" customHeight="1">
      <c r="B155" s="141"/>
      <c r="D155" s="142" t="s">
        <v>74</v>
      </c>
      <c r="E155" s="151" t="s">
        <v>151</v>
      </c>
      <c r="F155" s="151" t="s">
        <v>167</v>
      </c>
      <c r="I155" s="144"/>
      <c r="J155" s="152">
        <f>BK155</f>
        <v>0</v>
      </c>
      <c r="L155" s="141"/>
      <c r="M155" s="146"/>
      <c r="P155" s="147">
        <f>SUM(P156:P179)</f>
        <v>0</v>
      </c>
      <c r="R155" s="147">
        <f>SUM(R156:R179)</f>
        <v>282.99946249999999</v>
      </c>
      <c r="T155" s="148">
        <f>SUM(T156:T179)</f>
        <v>0</v>
      </c>
      <c r="AR155" s="142" t="s">
        <v>83</v>
      </c>
      <c r="AT155" s="149" t="s">
        <v>74</v>
      </c>
      <c r="AU155" s="149" t="s">
        <v>83</v>
      </c>
      <c r="AY155" s="142" t="s">
        <v>128</v>
      </c>
      <c r="BK155" s="150">
        <f>SUM(BK156:BK179)</f>
        <v>0</v>
      </c>
    </row>
    <row r="156" spans="2:65" s="1" customFormat="1" ht="44.25" customHeight="1">
      <c r="B156" s="123"/>
      <c r="C156" s="153" t="s">
        <v>168</v>
      </c>
      <c r="D156" s="153" t="s">
        <v>130</v>
      </c>
      <c r="E156" s="154" t="s">
        <v>169</v>
      </c>
      <c r="F156" s="155" t="s">
        <v>170</v>
      </c>
      <c r="G156" s="156" t="s">
        <v>171</v>
      </c>
      <c r="H156" s="157">
        <v>98</v>
      </c>
      <c r="I156" s="158"/>
      <c r="J156" s="159">
        <f>ROUND(I156*H156,2)</f>
        <v>0</v>
      </c>
      <c r="K156" s="160"/>
      <c r="L156" s="32"/>
      <c r="M156" s="161" t="s">
        <v>1</v>
      </c>
      <c r="N156" s="122" t="s">
        <v>41</v>
      </c>
      <c r="P156" s="162">
        <f>O156*H156</f>
        <v>0</v>
      </c>
      <c r="Q156" s="162">
        <v>0.112</v>
      </c>
      <c r="R156" s="162">
        <f>Q156*H156</f>
        <v>10.976000000000001</v>
      </c>
      <c r="S156" s="162">
        <v>0</v>
      </c>
      <c r="T156" s="163">
        <f>S156*H156</f>
        <v>0</v>
      </c>
      <c r="AR156" s="164" t="s">
        <v>134</v>
      </c>
      <c r="AT156" s="164" t="s">
        <v>130</v>
      </c>
      <c r="AU156" s="164" t="s">
        <v>90</v>
      </c>
      <c r="AY156" s="17" t="s">
        <v>128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7" t="s">
        <v>90</v>
      </c>
      <c r="BK156" s="165">
        <f>ROUND(I156*H156,2)</f>
        <v>0</v>
      </c>
      <c r="BL156" s="17" t="s">
        <v>134</v>
      </c>
      <c r="BM156" s="164" t="s">
        <v>172</v>
      </c>
    </row>
    <row r="157" spans="2:65" s="12" customFormat="1" ht="10.199999999999999">
      <c r="B157" s="166"/>
      <c r="D157" s="167" t="s">
        <v>136</v>
      </c>
      <c r="E157" s="168" t="s">
        <v>1</v>
      </c>
      <c r="F157" s="169" t="s">
        <v>173</v>
      </c>
      <c r="H157" s="168" t="s">
        <v>1</v>
      </c>
      <c r="I157" s="170"/>
      <c r="L157" s="166"/>
      <c r="M157" s="171"/>
      <c r="T157" s="172"/>
      <c r="AT157" s="168" t="s">
        <v>136</v>
      </c>
      <c r="AU157" s="168" t="s">
        <v>90</v>
      </c>
      <c r="AV157" s="12" t="s">
        <v>83</v>
      </c>
      <c r="AW157" s="12" t="s">
        <v>31</v>
      </c>
      <c r="AX157" s="12" t="s">
        <v>75</v>
      </c>
      <c r="AY157" s="168" t="s">
        <v>128</v>
      </c>
    </row>
    <row r="158" spans="2:65" s="13" customFormat="1" ht="10.199999999999999">
      <c r="B158" s="173"/>
      <c r="D158" s="167" t="s">
        <v>136</v>
      </c>
      <c r="E158" s="174" t="s">
        <v>1</v>
      </c>
      <c r="F158" s="175" t="s">
        <v>174</v>
      </c>
      <c r="H158" s="176">
        <v>98</v>
      </c>
      <c r="I158" s="177"/>
      <c r="L158" s="173"/>
      <c r="M158" s="178"/>
      <c r="T158" s="179"/>
      <c r="AT158" s="174" t="s">
        <v>136</v>
      </c>
      <c r="AU158" s="174" t="s">
        <v>90</v>
      </c>
      <c r="AV158" s="13" t="s">
        <v>90</v>
      </c>
      <c r="AW158" s="13" t="s">
        <v>31</v>
      </c>
      <c r="AX158" s="13" t="s">
        <v>75</v>
      </c>
      <c r="AY158" s="174" t="s">
        <v>128</v>
      </c>
    </row>
    <row r="159" spans="2:65" s="15" customFormat="1" ht="10.199999999999999">
      <c r="B159" s="187"/>
      <c r="D159" s="167" t="s">
        <v>136</v>
      </c>
      <c r="E159" s="188" t="s">
        <v>88</v>
      </c>
      <c r="F159" s="189" t="s">
        <v>175</v>
      </c>
      <c r="H159" s="190">
        <v>98</v>
      </c>
      <c r="I159" s="191"/>
      <c r="L159" s="187"/>
      <c r="M159" s="192"/>
      <c r="T159" s="193"/>
      <c r="AT159" s="188" t="s">
        <v>136</v>
      </c>
      <c r="AU159" s="188" t="s">
        <v>90</v>
      </c>
      <c r="AV159" s="15" t="s">
        <v>143</v>
      </c>
      <c r="AW159" s="15" t="s">
        <v>31</v>
      </c>
      <c r="AX159" s="15" t="s">
        <v>75</v>
      </c>
      <c r="AY159" s="188" t="s">
        <v>128</v>
      </c>
    </row>
    <row r="160" spans="2:65" s="14" customFormat="1" ht="10.199999999999999">
      <c r="B160" s="180"/>
      <c r="D160" s="167" t="s">
        <v>136</v>
      </c>
      <c r="E160" s="181" t="s">
        <v>1</v>
      </c>
      <c r="F160" s="182" t="s">
        <v>139</v>
      </c>
      <c r="H160" s="183">
        <v>98</v>
      </c>
      <c r="I160" s="184"/>
      <c r="L160" s="180"/>
      <c r="M160" s="185"/>
      <c r="T160" s="186"/>
      <c r="AT160" s="181" t="s">
        <v>136</v>
      </c>
      <c r="AU160" s="181" t="s">
        <v>90</v>
      </c>
      <c r="AV160" s="14" t="s">
        <v>134</v>
      </c>
      <c r="AW160" s="14" t="s">
        <v>31</v>
      </c>
      <c r="AX160" s="14" t="s">
        <v>83</v>
      </c>
      <c r="AY160" s="181" t="s">
        <v>128</v>
      </c>
    </row>
    <row r="161" spans="2:65" s="1" customFormat="1" ht="24.15" customHeight="1">
      <c r="B161" s="123"/>
      <c r="C161" s="153" t="s">
        <v>176</v>
      </c>
      <c r="D161" s="153" t="s">
        <v>130</v>
      </c>
      <c r="E161" s="154" t="s">
        <v>177</v>
      </c>
      <c r="F161" s="155" t="s">
        <v>178</v>
      </c>
      <c r="G161" s="156" t="s">
        <v>171</v>
      </c>
      <c r="H161" s="157">
        <v>268.85000000000002</v>
      </c>
      <c r="I161" s="158"/>
      <c r="J161" s="159">
        <f>ROUND(I161*H161,2)</f>
        <v>0</v>
      </c>
      <c r="K161" s="160"/>
      <c r="L161" s="32"/>
      <c r="M161" s="161" t="s">
        <v>1</v>
      </c>
      <c r="N161" s="122" t="s">
        <v>41</v>
      </c>
      <c r="P161" s="162">
        <f>O161*H161</f>
        <v>0</v>
      </c>
      <c r="Q161" s="162">
        <v>0.112</v>
      </c>
      <c r="R161" s="162">
        <f>Q161*H161</f>
        <v>30.111200000000004</v>
      </c>
      <c r="S161" s="162">
        <v>0</v>
      </c>
      <c r="T161" s="163">
        <f>S161*H161</f>
        <v>0</v>
      </c>
      <c r="AR161" s="164" t="s">
        <v>134</v>
      </c>
      <c r="AT161" s="164" t="s">
        <v>130</v>
      </c>
      <c r="AU161" s="164" t="s">
        <v>90</v>
      </c>
      <c r="AY161" s="17" t="s">
        <v>128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7" t="s">
        <v>90</v>
      </c>
      <c r="BK161" s="165">
        <f>ROUND(I161*H161,2)</f>
        <v>0</v>
      </c>
      <c r="BL161" s="17" t="s">
        <v>134</v>
      </c>
      <c r="BM161" s="164" t="s">
        <v>179</v>
      </c>
    </row>
    <row r="162" spans="2:65" s="12" customFormat="1" ht="10.199999999999999">
      <c r="B162" s="166"/>
      <c r="D162" s="167" t="s">
        <v>136</v>
      </c>
      <c r="E162" s="168" t="s">
        <v>1</v>
      </c>
      <c r="F162" s="169" t="s">
        <v>180</v>
      </c>
      <c r="H162" s="168" t="s">
        <v>1</v>
      </c>
      <c r="I162" s="170"/>
      <c r="L162" s="166"/>
      <c r="M162" s="171"/>
      <c r="T162" s="172"/>
      <c r="AT162" s="168" t="s">
        <v>136</v>
      </c>
      <c r="AU162" s="168" t="s">
        <v>90</v>
      </c>
      <c r="AV162" s="12" t="s">
        <v>83</v>
      </c>
      <c r="AW162" s="12" t="s">
        <v>31</v>
      </c>
      <c r="AX162" s="12" t="s">
        <v>75</v>
      </c>
      <c r="AY162" s="168" t="s">
        <v>128</v>
      </c>
    </row>
    <row r="163" spans="2:65" s="13" customFormat="1" ht="10.199999999999999">
      <c r="B163" s="173"/>
      <c r="D163" s="167" t="s">
        <v>136</v>
      </c>
      <c r="E163" s="174" t="s">
        <v>1</v>
      </c>
      <c r="F163" s="175" t="s">
        <v>92</v>
      </c>
      <c r="H163" s="176">
        <v>268.85000000000002</v>
      </c>
      <c r="I163" s="177"/>
      <c r="L163" s="173"/>
      <c r="M163" s="178"/>
      <c r="T163" s="179"/>
      <c r="AT163" s="174" t="s">
        <v>136</v>
      </c>
      <c r="AU163" s="174" t="s">
        <v>90</v>
      </c>
      <c r="AV163" s="13" t="s">
        <v>90</v>
      </c>
      <c r="AW163" s="13" t="s">
        <v>31</v>
      </c>
      <c r="AX163" s="13" t="s">
        <v>75</v>
      </c>
      <c r="AY163" s="174" t="s">
        <v>128</v>
      </c>
    </row>
    <row r="164" spans="2:65" s="15" customFormat="1" ht="10.199999999999999">
      <c r="B164" s="187"/>
      <c r="D164" s="167" t="s">
        <v>136</v>
      </c>
      <c r="E164" s="188" t="s">
        <v>91</v>
      </c>
      <c r="F164" s="189" t="s">
        <v>175</v>
      </c>
      <c r="H164" s="190">
        <v>268.85000000000002</v>
      </c>
      <c r="I164" s="191"/>
      <c r="L164" s="187"/>
      <c r="M164" s="192"/>
      <c r="T164" s="193"/>
      <c r="AT164" s="188" t="s">
        <v>136</v>
      </c>
      <c r="AU164" s="188" t="s">
        <v>90</v>
      </c>
      <c r="AV164" s="15" t="s">
        <v>143</v>
      </c>
      <c r="AW164" s="15" t="s">
        <v>31</v>
      </c>
      <c r="AX164" s="15" t="s">
        <v>75</v>
      </c>
      <c r="AY164" s="188" t="s">
        <v>128</v>
      </c>
    </row>
    <row r="165" spans="2:65" s="14" customFormat="1" ht="10.199999999999999">
      <c r="B165" s="180"/>
      <c r="D165" s="167" t="s">
        <v>136</v>
      </c>
      <c r="E165" s="181" t="s">
        <v>1</v>
      </c>
      <c r="F165" s="182" t="s">
        <v>139</v>
      </c>
      <c r="H165" s="183">
        <v>268.85000000000002</v>
      </c>
      <c r="I165" s="184"/>
      <c r="L165" s="180"/>
      <c r="M165" s="185"/>
      <c r="T165" s="186"/>
      <c r="AT165" s="181" t="s">
        <v>136</v>
      </c>
      <c r="AU165" s="181" t="s">
        <v>90</v>
      </c>
      <c r="AV165" s="14" t="s">
        <v>134</v>
      </c>
      <c r="AW165" s="14" t="s">
        <v>31</v>
      </c>
      <c r="AX165" s="14" t="s">
        <v>83</v>
      </c>
      <c r="AY165" s="181" t="s">
        <v>128</v>
      </c>
    </row>
    <row r="166" spans="2:65" s="1" customFormat="1" ht="37.799999999999997" customHeight="1">
      <c r="B166" s="123"/>
      <c r="C166" s="153" t="s">
        <v>181</v>
      </c>
      <c r="D166" s="153" t="s">
        <v>130</v>
      </c>
      <c r="E166" s="154" t="s">
        <v>182</v>
      </c>
      <c r="F166" s="155" t="s">
        <v>183</v>
      </c>
      <c r="G166" s="156" t="s">
        <v>171</v>
      </c>
      <c r="H166" s="157">
        <v>366.85</v>
      </c>
      <c r="I166" s="158"/>
      <c r="J166" s="159">
        <f>ROUND(I166*H166,2)</f>
        <v>0</v>
      </c>
      <c r="K166" s="160"/>
      <c r="L166" s="32"/>
      <c r="M166" s="161" t="s">
        <v>1</v>
      </c>
      <c r="N166" s="122" t="s">
        <v>41</v>
      </c>
      <c r="P166" s="162">
        <f>O166*H166</f>
        <v>0</v>
      </c>
      <c r="Q166" s="162">
        <v>0.29899999999999999</v>
      </c>
      <c r="R166" s="162">
        <f>Q166*H166</f>
        <v>109.68815000000001</v>
      </c>
      <c r="S166" s="162">
        <v>0</v>
      </c>
      <c r="T166" s="163">
        <f>S166*H166</f>
        <v>0</v>
      </c>
      <c r="AR166" s="164" t="s">
        <v>134</v>
      </c>
      <c r="AT166" s="164" t="s">
        <v>130</v>
      </c>
      <c r="AU166" s="164" t="s">
        <v>90</v>
      </c>
      <c r="AY166" s="17" t="s">
        <v>128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7" t="s">
        <v>90</v>
      </c>
      <c r="BK166" s="165">
        <f>ROUND(I166*H166,2)</f>
        <v>0</v>
      </c>
      <c r="BL166" s="17" t="s">
        <v>134</v>
      </c>
      <c r="BM166" s="164" t="s">
        <v>184</v>
      </c>
    </row>
    <row r="167" spans="2:65" s="12" customFormat="1" ht="10.199999999999999">
      <c r="B167" s="166"/>
      <c r="D167" s="167" t="s">
        <v>136</v>
      </c>
      <c r="E167" s="168" t="s">
        <v>1</v>
      </c>
      <c r="F167" s="169" t="s">
        <v>185</v>
      </c>
      <c r="H167" s="168" t="s">
        <v>1</v>
      </c>
      <c r="I167" s="170"/>
      <c r="L167" s="166"/>
      <c r="M167" s="171"/>
      <c r="T167" s="172"/>
      <c r="AT167" s="168" t="s">
        <v>136</v>
      </c>
      <c r="AU167" s="168" t="s">
        <v>90</v>
      </c>
      <c r="AV167" s="12" t="s">
        <v>83</v>
      </c>
      <c r="AW167" s="12" t="s">
        <v>31</v>
      </c>
      <c r="AX167" s="12" t="s">
        <v>75</v>
      </c>
      <c r="AY167" s="168" t="s">
        <v>128</v>
      </c>
    </row>
    <row r="168" spans="2:65" s="13" customFormat="1" ht="10.199999999999999">
      <c r="B168" s="173"/>
      <c r="D168" s="167" t="s">
        <v>136</v>
      </c>
      <c r="E168" s="174" t="s">
        <v>1</v>
      </c>
      <c r="F168" s="175" t="s">
        <v>88</v>
      </c>
      <c r="H168" s="176">
        <v>98</v>
      </c>
      <c r="I168" s="177"/>
      <c r="L168" s="173"/>
      <c r="M168" s="178"/>
      <c r="T168" s="179"/>
      <c r="AT168" s="174" t="s">
        <v>136</v>
      </c>
      <c r="AU168" s="174" t="s">
        <v>90</v>
      </c>
      <c r="AV168" s="13" t="s">
        <v>90</v>
      </c>
      <c r="AW168" s="13" t="s">
        <v>31</v>
      </c>
      <c r="AX168" s="13" t="s">
        <v>75</v>
      </c>
      <c r="AY168" s="174" t="s">
        <v>128</v>
      </c>
    </row>
    <row r="169" spans="2:65" s="12" customFormat="1" ht="10.199999999999999">
      <c r="B169" s="166"/>
      <c r="D169" s="167" t="s">
        <v>136</v>
      </c>
      <c r="E169" s="168" t="s">
        <v>1</v>
      </c>
      <c r="F169" s="169" t="s">
        <v>186</v>
      </c>
      <c r="H169" s="168" t="s">
        <v>1</v>
      </c>
      <c r="I169" s="170"/>
      <c r="L169" s="166"/>
      <c r="M169" s="171"/>
      <c r="T169" s="172"/>
      <c r="AT169" s="168" t="s">
        <v>136</v>
      </c>
      <c r="AU169" s="168" t="s">
        <v>90</v>
      </c>
      <c r="AV169" s="12" t="s">
        <v>83</v>
      </c>
      <c r="AW169" s="12" t="s">
        <v>31</v>
      </c>
      <c r="AX169" s="12" t="s">
        <v>75</v>
      </c>
      <c r="AY169" s="168" t="s">
        <v>128</v>
      </c>
    </row>
    <row r="170" spans="2:65" s="13" customFormat="1" ht="10.199999999999999">
      <c r="B170" s="173"/>
      <c r="D170" s="167" t="s">
        <v>136</v>
      </c>
      <c r="E170" s="174" t="s">
        <v>1</v>
      </c>
      <c r="F170" s="175" t="s">
        <v>91</v>
      </c>
      <c r="H170" s="176">
        <v>268.85000000000002</v>
      </c>
      <c r="I170" s="177"/>
      <c r="L170" s="173"/>
      <c r="M170" s="178"/>
      <c r="T170" s="179"/>
      <c r="AT170" s="174" t="s">
        <v>136</v>
      </c>
      <c r="AU170" s="174" t="s">
        <v>90</v>
      </c>
      <c r="AV170" s="13" t="s">
        <v>90</v>
      </c>
      <c r="AW170" s="13" t="s">
        <v>31</v>
      </c>
      <c r="AX170" s="13" t="s">
        <v>75</v>
      </c>
      <c r="AY170" s="174" t="s">
        <v>128</v>
      </c>
    </row>
    <row r="171" spans="2:65" s="14" customFormat="1" ht="10.199999999999999">
      <c r="B171" s="180"/>
      <c r="D171" s="167" t="s">
        <v>136</v>
      </c>
      <c r="E171" s="181" t="s">
        <v>1</v>
      </c>
      <c r="F171" s="182" t="s">
        <v>139</v>
      </c>
      <c r="H171" s="183">
        <v>366.85</v>
      </c>
      <c r="I171" s="184"/>
      <c r="L171" s="180"/>
      <c r="M171" s="185"/>
      <c r="T171" s="186"/>
      <c r="AT171" s="181" t="s">
        <v>136</v>
      </c>
      <c r="AU171" s="181" t="s">
        <v>90</v>
      </c>
      <c r="AV171" s="14" t="s">
        <v>134</v>
      </c>
      <c r="AW171" s="14" t="s">
        <v>31</v>
      </c>
      <c r="AX171" s="14" t="s">
        <v>83</v>
      </c>
      <c r="AY171" s="181" t="s">
        <v>128</v>
      </c>
    </row>
    <row r="172" spans="2:65" s="1" customFormat="1" ht="37.799999999999997" customHeight="1">
      <c r="B172" s="123"/>
      <c r="C172" s="153" t="s">
        <v>187</v>
      </c>
      <c r="D172" s="153" t="s">
        <v>130</v>
      </c>
      <c r="E172" s="154" t="s">
        <v>188</v>
      </c>
      <c r="F172" s="155" t="s">
        <v>189</v>
      </c>
      <c r="G172" s="156" t="s">
        <v>171</v>
      </c>
      <c r="H172" s="157">
        <v>98</v>
      </c>
      <c r="I172" s="158"/>
      <c r="J172" s="159">
        <f>ROUND(I172*H172,2)</f>
        <v>0</v>
      </c>
      <c r="K172" s="160"/>
      <c r="L172" s="32"/>
      <c r="M172" s="161" t="s">
        <v>1</v>
      </c>
      <c r="N172" s="122" t="s">
        <v>41</v>
      </c>
      <c r="P172" s="162">
        <f>O172*H172</f>
        <v>0</v>
      </c>
      <c r="Q172" s="162">
        <v>0.28960000000000002</v>
      </c>
      <c r="R172" s="162">
        <f>Q172*H172</f>
        <v>28.380800000000001</v>
      </c>
      <c r="S172" s="162">
        <v>0</v>
      </c>
      <c r="T172" s="163">
        <f>S172*H172</f>
        <v>0</v>
      </c>
      <c r="AR172" s="164" t="s">
        <v>134</v>
      </c>
      <c r="AT172" s="164" t="s">
        <v>130</v>
      </c>
      <c r="AU172" s="164" t="s">
        <v>90</v>
      </c>
      <c r="AY172" s="17" t="s">
        <v>128</v>
      </c>
      <c r="BE172" s="165">
        <f>IF(N172="základná",J172,0)</f>
        <v>0</v>
      </c>
      <c r="BF172" s="165">
        <f>IF(N172="znížená",J172,0)</f>
        <v>0</v>
      </c>
      <c r="BG172" s="165">
        <f>IF(N172="zákl. prenesená",J172,0)</f>
        <v>0</v>
      </c>
      <c r="BH172" s="165">
        <f>IF(N172="zníž. prenesená",J172,0)</f>
        <v>0</v>
      </c>
      <c r="BI172" s="165">
        <f>IF(N172="nulová",J172,0)</f>
        <v>0</v>
      </c>
      <c r="BJ172" s="17" t="s">
        <v>90</v>
      </c>
      <c r="BK172" s="165">
        <f>ROUND(I172*H172,2)</f>
        <v>0</v>
      </c>
      <c r="BL172" s="17" t="s">
        <v>134</v>
      </c>
      <c r="BM172" s="164" t="s">
        <v>190</v>
      </c>
    </row>
    <row r="173" spans="2:65" s="12" customFormat="1" ht="10.199999999999999">
      <c r="B173" s="166"/>
      <c r="D173" s="167" t="s">
        <v>136</v>
      </c>
      <c r="E173" s="168" t="s">
        <v>1</v>
      </c>
      <c r="F173" s="169" t="s">
        <v>185</v>
      </c>
      <c r="H173" s="168" t="s">
        <v>1</v>
      </c>
      <c r="I173" s="170"/>
      <c r="L173" s="166"/>
      <c r="M173" s="171"/>
      <c r="T173" s="172"/>
      <c r="AT173" s="168" t="s">
        <v>136</v>
      </c>
      <c r="AU173" s="168" t="s">
        <v>90</v>
      </c>
      <c r="AV173" s="12" t="s">
        <v>83</v>
      </c>
      <c r="AW173" s="12" t="s">
        <v>31</v>
      </c>
      <c r="AX173" s="12" t="s">
        <v>75</v>
      </c>
      <c r="AY173" s="168" t="s">
        <v>128</v>
      </c>
    </row>
    <row r="174" spans="2:65" s="13" customFormat="1" ht="10.199999999999999">
      <c r="B174" s="173"/>
      <c r="D174" s="167" t="s">
        <v>136</v>
      </c>
      <c r="E174" s="174" t="s">
        <v>1</v>
      </c>
      <c r="F174" s="175" t="s">
        <v>88</v>
      </c>
      <c r="H174" s="176">
        <v>98</v>
      </c>
      <c r="I174" s="177"/>
      <c r="L174" s="173"/>
      <c r="M174" s="178"/>
      <c r="T174" s="179"/>
      <c r="AT174" s="174" t="s">
        <v>136</v>
      </c>
      <c r="AU174" s="174" t="s">
        <v>90</v>
      </c>
      <c r="AV174" s="13" t="s">
        <v>90</v>
      </c>
      <c r="AW174" s="13" t="s">
        <v>31</v>
      </c>
      <c r="AX174" s="13" t="s">
        <v>75</v>
      </c>
      <c r="AY174" s="174" t="s">
        <v>128</v>
      </c>
    </row>
    <row r="175" spans="2:65" s="14" customFormat="1" ht="10.199999999999999">
      <c r="B175" s="180"/>
      <c r="D175" s="167" t="s">
        <v>136</v>
      </c>
      <c r="E175" s="181" t="s">
        <v>1</v>
      </c>
      <c r="F175" s="182" t="s">
        <v>139</v>
      </c>
      <c r="H175" s="183">
        <v>98</v>
      </c>
      <c r="I175" s="184"/>
      <c r="L175" s="180"/>
      <c r="M175" s="185"/>
      <c r="T175" s="186"/>
      <c r="AT175" s="181" t="s">
        <v>136</v>
      </c>
      <c r="AU175" s="181" t="s">
        <v>90</v>
      </c>
      <c r="AV175" s="14" t="s">
        <v>134</v>
      </c>
      <c r="AW175" s="14" t="s">
        <v>31</v>
      </c>
      <c r="AX175" s="14" t="s">
        <v>83</v>
      </c>
      <c r="AY175" s="181" t="s">
        <v>128</v>
      </c>
    </row>
    <row r="176" spans="2:65" s="1" customFormat="1" ht="37.799999999999997" customHeight="1">
      <c r="B176" s="123"/>
      <c r="C176" s="153" t="s">
        <v>191</v>
      </c>
      <c r="D176" s="153" t="s">
        <v>130</v>
      </c>
      <c r="E176" s="154" t="s">
        <v>192</v>
      </c>
      <c r="F176" s="155" t="s">
        <v>193</v>
      </c>
      <c r="G176" s="156" t="s">
        <v>171</v>
      </c>
      <c r="H176" s="157">
        <v>268.85000000000002</v>
      </c>
      <c r="I176" s="158"/>
      <c r="J176" s="159">
        <f>ROUND(I176*H176,2)</f>
        <v>0</v>
      </c>
      <c r="K176" s="160"/>
      <c r="L176" s="32"/>
      <c r="M176" s="161" t="s">
        <v>1</v>
      </c>
      <c r="N176" s="122" t="s">
        <v>41</v>
      </c>
      <c r="P176" s="162">
        <f>O176*H176</f>
        <v>0</v>
      </c>
      <c r="Q176" s="162">
        <v>0.38624999999999998</v>
      </c>
      <c r="R176" s="162">
        <f>Q176*H176</f>
        <v>103.84331250000001</v>
      </c>
      <c r="S176" s="162">
        <v>0</v>
      </c>
      <c r="T176" s="163">
        <f>S176*H176</f>
        <v>0</v>
      </c>
      <c r="AR176" s="164" t="s">
        <v>134</v>
      </c>
      <c r="AT176" s="164" t="s">
        <v>130</v>
      </c>
      <c r="AU176" s="164" t="s">
        <v>90</v>
      </c>
      <c r="AY176" s="17" t="s">
        <v>128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7" t="s">
        <v>90</v>
      </c>
      <c r="BK176" s="165">
        <f>ROUND(I176*H176,2)</f>
        <v>0</v>
      </c>
      <c r="BL176" s="17" t="s">
        <v>134</v>
      </c>
      <c r="BM176" s="164" t="s">
        <v>194</v>
      </c>
    </row>
    <row r="177" spans="2:65" s="12" customFormat="1" ht="10.199999999999999">
      <c r="B177" s="166"/>
      <c r="D177" s="167" t="s">
        <v>136</v>
      </c>
      <c r="E177" s="168" t="s">
        <v>1</v>
      </c>
      <c r="F177" s="169" t="s">
        <v>186</v>
      </c>
      <c r="H177" s="168" t="s">
        <v>1</v>
      </c>
      <c r="I177" s="170"/>
      <c r="L177" s="166"/>
      <c r="M177" s="171"/>
      <c r="T177" s="172"/>
      <c r="AT177" s="168" t="s">
        <v>136</v>
      </c>
      <c r="AU177" s="168" t="s">
        <v>90</v>
      </c>
      <c r="AV177" s="12" t="s">
        <v>83</v>
      </c>
      <c r="AW177" s="12" t="s">
        <v>31</v>
      </c>
      <c r="AX177" s="12" t="s">
        <v>75</v>
      </c>
      <c r="AY177" s="168" t="s">
        <v>128</v>
      </c>
    </row>
    <row r="178" spans="2:65" s="13" customFormat="1" ht="10.199999999999999">
      <c r="B178" s="173"/>
      <c r="D178" s="167" t="s">
        <v>136</v>
      </c>
      <c r="E178" s="174" t="s">
        <v>1</v>
      </c>
      <c r="F178" s="175" t="s">
        <v>91</v>
      </c>
      <c r="H178" s="176">
        <v>268.85000000000002</v>
      </c>
      <c r="I178" s="177"/>
      <c r="L178" s="173"/>
      <c r="M178" s="178"/>
      <c r="T178" s="179"/>
      <c r="AT178" s="174" t="s">
        <v>136</v>
      </c>
      <c r="AU178" s="174" t="s">
        <v>90</v>
      </c>
      <c r="AV178" s="13" t="s">
        <v>90</v>
      </c>
      <c r="AW178" s="13" t="s">
        <v>31</v>
      </c>
      <c r="AX178" s="13" t="s">
        <v>75</v>
      </c>
      <c r="AY178" s="174" t="s">
        <v>128</v>
      </c>
    </row>
    <row r="179" spans="2:65" s="14" customFormat="1" ht="10.199999999999999">
      <c r="B179" s="180"/>
      <c r="D179" s="167" t="s">
        <v>136</v>
      </c>
      <c r="E179" s="181" t="s">
        <v>1</v>
      </c>
      <c r="F179" s="182" t="s">
        <v>139</v>
      </c>
      <c r="H179" s="183">
        <v>268.85000000000002</v>
      </c>
      <c r="I179" s="184"/>
      <c r="L179" s="180"/>
      <c r="M179" s="185"/>
      <c r="T179" s="186"/>
      <c r="AT179" s="181" t="s">
        <v>136</v>
      </c>
      <c r="AU179" s="181" t="s">
        <v>90</v>
      </c>
      <c r="AV179" s="14" t="s">
        <v>134</v>
      </c>
      <c r="AW179" s="14" t="s">
        <v>31</v>
      </c>
      <c r="AX179" s="14" t="s">
        <v>83</v>
      </c>
      <c r="AY179" s="181" t="s">
        <v>128</v>
      </c>
    </row>
    <row r="180" spans="2:65" s="11" customFormat="1" ht="22.8" customHeight="1">
      <c r="B180" s="141"/>
      <c r="D180" s="142" t="s">
        <v>74</v>
      </c>
      <c r="E180" s="151" t="s">
        <v>195</v>
      </c>
      <c r="F180" s="151" t="s">
        <v>196</v>
      </c>
      <c r="I180" s="144"/>
      <c r="J180" s="152">
        <f>BK180</f>
        <v>0</v>
      </c>
      <c r="L180" s="141"/>
      <c r="M180" s="146"/>
      <c r="P180" s="147">
        <f>P181</f>
        <v>0</v>
      </c>
      <c r="R180" s="147">
        <f>R181</f>
        <v>0</v>
      </c>
      <c r="T180" s="148">
        <f>T181</f>
        <v>0</v>
      </c>
      <c r="AR180" s="142" t="s">
        <v>83</v>
      </c>
      <c r="AT180" s="149" t="s">
        <v>74</v>
      </c>
      <c r="AU180" s="149" t="s">
        <v>83</v>
      </c>
      <c r="AY180" s="142" t="s">
        <v>128</v>
      </c>
      <c r="BK180" s="150">
        <f>BK181</f>
        <v>0</v>
      </c>
    </row>
    <row r="181" spans="2:65" s="1" customFormat="1" ht="33" customHeight="1">
      <c r="B181" s="123"/>
      <c r="C181" s="153" t="s">
        <v>197</v>
      </c>
      <c r="D181" s="153" t="s">
        <v>130</v>
      </c>
      <c r="E181" s="154" t="s">
        <v>198</v>
      </c>
      <c r="F181" s="155" t="s">
        <v>199</v>
      </c>
      <c r="G181" s="156" t="s">
        <v>164</v>
      </c>
      <c r="H181" s="157">
        <v>282.99900000000002</v>
      </c>
      <c r="I181" s="158"/>
      <c r="J181" s="159">
        <f>ROUND(I181*H181,2)</f>
        <v>0</v>
      </c>
      <c r="K181" s="160"/>
      <c r="L181" s="32"/>
      <c r="M181" s="194" t="s">
        <v>1</v>
      </c>
      <c r="N181" s="195" t="s">
        <v>41</v>
      </c>
      <c r="O181" s="196"/>
      <c r="P181" s="197">
        <f>O181*H181</f>
        <v>0</v>
      </c>
      <c r="Q181" s="197">
        <v>0</v>
      </c>
      <c r="R181" s="197">
        <f>Q181*H181</f>
        <v>0</v>
      </c>
      <c r="S181" s="197">
        <v>0</v>
      </c>
      <c r="T181" s="198">
        <f>S181*H181</f>
        <v>0</v>
      </c>
      <c r="AR181" s="164" t="s">
        <v>134</v>
      </c>
      <c r="AT181" s="164" t="s">
        <v>130</v>
      </c>
      <c r="AU181" s="164" t="s">
        <v>90</v>
      </c>
      <c r="AY181" s="17" t="s">
        <v>128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7" t="s">
        <v>90</v>
      </c>
      <c r="BK181" s="165">
        <f>ROUND(I181*H181,2)</f>
        <v>0</v>
      </c>
      <c r="BL181" s="17" t="s">
        <v>134</v>
      </c>
      <c r="BM181" s="164" t="s">
        <v>200</v>
      </c>
    </row>
    <row r="182" spans="2:65" s="1" customFormat="1" ht="6.9" customHeight="1"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32"/>
    </row>
    <row r="184" spans="2:65" ht="20.399999999999999" customHeight="1">
      <c r="B184" s="267" t="s">
        <v>437</v>
      </c>
      <c r="C184" s="268"/>
      <c r="D184" s="268"/>
      <c r="E184" s="268"/>
      <c r="F184" s="268"/>
      <c r="G184" s="269"/>
      <c r="H184" s="269"/>
    </row>
    <row r="185" spans="2:65" ht="33.6" customHeight="1">
      <c r="B185" s="270" t="s">
        <v>438</v>
      </c>
      <c r="C185" s="271"/>
      <c r="D185" s="271"/>
      <c r="E185" s="271"/>
      <c r="F185" s="271"/>
      <c r="G185" s="271"/>
      <c r="H185" s="271"/>
    </row>
    <row r="186" spans="2:65" ht="65.400000000000006" customHeight="1">
      <c r="B186" s="270" t="s">
        <v>439</v>
      </c>
      <c r="C186" s="270"/>
      <c r="D186" s="270"/>
      <c r="E186" s="270"/>
      <c r="F186" s="270"/>
      <c r="G186" s="270"/>
      <c r="H186" s="270"/>
    </row>
    <row r="187" spans="2:65" ht="65.400000000000006" customHeight="1">
      <c r="B187" s="270" t="s">
        <v>440</v>
      </c>
      <c r="C187" s="270"/>
      <c r="D187" s="270"/>
      <c r="E187" s="270"/>
      <c r="F187" s="270"/>
      <c r="G187" s="270"/>
      <c r="H187" s="270"/>
    </row>
    <row r="188" spans="2:65" ht="65.400000000000006" customHeight="1">
      <c r="B188" s="270" t="s">
        <v>441</v>
      </c>
      <c r="C188" s="270"/>
      <c r="D188" s="270"/>
      <c r="E188" s="270"/>
      <c r="F188" s="270"/>
      <c r="G188" s="270"/>
      <c r="H188" s="270"/>
    </row>
    <row r="189" spans="2:65" ht="65.400000000000006" customHeight="1">
      <c r="B189" s="270" t="s">
        <v>442</v>
      </c>
      <c r="C189" s="270"/>
      <c r="D189" s="270"/>
      <c r="E189" s="270"/>
      <c r="F189" s="270"/>
      <c r="G189" s="270"/>
      <c r="H189" s="270"/>
    </row>
    <row r="190" spans="2:65" ht="65.400000000000006" customHeight="1">
      <c r="B190" s="270" t="s">
        <v>443</v>
      </c>
      <c r="C190" s="270"/>
      <c r="D190" s="270"/>
      <c r="E190" s="270"/>
      <c r="F190" s="270"/>
      <c r="G190" s="270"/>
      <c r="H190" s="270"/>
    </row>
    <row r="191" spans="2:65" ht="10.199999999999999">
      <c r="B191" s="270" t="s">
        <v>444</v>
      </c>
      <c r="C191" s="270"/>
      <c r="D191" s="270"/>
      <c r="E191" s="270"/>
      <c r="F191" s="270"/>
      <c r="G191" s="270"/>
      <c r="H191" s="270"/>
    </row>
  </sheetData>
  <autoFilter ref="C129:K181" xr:uid="{00000000-0009-0000-0000-000001000000}"/>
  <mergeCells count="21">
    <mergeCell ref="B191:H191"/>
    <mergeCell ref="B186:H186"/>
    <mergeCell ref="B187:H187"/>
    <mergeCell ref="B188:H188"/>
    <mergeCell ref="B189:H189"/>
    <mergeCell ref="B190:H190"/>
    <mergeCell ref="D108:F108"/>
    <mergeCell ref="E120:H120"/>
    <mergeCell ref="E122:H122"/>
    <mergeCell ref="L2:V2"/>
    <mergeCell ref="B185:H185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96"/>
  <sheetViews>
    <sheetView showGridLines="0" topLeftCell="A289" zoomScaleNormal="100" workbookViewId="0">
      <selection activeCell="A291" sqref="A291:XFD295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0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87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434</v>
      </c>
      <c r="L4" s="20"/>
      <c r="M4" s="92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61" t="str">
        <f>'Rekapitulácia stavby'!K6</f>
        <v>NOVOSTAVBA MŠ TRAMÍN - rozpočet 2</v>
      </c>
      <c r="F7" s="262"/>
      <c r="G7" s="262"/>
      <c r="H7" s="262"/>
      <c r="L7" s="20"/>
    </row>
    <row r="8" spans="2:46" s="1" customFormat="1" ht="12" customHeight="1">
      <c r="B8" s="32"/>
      <c r="D8" s="27" t="s">
        <v>93</v>
      </c>
      <c r="L8" s="32"/>
    </row>
    <row r="9" spans="2:46" s="1" customFormat="1" ht="16.5" customHeight="1">
      <c r="B9" s="32"/>
      <c r="E9" s="241" t="s">
        <v>201</v>
      </c>
      <c r="F9" s="263"/>
      <c r="G9" s="263"/>
      <c r="H9" s="263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5. 12. 2022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4" t="str">
        <f>'Rekapitulácia stavby'!E14</f>
        <v>Vyplň údaj</v>
      </c>
      <c r="F18" s="222"/>
      <c r="G18" s="222"/>
      <c r="H18" s="222"/>
      <c r="I18" s="27" t="s">
        <v>26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27" t="s">
        <v>1</v>
      </c>
      <c r="F27" s="227"/>
      <c r="G27" s="227"/>
      <c r="H27" s="227"/>
      <c r="L27" s="93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" customHeight="1">
      <c r="B30" s="32"/>
      <c r="D30" s="25" t="s">
        <v>95</v>
      </c>
      <c r="J30" s="94">
        <f>J96</f>
        <v>0</v>
      </c>
      <c r="L30" s="32"/>
    </row>
    <row r="31" spans="2:12" s="1" customFormat="1" ht="14.4" customHeight="1">
      <c r="B31" s="32"/>
      <c r="D31" s="95" t="s">
        <v>96</v>
      </c>
      <c r="J31" s="94">
        <f>J106</f>
        <v>0</v>
      </c>
      <c r="L31" s="32"/>
    </row>
    <row r="32" spans="2:12" s="1" customFormat="1" ht="25.35" customHeight="1">
      <c r="B32" s="32"/>
      <c r="D32" s="96" t="s">
        <v>35</v>
      </c>
      <c r="J32" s="69">
        <f>ROUND(J30 + J31, 2)</f>
        <v>0</v>
      </c>
      <c r="L32" s="32"/>
    </row>
    <row r="33" spans="2:12" s="1" customFormat="1" ht="6.9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" customHeight="1">
      <c r="B35" s="32"/>
      <c r="D35" s="58" t="s">
        <v>39</v>
      </c>
      <c r="E35" s="37" t="s">
        <v>40</v>
      </c>
      <c r="F35" s="97">
        <f>ROUND((SUM(BE106:BE113) + SUM(BE133:BE286)),  2)</f>
        <v>0</v>
      </c>
      <c r="G35" s="98"/>
      <c r="H35" s="98"/>
      <c r="I35" s="99">
        <v>0.2</v>
      </c>
      <c r="J35" s="97">
        <f>ROUND(((SUM(BE106:BE113) + SUM(BE133:BE286))*I35),  2)</f>
        <v>0</v>
      </c>
      <c r="L35" s="32"/>
    </row>
    <row r="36" spans="2:12" s="1" customFormat="1" ht="14.4" customHeight="1">
      <c r="B36" s="32"/>
      <c r="E36" s="37" t="s">
        <v>41</v>
      </c>
      <c r="F36" s="97">
        <f>ROUND((SUM(BF106:BF113) + SUM(BF133:BF286)),  2)</f>
        <v>0</v>
      </c>
      <c r="G36" s="98"/>
      <c r="H36" s="98"/>
      <c r="I36" s="99">
        <v>0.2</v>
      </c>
      <c r="J36" s="97">
        <f>ROUND(((SUM(BF106:BF113) + SUM(BF133:BF286))*I36),  2)</f>
        <v>0</v>
      </c>
      <c r="L36" s="32"/>
    </row>
    <row r="37" spans="2:12" s="1" customFormat="1" ht="14.4" hidden="1" customHeight="1">
      <c r="B37" s="32"/>
      <c r="E37" s="27" t="s">
        <v>42</v>
      </c>
      <c r="F37" s="100">
        <f>ROUND((SUM(BG106:BG113) + SUM(BG133:BG286)),  2)</f>
        <v>0</v>
      </c>
      <c r="I37" s="101">
        <v>0.2</v>
      </c>
      <c r="J37" s="100">
        <f>0</f>
        <v>0</v>
      </c>
      <c r="L37" s="32"/>
    </row>
    <row r="38" spans="2:12" s="1" customFormat="1" ht="14.4" hidden="1" customHeight="1">
      <c r="B38" s="32"/>
      <c r="E38" s="27" t="s">
        <v>43</v>
      </c>
      <c r="F38" s="100">
        <f>ROUND((SUM(BH106:BH113) + SUM(BH133:BH286)),  2)</f>
        <v>0</v>
      </c>
      <c r="I38" s="101">
        <v>0.2</v>
      </c>
      <c r="J38" s="100">
        <f>0</f>
        <v>0</v>
      </c>
      <c r="L38" s="32"/>
    </row>
    <row r="39" spans="2:12" s="1" customFormat="1" ht="14.4" hidden="1" customHeight="1">
      <c r="B39" s="32"/>
      <c r="E39" s="37" t="s">
        <v>44</v>
      </c>
      <c r="F39" s="97">
        <f>ROUND((SUM(BI106:BI113) + SUM(BI133:BI286)),  2)</f>
        <v>0</v>
      </c>
      <c r="G39" s="98"/>
      <c r="H39" s="98"/>
      <c r="I39" s="99">
        <v>0</v>
      </c>
      <c r="J39" s="97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102"/>
      <c r="D41" s="103" t="s">
        <v>45</v>
      </c>
      <c r="E41" s="60"/>
      <c r="F41" s="60"/>
      <c r="G41" s="104" t="s">
        <v>46</v>
      </c>
      <c r="H41" s="105" t="s">
        <v>47</v>
      </c>
      <c r="I41" s="60"/>
      <c r="J41" s="106">
        <f>SUM(J32:J39)</f>
        <v>0</v>
      </c>
      <c r="K41" s="107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435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61" t="str">
        <f>E7</f>
        <v>NOVOSTAVBA MŠ TRAMÍN - rozpočet 2</v>
      </c>
      <c r="F85" s="262"/>
      <c r="G85" s="262"/>
      <c r="H85" s="262"/>
      <c r="L85" s="32"/>
    </row>
    <row r="86" spans="2:47" s="1" customFormat="1" ht="12" customHeight="1">
      <c r="B86" s="32"/>
      <c r="C86" s="27" t="s">
        <v>93</v>
      </c>
      <c r="L86" s="32"/>
    </row>
    <row r="87" spans="2:47" s="1" customFormat="1" ht="16.5" customHeight="1">
      <c r="B87" s="32"/>
      <c r="E87" s="241" t="str">
        <f>E9</f>
        <v xml:space="preserve">05x1 - SO05 - Stavebné úpravy verejnej komunikácie </v>
      </c>
      <c r="F87" s="263"/>
      <c r="G87" s="263"/>
      <c r="H87" s="263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Kadnárova 2521/69,Bratislava</v>
      </c>
      <c r="I89" s="27" t="s">
        <v>21</v>
      </c>
      <c r="J89" s="55" t="str">
        <f>IF(J12="","",J12)</f>
        <v>5. 12. 2022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23</v>
      </c>
      <c r="F91" s="25" t="str">
        <f>E15</f>
        <v xml:space="preserve">Mestská časť Bratislava - Rača </v>
      </c>
      <c r="I91" s="27" t="s">
        <v>29</v>
      </c>
      <c r="J91" s="30" t="str">
        <f>E21</f>
        <v xml:space="preserve">Ing.arch.Peter Kožuško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Rosoft,s.r.o.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97</v>
      </c>
      <c r="D94" s="102"/>
      <c r="E94" s="102"/>
      <c r="F94" s="102"/>
      <c r="G94" s="102"/>
      <c r="H94" s="102"/>
      <c r="I94" s="102"/>
      <c r="J94" s="111" t="s">
        <v>98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12" t="s">
        <v>99</v>
      </c>
      <c r="J96" s="69">
        <f>J133</f>
        <v>0</v>
      </c>
      <c r="L96" s="32"/>
      <c r="AU96" s="17" t="s">
        <v>100</v>
      </c>
    </row>
    <row r="97" spans="2:65" s="8" customFormat="1" ht="24.9" customHeight="1">
      <c r="B97" s="113"/>
      <c r="D97" s="114" t="s">
        <v>101</v>
      </c>
      <c r="E97" s="115"/>
      <c r="F97" s="115"/>
      <c r="G97" s="115"/>
      <c r="H97" s="115"/>
      <c r="I97" s="115"/>
      <c r="J97" s="116">
        <f>J134</f>
        <v>0</v>
      </c>
      <c r="L97" s="113"/>
    </row>
    <row r="98" spans="2:65" s="9" customFormat="1" ht="19.95" customHeight="1">
      <c r="B98" s="117"/>
      <c r="D98" s="118" t="s">
        <v>102</v>
      </c>
      <c r="E98" s="119"/>
      <c r="F98" s="119"/>
      <c r="G98" s="119"/>
      <c r="H98" s="119"/>
      <c r="I98" s="119"/>
      <c r="J98" s="120">
        <f>J135</f>
        <v>0</v>
      </c>
      <c r="L98" s="117"/>
    </row>
    <row r="99" spans="2:65" s="9" customFormat="1" ht="19.95" customHeight="1">
      <c r="B99" s="117"/>
      <c r="D99" s="118" t="s">
        <v>202</v>
      </c>
      <c r="E99" s="119"/>
      <c r="F99" s="119"/>
      <c r="G99" s="119"/>
      <c r="H99" s="119"/>
      <c r="I99" s="119"/>
      <c r="J99" s="120">
        <f>J175</f>
        <v>0</v>
      </c>
      <c r="L99" s="117"/>
    </row>
    <row r="100" spans="2:65" s="9" customFormat="1" ht="19.95" customHeight="1">
      <c r="B100" s="117"/>
      <c r="D100" s="118" t="s">
        <v>203</v>
      </c>
      <c r="E100" s="119"/>
      <c r="F100" s="119"/>
      <c r="G100" s="119"/>
      <c r="H100" s="119"/>
      <c r="I100" s="119"/>
      <c r="J100" s="120">
        <f>J185</f>
        <v>0</v>
      </c>
      <c r="L100" s="117"/>
    </row>
    <row r="101" spans="2:65" s="9" customFormat="1" ht="19.95" customHeight="1">
      <c r="B101" s="117"/>
      <c r="D101" s="118" t="s">
        <v>204</v>
      </c>
      <c r="E101" s="119"/>
      <c r="F101" s="119"/>
      <c r="G101" s="119"/>
      <c r="H101" s="119"/>
      <c r="I101" s="119"/>
      <c r="J101" s="120">
        <f>J223</f>
        <v>0</v>
      </c>
      <c r="L101" s="117"/>
    </row>
    <row r="102" spans="2:65" s="8" customFormat="1" ht="24.9" customHeight="1">
      <c r="B102" s="113"/>
      <c r="D102" s="114" t="s">
        <v>205</v>
      </c>
      <c r="E102" s="115"/>
      <c r="F102" s="115"/>
      <c r="G102" s="115"/>
      <c r="H102" s="115"/>
      <c r="I102" s="115"/>
      <c r="J102" s="116">
        <f>J278</f>
        <v>0</v>
      </c>
      <c r="L102" s="113"/>
    </row>
    <row r="103" spans="2:65" s="9" customFormat="1" ht="19.95" customHeight="1">
      <c r="B103" s="117"/>
      <c r="D103" s="118" t="s">
        <v>206</v>
      </c>
      <c r="E103" s="119"/>
      <c r="F103" s="119"/>
      <c r="G103" s="119"/>
      <c r="H103" s="119"/>
      <c r="I103" s="119"/>
      <c r="J103" s="120">
        <f>J279</f>
        <v>0</v>
      </c>
      <c r="L103" s="117"/>
    </row>
    <row r="104" spans="2:65" s="1" customFormat="1" ht="21.75" customHeight="1">
      <c r="B104" s="32"/>
      <c r="L104" s="32"/>
    </row>
    <row r="105" spans="2:65" s="1" customFormat="1" ht="6.9" customHeight="1">
      <c r="B105" s="32"/>
      <c r="L105" s="32"/>
    </row>
    <row r="106" spans="2:65" s="1" customFormat="1" ht="29.25" customHeight="1">
      <c r="B106" s="32"/>
      <c r="C106" s="112" t="s">
        <v>105</v>
      </c>
      <c r="J106" s="121">
        <f>ROUND(J107 + J108 + J109 + J110 + J111 + J112,2)</f>
        <v>0</v>
      </c>
      <c r="L106" s="32"/>
      <c r="N106" s="122" t="s">
        <v>39</v>
      </c>
    </row>
    <row r="107" spans="2:65" s="1" customFormat="1" ht="18" customHeight="1">
      <c r="B107" s="123"/>
      <c r="C107" s="124"/>
      <c r="D107" s="265" t="s">
        <v>106</v>
      </c>
      <c r="E107" s="266"/>
      <c r="F107" s="266"/>
      <c r="G107" s="124"/>
      <c r="H107" s="124"/>
      <c r="I107" s="124"/>
      <c r="J107" s="126">
        <v>0</v>
      </c>
      <c r="K107" s="124"/>
      <c r="L107" s="123"/>
      <c r="M107" s="124"/>
      <c r="N107" s="127" t="s">
        <v>41</v>
      </c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8" t="s">
        <v>107</v>
      </c>
      <c r="AZ107" s="124"/>
      <c r="BA107" s="124"/>
      <c r="BB107" s="124"/>
      <c r="BC107" s="124"/>
      <c r="BD107" s="124"/>
      <c r="BE107" s="129">
        <f t="shared" ref="BE107:BE112" si="0">IF(N107="základná",J107,0)</f>
        <v>0</v>
      </c>
      <c r="BF107" s="129">
        <f t="shared" ref="BF107:BF112" si="1">IF(N107="znížená",J107,0)</f>
        <v>0</v>
      </c>
      <c r="BG107" s="129">
        <f t="shared" ref="BG107:BG112" si="2">IF(N107="zákl. prenesená",J107,0)</f>
        <v>0</v>
      </c>
      <c r="BH107" s="129">
        <f t="shared" ref="BH107:BH112" si="3">IF(N107="zníž. prenesená",J107,0)</f>
        <v>0</v>
      </c>
      <c r="BI107" s="129">
        <f t="shared" ref="BI107:BI112" si="4">IF(N107="nulová",J107,0)</f>
        <v>0</v>
      </c>
      <c r="BJ107" s="128" t="s">
        <v>90</v>
      </c>
      <c r="BK107" s="124"/>
      <c r="BL107" s="124"/>
      <c r="BM107" s="124"/>
    </row>
    <row r="108" spans="2:65" s="1" customFormat="1" ht="18" customHeight="1">
      <c r="B108" s="123"/>
      <c r="C108" s="124"/>
      <c r="D108" s="265" t="s">
        <v>108</v>
      </c>
      <c r="E108" s="266"/>
      <c r="F108" s="266"/>
      <c r="G108" s="124"/>
      <c r="H108" s="124"/>
      <c r="I108" s="124"/>
      <c r="J108" s="126">
        <v>0</v>
      </c>
      <c r="K108" s="124"/>
      <c r="L108" s="123"/>
      <c r="M108" s="124"/>
      <c r="N108" s="127" t="s">
        <v>41</v>
      </c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8" t="s">
        <v>107</v>
      </c>
      <c r="AZ108" s="124"/>
      <c r="BA108" s="124"/>
      <c r="BB108" s="124"/>
      <c r="BC108" s="124"/>
      <c r="BD108" s="124"/>
      <c r="BE108" s="129">
        <f t="shared" si="0"/>
        <v>0</v>
      </c>
      <c r="BF108" s="129">
        <f t="shared" si="1"/>
        <v>0</v>
      </c>
      <c r="BG108" s="129">
        <f t="shared" si="2"/>
        <v>0</v>
      </c>
      <c r="BH108" s="129">
        <f t="shared" si="3"/>
        <v>0</v>
      </c>
      <c r="BI108" s="129">
        <f t="shared" si="4"/>
        <v>0</v>
      </c>
      <c r="BJ108" s="128" t="s">
        <v>90</v>
      </c>
      <c r="BK108" s="124"/>
      <c r="BL108" s="124"/>
      <c r="BM108" s="124"/>
    </row>
    <row r="109" spans="2:65" s="1" customFormat="1" ht="18" customHeight="1">
      <c r="B109" s="123"/>
      <c r="C109" s="124"/>
      <c r="D109" s="265" t="s">
        <v>109</v>
      </c>
      <c r="E109" s="266"/>
      <c r="F109" s="266"/>
      <c r="G109" s="124"/>
      <c r="H109" s="124"/>
      <c r="I109" s="124"/>
      <c r="J109" s="126">
        <v>0</v>
      </c>
      <c r="K109" s="124"/>
      <c r="L109" s="123"/>
      <c r="M109" s="124"/>
      <c r="N109" s="127" t="s">
        <v>41</v>
      </c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8" t="s">
        <v>107</v>
      </c>
      <c r="AZ109" s="124"/>
      <c r="BA109" s="124"/>
      <c r="BB109" s="124"/>
      <c r="BC109" s="124"/>
      <c r="BD109" s="124"/>
      <c r="BE109" s="129">
        <f t="shared" si="0"/>
        <v>0</v>
      </c>
      <c r="BF109" s="129">
        <f t="shared" si="1"/>
        <v>0</v>
      </c>
      <c r="BG109" s="129">
        <f t="shared" si="2"/>
        <v>0</v>
      </c>
      <c r="BH109" s="129">
        <f t="shared" si="3"/>
        <v>0</v>
      </c>
      <c r="BI109" s="129">
        <f t="shared" si="4"/>
        <v>0</v>
      </c>
      <c r="BJ109" s="128" t="s">
        <v>90</v>
      </c>
      <c r="BK109" s="124"/>
      <c r="BL109" s="124"/>
      <c r="BM109" s="124"/>
    </row>
    <row r="110" spans="2:65" s="1" customFormat="1" ht="18" customHeight="1">
      <c r="B110" s="123"/>
      <c r="C110" s="124"/>
      <c r="D110" s="265" t="s">
        <v>110</v>
      </c>
      <c r="E110" s="266"/>
      <c r="F110" s="266"/>
      <c r="G110" s="124"/>
      <c r="H110" s="124"/>
      <c r="I110" s="124"/>
      <c r="J110" s="126">
        <v>0</v>
      </c>
      <c r="K110" s="124"/>
      <c r="L110" s="123"/>
      <c r="M110" s="124"/>
      <c r="N110" s="127" t="s">
        <v>41</v>
      </c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8" t="s">
        <v>107</v>
      </c>
      <c r="AZ110" s="124"/>
      <c r="BA110" s="124"/>
      <c r="BB110" s="124"/>
      <c r="BC110" s="124"/>
      <c r="BD110" s="124"/>
      <c r="BE110" s="129">
        <f t="shared" si="0"/>
        <v>0</v>
      </c>
      <c r="BF110" s="129">
        <f t="shared" si="1"/>
        <v>0</v>
      </c>
      <c r="BG110" s="129">
        <f t="shared" si="2"/>
        <v>0</v>
      </c>
      <c r="BH110" s="129">
        <f t="shared" si="3"/>
        <v>0</v>
      </c>
      <c r="BI110" s="129">
        <f t="shared" si="4"/>
        <v>0</v>
      </c>
      <c r="BJ110" s="128" t="s">
        <v>90</v>
      </c>
      <c r="BK110" s="124"/>
      <c r="BL110" s="124"/>
      <c r="BM110" s="124"/>
    </row>
    <row r="111" spans="2:65" s="1" customFormat="1" ht="18" customHeight="1">
      <c r="B111" s="123"/>
      <c r="C111" s="124"/>
      <c r="D111" s="265" t="s">
        <v>111</v>
      </c>
      <c r="E111" s="266"/>
      <c r="F111" s="266"/>
      <c r="G111" s="124"/>
      <c r="H111" s="124"/>
      <c r="I111" s="124"/>
      <c r="J111" s="126">
        <v>0</v>
      </c>
      <c r="K111" s="124"/>
      <c r="L111" s="123"/>
      <c r="M111" s="124"/>
      <c r="N111" s="127" t="s">
        <v>41</v>
      </c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8" t="s">
        <v>107</v>
      </c>
      <c r="AZ111" s="124"/>
      <c r="BA111" s="124"/>
      <c r="BB111" s="124"/>
      <c r="BC111" s="124"/>
      <c r="BD111" s="124"/>
      <c r="BE111" s="129">
        <f t="shared" si="0"/>
        <v>0</v>
      </c>
      <c r="BF111" s="129">
        <f t="shared" si="1"/>
        <v>0</v>
      </c>
      <c r="BG111" s="129">
        <f t="shared" si="2"/>
        <v>0</v>
      </c>
      <c r="BH111" s="129">
        <f t="shared" si="3"/>
        <v>0</v>
      </c>
      <c r="BI111" s="129">
        <f t="shared" si="4"/>
        <v>0</v>
      </c>
      <c r="BJ111" s="128" t="s">
        <v>90</v>
      </c>
      <c r="BK111" s="124"/>
      <c r="BL111" s="124"/>
      <c r="BM111" s="124"/>
    </row>
    <row r="112" spans="2:65" s="1" customFormat="1" ht="18" customHeight="1">
      <c r="B112" s="123"/>
      <c r="C112" s="124"/>
      <c r="D112" s="125" t="s">
        <v>112</v>
      </c>
      <c r="E112" s="124"/>
      <c r="F112" s="124"/>
      <c r="G112" s="124"/>
      <c r="H112" s="124"/>
      <c r="I112" s="124"/>
      <c r="J112" s="126">
        <f>ROUND(J30*T112,2)</f>
        <v>0</v>
      </c>
      <c r="K112" s="124"/>
      <c r="L112" s="123"/>
      <c r="M112" s="124"/>
      <c r="N112" s="127" t="s">
        <v>41</v>
      </c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124"/>
      <c r="AW112" s="124"/>
      <c r="AX112" s="124"/>
      <c r="AY112" s="128" t="s">
        <v>113</v>
      </c>
      <c r="AZ112" s="124"/>
      <c r="BA112" s="124"/>
      <c r="BB112" s="124"/>
      <c r="BC112" s="124"/>
      <c r="BD112" s="124"/>
      <c r="BE112" s="129">
        <f t="shared" si="0"/>
        <v>0</v>
      </c>
      <c r="BF112" s="129">
        <f t="shared" si="1"/>
        <v>0</v>
      </c>
      <c r="BG112" s="129">
        <f t="shared" si="2"/>
        <v>0</v>
      </c>
      <c r="BH112" s="129">
        <f t="shared" si="3"/>
        <v>0</v>
      </c>
      <c r="BI112" s="129">
        <f t="shared" si="4"/>
        <v>0</v>
      </c>
      <c r="BJ112" s="128" t="s">
        <v>90</v>
      </c>
      <c r="BK112" s="124"/>
      <c r="BL112" s="124"/>
      <c r="BM112" s="124"/>
    </row>
    <row r="113" spans="2:12" s="1" customFormat="1" ht="10.199999999999999">
      <c r="B113" s="32"/>
      <c r="L113" s="32"/>
    </row>
    <row r="114" spans="2:12" s="1" customFormat="1" ht="29.25" customHeight="1">
      <c r="B114" s="32"/>
      <c r="C114" s="130" t="s">
        <v>114</v>
      </c>
      <c r="D114" s="102"/>
      <c r="E114" s="102"/>
      <c r="F114" s="102"/>
      <c r="G114" s="102"/>
      <c r="H114" s="102"/>
      <c r="I114" s="102"/>
      <c r="J114" s="131">
        <f>ROUND(J96+J106,2)</f>
        <v>0</v>
      </c>
      <c r="K114" s="102"/>
      <c r="L114" s="32"/>
    </row>
    <row r="115" spans="2:12" s="1" customFormat="1" ht="6.9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9" spans="2:12" s="1" customFormat="1" ht="6.9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4.9" customHeight="1">
      <c r="B120" s="32"/>
      <c r="C120" s="21" t="s">
        <v>436</v>
      </c>
      <c r="L120" s="32"/>
    </row>
    <row r="121" spans="2:12" s="1" customFormat="1" ht="6.9" customHeight="1">
      <c r="B121" s="32"/>
      <c r="L121" s="32"/>
    </row>
    <row r="122" spans="2:12" s="1" customFormat="1" ht="12" customHeight="1">
      <c r="B122" s="32"/>
      <c r="C122" s="27" t="s">
        <v>15</v>
      </c>
      <c r="L122" s="32"/>
    </row>
    <row r="123" spans="2:12" s="1" customFormat="1" ht="16.5" customHeight="1">
      <c r="B123" s="32"/>
      <c r="E123" s="261" t="str">
        <f>E7</f>
        <v>NOVOSTAVBA MŠ TRAMÍN - rozpočet 2</v>
      </c>
      <c r="F123" s="262"/>
      <c r="G123" s="262"/>
      <c r="H123" s="262"/>
      <c r="L123" s="32"/>
    </row>
    <row r="124" spans="2:12" s="1" customFormat="1" ht="12" customHeight="1">
      <c r="B124" s="32"/>
      <c r="C124" s="27" t="s">
        <v>93</v>
      </c>
      <c r="L124" s="32"/>
    </row>
    <row r="125" spans="2:12" s="1" customFormat="1" ht="16.5" customHeight="1">
      <c r="B125" s="32"/>
      <c r="E125" s="241" t="str">
        <f>E9</f>
        <v xml:space="preserve">05x1 - SO05 - Stavebné úpravy verejnej komunikácie </v>
      </c>
      <c r="F125" s="263"/>
      <c r="G125" s="263"/>
      <c r="H125" s="263"/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19</v>
      </c>
      <c r="F127" s="25" t="str">
        <f>F12</f>
        <v>Kadnárova 2521/69,Bratislava</v>
      </c>
      <c r="I127" s="27" t="s">
        <v>21</v>
      </c>
      <c r="J127" s="55" t="str">
        <f>IF(J12="","",J12)</f>
        <v>5. 12. 2022</v>
      </c>
      <c r="L127" s="32"/>
    </row>
    <row r="128" spans="2:12" s="1" customFormat="1" ht="6.9" customHeight="1">
      <c r="B128" s="32"/>
      <c r="L128" s="32"/>
    </row>
    <row r="129" spans="2:65" s="1" customFormat="1" ht="25.65" customHeight="1">
      <c r="B129" s="32"/>
      <c r="C129" s="27" t="s">
        <v>23</v>
      </c>
      <c r="F129" s="25" t="str">
        <f>E15</f>
        <v xml:space="preserve">Mestská časť Bratislava - Rača </v>
      </c>
      <c r="I129" s="27" t="s">
        <v>29</v>
      </c>
      <c r="J129" s="30" t="str">
        <f>E21</f>
        <v xml:space="preserve">Ing.arch.Peter Kožuško </v>
      </c>
      <c r="L129" s="32"/>
    </row>
    <row r="130" spans="2:65" s="1" customFormat="1" ht="15.15" customHeight="1">
      <c r="B130" s="32"/>
      <c r="C130" s="27" t="s">
        <v>27</v>
      </c>
      <c r="F130" s="25" t="str">
        <f>IF(E18="","",E18)</f>
        <v>Vyplň údaj</v>
      </c>
      <c r="I130" s="27" t="s">
        <v>32</v>
      </c>
      <c r="J130" s="30" t="str">
        <f>E24</f>
        <v>Rosoft,s.r.o.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32"/>
      <c r="C132" s="133" t="s">
        <v>115</v>
      </c>
      <c r="D132" s="134" t="s">
        <v>60</v>
      </c>
      <c r="E132" s="134" t="s">
        <v>56</v>
      </c>
      <c r="F132" s="134" t="s">
        <v>57</v>
      </c>
      <c r="G132" s="134" t="s">
        <v>116</v>
      </c>
      <c r="H132" s="134" t="s">
        <v>117</v>
      </c>
      <c r="I132" s="134" t="s">
        <v>118</v>
      </c>
      <c r="J132" s="135" t="s">
        <v>98</v>
      </c>
      <c r="K132" s="136" t="s">
        <v>119</v>
      </c>
      <c r="L132" s="132"/>
      <c r="M132" s="62" t="s">
        <v>1</v>
      </c>
      <c r="N132" s="63" t="s">
        <v>39</v>
      </c>
      <c r="O132" s="63" t="s">
        <v>120</v>
      </c>
      <c r="P132" s="63" t="s">
        <v>121</v>
      </c>
      <c r="Q132" s="63" t="s">
        <v>122</v>
      </c>
      <c r="R132" s="63" t="s">
        <v>123</v>
      </c>
      <c r="S132" s="63" t="s">
        <v>124</v>
      </c>
      <c r="T132" s="64" t="s">
        <v>125</v>
      </c>
    </row>
    <row r="133" spans="2:65" s="1" customFormat="1" ht="22.8" customHeight="1">
      <c r="B133" s="32"/>
      <c r="C133" s="67" t="s">
        <v>95</v>
      </c>
      <c r="J133" s="137">
        <f>BK133</f>
        <v>0</v>
      </c>
      <c r="L133" s="32"/>
      <c r="M133" s="65"/>
      <c r="N133" s="56"/>
      <c r="O133" s="56"/>
      <c r="P133" s="138">
        <f>P134+P278</f>
        <v>0</v>
      </c>
      <c r="Q133" s="56"/>
      <c r="R133" s="138">
        <f>R134+R278</f>
        <v>0</v>
      </c>
      <c r="S133" s="56"/>
      <c r="T133" s="139">
        <f>T134+T278</f>
        <v>0</v>
      </c>
      <c r="AT133" s="17" t="s">
        <v>74</v>
      </c>
      <c r="AU133" s="17" t="s">
        <v>100</v>
      </c>
      <c r="BK133" s="140">
        <f>BK134+BK278</f>
        <v>0</v>
      </c>
    </row>
    <row r="134" spans="2:65" s="11" customFormat="1" ht="25.95" customHeight="1">
      <c r="B134" s="141"/>
      <c r="D134" s="142" t="s">
        <v>74</v>
      </c>
      <c r="E134" s="143" t="s">
        <v>126</v>
      </c>
      <c r="F134" s="143" t="s">
        <v>127</v>
      </c>
      <c r="I134" s="144"/>
      <c r="J134" s="145">
        <f>BK134</f>
        <v>0</v>
      </c>
      <c r="L134" s="141"/>
      <c r="M134" s="146"/>
      <c r="P134" s="147">
        <f>P135+P175+P185+P223</f>
        <v>0</v>
      </c>
      <c r="R134" s="147">
        <f>R135+R175+R185+R223</f>
        <v>0</v>
      </c>
      <c r="T134" s="148">
        <f>T135+T175+T185+T223</f>
        <v>0</v>
      </c>
      <c r="AR134" s="142" t="s">
        <v>83</v>
      </c>
      <c r="AT134" s="149" t="s">
        <v>74</v>
      </c>
      <c r="AU134" s="149" t="s">
        <v>75</v>
      </c>
      <c r="AY134" s="142" t="s">
        <v>128</v>
      </c>
      <c r="BK134" s="150">
        <f>BK135+BK175+BK185+BK223</f>
        <v>0</v>
      </c>
    </row>
    <row r="135" spans="2:65" s="11" customFormat="1" ht="22.8" customHeight="1">
      <c r="B135" s="141"/>
      <c r="D135" s="142" t="s">
        <v>74</v>
      </c>
      <c r="E135" s="151" t="s">
        <v>83</v>
      </c>
      <c r="F135" s="151" t="s">
        <v>129</v>
      </c>
      <c r="I135" s="144"/>
      <c r="J135" s="152">
        <f>BK135</f>
        <v>0</v>
      </c>
      <c r="L135" s="141"/>
      <c r="M135" s="146"/>
      <c r="P135" s="147">
        <f>SUM(P136:P174)</f>
        <v>0</v>
      </c>
      <c r="R135" s="147">
        <f>SUM(R136:R174)</f>
        <v>0</v>
      </c>
      <c r="T135" s="148">
        <f>SUM(T136:T174)</f>
        <v>0</v>
      </c>
      <c r="AR135" s="142" t="s">
        <v>83</v>
      </c>
      <c r="AT135" s="149" t="s">
        <v>74</v>
      </c>
      <c r="AU135" s="149" t="s">
        <v>83</v>
      </c>
      <c r="AY135" s="142" t="s">
        <v>128</v>
      </c>
      <c r="BK135" s="150">
        <f>SUM(BK136:BK174)</f>
        <v>0</v>
      </c>
    </row>
    <row r="136" spans="2:65" s="1" customFormat="1" ht="24.15" customHeight="1">
      <c r="B136" s="123"/>
      <c r="C136" s="153" t="s">
        <v>83</v>
      </c>
      <c r="D136" s="153" t="s">
        <v>130</v>
      </c>
      <c r="E136" s="154" t="s">
        <v>207</v>
      </c>
      <c r="F136" s="155" t="s">
        <v>208</v>
      </c>
      <c r="G136" s="156" t="s">
        <v>133</v>
      </c>
      <c r="H136" s="157">
        <v>13</v>
      </c>
      <c r="I136" s="158"/>
      <c r="J136" s="159">
        <f>ROUND(I136*H136,2)</f>
        <v>0</v>
      </c>
      <c r="K136" s="160"/>
      <c r="L136" s="32"/>
      <c r="M136" s="161" t="s">
        <v>1</v>
      </c>
      <c r="N136" s="122" t="s">
        <v>41</v>
      </c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AR136" s="164" t="s">
        <v>134</v>
      </c>
      <c r="AT136" s="164" t="s">
        <v>130</v>
      </c>
      <c r="AU136" s="164" t="s">
        <v>90</v>
      </c>
      <c r="AY136" s="17" t="s">
        <v>128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7" t="s">
        <v>90</v>
      </c>
      <c r="BK136" s="165">
        <f>ROUND(I136*H136,2)</f>
        <v>0</v>
      </c>
      <c r="BL136" s="17" t="s">
        <v>134</v>
      </c>
      <c r="BM136" s="164" t="s">
        <v>209</v>
      </c>
    </row>
    <row r="137" spans="2:65" s="13" customFormat="1" ht="10.199999999999999">
      <c r="B137" s="173"/>
      <c r="D137" s="167" t="s">
        <v>136</v>
      </c>
      <c r="E137" s="174" t="s">
        <v>1</v>
      </c>
      <c r="F137" s="175" t="s">
        <v>210</v>
      </c>
      <c r="H137" s="176">
        <v>13</v>
      </c>
      <c r="I137" s="177"/>
      <c r="L137" s="173"/>
      <c r="M137" s="178"/>
      <c r="T137" s="179"/>
      <c r="AT137" s="174" t="s">
        <v>136</v>
      </c>
      <c r="AU137" s="174" t="s">
        <v>90</v>
      </c>
      <c r="AV137" s="13" t="s">
        <v>90</v>
      </c>
      <c r="AW137" s="13" t="s">
        <v>31</v>
      </c>
      <c r="AX137" s="13" t="s">
        <v>75</v>
      </c>
      <c r="AY137" s="174" t="s">
        <v>128</v>
      </c>
    </row>
    <row r="138" spans="2:65" s="14" customFormat="1" ht="10.199999999999999">
      <c r="B138" s="180"/>
      <c r="D138" s="167" t="s">
        <v>136</v>
      </c>
      <c r="E138" s="181" t="s">
        <v>1</v>
      </c>
      <c r="F138" s="182" t="s">
        <v>139</v>
      </c>
      <c r="H138" s="183">
        <v>13</v>
      </c>
      <c r="I138" s="184"/>
      <c r="L138" s="180"/>
      <c r="M138" s="185"/>
      <c r="T138" s="186"/>
      <c r="AT138" s="181" t="s">
        <v>136</v>
      </c>
      <c r="AU138" s="181" t="s">
        <v>90</v>
      </c>
      <c r="AV138" s="14" t="s">
        <v>134</v>
      </c>
      <c r="AW138" s="14" t="s">
        <v>31</v>
      </c>
      <c r="AX138" s="14" t="s">
        <v>83</v>
      </c>
      <c r="AY138" s="181" t="s">
        <v>128</v>
      </c>
    </row>
    <row r="139" spans="2:65" s="1" customFormat="1" ht="24.15" customHeight="1">
      <c r="B139" s="123"/>
      <c r="C139" s="153" t="s">
        <v>90</v>
      </c>
      <c r="D139" s="153" t="s">
        <v>130</v>
      </c>
      <c r="E139" s="154" t="s">
        <v>211</v>
      </c>
      <c r="F139" s="155" t="s">
        <v>212</v>
      </c>
      <c r="G139" s="156" t="s">
        <v>133</v>
      </c>
      <c r="H139" s="157">
        <v>6.5</v>
      </c>
      <c r="I139" s="158"/>
      <c r="J139" s="159">
        <f>ROUND(I139*H139,2)</f>
        <v>0</v>
      </c>
      <c r="K139" s="160"/>
      <c r="L139" s="32"/>
      <c r="M139" s="161" t="s">
        <v>1</v>
      </c>
      <c r="N139" s="122" t="s">
        <v>41</v>
      </c>
      <c r="P139" s="162">
        <f>O139*H139</f>
        <v>0</v>
      </c>
      <c r="Q139" s="162">
        <v>0</v>
      </c>
      <c r="R139" s="162">
        <f>Q139*H139</f>
        <v>0</v>
      </c>
      <c r="S139" s="162">
        <v>0</v>
      </c>
      <c r="T139" s="163">
        <f>S139*H139</f>
        <v>0</v>
      </c>
      <c r="AR139" s="164" t="s">
        <v>134</v>
      </c>
      <c r="AT139" s="164" t="s">
        <v>130</v>
      </c>
      <c r="AU139" s="164" t="s">
        <v>90</v>
      </c>
      <c r="AY139" s="17" t="s">
        <v>128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7" t="s">
        <v>90</v>
      </c>
      <c r="BK139" s="165">
        <f>ROUND(I139*H139,2)</f>
        <v>0</v>
      </c>
      <c r="BL139" s="17" t="s">
        <v>134</v>
      </c>
      <c r="BM139" s="164" t="s">
        <v>213</v>
      </c>
    </row>
    <row r="140" spans="2:65" s="13" customFormat="1" ht="10.199999999999999">
      <c r="B140" s="173"/>
      <c r="D140" s="167" t="s">
        <v>136</v>
      </c>
      <c r="E140" s="174" t="s">
        <v>1</v>
      </c>
      <c r="F140" s="175" t="s">
        <v>214</v>
      </c>
      <c r="H140" s="176">
        <v>6.5</v>
      </c>
      <c r="I140" s="177"/>
      <c r="L140" s="173"/>
      <c r="M140" s="178"/>
      <c r="T140" s="179"/>
      <c r="AT140" s="174" t="s">
        <v>136</v>
      </c>
      <c r="AU140" s="174" t="s">
        <v>90</v>
      </c>
      <c r="AV140" s="13" t="s">
        <v>90</v>
      </c>
      <c r="AW140" s="13" t="s">
        <v>31</v>
      </c>
      <c r="AX140" s="13" t="s">
        <v>75</v>
      </c>
      <c r="AY140" s="174" t="s">
        <v>128</v>
      </c>
    </row>
    <row r="141" spans="2:65" s="14" customFormat="1" ht="10.199999999999999">
      <c r="B141" s="180"/>
      <c r="D141" s="167" t="s">
        <v>136</v>
      </c>
      <c r="E141" s="181" t="s">
        <v>1</v>
      </c>
      <c r="F141" s="182" t="s">
        <v>139</v>
      </c>
      <c r="H141" s="183">
        <v>6.5</v>
      </c>
      <c r="I141" s="184"/>
      <c r="L141" s="180"/>
      <c r="M141" s="185"/>
      <c r="T141" s="186"/>
      <c r="AT141" s="181" t="s">
        <v>136</v>
      </c>
      <c r="AU141" s="181" t="s">
        <v>90</v>
      </c>
      <c r="AV141" s="14" t="s">
        <v>134</v>
      </c>
      <c r="AW141" s="14" t="s">
        <v>31</v>
      </c>
      <c r="AX141" s="14" t="s">
        <v>83</v>
      </c>
      <c r="AY141" s="181" t="s">
        <v>128</v>
      </c>
    </row>
    <row r="142" spans="2:65" s="1" customFormat="1" ht="24.15" customHeight="1">
      <c r="B142" s="123"/>
      <c r="C142" s="153" t="s">
        <v>143</v>
      </c>
      <c r="D142" s="153" t="s">
        <v>130</v>
      </c>
      <c r="E142" s="154" t="s">
        <v>144</v>
      </c>
      <c r="F142" s="155" t="s">
        <v>145</v>
      </c>
      <c r="G142" s="156" t="s">
        <v>133</v>
      </c>
      <c r="H142" s="157">
        <v>13</v>
      </c>
      <c r="I142" s="158"/>
      <c r="J142" s="159">
        <f>ROUND(I142*H142,2)</f>
        <v>0</v>
      </c>
      <c r="K142" s="160"/>
      <c r="L142" s="32"/>
      <c r="M142" s="161" t="s">
        <v>1</v>
      </c>
      <c r="N142" s="122" t="s">
        <v>41</v>
      </c>
      <c r="P142" s="162">
        <f>O142*H142</f>
        <v>0</v>
      </c>
      <c r="Q142" s="162">
        <v>0</v>
      </c>
      <c r="R142" s="162">
        <f>Q142*H142</f>
        <v>0</v>
      </c>
      <c r="S142" s="162">
        <v>0</v>
      </c>
      <c r="T142" s="163">
        <f>S142*H142</f>
        <v>0</v>
      </c>
      <c r="AR142" s="164" t="s">
        <v>134</v>
      </c>
      <c r="AT142" s="164" t="s">
        <v>130</v>
      </c>
      <c r="AU142" s="164" t="s">
        <v>90</v>
      </c>
      <c r="AY142" s="17" t="s">
        <v>128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7" t="s">
        <v>90</v>
      </c>
      <c r="BK142" s="165">
        <f>ROUND(I142*H142,2)</f>
        <v>0</v>
      </c>
      <c r="BL142" s="17" t="s">
        <v>134</v>
      </c>
      <c r="BM142" s="164" t="s">
        <v>215</v>
      </c>
    </row>
    <row r="143" spans="2:65" s="13" customFormat="1" ht="10.199999999999999">
      <c r="B143" s="173"/>
      <c r="D143" s="167" t="s">
        <v>136</v>
      </c>
      <c r="E143" s="174" t="s">
        <v>1</v>
      </c>
      <c r="F143" s="175" t="s">
        <v>216</v>
      </c>
      <c r="H143" s="176">
        <v>13</v>
      </c>
      <c r="I143" s="177"/>
      <c r="L143" s="173"/>
      <c r="M143" s="178"/>
      <c r="T143" s="179"/>
      <c r="AT143" s="174" t="s">
        <v>136</v>
      </c>
      <c r="AU143" s="174" t="s">
        <v>90</v>
      </c>
      <c r="AV143" s="13" t="s">
        <v>90</v>
      </c>
      <c r="AW143" s="13" t="s">
        <v>31</v>
      </c>
      <c r="AX143" s="13" t="s">
        <v>75</v>
      </c>
      <c r="AY143" s="174" t="s">
        <v>128</v>
      </c>
    </row>
    <row r="144" spans="2:65" s="14" customFormat="1" ht="10.199999999999999">
      <c r="B144" s="180"/>
      <c r="D144" s="167" t="s">
        <v>136</v>
      </c>
      <c r="E144" s="181" t="s">
        <v>1</v>
      </c>
      <c r="F144" s="182" t="s">
        <v>139</v>
      </c>
      <c r="H144" s="183">
        <v>13</v>
      </c>
      <c r="I144" s="184"/>
      <c r="L144" s="180"/>
      <c r="M144" s="185"/>
      <c r="T144" s="186"/>
      <c r="AT144" s="181" t="s">
        <v>136</v>
      </c>
      <c r="AU144" s="181" t="s">
        <v>90</v>
      </c>
      <c r="AV144" s="14" t="s">
        <v>134</v>
      </c>
      <c r="AW144" s="14" t="s">
        <v>31</v>
      </c>
      <c r="AX144" s="14" t="s">
        <v>83</v>
      </c>
      <c r="AY144" s="181" t="s">
        <v>128</v>
      </c>
    </row>
    <row r="145" spans="2:65" s="1" customFormat="1" ht="33" customHeight="1">
      <c r="B145" s="123"/>
      <c r="C145" s="153" t="s">
        <v>134</v>
      </c>
      <c r="D145" s="153" t="s">
        <v>130</v>
      </c>
      <c r="E145" s="154" t="s">
        <v>147</v>
      </c>
      <c r="F145" s="155" t="s">
        <v>148</v>
      </c>
      <c r="G145" s="156" t="s">
        <v>133</v>
      </c>
      <c r="H145" s="157">
        <v>13</v>
      </c>
      <c r="I145" s="158"/>
      <c r="J145" s="159">
        <f>ROUND(I145*H145,2)</f>
        <v>0</v>
      </c>
      <c r="K145" s="160"/>
      <c r="L145" s="32"/>
      <c r="M145" s="161" t="s">
        <v>1</v>
      </c>
      <c r="N145" s="122" t="s">
        <v>41</v>
      </c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AR145" s="164" t="s">
        <v>134</v>
      </c>
      <c r="AT145" s="164" t="s">
        <v>130</v>
      </c>
      <c r="AU145" s="164" t="s">
        <v>90</v>
      </c>
      <c r="AY145" s="17" t="s">
        <v>128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7" t="s">
        <v>90</v>
      </c>
      <c r="BK145" s="165">
        <f>ROUND(I145*H145,2)</f>
        <v>0</v>
      </c>
      <c r="BL145" s="17" t="s">
        <v>134</v>
      </c>
      <c r="BM145" s="164" t="s">
        <v>217</v>
      </c>
    </row>
    <row r="146" spans="2:65" s="13" customFormat="1" ht="10.199999999999999">
      <c r="B146" s="173"/>
      <c r="D146" s="167" t="s">
        <v>136</v>
      </c>
      <c r="E146" s="174" t="s">
        <v>1</v>
      </c>
      <c r="F146" s="175" t="s">
        <v>218</v>
      </c>
      <c r="H146" s="176">
        <v>13</v>
      </c>
      <c r="I146" s="177"/>
      <c r="L146" s="173"/>
      <c r="M146" s="178"/>
      <c r="T146" s="179"/>
      <c r="AT146" s="174" t="s">
        <v>136</v>
      </c>
      <c r="AU146" s="174" t="s">
        <v>90</v>
      </c>
      <c r="AV146" s="13" t="s">
        <v>90</v>
      </c>
      <c r="AW146" s="13" t="s">
        <v>31</v>
      </c>
      <c r="AX146" s="13" t="s">
        <v>75</v>
      </c>
      <c r="AY146" s="174" t="s">
        <v>128</v>
      </c>
    </row>
    <row r="147" spans="2:65" s="14" customFormat="1" ht="10.199999999999999">
      <c r="B147" s="180"/>
      <c r="D147" s="167" t="s">
        <v>136</v>
      </c>
      <c r="E147" s="181" t="s">
        <v>1</v>
      </c>
      <c r="F147" s="182" t="s">
        <v>139</v>
      </c>
      <c r="H147" s="183">
        <v>13</v>
      </c>
      <c r="I147" s="184"/>
      <c r="L147" s="180"/>
      <c r="M147" s="185"/>
      <c r="T147" s="186"/>
      <c r="AT147" s="181" t="s">
        <v>136</v>
      </c>
      <c r="AU147" s="181" t="s">
        <v>90</v>
      </c>
      <c r="AV147" s="14" t="s">
        <v>134</v>
      </c>
      <c r="AW147" s="14" t="s">
        <v>31</v>
      </c>
      <c r="AX147" s="14" t="s">
        <v>83</v>
      </c>
      <c r="AY147" s="181" t="s">
        <v>128</v>
      </c>
    </row>
    <row r="148" spans="2:65" s="1" customFormat="1" ht="37.799999999999997" customHeight="1">
      <c r="B148" s="123"/>
      <c r="C148" s="153" t="s">
        <v>151</v>
      </c>
      <c r="D148" s="153" t="s">
        <v>130</v>
      </c>
      <c r="E148" s="154" t="s">
        <v>152</v>
      </c>
      <c r="F148" s="155" t="s">
        <v>153</v>
      </c>
      <c r="G148" s="156" t="s">
        <v>133</v>
      </c>
      <c r="H148" s="157">
        <v>156</v>
      </c>
      <c r="I148" s="158"/>
      <c r="J148" s="159">
        <f>ROUND(I148*H148,2)</f>
        <v>0</v>
      </c>
      <c r="K148" s="160"/>
      <c r="L148" s="32"/>
      <c r="M148" s="161" t="s">
        <v>1</v>
      </c>
      <c r="N148" s="122" t="s">
        <v>41</v>
      </c>
      <c r="P148" s="162">
        <f>O148*H148</f>
        <v>0</v>
      </c>
      <c r="Q148" s="162">
        <v>0</v>
      </c>
      <c r="R148" s="162">
        <f>Q148*H148</f>
        <v>0</v>
      </c>
      <c r="S148" s="162">
        <v>0</v>
      </c>
      <c r="T148" s="163">
        <f>S148*H148</f>
        <v>0</v>
      </c>
      <c r="AR148" s="164" t="s">
        <v>134</v>
      </c>
      <c r="AT148" s="164" t="s">
        <v>130</v>
      </c>
      <c r="AU148" s="164" t="s">
        <v>90</v>
      </c>
      <c r="AY148" s="17" t="s">
        <v>128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7" t="s">
        <v>90</v>
      </c>
      <c r="BK148" s="165">
        <f>ROUND(I148*H148,2)</f>
        <v>0</v>
      </c>
      <c r="BL148" s="17" t="s">
        <v>134</v>
      </c>
      <c r="BM148" s="164" t="s">
        <v>219</v>
      </c>
    </row>
    <row r="149" spans="2:65" s="13" customFormat="1" ht="10.199999999999999">
      <c r="B149" s="173"/>
      <c r="D149" s="167" t="s">
        <v>136</v>
      </c>
      <c r="E149" s="174" t="s">
        <v>1</v>
      </c>
      <c r="F149" s="175" t="s">
        <v>220</v>
      </c>
      <c r="H149" s="176">
        <v>156</v>
      </c>
      <c r="I149" s="177"/>
      <c r="L149" s="173"/>
      <c r="M149" s="178"/>
      <c r="T149" s="179"/>
      <c r="AT149" s="174" t="s">
        <v>136</v>
      </c>
      <c r="AU149" s="174" t="s">
        <v>90</v>
      </c>
      <c r="AV149" s="13" t="s">
        <v>90</v>
      </c>
      <c r="AW149" s="13" t="s">
        <v>31</v>
      </c>
      <c r="AX149" s="13" t="s">
        <v>75</v>
      </c>
      <c r="AY149" s="174" t="s">
        <v>128</v>
      </c>
    </row>
    <row r="150" spans="2:65" s="14" customFormat="1" ht="10.199999999999999">
      <c r="B150" s="180"/>
      <c r="D150" s="167" t="s">
        <v>136</v>
      </c>
      <c r="E150" s="181" t="s">
        <v>1</v>
      </c>
      <c r="F150" s="182" t="s">
        <v>139</v>
      </c>
      <c r="H150" s="183">
        <v>156</v>
      </c>
      <c r="I150" s="184"/>
      <c r="L150" s="180"/>
      <c r="M150" s="185"/>
      <c r="T150" s="186"/>
      <c r="AT150" s="181" t="s">
        <v>136</v>
      </c>
      <c r="AU150" s="181" t="s">
        <v>90</v>
      </c>
      <c r="AV150" s="14" t="s">
        <v>134</v>
      </c>
      <c r="AW150" s="14" t="s">
        <v>31</v>
      </c>
      <c r="AX150" s="14" t="s">
        <v>83</v>
      </c>
      <c r="AY150" s="181" t="s">
        <v>128</v>
      </c>
    </row>
    <row r="151" spans="2:65" s="1" customFormat="1" ht="24.15" customHeight="1">
      <c r="B151" s="123"/>
      <c r="C151" s="153" t="s">
        <v>156</v>
      </c>
      <c r="D151" s="153" t="s">
        <v>130</v>
      </c>
      <c r="E151" s="154" t="s">
        <v>157</v>
      </c>
      <c r="F151" s="155" t="s">
        <v>158</v>
      </c>
      <c r="G151" s="156" t="s">
        <v>133</v>
      </c>
      <c r="H151" s="157">
        <v>13</v>
      </c>
      <c r="I151" s="158"/>
      <c r="J151" s="159">
        <f>ROUND(I151*H151,2)</f>
        <v>0</v>
      </c>
      <c r="K151" s="160"/>
      <c r="L151" s="32"/>
      <c r="M151" s="161" t="s">
        <v>1</v>
      </c>
      <c r="N151" s="122" t="s">
        <v>41</v>
      </c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AR151" s="164" t="s">
        <v>134</v>
      </c>
      <c r="AT151" s="164" t="s">
        <v>130</v>
      </c>
      <c r="AU151" s="164" t="s">
        <v>90</v>
      </c>
      <c r="AY151" s="17" t="s">
        <v>128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7" t="s">
        <v>90</v>
      </c>
      <c r="BK151" s="165">
        <f>ROUND(I151*H151,2)</f>
        <v>0</v>
      </c>
      <c r="BL151" s="17" t="s">
        <v>134</v>
      </c>
      <c r="BM151" s="164" t="s">
        <v>221</v>
      </c>
    </row>
    <row r="152" spans="2:65" s="13" customFormat="1" ht="10.199999999999999">
      <c r="B152" s="173"/>
      <c r="D152" s="167" t="s">
        <v>136</v>
      </c>
      <c r="E152" s="174" t="s">
        <v>1</v>
      </c>
      <c r="F152" s="175" t="s">
        <v>222</v>
      </c>
      <c r="H152" s="176">
        <v>13</v>
      </c>
      <c r="I152" s="177"/>
      <c r="L152" s="173"/>
      <c r="M152" s="178"/>
      <c r="T152" s="179"/>
      <c r="AT152" s="174" t="s">
        <v>136</v>
      </c>
      <c r="AU152" s="174" t="s">
        <v>90</v>
      </c>
      <c r="AV152" s="13" t="s">
        <v>90</v>
      </c>
      <c r="AW152" s="13" t="s">
        <v>31</v>
      </c>
      <c r="AX152" s="13" t="s">
        <v>75</v>
      </c>
      <c r="AY152" s="174" t="s">
        <v>128</v>
      </c>
    </row>
    <row r="153" spans="2:65" s="14" customFormat="1" ht="10.199999999999999">
      <c r="B153" s="180"/>
      <c r="D153" s="167" t="s">
        <v>136</v>
      </c>
      <c r="E153" s="181" t="s">
        <v>1</v>
      </c>
      <c r="F153" s="182" t="s">
        <v>139</v>
      </c>
      <c r="H153" s="183">
        <v>13</v>
      </c>
      <c r="I153" s="184"/>
      <c r="L153" s="180"/>
      <c r="M153" s="185"/>
      <c r="T153" s="186"/>
      <c r="AT153" s="181" t="s">
        <v>136</v>
      </c>
      <c r="AU153" s="181" t="s">
        <v>90</v>
      </c>
      <c r="AV153" s="14" t="s">
        <v>134</v>
      </c>
      <c r="AW153" s="14" t="s">
        <v>31</v>
      </c>
      <c r="AX153" s="14" t="s">
        <v>83</v>
      </c>
      <c r="AY153" s="181" t="s">
        <v>128</v>
      </c>
    </row>
    <row r="154" spans="2:65" s="1" customFormat="1" ht="24.15" customHeight="1">
      <c r="B154" s="123"/>
      <c r="C154" s="153" t="s">
        <v>161</v>
      </c>
      <c r="D154" s="153" t="s">
        <v>130</v>
      </c>
      <c r="E154" s="154" t="s">
        <v>162</v>
      </c>
      <c r="F154" s="155" t="s">
        <v>163</v>
      </c>
      <c r="G154" s="156" t="s">
        <v>164</v>
      </c>
      <c r="H154" s="157">
        <v>23.4</v>
      </c>
      <c r="I154" s="158"/>
      <c r="J154" s="159">
        <f>ROUND(I154*H154,2)</f>
        <v>0</v>
      </c>
      <c r="K154" s="160"/>
      <c r="L154" s="32"/>
      <c r="M154" s="161" t="s">
        <v>1</v>
      </c>
      <c r="N154" s="122" t="s">
        <v>41</v>
      </c>
      <c r="P154" s="162">
        <f>O154*H154</f>
        <v>0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AR154" s="164" t="s">
        <v>134</v>
      </c>
      <c r="AT154" s="164" t="s">
        <v>130</v>
      </c>
      <c r="AU154" s="164" t="s">
        <v>90</v>
      </c>
      <c r="AY154" s="17" t="s">
        <v>128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7" t="s">
        <v>90</v>
      </c>
      <c r="BK154" s="165">
        <f>ROUND(I154*H154,2)</f>
        <v>0</v>
      </c>
      <c r="BL154" s="17" t="s">
        <v>134</v>
      </c>
      <c r="BM154" s="164" t="s">
        <v>223</v>
      </c>
    </row>
    <row r="155" spans="2:65" s="13" customFormat="1" ht="10.199999999999999">
      <c r="B155" s="173"/>
      <c r="D155" s="167" t="s">
        <v>136</v>
      </c>
      <c r="E155" s="174" t="s">
        <v>1</v>
      </c>
      <c r="F155" s="175" t="s">
        <v>224</v>
      </c>
      <c r="H155" s="176">
        <v>23.4</v>
      </c>
      <c r="I155" s="177"/>
      <c r="L155" s="173"/>
      <c r="M155" s="178"/>
      <c r="T155" s="179"/>
      <c r="AT155" s="174" t="s">
        <v>136</v>
      </c>
      <c r="AU155" s="174" t="s">
        <v>90</v>
      </c>
      <c r="AV155" s="13" t="s">
        <v>90</v>
      </c>
      <c r="AW155" s="13" t="s">
        <v>31</v>
      </c>
      <c r="AX155" s="13" t="s">
        <v>75</v>
      </c>
      <c r="AY155" s="174" t="s">
        <v>128</v>
      </c>
    </row>
    <row r="156" spans="2:65" s="14" customFormat="1" ht="10.199999999999999">
      <c r="B156" s="180"/>
      <c r="D156" s="167" t="s">
        <v>136</v>
      </c>
      <c r="E156" s="181" t="s">
        <v>1</v>
      </c>
      <c r="F156" s="182" t="s">
        <v>139</v>
      </c>
      <c r="H156" s="183">
        <v>23.4</v>
      </c>
      <c r="I156" s="184"/>
      <c r="L156" s="180"/>
      <c r="M156" s="185"/>
      <c r="T156" s="186"/>
      <c r="AT156" s="181" t="s">
        <v>136</v>
      </c>
      <c r="AU156" s="181" t="s">
        <v>90</v>
      </c>
      <c r="AV156" s="14" t="s">
        <v>134</v>
      </c>
      <c r="AW156" s="14" t="s">
        <v>31</v>
      </c>
      <c r="AX156" s="14" t="s">
        <v>83</v>
      </c>
      <c r="AY156" s="181" t="s">
        <v>128</v>
      </c>
    </row>
    <row r="157" spans="2:65" s="1" customFormat="1" ht="24.15" customHeight="1">
      <c r="B157" s="123"/>
      <c r="C157" s="153" t="s">
        <v>168</v>
      </c>
      <c r="D157" s="153" t="s">
        <v>130</v>
      </c>
      <c r="E157" s="154" t="s">
        <v>225</v>
      </c>
      <c r="F157" s="155" t="s">
        <v>226</v>
      </c>
      <c r="G157" s="156" t="s">
        <v>133</v>
      </c>
      <c r="H157" s="157">
        <v>13</v>
      </c>
      <c r="I157" s="158"/>
      <c r="J157" s="159">
        <f>ROUND(I157*H157,2)</f>
        <v>0</v>
      </c>
      <c r="K157" s="160"/>
      <c r="L157" s="32"/>
      <c r="M157" s="161" t="s">
        <v>1</v>
      </c>
      <c r="N157" s="122" t="s">
        <v>41</v>
      </c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AR157" s="164" t="s">
        <v>134</v>
      </c>
      <c r="AT157" s="164" t="s">
        <v>130</v>
      </c>
      <c r="AU157" s="164" t="s">
        <v>90</v>
      </c>
      <c r="AY157" s="17" t="s">
        <v>128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7" t="s">
        <v>90</v>
      </c>
      <c r="BK157" s="165">
        <f>ROUND(I157*H157,2)</f>
        <v>0</v>
      </c>
      <c r="BL157" s="17" t="s">
        <v>134</v>
      </c>
      <c r="BM157" s="164" t="s">
        <v>227</v>
      </c>
    </row>
    <row r="158" spans="2:65" s="13" customFormat="1" ht="10.199999999999999">
      <c r="B158" s="173"/>
      <c r="D158" s="167" t="s">
        <v>136</v>
      </c>
      <c r="E158" s="174" t="s">
        <v>1</v>
      </c>
      <c r="F158" s="175" t="s">
        <v>216</v>
      </c>
      <c r="H158" s="176">
        <v>13</v>
      </c>
      <c r="I158" s="177"/>
      <c r="L158" s="173"/>
      <c r="M158" s="178"/>
      <c r="T158" s="179"/>
      <c r="AT158" s="174" t="s">
        <v>136</v>
      </c>
      <c r="AU158" s="174" t="s">
        <v>90</v>
      </c>
      <c r="AV158" s="13" t="s">
        <v>90</v>
      </c>
      <c r="AW158" s="13" t="s">
        <v>31</v>
      </c>
      <c r="AX158" s="13" t="s">
        <v>75</v>
      </c>
      <c r="AY158" s="174" t="s">
        <v>128</v>
      </c>
    </row>
    <row r="159" spans="2:65" s="14" customFormat="1" ht="10.199999999999999">
      <c r="B159" s="180"/>
      <c r="D159" s="167" t="s">
        <v>136</v>
      </c>
      <c r="E159" s="181" t="s">
        <v>1</v>
      </c>
      <c r="F159" s="182" t="s">
        <v>139</v>
      </c>
      <c r="H159" s="183">
        <v>13</v>
      </c>
      <c r="I159" s="184"/>
      <c r="L159" s="180"/>
      <c r="M159" s="185"/>
      <c r="T159" s="186"/>
      <c r="AT159" s="181" t="s">
        <v>136</v>
      </c>
      <c r="AU159" s="181" t="s">
        <v>90</v>
      </c>
      <c r="AV159" s="14" t="s">
        <v>134</v>
      </c>
      <c r="AW159" s="14" t="s">
        <v>31</v>
      </c>
      <c r="AX159" s="14" t="s">
        <v>83</v>
      </c>
      <c r="AY159" s="181" t="s">
        <v>128</v>
      </c>
    </row>
    <row r="160" spans="2:65" s="1" customFormat="1" ht="16.5" customHeight="1">
      <c r="B160" s="123"/>
      <c r="C160" s="199" t="s">
        <v>176</v>
      </c>
      <c r="D160" s="199" t="s">
        <v>228</v>
      </c>
      <c r="E160" s="200" t="s">
        <v>229</v>
      </c>
      <c r="F160" s="201" t="s">
        <v>230</v>
      </c>
      <c r="G160" s="202" t="s">
        <v>164</v>
      </c>
      <c r="H160" s="203">
        <v>20.8</v>
      </c>
      <c r="I160" s="204"/>
      <c r="J160" s="205">
        <f>ROUND(I160*H160,2)</f>
        <v>0</v>
      </c>
      <c r="K160" s="206"/>
      <c r="L160" s="207"/>
      <c r="M160" s="208" t="s">
        <v>1</v>
      </c>
      <c r="N160" s="209" t="s">
        <v>41</v>
      </c>
      <c r="P160" s="162">
        <f>O160*H160</f>
        <v>0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AR160" s="164" t="s">
        <v>168</v>
      </c>
      <c r="AT160" s="164" t="s">
        <v>228</v>
      </c>
      <c r="AU160" s="164" t="s">
        <v>90</v>
      </c>
      <c r="AY160" s="17" t="s">
        <v>128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7" t="s">
        <v>90</v>
      </c>
      <c r="BK160" s="165">
        <f>ROUND(I160*H160,2)</f>
        <v>0</v>
      </c>
      <c r="BL160" s="17" t="s">
        <v>134</v>
      </c>
      <c r="BM160" s="164" t="s">
        <v>231</v>
      </c>
    </row>
    <row r="161" spans="2:65" s="13" customFormat="1" ht="10.199999999999999">
      <c r="B161" s="173"/>
      <c r="D161" s="167" t="s">
        <v>136</v>
      </c>
      <c r="E161" s="174" t="s">
        <v>1</v>
      </c>
      <c r="F161" s="175" t="s">
        <v>232</v>
      </c>
      <c r="H161" s="176">
        <v>20.8</v>
      </c>
      <c r="I161" s="177"/>
      <c r="L161" s="173"/>
      <c r="M161" s="178"/>
      <c r="T161" s="179"/>
      <c r="AT161" s="174" t="s">
        <v>136</v>
      </c>
      <c r="AU161" s="174" t="s">
        <v>90</v>
      </c>
      <c r="AV161" s="13" t="s">
        <v>90</v>
      </c>
      <c r="AW161" s="13" t="s">
        <v>31</v>
      </c>
      <c r="AX161" s="13" t="s">
        <v>75</v>
      </c>
      <c r="AY161" s="174" t="s">
        <v>128</v>
      </c>
    </row>
    <row r="162" spans="2:65" s="14" customFormat="1" ht="10.199999999999999">
      <c r="B162" s="180"/>
      <c r="D162" s="167" t="s">
        <v>136</v>
      </c>
      <c r="E162" s="181" t="s">
        <v>1</v>
      </c>
      <c r="F162" s="182" t="s">
        <v>139</v>
      </c>
      <c r="H162" s="183">
        <v>20.8</v>
      </c>
      <c r="I162" s="184"/>
      <c r="L162" s="180"/>
      <c r="M162" s="185"/>
      <c r="T162" s="186"/>
      <c r="AT162" s="181" t="s">
        <v>136</v>
      </c>
      <c r="AU162" s="181" t="s">
        <v>90</v>
      </c>
      <c r="AV162" s="14" t="s">
        <v>134</v>
      </c>
      <c r="AW162" s="14" t="s">
        <v>31</v>
      </c>
      <c r="AX162" s="14" t="s">
        <v>83</v>
      </c>
      <c r="AY162" s="181" t="s">
        <v>128</v>
      </c>
    </row>
    <row r="163" spans="2:65" s="1" customFormat="1" ht="21.75" customHeight="1">
      <c r="B163" s="123"/>
      <c r="C163" s="153" t="s">
        <v>181</v>
      </c>
      <c r="D163" s="153" t="s">
        <v>130</v>
      </c>
      <c r="E163" s="154" t="s">
        <v>233</v>
      </c>
      <c r="F163" s="155" t="s">
        <v>234</v>
      </c>
      <c r="G163" s="156" t="s">
        <v>171</v>
      </c>
      <c r="H163" s="157">
        <v>10</v>
      </c>
      <c r="I163" s="158"/>
      <c r="J163" s="159">
        <f>ROUND(I163*H163,2)</f>
        <v>0</v>
      </c>
      <c r="K163" s="160"/>
      <c r="L163" s="32"/>
      <c r="M163" s="161" t="s">
        <v>1</v>
      </c>
      <c r="N163" s="122" t="s">
        <v>41</v>
      </c>
      <c r="P163" s="162">
        <f>O163*H163</f>
        <v>0</v>
      </c>
      <c r="Q163" s="162">
        <v>0</v>
      </c>
      <c r="R163" s="162">
        <f>Q163*H163</f>
        <v>0</v>
      </c>
      <c r="S163" s="162">
        <v>0</v>
      </c>
      <c r="T163" s="163">
        <f>S163*H163</f>
        <v>0</v>
      </c>
      <c r="AR163" s="164" t="s">
        <v>134</v>
      </c>
      <c r="AT163" s="164" t="s">
        <v>130</v>
      </c>
      <c r="AU163" s="164" t="s">
        <v>90</v>
      </c>
      <c r="AY163" s="17" t="s">
        <v>128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7" t="s">
        <v>90</v>
      </c>
      <c r="BK163" s="165">
        <f>ROUND(I163*H163,2)</f>
        <v>0</v>
      </c>
      <c r="BL163" s="17" t="s">
        <v>134</v>
      </c>
      <c r="BM163" s="164" t="s">
        <v>235</v>
      </c>
    </row>
    <row r="164" spans="2:65" s="13" customFormat="1" ht="10.199999999999999">
      <c r="B164" s="173"/>
      <c r="D164" s="167" t="s">
        <v>136</v>
      </c>
      <c r="E164" s="174" t="s">
        <v>1</v>
      </c>
      <c r="F164" s="175" t="s">
        <v>236</v>
      </c>
      <c r="H164" s="176">
        <v>10</v>
      </c>
      <c r="I164" s="177"/>
      <c r="L164" s="173"/>
      <c r="M164" s="178"/>
      <c r="T164" s="179"/>
      <c r="AT164" s="174" t="s">
        <v>136</v>
      </c>
      <c r="AU164" s="174" t="s">
        <v>90</v>
      </c>
      <c r="AV164" s="13" t="s">
        <v>90</v>
      </c>
      <c r="AW164" s="13" t="s">
        <v>31</v>
      </c>
      <c r="AX164" s="13" t="s">
        <v>75</v>
      </c>
      <c r="AY164" s="174" t="s">
        <v>128</v>
      </c>
    </row>
    <row r="165" spans="2:65" s="14" customFormat="1" ht="10.199999999999999">
      <c r="B165" s="180"/>
      <c r="D165" s="167" t="s">
        <v>136</v>
      </c>
      <c r="E165" s="181" t="s">
        <v>1</v>
      </c>
      <c r="F165" s="182" t="s">
        <v>139</v>
      </c>
      <c r="H165" s="183">
        <v>10</v>
      </c>
      <c r="I165" s="184"/>
      <c r="L165" s="180"/>
      <c r="M165" s="185"/>
      <c r="T165" s="186"/>
      <c r="AT165" s="181" t="s">
        <v>136</v>
      </c>
      <c r="AU165" s="181" t="s">
        <v>90</v>
      </c>
      <c r="AV165" s="14" t="s">
        <v>134</v>
      </c>
      <c r="AW165" s="14" t="s">
        <v>31</v>
      </c>
      <c r="AX165" s="14" t="s">
        <v>83</v>
      </c>
      <c r="AY165" s="181" t="s">
        <v>128</v>
      </c>
    </row>
    <row r="166" spans="2:65" s="1" customFormat="1" ht="24.15" customHeight="1">
      <c r="B166" s="123"/>
      <c r="C166" s="153" t="s">
        <v>187</v>
      </c>
      <c r="D166" s="153" t="s">
        <v>130</v>
      </c>
      <c r="E166" s="154" t="s">
        <v>237</v>
      </c>
      <c r="F166" s="155" t="s">
        <v>238</v>
      </c>
      <c r="G166" s="156" t="s">
        <v>171</v>
      </c>
      <c r="H166" s="157">
        <v>10</v>
      </c>
      <c r="I166" s="158"/>
      <c r="J166" s="159">
        <f>ROUND(I166*H166,2)</f>
        <v>0</v>
      </c>
      <c r="K166" s="160"/>
      <c r="L166" s="32"/>
      <c r="M166" s="161" t="s">
        <v>1</v>
      </c>
      <c r="N166" s="122" t="s">
        <v>41</v>
      </c>
      <c r="P166" s="162">
        <f>O166*H166</f>
        <v>0</v>
      </c>
      <c r="Q166" s="162">
        <v>0</v>
      </c>
      <c r="R166" s="162">
        <f>Q166*H166</f>
        <v>0</v>
      </c>
      <c r="S166" s="162">
        <v>0</v>
      </c>
      <c r="T166" s="163">
        <f>S166*H166</f>
        <v>0</v>
      </c>
      <c r="AR166" s="164" t="s">
        <v>134</v>
      </c>
      <c r="AT166" s="164" t="s">
        <v>130</v>
      </c>
      <c r="AU166" s="164" t="s">
        <v>90</v>
      </c>
      <c r="AY166" s="17" t="s">
        <v>128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7" t="s">
        <v>90</v>
      </c>
      <c r="BK166" s="165">
        <f>ROUND(I166*H166,2)</f>
        <v>0</v>
      </c>
      <c r="BL166" s="17" t="s">
        <v>134</v>
      </c>
      <c r="BM166" s="164" t="s">
        <v>239</v>
      </c>
    </row>
    <row r="167" spans="2:65" s="13" customFormat="1" ht="10.199999999999999">
      <c r="B167" s="173"/>
      <c r="D167" s="167" t="s">
        <v>136</v>
      </c>
      <c r="E167" s="174" t="s">
        <v>1</v>
      </c>
      <c r="F167" s="175" t="s">
        <v>240</v>
      </c>
      <c r="H167" s="176">
        <v>10</v>
      </c>
      <c r="I167" s="177"/>
      <c r="L167" s="173"/>
      <c r="M167" s="178"/>
      <c r="T167" s="179"/>
      <c r="AT167" s="174" t="s">
        <v>136</v>
      </c>
      <c r="AU167" s="174" t="s">
        <v>90</v>
      </c>
      <c r="AV167" s="13" t="s">
        <v>90</v>
      </c>
      <c r="AW167" s="13" t="s">
        <v>31</v>
      </c>
      <c r="AX167" s="13" t="s">
        <v>75</v>
      </c>
      <c r="AY167" s="174" t="s">
        <v>128</v>
      </c>
    </row>
    <row r="168" spans="2:65" s="14" customFormat="1" ht="10.199999999999999">
      <c r="B168" s="180"/>
      <c r="D168" s="167" t="s">
        <v>136</v>
      </c>
      <c r="E168" s="181" t="s">
        <v>1</v>
      </c>
      <c r="F168" s="182" t="s">
        <v>139</v>
      </c>
      <c r="H168" s="183">
        <v>10</v>
      </c>
      <c r="I168" s="184"/>
      <c r="L168" s="180"/>
      <c r="M168" s="185"/>
      <c r="T168" s="186"/>
      <c r="AT168" s="181" t="s">
        <v>136</v>
      </c>
      <c r="AU168" s="181" t="s">
        <v>90</v>
      </c>
      <c r="AV168" s="14" t="s">
        <v>134</v>
      </c>
      <c r="AW168" s="14" t="s">
        <v>31</v>
      </c>
      <c r="AX168" s="14" t="s">
        <v>83</v>
      </c>
      <c r="AY168" s="181" t="s">
        <v>128</v>
      </c>
    </row>
    <row r="169" spans="2:65" s="1" customFormat="1" ht="16.5" customHeight="1">
      <c r="B169" s="123"/>
      <c r="C169" s="153" t="s">
        <v>191</v>
      </c>
      <c r="D169" s="153" t="s">
        <v>130</v>
      </c>
      <c r="E169" s="154" t="s">
        <v>241</v>
      </c>
      <c r="F169" s="155" t="s">
        <v>242</v>
      </c>
      <c r="G169" s="156" t="s">
        <v>171</v>
      </c>
      <c r="H169" s="157">
        <v>10</v>
      </c>
      <c r="I169" s="158"/>
      <c r="J169" s="159">
        <f>ROUND(I169*H169,2)</f>
        <v>0</v>
      </c>
      <c r="K169" s="160"/>
      <c r="L169" s="32"/>
      <c r="M169" s="161" t="s">
        <v>1</v>
      </c>
      <c r="N169" s="122" t="s">
        <v>41</v>
      </c>
      <c r="P169" s="162">
        <f>O169*H169</f>
        <v>0</v>
      </c>
      <c r="Q169" s="162">
        <v>0</v>
      </c>
      <c r="R169" s="162">
        <f>Q169*H169</f>
        <v>0</v>
      </c>
      <c r="S169" s="162">
        <v>0</v>
      </c>
      <c r="T169" s="163">
        <f>S169*H169</f>
        <v>0</v>
      </c>
      <c r="AR169" s="164" t="s">
        <v>134</v>
      </c>
      <c r="AT169" s="164" t="s">
        <v>130</v>
      </c>
      <c r="AU169" s="164" t="s">
        <v>90</v>
      </c>
      <c r="AY169" s="17" t="s">
        <v>128</v>
      </c>
      <c r="BE169" s="165">
        <f>IF(N169="základná",J169,0)</f>
        <v>0</v>
      </c>
      <c r="BF169" s="165">
        <f>IF(N169="znížená",J169,0)</f>
        <v>0</v>
      </c>
      <c r="BG169" s="165">
        <f>IF(N169="zákl. prenesená",J169,0)</f>
        <v>0</v>
      </c>
      <c r="BH169" s="165">
        <f>IF(N169="zníž. prenesená",J169,0)</f>
        <v>0</v>
      </c>
      <c r="BI169" s="165">
        <f>IF(N169="nulová",J169,0)</f>
        <v>0</v>
      </c>
      <c r="BJ169" s="17" t="s">
        <v>90</v>
      </c>
      <c r="BK169" s="165">
        <f>ROUND(I169*H169,2)</f>
        <v>0</v>
      </c>
      <c r="BL169" s="17" t="s">
        <v>134</v>
      </c>
      <c r="BM169" s="164" t="s">
        <v>243</v>
      </c>
    </row>
    <row r="170" spans="2:65" s="13" customFormat="1" ht="10.199999999999999">
      <c r="B170" s="173"/>
      <c r="D170" s="167" t="s">
        <v>136</v>
      </c>
      <c r="E170" s="174" t="s">
        <v>1</v>
      </c>
      <c r="F170" s="175" t="s">
        <v>236</v>
      </c>
      <c r="H170" s="176">
        <v>10</v>
      </c>
      <c r="I170" s="177"/>
      <c r="L170" s="173"/>
      <c r="M170" s="178"/>
      <c r="T170" s="179"/>
      <c r="AT170" s="174" t="s">
        <v>136</v>
      </c>
      <c r="AU170" s="174" t="s">
        <v>90</v>
      </c>
      <c r="AV170" s="13" t="s">
        <v>90</v>
      </c>
      <c r="AW170" s="13" t="s">
        <v>31</v>
      </c>
      <c r="AX170" s="13" t="s">
        <v>75</v>
      </c>
      <c r="AY170" s="174" t="s">
        <v>128</v>
      </c>
    </row>
    <row r="171" spans="2:65" s="14" customFormat="1" ht="10.199999999999999">
      <c r="B171" s="180"/>
      <c r="D171" s="167" t="s">
        <v>136</v>
      </c>
      <c r="E171" s="181" t="s">
        <v>1</v>
      </c>
      <c r="F171" s="182" t="s">
        <v>139</v>
      </c>
      <c r="H171" s="183">
        <v>10</v>
      </c>
      <c r="I171" s="184"/>
      <c r="L171" s="180"/>
      <c r="M171" s="185"/>
      <c r="T171" s="186"/>
      <c r="AT171" s="181" t="s">
        <v>136</v>
      </c>
      <c r="AU171" s="181" t="s">
        <v>90</v>
      </c>
      <c r="AV171" s="14" t="s">
        <v>134</v>
      </c>
      <c r="AW171" s="14" t="s">
        <v>31</v>
      </c>
      <c r="AX171" s="14" t="s">
        <v>83</v>
      </c>
      <c r="AY171" s="181" t="s">
        <v>128</v>
      </c>
    </row>
    <row r="172" spans="2:65" s="1" customFormat="1" ht="16.5" customHeight="1">
      <c r="B172" s="123"/>
      <c r="C172" s="199" t="s">
        <v>197</v>
      </c>
      <c r="D172" s="199" t="s">
        <v>228</v>
      </c>
      <c r="E172" s="200" t="s">
        <v>244</v>
      </c>
      <c r="F172" s="201" t="s">
        <v>245</v>
      </c>
      <c r="G172" s="202" t="s">
        <v>246</v>
      </c>
      <c r="H172" s="203">
        <v>0.309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41</v>
      </c>
      <c r="P172" s="162">
        <f>O172*H172</f>
        <v>0</v>
      </c>
      <c r="Q172" s="162">
        <v>0</v>
      </c>
      <c r="R172" s="162">
        <f>Q172*H172</f>
        <v>0</v>
      </c>
      <c r="S172" s="162">
        <v>0</v>
      </c>
      <c r="T172" s="163">
        <f>S172*H172</f>
        <v>0</v>
      </c>
      <c r="AR172" s="164" t="s">
        <v>168</v>
      </c>
      <c r="AT172" s="164" t="s">
        <v>228</v>
      </c>
      <c r="AU172" s="164" t="s">
        <v>90</v>
      </c>
      <c r="AY172" s="17" t="s">
        <v>128</v>
      </c>
      <c r="BE172" s="165">
        <f>IF(N172="základná",J172,0)</f>
        <v>0</v>
      </c>
      <c r="BF172" s="165">
        <f>IF(N172="znížená",J172,0)</f>
        <v>0</v>
      </c>
      <c r="BG172" s="165">
        <f>IF(N172="zákl. prenesená",J172,0)</f>
        <v>0</v>
      </c>
      <c r="BH172" s="165">
        <f>IF(N172="zníž. prenesená",J172,0)</f>
        <v>0</v>
      </c>
      <c r="BI172" s="165">
        <f>IF(N172="nulová",J172,0)</f>
        <v>0</v>
      </c>
      <c r="BJ172" s="17" t="s">
        <v>90</v>
      </c>
      <c r="BK172" s="165">
        <f>ROUND(I172*H172,2)</f>
        <v>0</v>
      </c>
      <c r="BL172" s="17" t="s">
        <v>134</v>
      </c>
      <c r="BM172" s="164" t="s">
        <v>247</v>
      </c>
    </row>
    <row r="173" spans="2:65" s="13" customFormat="1" ht="10.199999999999999">
      <c r="B173" s="173"/>
      <c r="D173" s="167" t="s">
        <v>136</v>
      </c>
      <c r="E173" s="174" t="s">
        <v>1</v>
      </c>
      <c r="F173" s="175" t="s">
        <v>248</v>
      </c>
      <c r="H173" s="176">
        <v>0.309</v>
      </c>
      <c r="I173" s="177"/>
      <c r="L173" s="173"/>
      <c r="M173" s="178"/>
      <c r="T173" s="179"/>
      <c r="AT173" s="174" t="s">
        <v>136</v>
      </c>
      <c r="AU173" s="174" t="s">
        <v>90</v>
      </c>
      <c r="AV173" s="13" t="s">
        <v>90</v>
      </c>
      <c r="AW173" s="13" t="s">
        <v>31</v>
      </c>
      <c r="AX173" s="13" t="s">
        <v>75</v>
      </c>
      <c r="AY173" s="174" t="s">
        <v>128</v>
      </c>
    </row>
    <row r="174" spans="2:65" s="14" customFormat="1" ht="10.199999999999999">
      <c r="B174" s="180"/>
      <c r="D174" s="167" t="s">
        <v>136</v>
      </c>
      <c r="E174" s="181" t="s">
        <v>1</v>
      </c>
      <c r="F174" s="182" t="s">
        <v>139</v>
      </c>
      <c r="H174" s="183">
        <v>0.309</v>
      </c>
      <c r="I174" s="184"/>
      <c r="L174" s="180"/>
      <c r="M174" s="185"/>
      <c r="T174" s="186"/>
      <c r="AT174" s="181" t="s">
        <v>136</v>
      </c>
      <c r="AU174" s="181" t="s">
        <v>90</v>
      </c>
      <c r="AV174" s="14" t="s">
        <v>134</v>
      </c>
      <c r="AW174" s="14" t="s">
        <v>31</v>
      </c>
      <c r="AX174" s="14" t="s">
        <v>83</v>
      </c>
      <c r="AY174" s="181" t="s">
        <v>128</v>
      </c>
    </row>
    <row r="175" spans="2:65" s="11" customFormat="1" ht="22.8" customHeight="1">
      <c r="B175" s="141"/>
      <c r="D175" s="142" t="s">
        <v>74</v>
      </c>
      <c r="E175" s="151" t="s">
        <v>90</v>
      </c>
      <c r="F175" s="151" t="s">
        <v>249</v>
      </c>
      <c r="I175" s="144"/>
      <c r="J175" s="152">
        <f>BK175</f>
        <v>0</v>
      </c>
      <c r="L175" s="141"/>
      <c r="M175" s="146"/>
      <c r="P175" s="147">
        <f>SUM(P176:P184)</f>
        <v>0</v>
      </c>
      <c r="R175" s="147">
        <f>SUM(R176:R184)</f>
        <v>0</v>
      </c>
      <c r="T175" s="148">
        <f>SUM(T176:T184)</f>
        <v>0</v>
      </c>
      <c r="AR175" s="142" t="s">
        <v>83</v>
      </c>
      <c r="AT175" s="149" t="s">
        <v>74</v>
      </c>
      <c r="AU175" s="149" t="s">
        <v>83</v>
      </c>
      <c r="AY175" s="142" t="s">
        <v>128</v>
      </c>
      <c r="BK175" s="150">
        <f>SUM(BK176:BK184)</f>
        <v>0</v>
      </c>
    </row>
    <row r="176" spans="2:65" s="1" customFormat="1" ht="16.5" customHeight="1">
      <c r="B176" s="123"/>
      <c r="C176" s="153" t="s">
        <v>250</v>
      </c>
      <c r="D176" s="153" t="s">
        <v>130</v>
      </c>
      <c r="E176" s="154" t="s">
        <v>251</v>
      </c>
      <c r="F176" s="155" t="s">
        <v>252</v>
      </c>
      <c r="G176" s="156" t="s">
        <v>253</v>
      </c>
      <c r="H176" s="157">
        <v>40</v>
      </c>
      <c r="I176" s="158"/>
      <c r="J176" s="159">
        <f>ROUND(I176*H176,2)</f>
        <v>0</v>
      </c>
      <c r="K176" s="160"/>
      <c r="L176" s="32"/>
      <c r="M176" s="161" t="s">
        <v>1</v>
      </c>
      <c r="N176" s="122" t="s">
        <v>41</v>
      </c>
      <c r="P176" s="162">
        <f>O176*H176</f>
        <v>0</v>
      </c>
      <c r="Q176" s="162">
        <v>0</v>
      </c>
      <c r="R176" s="162">
        <f>Q176*H176</f>
        <v>0</v>
      </c>
      <c r="S176" s="162">
        <v>0</v>
      </c>
      <c r="T176" s="163">
        <f>S176*H176</f>
        <v>0</v>
      </c>
      <c r="AR176" s="164" t="s">
        <v>134</v>
      </c>
      <c r="AT176" s="164" t="s">
        <v>130</v>
      </c>
      <c r="AU176" s="164" t="s">
        <v>90</v>
      </c>
      <c r="AY176" s="17" t="s">
        <v>128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7" t="s">
        <v>90</v>
      </c>
      <c r="BK176" s="165">
        <f>ROUND(I176*H176,2)</f>
        <v>0</v>
      </c>
      <c r="BL176" s="17" t="s">
        <v>134</v>
      </c>
      <c r="BM176" s="164" t="s">
        <v>254</v>
      </c>
    </row>
    <row r="177" spans="2:65" s="13" customFormat="1" ht="10.199999999999999">
      <c r="B177" s="173"/>
      <c r="D177" s="167" t="s">
        <v>136</v>
      </c>
      <c r="E177" s="174" t="s">
        <v>1</v>
      </c>
      <c r="F177" s="175" t="s">
        <v>255</v>
      </c>
      <c r="H177" s="176">
        <v>40</v>
      </c>
      <c r="I177" s="177"/>
      <c r="L177" s="173"/>
      <c r="M177" s="178"/>
      <c r="T177" s="179"/>
      <c r="AT177" s="174" t="s">
        <v>136</v>
      </c>
      <c r="AU177" s="174" t="s">
        <v>90</v>
      </c>
      <c r="AV177" s="13" t="s">
        <v>90</v>
      </c>
      <c r="AW177" s="13" t="s">
        <v>31</v>
      </c>
      <c r="AX177" s="13" t="s">
        <v>75</v>
      </c>
      <c r="AY177" s="174" t="s">
        <v>128</v>
      </c>
    </row>
    <row r="178" spans="2:65" s="14" customFormat="1" ht="10.199999999999999">
      <c r="B178" s="180"/>
      <c r="D178" s="167" t="s">
        <v>136</v>
      </c>
      <c r="E178" s="181" t="s">
        <v>1</v>
      </c>
      <c r="F178" s="182" t="s">
        <v>139</v>
      </c>
      <c r="H178" s="183">
        <v>40</v>
      </c>
      <c r="I178" s="184"/>
      <c r="L178" s="180"/>
      <c r="M178" s="185"/>
      <c r="T178" s="186"/>
      <c r="AT178" s="181" t="s">
        <v>136</v>
      </c>
      <c r="AU178" s="181" t="s">
        <v>90</v>
      </c>
      <c r="AV178" s="14" t="s">
        <v>134</v>
      </c>
      <c r="AW178" s="14" t="s">
        <v>31</v>
      </c>
      <c r="AX178" s="14" t="s">
        <v>83</v>
      </c>
      <c r="AY178" s="181" t="s">
        <v>128</v>
      </c>
    </row>
    <row r="179" spans="2:65" s="1" customFormat="1" ht="24.15" customHeight="1">
      <c r="B179" s="123"/>
      <c r="C179" s="153" t="s">
        <v>256</v>
      </c>
      <c r="D179" s="153" t="s">
        <v>130</v>
      </c>
      <c r="E179" s="154" t="s">
        <v>257</v>
      </c>
      <c r="F179" s="155" t="s">
        <v>258</v>
      </c>
      <c r="G179" s="156" t="s">
        <v>171</v>
      </c>
      <c r="H179" s="157">
        <v>360</v>
      </c>
      <c r="I179" s="158"/>
      <c r="J179" s="159">
        <f>ROUND(I179*H179,2)</f>
        <v>0</v>
      </c>
      <c r="K179" s="160"/>
      <c r="L179" s="32"/>
      <c r="M179" s="161" t="s">
        <v>1</v>
      </c>
      <c r="N179" s="122" t="s">
        <v>41</v>
      </c>
      <c r="P179" s="162">
        <f>O179*H179</f>
        <v>0</v>
      </c>
      <c r="Q179" s="162">
        <v>0</v>
      </c>
      <c r="R179" s="162">
        <f>Q179*H179</f>
        <v>0</v>
      </c>
      <c r="S179" s="162">
        <v>0</v>
      </c>
      <c r="T179" s="163">
        <f>S179*H179</f>
        <v>0</v>
      </c>
      <c r="AR179" s="164" t="s">
        <v>134</v>
      </c>
      <c r="AT179" s="164" t="s">
        <v>130</v>
      </c>
      <c r="AU179" s="164" t="s">
        <v>90</v>
      </c>
      <c r="AY179" s="17" t="s">
        <v>128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7" t="s">
        <v>90</v>
      </c>
      <c r="BK179" s="165">
        <f>ROUND(I179*H179,2)</f>
        <v>0</v>
      </c>
      <c r="BL179" s="17" t="s">
        <v>134</v>
      </c>
      <c r="BM179" s="164" t="s">
        <v>259</v>
      </c>
    </row>
    <row r="180" spans="2:65" s="13" customFormat="1" ht="10.199999999999999">
      <c r="B180" s="173"/>
      <c r="D180" s="167" t="s">
        <v>136</v>
      </c>
      <c r="E180" s="174" t="s">
        <v>1</v>
      </c>
      <c r="F180" s="175" t="s">
        <v>260</v>
      </c>
      <c r="H180" s="176">
        <v>360</v>
      </c>
      <c r="I180" s="177"/>
      <c r="L180" s="173"/>
      <c r="M180" s="178"/>
      <c r="T180" s="179"/>
      <c r="AT180" s="174" t="s">
        <v>136</v>
      </c>
      <c r="AU180" s="174" t="s">
        <v>90</v>
      </c>
      <c r="AV180" s="13" t="s">
        <v>90</v>
      </c>
      <c r="AW180" s="13" t="s">
        <v>31</v>
      </c>
      <c r="AX180" s="13" t="s">
        <v>75</v>
      </c>
      <c r="AY180" s="174" t="s">
        <v>128</v>
      </c>
    </row>
    <row r="181" spans="2:65" s="14" customFormat="1" ht="10.199999999999999">
      <c r="B181" s="180"/>
      <c r="D181" s="167" t="s">
        <v>136</v>
      </c>
      <c r="E181" s="181" t="s">
        <v>1</v>
      </c>
      <c r="F181" s="182" t="s">
        <v>139</v>
      </c>
      <c r="H181" s="183">
        <v>360</v>
      </c>
      <c r="I181" s="184"/>
      <c r="L181" s="180"/>
      <c r="M181" s="185"/>
      <c r="T181" s="186"/>
      <c r="AT181" s="181" t="s">
        <v>136</v>
      </c>
      <c r="AU181" s="181" t="s">
        <v>90</v>
      </c>
      <c r="AV181" s="14" t="s">
        <v>134</v>
      </c>
      <c r="AW181" s="14" t="s">
        <v>31</v>
      </c>
      <c r="AX181" s="14" t="s">
        <v>83</v>
      </c>
      <c r="AY181" s="181" t="s">
        <v>128</v>
      </c>
    </row>
    <row r="182" spans="2:65" s="1" customFormat="1" ht="16.5" customHeight="1">
      <c r="B182" s="123"/>
      <c r="C182" s="199" t="s">
        <v>261</v>
      </c>
      <c r="D182" s="199" t="s">
        <v>228</v>
      </c>
      <c r="E182" s="200" t="s">
        <v>262</v>
      </c>
      <c r="F182" s="201" t="s">
        <v>263</v>
      </c>
      <c r="G182" s="202" t="s">
        <v>171</v>
      </c>
      <c r="H182" s="203">
        <v>367.2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41</v>
      </c>
      <c r="P182" s="162">
        <f>O182*H182</f>
        <v>0</v>
      </c>
      <c r="Q182" s="162">
        <v>0</v>
      </c>
      <c r="R182" s="162">
        <f>Q182*H182</f>
        <v>0</v>
      </c>
      <c r="S182" s="162">
        <v>0</v>
      </c>
      <c r="T182" s="163">
        <f>S182*H182</f>
        <v>0</v>
      </c>
      <c r="AR182" s="164" t="s">
        <v>168</v>
      </c>
      <c r="AT182" s="164" t="s">
        <v>228</v>
      </c>
      <c r="AU182" s="164" t="s">
        <v>90</v>
      </c>
      <c r="AY182" s="17" t="s">
        <v>128</v>
      </c>
      <c r="BE182" s="165">
        <f>IF(N182="základná",J182,0)</f>
        <v>0</v>
      </c>
      <c r="BF182" s="165">
        <f>IF(N182="znížená",J182,0)</f>
        <v>0</v>
      </c>
      <c r="BG182" s="165">
        <f>IF(N182="zákl. prenesená",J182,0)</f>
        <v>0</v>
      </c>
      <c r="BH182" s="165">
        <f>IF(N182="zníž. prenesená",J182,0)</f>
        <v>0</v>
      </c>
      <c r="BI182" s="165">
        <f>IF(N182="nulová",J182,0)</f>
        <v>0</v>
      </c>
      <c r="BJ182" s="17" t="s">
        <v>90</v>
      </c>
      <c r="BK182" s="165">
        <f>ROUND(I182*H182,2)</f>
        <v>0</v>
      </c>
      <c r="BL182" s="17" t="s">
        <v>134</v>
      </c>
      <c r="BM182" s="164" t="s">
        <v>264</v>
      </c>
    </row>
    <row r="183" spans="2:65" s="13" customFormat="1" ht="10.199999999999999">
      <c r="B183" s="173"/>
      <c r="D183" s="167" t="s">
        <v>136</v>
      </c>
      <c r="E183" s="174" t="s">
        <v>1</v>
      </c>
      <c r="F183" s="175" t="s">
        <v>265</v>
      </c>
      <c r="H183" s="176">
        <v>367.2</v>
      </c>
      <c r="I183" s="177"/>
      <c r="L183" s="173"/>
      <c r="M183" s="178"/>
      <c r="T183" s="179"/>
      <c r="AT183" s="174" t="s">
        <v>136</v>
      </c>
      <c r="AU183" s="174" t="s">
        <v>90</v>
      </c>
      <c r="AV183" s="13" t="s">
        <v>90</v>
      </c>
      <c r="AW183" s="13" t="s">
        <v>31</v>
      </c>
      <c r="AX183" s="13" t="s">
        <v>75</v>
      </c>
      <c r="AY183" s="174" t="s">
        <v>128</v>
      </c>
    </row>
    <row r="184" spans="2:65" s="14" customFormat="1" ht="10.199999999999999">
      <c r="B184" s="180"/>
      <c r="D184" s="167" t="s">
        <v>136</v>
      </c>
      <c r="E184" s="181" t="s">
        <v>1</v>
      </c>
      <c r="F184" s="182" t="s">
        <v>139</v>
      </c>
      <c r="H184" s="183">
        <v>367.2</v>
      </c>
      <c r="I184" s="184"/>
      <c r="L184" s="180"/>
      <c r="M184" s="185"/>
      <c r="T184" s="186"/>
      <c r="AT184" s="181" t="s">
        <v>136</v>
      </c>
      <c r="AU184" s="181" t="s">
        <v>90</v>
      </c>
      <c r="AV184" s="14" t="s">
        <v>134</v>
      </c>
      <c r="AW184" s="14" t="s">
        <v>31</v>
      </c>
      <c r="AX184" s="14" t="s">
        <v>83</v>
      </c>
      <c r="AY184" s="181" t="s">
        <v>128</v>
      </c>
    </row>
    <row r="185" spans="2:65" s="11" customFormat="1" ht="22.8" customHeight="1">
      <c r="B185" s="141"/>
      <c r="D185" s="142" t="s">
        <v>74</v>
      </c>
      <c r="E185" s="151" t="s">
        <v>151</v>
      </c>
      <c r="F185" s="151" t="s">
        <v>266</v>
      </c>
      <c r="I185" s="144"/>
      <c r="J185" s="152">
        <f>BK185</f>
        <v>0</v>
      </c>
      <c r="L185" s="141"/>
      <c r="M185" s="146"/>
      <c r="P185" s="147">
        <f>SUM(P186:P222)</f>
        <v>0</v>
      </c>
      <c r="R185" s="147">
        <f>SUM(R186:R222)</f>
        <v>0</v>
      </c>
      <c r="T185" s="148">
        <f>SUM(T186:T222)</f>
        <v>0</v>
      </c>
      <c r="AR185" s="142" t="s">
        <v>83</v>
      </c>
      <c r="AT185" s="149" t="s">
        <v>74</v>
      </c>
      <c r="AU185" s="149" t="s">
        <v>83</v>
      </c>
      <c r="AY185" s="142" t="s">
        <v>128</v>
      </c>
      <c r="BK185" s="150">
        <f>SUM(BK186:BK222)</f>
        <v>0</v>
      </c>
    </row>
    <row r="186" spans="2:65" s="1" customFormat="1" ht="24.15" customHeight="1">
      <c r="B186" s="123"/>
      <c r="C186" s="153" t="s">
        <v>267</v>
      </c>
      <c r="D186" s="153" t="s">
        <v>130</v>
      </c>
      <c r="E186" s="154" t="s">
        <v>268</v>
      </c>
      <c r="F186" s="155" t="s">
        <v>269</v>
      </c>
      <c r="G186" s="156" t="s">
        <v>171</v>
      </c>
      <c r="H186" s="157">
        <v>400</v>
      </c>
      <c r="I186" s="158"/>
      <c r="J186" s="159">
        <f>ROUND(I186*H186,2)</f>
        <v>0</v>
      </c>
      <c r="K186" s="160"/>
      <c r="L186" s="32"/>
      <c r="M186" s="161" t="s">
        <v>1</v>
      </c>
      <c r="N186" s="122" t="s">
        <v>41</v>
      </c>
      <c r="P186" s="162">
        <f>O186*H186</f>
        <v>0</v>
      </c>
      <c r="Q186" s="162">
        <v>0</v>
      </c>
      <c r="R186" s="162">
        <f>Q186*H186</f>
        <v>0</v>
      </c>
      <c r="S186" s="162">
        <v>0</v>
      </c>
      <c r="T186" s="163">
        <f>S186*H186</f>
        <v>0</v>
      </c>
      <c r="AR186" s="164" t="s">
        <v>134</v>
      </c>
      <c r="AT186" s="164" t="s">
        <v>130</v>
      </c>
      <c r="AU186" s="164" t="s">
        <v>90</v>
      </c>
      <c r="AY186" s="17" t="s">
        <v>128</v>
      </c>
      <c r="BE186" s="165">
        <f>IF(N186="základná",J186,0)</f>
        <v>0</v>
      </c>
      <c r="BF186" s="165">
        <f>IF(N186="znížená",J186,0)</f>
        <v>0</v>
      </c>
      <c r="BG186" s="165">
        <f>IF(N186="zákl. prenesená",J186,0)</f>
        <v>0</v>
      </c>
      <c r="BH186" s="165">
        <f>IF(N186="zníž. prenesená",J186,0)</f>
        <v>0</v>
      </c>
      <c r="BI186" s="165">
        <f>IF(N186="nulová",J186,0)</f>
        <v>0</v>
      </c>
      <c r="BJ186" s="17" t="s">
        <v>90</v>
      </c>
      <c r="BK186" s="165">
        <f>ROUND(I186*H186,2)</f>
        <v>0</v>
      </c>
      <c r="BL186" s="17" t="s">
        <v>134</v>
      </c>
      <c r="BM186" s="164" t="s">
        <v>270</v>
      </c>
    </row>
    <row r="187" spans="2:65" s="13" customFormat="1" ht="10.199999999999999">
      <c r="B187" s="173"/>
      <c r="D187" s="167" t="s">
        <v>136</v>
      </c>
      <c r="E187" s="174" t="s">
        <v>1</v>
      </c>
      <c r="F187" s="175" t="s">
        <v>271</v>
      </c>
      <c r="H187" s="176">
        <v>160</v>
      </c>
      <c r="I187" s="177"/>
      <c r="L187" s="173"/>
      <c r="M187" s="178"/>
      <c r="T187" s="179"/>
      <c r="AT187" s="174" t="s">
        <v>136</v>
      </c>
      <c r="AU187" s="174" t="s">
        <v>90</v>
      </c>
      <c r="AV187" s="13" t="s">
        <v>90</v>
      </c>
      <c r="AW187" s="13" t="s">
        <v>31</v>
      </c>
      <c r="AX187" s="13" t="s">
        <v>75</v>
      </c>
      <c r="AY187" s="174" t="s">
        <v>128</v>
      </c>
    </row>
    <row r="188" spans="2:65" s="13" customFormat="1" ht="20.399999999999999">
      <c r="B188" s="173"/>
      <c r="D188" s="167" t="s">
        <v>136</v>
      </c>
      <c r="E188" s="174" t="s">
        <v>1</v>
      </c>
      <c r="F188" s="175" t="s">
        <v>272</v>
      </c>
      <c r="H188" s="176">
        <v>240</v>
      </c>
      <c r="I188" s="177"/>
      <c r="L188" s="173"/>
      <c r="M188" s="178"/>
      <c r="T188" s="179"/>
      <c r="AT188" s="174" t="s">
        <v>136</v>
      </c>
      <c r="AU188" s="174" t="s">
        <v>90</v>
      </c>
      <c r="AV188" s="13" t="s">
        <v>90</v>
      </c>
      <c r="AW188" s="13" t="s">
        <v>31</v>
      </c>
      <c r="AX188" s="13" t="s">
        <v>75</v>
      </c>
      <c r="AY188" s="174" t="s">
        <v>128</v>
      </c>
    </row>
    <row r="189" spans="2:65" s="14" customFormat="1" ht="10.199999999999999">
      <c r="B189" s="180"/>
      <c r="D189" s="167" t="s">
        <v>136</v>
      </c>
      <c r="E189" s="181" t="s">
        <v>1</v>
      </c>
      <c r="F189" s="182" t="s">
        <v>273</v>
      </c>
      <c r="H189" s="183">
        <v>400</v>
      </c>
      <c r="I189" s="184"/>
      <c r="L189" s="180"/>
      <c r="M189" s="185"/>
      <c r="T189" s="186"/>
      <c r="AT189" s="181" t="s">
        <v>136</v>
      </c>
      <c r="AU189" s="181" t="s">
        <v>90</v>
      </c>
      <c r="AV189" s="14" t="s">
        <v>134</v>
      </c>
      <c r="AW189" s="14" t="s">
        <v>31</v>
      </c>
      <c r="AX189" s="14" t="s">
        <v>83</v>
      </c>
      <c r="AY189" s="181" t="s">
        <v>128</v>
      </c>
    </row>
    <row r="190" spans="2:65" s="1" customFormat="1" ht="24.15" customHeight="1">
      <c r="B190" s="123"/>
      <c r="C190" s="153" t="s">
        <v>274</v>
      </c>
      <c r="D190" s="153" t="s">
        <v>130</v>
      </c>
      <c r="E190" s="154" t="s">
        <v>275</v>
      </c>
      <c r="F190" s="155" t="s">
        <v>276</v>
      </c>
      <c r="G190" s="156" t="s">
        <v>171</v>
      </c>
      <c r="H190" s="157">
        <v>60</v>
      </c>
      <c r="I190" s="158"/>
      <c r="J190" s="159">
        <f>ROUND(I190*H190,2)</f>
        <v>0</v>
      </c>
      <c r="K190" s="160"/>
      <c r="L190" s="32"/>
      <c r="M190" s="161" t="s">
        <v>1</v>
      </c>
      <c r="N190" s="122" t="s">
        <v>41</v>
      </c>
      <c r="P190" s="162">
        <f>O190*H190</f>
        <v>0</v>
      </c>
      <c r="Q190" s="162">
        <v>0</v>
      </c>
      <c r="R190" s="162">
        <f>Q190*H190</f>
        <v>0</v>
      </c>
      <c r="S190" s="162">
        <v>0</v>
      </c>
      <c r="T190" s="163">
        <f>S190*H190</f>
        <v>0</v>
      </c>
      <c r="AR190" s="164" t="s">
        <v>134</v>
      </c>
      <c r="AT190" s="164" t="s">
        <v>130</v>
      </c>
      <c r="AU190" s="164" t="s">
        <v>90</v>
      </c>
      <c r="AY190" s="17" t="s">
        <v>128</v>
      </c>
      <c r="BE190" s="165">
        <f>IF(N190="základná",J190,0)</f>
        <v>0</v>
      </c>
      <c r="BF190" s="165">
        <f>IF(N190="znížená",J190,0)</f>
        <v>0</v>
      </c>
      <c r="BG190" s="165">
        <f>IF(N190="zákl. prenesená",J190,0)</f>
        <v>0</v>
      </c>
      <c r="BH190" s="165">
        <f>IF(N190="zníž. prenesená",J190,0)</f>
        <v>0</v>
      </c>
      <c r="BI190" s="165">
        <f>IF(N190="nulová",J190,0)</f>
        <v>0</v>
      </c>
      <c r="BJ190" s="17" t="s">
        <v>90</v>
      </c>
      <c r="BK190" s="165">
        <f>ROUND(I190*H190,2)</f>
        <v>0</v>
      </c>
      <c r="BL190" s="17" t="s">
        <v>134</v>
      </c>
      <c r="BM190" s="164" t="s">
        <v>277</v>
      </c>
    </row>
    <row r="191" spans="2:65" s="13" customFormat="1" ht="10.199999999999999">
      <c r="B191" s="173"/>
      <c r="D191" s="167" t="s">
        <v>136</v>
      </c>
      <c r="E191" s="174" t="s">
        <v>1</v>
      </c>
      <c r="F191" s="175" t="s">
        <v>278</v>
      </c>
      <c r="H191" s="176">
        <v>60</v>
      </c>
      <c r="I191" s="177"/>
      <c r="L191" s="173"/>
      <c r="M191" s="178"/>
      <c r="T191" s="179"/>
      <c r="AT191" s="174" t="s">
        <v>136</v>
      </c>
      <c r="AU191" s="174" t="s">
        <v>90</v>
      </c>
      <c r="AV191" s="13" t="s">
        <v>90</v>
      </c>
      <c r="AW191" s="13" t="s">
        <v>31</v>
      </c>
      <c r="AX191" s="13" t="s">
        <v>75</v>
      </c>
      <c r="AY191" s="174" t="s">
        <v>128</v>
      </c>
    </row>
    <row r="192" spans="2:65" s="14" customFormat="1" ht="10.199999999999999">
      <c r="B192" s="180"/>
      <c r="D192" s="167" t="s">
        <v>136</v>
      </c>
      <c r="E192" s="181" t="s">
        <v>1</v>
      </c>
      <c r="F192" s="182" t="s">
        <v>139</v>
      </c>
      <c r="H192" s="183">
        <v>60</v>
      </c>
      <c r="I192" s="184"/>
      <c r="L192" s="180"/>
      <c r="M192" s="185"/>
      <c r="T192" s="186"/>
      <c r="AT192" s="181" t="s">
        <v>136</v>
      </c>
      <c r="AU192" s="181" t="s">
        <v>90</v>
      </c>
      <c r="AV192" s="14" t="s">
        <v>134</v>
      </c>
      <c r="AW192" s="14" t="s">
        <v>31</v>
      </c>
      <c r="AX192" s="14" t="s">
        <v>83</v>
      </c>
      <c r="AY192" s="181" t="s">
        <v>128</v>
      </c>
    </row>
    <row r="193" spans="2:65" s="1" customFormat="1" ht="33" customHeight="1">
      <c r="B193" s="123"/>
      <c r="C193" s="153" t="s">
        <v>279</v>
      </c>
      <c r="D193" s="153" t="s">
        <v>130</v>
      </c>
      <c r="E193" s="154" t="s">
        <v>280</v>
      </c>
      <c r="F193" s="155" t="s">
        <v>281</v>
      </c>
      <c r="G193" s="156" t="s">
        <v>171</v>
      </c>
      <c r="H193" s="157">
        <v>240</v>
      </c>
      <c r="I193" s="158"/>
      <c r="J193" s="159">
        <f>ROUND(I193*H193,2)</f>
        <v>0</v>
      </c>
      <c r="K193" s="160"/>
      <c r="L193" s="32"/>
      <c r="M193" s="161" t="s">
        <v>1</v>
      </c>
      <c r="N193" s="122" t="s">
        <v>41</v>
      </c>
      <c r="P193" s="162">
        <f>O193*H193</f>
        <v>0</v>
      </c>
      <c r="Q193" s="162">
        <v>0</v>
      </c>
      <c r="R193" s="162">
        <f>Q193*H193</f>
        <v>0</v>
      </c>
      <c r="S193" s="162">
        <v>0</v>
      </c>
      <c r="T193" s="163">
        <f>S193*H193</f>
        <v>0</v>
      </c>
      <c r="AR193" s="164" t="s">
        <v>134</v>
      </c>
      <c r="AT193" s="164" t="s">
        <v>130</v>
      </c>
      <c r="AU193" s="164" t="s">
        <v>90</v>
      </c>
      <c r="AY193" s="17" t="s">
        <v>128</v>
      </c>
      <c r="BE193" s="165">
        <f>IF(N193="základná",J193,0)</f>
        <v>0</v>
      </c>
      <c r="BF193" s="165">
        <f>IF(N193="znížená",J193,0)</f>
        <v>0</v>
      </c>
      <c r="BG193" s="165">
        <f>IF(N193="zákl. prenesená",J193,0)</f>
        <v>0</v>
      </c>
      <c r="BH193" s="165">
        <f>IF(N193="zníž. prenesená",J193,0)</f>
        <v>0</v>
      </c>
      <c r="BI193" s="165">
        <f>IF(N193="nulová",J193,0)</f>
        <v>0</v>
      </c>
      <c r="BJ193" s="17" t="s">
        <v>90</v>
      </c>
      <c r="BK193" s="165">
        <f>ROUND(I193*H193,2)</f>
        <v>0</v>
      </c>
      <c r="BL193" s="17" t="s">
        <v>134</v>
      </c>
      <c r="BM193" s="164" t="s">
        <v>282</v>
      </c>
    </row>
    <row r="194" spans="2:65" s="13" customFormat="1" ht="20.399999999999999">
      <c r="B194" s="173"/>
      <c r="D194" s="167" t="s">
        <v>136</v>
      </c>
      <c r="E194" s="174" t="s">
        <v>1</v>
      </c>
      <c r="F194" s="175" t="s">
        <v>272</v>
      </c>
      <c r="H194" s="176">
        <v>240</v>
      </c>
      <c r="I194" s="177"/>
      <c r="L194" s="173"/>
      <c r="M194" s="178"/>
      <c r="T194" s="179"/>
      <c r="AT194" s="174" t="s">
        <v>136</v>
      </c>
      <c r="AU194" s="174" t="s">
        <v>90</v>
      </c>
      <c r="AV194" s="13" t="s">
        <v>90</v>
      </c>
      <c r="AW194" s="13" t="s">
        <v>31</v>
      </c>
      <c r="AX194" s="13" t="s">
        <v>75</v>
      </c>
      <c r="AY194" s="174" t="s">
        <v>128</v>
      </c>
    </row>
    <row r="195" spans="2:65" s="14" customFormat="1" ht="10.199999999999999">
      <c r="B195" s="180"/>
      <c r="D195" s="167" t="s">
        <v>136</v>
      </c>
      <c r="E195" s="181" t="s">
        <v>1</v>
      </c>
      <c r="F195" s="182" t="s">
        <v>139</v>
      </c>
      <c r="H195" s="183">
        <v>240</v>
      </c>
      <c r="I195" s="184"/>
      <c r="L195" s="180"/>
      <c r="M195" s="185"/>
      <c r="T195" s="186"/>
      <c r="AT195" s="181" t="s">
        <v>136</v>
      </c>
      <c r="AU195" s="181" t="s">
        <v>90</v>
      </c>
      <c r="AV195" s="14" t="s">
        <v>134</v>
      </c>
      <c r="AW195" s="14" t="s">
        <v>31</v>
      </c>
      <c r="AX195" s="14" t="s">
        <v>83</v>
      </c>
      <c r="AY195" s="181" t="s">
        <v>128</v>
      </c>
    </row>
    <row r="196" spans="2:65" s="1" customFormat="1" ht="33" customHeight="1">
      <c r="B196" s="123"/>
      <c r="C196" s="153" t="s">
        <v>7</v>
      </c>
      <c r="D196" s="153" t="s">
        <v>130</v>
      </c>
      <c r="E196" s="154" t="s">
        <v>283</v>
      </c>
      <c r="F196" s="155" t="s">
        <v>284</v>
      </c>
      <c r="G196" s="156" t="s">
        <v>171</v>
      </c>
      <c r="H196" s="157">
        <v>60</v>
      </c>
      <c r="I196" s="158"/>
      <c r="J196" s="159">
        <f>ROUND(I196*H196,2)</f>
        <v>0</v>
      </c>
      <c r="K196" s="160"/>
      <c r="L196" s="32"/>
      <c r="M196" s="161" t="s">
        <v>1</v>
      </c>
      <c r="N196" s="122" t="s">
        <v>41</v>
      </c>
      <c r="P196" s="162">
        <f>O196*H196</f>
        <v>0</v>
      </c>
      <c r="Q196" s="162">
        <v>0</v>
      </c>
      <c r="R196" s="162">
        <f>Q196*H196</f>
        <v>0</v>
      </c>
      <c r="S196" s="162">
        <v>0</v>
      </c>
      <c r="T196" s="163">
        <f>S196*H196</f>
        <v>0</v>
      </c>
      <c r="AR196" s="164" t="s">
        <v>134</v>
      </c>
      <c r="AT196" s="164" t="s">
        <v>130</v>
      </c>
      <c r="AU196" s="164" t="s">
        <v>90</v>
      </c>
      <c r="AY196" s="17" t="s">
        <v>128</v>
      </c>
      <c r="BE196" s="165">
        <f>IF(N196="základná",J196,0)</f>
        <v>0</v>
      </c>
      <c r="BF196" s="165">
        <f>IF(N196="znížená",J196,0)</f>
        <v>0</v>
      </c>
      <c r="BG196" s="165">
        <f>IF(N196="zákl. prenesená",J196,0)</f>
        <v>0</v>
      </c>
      <c r="BH196" s="165">
        <f>IF(N196="zníž. prenesená",J196,0)</f>
        <v>0</v>
      </c>
      <c r="BI196" s="165">
        <f>IF(N196="nulová",J196,0)</f>
        <v>0</v>
      </c>
      <c r="BJ196" s="17" t="s">
        <v>90</v>
      </c>
      <c r="BK196" s="165">
        <f>ROUND(I196*H196,2)</f>
        <v>0</v>
      </c>
      <c r="BL196" s="17" t="s">
        <v>134</v>
      </c>
      <c r="BM196" s="164" t="s">
        <v>285</v>
      </c>
    </row>
    <row r="197" spans="2:65" s="13" customFormat="1" ht="10.199999999999999">
      <c r="B197" s="173"/>
      <c r="D197" s="167" t="s">
        <v>136</v>
      </c>
      <c r="E197" s="174" t="s">
        <v>1</v>
      </c>
      <c r="F197" s="175" t="s">
        <v>278</v>
      </c>
      <c r="H197" s="176">
        <v>60</v>
      </c>
      <c r="I197" s="177"/>
      <c r="L197" s="173"/>
      <c r="M197" s="178"/>
      <c r="T197" s="179"/>
      <c r="AT197" s="174" t="s">
        <v>136</v>
      </c>
      <c r="AU197" s="174" t="s">
        <v>90</v>
      </c>
      <c r="AV197" s="13" t="s">
        <v>90</v>
      </c>
      <c r="AW197" s="13" t="s">
        <v>31</v>
      </c>
      <c r="AX197" s="13" t="s">
        <v>75</v>
      </c>
      <c r="AY197" s="174" t="s">
        <v>128</v>
      </c>
    </row>
    <row r="198" spans="2:65" s="14" customFormat="1" ht="10.199999999999999">
      <c r="B198" s="180"/>
      <c r="D198" s="167" t="s">
        <v>136</v>
      </c>
      <c r="E198" s="181" t="s">
        <v>1</v>
      </c>
      <c r="F198" s="182" t="s">
        <v>139</v>
      </c>
      <c r="H198" s="183">
        <v>60</v>
      </c>
      <c r="I198" s="184"/>
      <c r="L198" s="180"/>
      <c r="M198" s="185"/>
      <c r="T198" s="186"/>
      <c r="AT198" s="181" t="s">
        <v>136</v>
      </c>
      <c r="AU198" s="181" t="s">
        <v>90</v>
      </c>
      <c r="AV198" s="14" t="s">
        <v>134</v>
      </c>
      <c r="AW198" s="14" t="s">
        <v>31</v>
      </c>
      <c r="AX198" s="14" t="s">
        <v>83</v>
      </c>
      <c r="AY198" s="181" t="s">
        <v>128</v>
      </c>
    </row>
    <row r="199" spans="2:65" s="1" customFormat="1" ht="37.799999999999997" customHeight="1">
      <c r="B199" s="123"/>
      <c r="C199" s="153" t="s">
        <v>286</v>
      </c>
      <c r="D199" s="153" t="s">
        <v>130</v>
      </c>
      <c r="E199" s="154" t="s">
        <v>287</v>
      </c>
      <c r="F199" s="155" t="s">
        <v>288</v>
      </c>
      <c r="G199" s="156" t="s">
        <v>171</v>
      </c>
      <c r="H199" s="157">
        <v>460</v>
      </c>
      <c r="I199" s="158"/>
      <c r="J199" s="159">
        <f>ROUND(I199*H199,2)</f>
        <v>0</v>
      </c>
      <c r="K199" s="160"/>
      <c r="L199" s="32"/>
      <c r="M199" s="161" t="s">
        <v>1</v>
      </c>
      <c r="N199" s="122" t="s">
        <v>41</v>
      </c>
      <c r="P199" s="162">
        <f>O199*H199</f>
        <v>0</v>
      </c>
      <c r="Q199" s="162">
        <v>0</v>
      </c>
      <c r="R199" s="162">
        <f>Q199*H199</f>
        <v>0</v>
      </c>
      <c r="S199" s="162">
        <v>0</v>
      </c>
      <c r="T199" s="163">
        <f>S199*H199</f>
        <v>0</v>
      </c>
      <c r="AR199" s="164" t="s">
        <v>134</v>
      </c>
      <c r="AT199" s="164" t="s">
        <v>130</v>
      </c>
      <c r="AU199" s="164" t="s">
        <v>90</v>
      </c>
      <c r="AY199" s="17" t="s">
        <v>128</v>
      </c>
      <c r="BE199" s="165">
        <f>IF(N199="základná",J199,0)</f>
        <v>0</v>
      </c>
      <c r="BF199" s="165">
        <f>IF(N199="znížená",J199,0)</f>
        <v>0</v>
      </c>
      <c r="BG199" s="165">
        <f>IF(N199="zákl. prenesená",J199,0)</f>
        <v>0</v>
      </c>
      <c r="BH199" s="165">
        <f>IF(N199="zníž. prenesená",J199,0)</f>
        <v>0</v>
      </c>
      <c r="BI199" s="165">
        <f>IF(N199="nulová",J199,0)</f>
        <v>0</v>
      </c>
      <c r="BJ199" s="17" t="s">
        <v>90</v>
      </c>
      <c r="BK199" s="165">
        <f>ROUND(I199*H199,2)</f>
        <v>0</v>
      </c>
      <c r="BL199" s="17" t="s">
        <v>134</v>
      </c>
      <c r="BM199" s="164" t="s">
        <v>289</v>
      </c>
    </row>
    <row r="200" spans="2:65" s="13" customFormat="1" ht="10.199999999999999">
      <c r="B200" s="173"/>
      <c r="D200" s="167" t="s">
        <v>136</v>
      </c>
      <c r="E200" s="174" t="s">
        <v>1</v>
      </c>
      <c r="F200" s="175" t="s">
        <v>271</v>
      </c>
      <c r="H200" s="176">
        <v>160</v>
      </c>
      <c r="I200" s="177"/>
      <c r="L200" s="173"/>
      <c r="M200" s="178"/>
      <c r="T200" s="179"/>
      <c r="AT200" s="174" t="s">
        <v>136</v>
      </c>
      <c r="AU200" s="174" t="s">
        <v>90</v>
      </c>
      <c r="AV200" s="13" t="s">
        <v>90</v>
      </c>
      <c r="AW200" s="13" t="s">
        <v>31</v>
      </c>
      <c r="AX200" s="13" t="s">
        <v>75</v>
      </c>
      <c r="AY200" s="174" t="s">
        <v>128</v>
      </c>
    </row>
    <row r="201" spans="2:65" s="13" customFormat="1" ht="20.399999999999999">
      <c r="B201" s="173"/>
      <c r="D201" s="167" t="s">
        <v>136</v>
      </c>
      <c r="E201" s="174" t="s">
        <v>1</v>
      </c>
      <c r="F201" s="175" t="s">
        <v>272</v>
      </c>
      <c r="H201" s="176">
        <v>240</v>
      </c>
      <c r="I201" s="177"/>
      <c r="L201" s="173"/>
      <c r="M201" s="178"/>
      <c r="T201" s="179"/>
      <c r="AT201" s="174" t="s">
        <v>136</v>
      </c>
      <c r="AU201" s="174" t="s">
        <v>90</v>
      </c>
      <c r="AV201" s="13" t="s">
        <v>90</v>
      </c>
      <c r="AW201" s="13" t="s">
        <v>31</v>
      </c>
      <c r="AX201" s="13" t="s">
        <v>75</v>
      </c>
      <c r="AY201" s="174" t="s">
        <v>128</v>
      </c>
    </row>
    <row r="202" spans="2:65" s="13" customFormat="1" ht="10.199999999999999">
      <c r="B202" s="173"/>
      <c r="D202" s="167" t="s">
        <v>136</v>
      </c>
      <c r="E202" s="174" t="s">
        <v>1</v>
      </c>
      <c r="F202" s="175" t="s">
        <v>278</v>
      </c>
      <c r="H202" s="176">
        <v>60</v>
      </c>
      <c r="I202" s="177"/>
      <c r="L202" s="173"/>
      <c r="M202" s="178"/>
      <c r="T202" s="179"/>
      <c r="AT202" s="174" t="s">
        <v>136</v>
      </c>
      <c r="AU202" s="174" t="s">
        <v>90</v>
      </c>
      <c r="AV202" s="13" t="s">
        <v>90</v>
      </c>
      <c r="AW202" s="13" t="s">
        <v>31</v>
      </c>
      <c r="AX202" s="13" t="s">
        <v>75</v>
      </c>
      <c r="AY202" s="174" t="s">
        <v>128</v>
      </c>
    </row>
    <row r="203" spans="2:65" s="14" customFormat="1" ht="10.199999999999999">
      <c r="B203" s="180"/>
      <c r="D203" s="167" t="s">
        <v>136</v>
      </c>
      <c r="E203" s="181" t="s">
        <v>1</v>
      </c>
      <c r="F203" s="182" t="s">
        <v>273</v>
      </c>
      <c r="H203" s="183">
        <v>460</v>
      </c>
      <c r="I203" s="184"/>
      <c r="L203" s="180"/>
      <c r="M203" s="185"/>
      <c r="T203" s="186"/>
      <c r="AT203" s="181" t="s">
        <v>136</v>
      </c>
      <c r="AU203" s="181" t="s">
        <v>90</v>
      </c>
      <c r="AV203" s="14" t="s">
        <v>134</v>
      </c>
      <c r="AW203" s="14" t="s">
        <v>31</v>
      </c>
      <c r="AX203" s="14" t="s">
        <v>83</v>
      </c>
      <c r="AY203" s="181" t="s">
        <v>128</v>
      </c>
    </row>
    <row r="204" spans="2:65" s="1" customFormat="1" ht="33" customHeight="1">
      <c r="B204" s="123"/>
      <c r="C204" s="153" t="s">
        <v>290</v>
      </c>
      <c r="D204" s="153" t="s">
        <v>130</v>
      </c>
      <c r="E204" s="154" t="s">
        <v>291</v>
      </c>
      <c r="F204" s="155" t="s">
        <v>292</v>
      </c>
      <c r="G204" s="156" t="s">
        <v>171</v>
      </c>
      <c r="H204" s="157">
        <v>300</v>
      </c>
      <c r="I204" s="158"/>
      <c r="J204" s="159">
        <f>ROUND(I204*H204,2)</f>
        <v>0</v>
      </c>
      <c r="K204" s="160"/>
      <c r="L204" s="32"/>
      <c r="M204" s="161" t="s">
        <v>1</v>
      </c>
      <c r="N204" s="122" t="s">
        <v>41</v>
      </c>
      <c r="P204" s="162">
        <f>O204*H204</f>
        <v>0</v>
      </c>
      <c r="Q204" s="162">
        <v>0</v>
      </c>
      <c r="R204" s="162">
        <f>Q204*H204</f>
        <v>0</v>
      </c>
      <c r="S204" s="162">
        <v>0</v>
      </c>
      <c r="T204" s="163">
        <f>S204*H204</f>
        <v>0</v>
      </c>
      <c r="AR204" s="164" t="s">
        <v>134</v>
      </c>
      <c r="AT204" s="164" t="s">
        <v>130</v>
      </c>
      <c r="AU204" s="164" t="s">
        <v>90</v>
      </c>
      <c r="AY204" s="17" t="s">
        <v>128</v>
      </c>
      <c r="BE204" s="165">
        <f>IF(N204="základná",J204,0)</f>
        <v>0</v>
      </c>
      <c r="BF204" s="165">
        <f>IF(N204="znížená",J204,0)</f>
        <v>0</v>
      </c>
      <c r="BG204" s="165">
        <f>IF(N204="zákl. prenesená",J204,0)</f>
        <v>0</v>
      </c>
      <c r="BH204" s="165">
        <f>IF(N204="zníž. prenesená",J204,0)</f>
        <v>0</v>
      </c>
      <c r="BI204" s="165">
        <f>IF(N204="nulová",J204,0)</f>
        <v>0</v>
      </c>
      <c r="BJ204" s="17" t="s">
        <v>90</v>
      </c>
      <c r="BK204" s="165">
        <f>ROUND(I204*H204,2)</f>
        <v>0</v>
      </c>
      <c r="BL204" s="17" t="s">
        <v>134</v>
      </c>
      <c r="BM204" s="164" t="s">
        <v>293</v>
      </c>
    </row>
    <row r="205" spans="2:65" s="13" customFormat="1" ht="20.399999999999999">
      <c r="B205" s="173"/>
      <c r="D205" s="167" t="s">
        <v>136</v>
      </c>
      <c r="E205" s="174" t="s">
        <v>1</v>
      </c>
      <c r="F205" s="175" t="s">
        <v>272</v>
      </c>
      <c r="H205" s="176">
        <v>240</v>
      </c>
      <c r="I205" s="177"/>
      <c r="L205" s="173"/>
      <c r="M205" s="178"/>
      <c r="T205" s="179"/>
      <c r="AT205" s="174" t="s">
        <v>136</v>
      </c>
      <c r="AU205" s="174" t="s">
        <v>90</v>
      </c>
      <c r="AV205" s="13" t="s">
        <v>90</v>
      </c>
      <c r="AW205" s="13" t="s">
        <v>31</v>
      </c>
      <c r="AX205" s="13" t="s">
        <v>75</v>
      </c>
      <c r="AY205" s="174" t="s">
        <v>128</v>
      </c>
    </row>
    <row r="206" spans="2:65" s="13" customFormat="1" ht="10.199999999999999">
      <c r="B206" s="173"/>
      <c r="D206" s="167" t="s">
        <v>136</v>
      </c>
      <c r="E206" s="174" t="s">
        <v>1</v>
      </c>
      <c r="F206" s="175" t="s">
        <v>278</v>
      </c>
      <c r="H206" s="176">
        <v>60</v>
      </c>
      <c r="I206" s="177"/>
      <c r="L206" s="173"/>
      <c r="M206" s="178"/>
      <c r="T206" s="179"/>
      <c r="AT206" s="174" t="s">
        <v>136</v>
      </c>
      <c r="AU206" s="174" t="s">
        <v>90</v>
      </c>
      <c r="AV206" s="13" t="s">
        <v>90</v>
      </c>
      <c r="AW206" s="13" t="s">
        <v>31</v>
      </c>
      <c r="AX206" s="13" t="s">
        <v>75</v>
      </c>
      <c r="AY206" s="174" t="s">
        <v>128</v>
      </c>
    </row>
    <row r="207" spans="2:65" s="14" customFormat="1" ht="10.199999999999999">
      <c r="B207" s="180"/>
      <c r="D207" s="167" t="s">
        <v>136</v>
      </c>
      <c r="E207" s="181" t="s">
        <v>1</v>
      </c>
      <c r="F207" s="182" t="s">
        <v>273</v>
      </c>
      <c r="H207" s="183">
        <v>300</v>
      </c>
      <c r="I207" s="184"/>
      <c r="L207" s="180"/>
      <c r="M207" s="185"/>
      <c r="T207" s="186"/>
      <c r="AT207" s="181" t="s">
        <v>136</v>
      </c>
      <c r="AU207" s="181" t="s">
        <v>90</v>
      </c>
      <c r="AV207" s="14" t="s">
        <v>134</v>
      </c>
      <c r="AW207" s="14" t="s">
        <v>31</v>
      </c>
      <c r="AX207" s="14" t="s">
        <v>83</v>
      </c>
      <c r="AY207" s="181" t="s">
        <v>128</v>
      </c>
    </row>
    <row r="208" spans="2:65" s="1" customFormat="1" ht="33" customHeight="1">
      <c r="B208" s="123"/>
      <c r="C208" s="153" t="s">
        <v>294</v>
      </c>
      <c r="D208" s="153" t="s">
        <v>130</v>
      </c>
      <c r="E208" s="154" t="s">
        <v>295</v>
      </c>
      <c r="F208" s="155" t="s">
        <v>296</v>
      </c>
      <c r="G208" s="156" t="s">
        <v>171</v>
      </c>
      <c r="H208" s="157">
        <v>300</v>
      </c>
      <c r="I208" s="158"/>
      <c r="J208" s="159">
        <f>ROUND(I208*H208,2)</f>
        <v>0</v>
      </c>
      <c r="K208" s="160"/>
      <c r="L208" s="32"/>
      <c r="M208" s="161" t="s">
        <v>1</v>
      </c>
      <c r="N208" s="122" t="s">
        <v>41</v>
      </c>
      <c r="P208" s="162">
        <f>O208*H208</f>
        <v>0</v>
      </c>
      <c r="Q208" s="162">
        <v>0</v>
      </c>
      <c r="R208" s="162">
        <f>Q208*H208</f>
        <v>0</v>
      </c>
      <c r="S208" s="162">
        <v>0</v>
      </c>
      <c r="T208" s="163">
        <f>S208*H208</f>
        <v>0</v>
      </c>
      <c r="AR208" s="164" t="s">
        <v>134</v>
      </c>
      <c r="AT208" s="164" t="s">
        <v>130</v>
      </c>
      <c r="AU208" s="164" t="s">
        <v>90</v>
      </c>
      <c r="AY208" s="17" t="s">
        <v>128</v>
      </c>
      <c r="BE208" s="165">
        <f>IF(N208="základná",J208,0)</f>
        <v>0</v>
      </c>
      <c r="BF208" s="165">
        <f>IF(N208="znížená",J208,0)</f>
        <v>0</v>
      </c>
      <c r="BG208" s="165">
        <f>IF(N208="zákl. prenesená",J208,0)</f>
        <v>0</v>
      </c>
      <c r="BH208" s="165">
        <f>IF(N208="zníž. prenesená",J208,0)</f>
        <v>0</v>
      </c>
      <c r="BI208" s="165">
        <f>IF(N208="nulová",J208,0)</f>
        <v>0</v>
      </c>
      <c r="BJ208" s="17" t="s">
        <v>90</v>
      </c>
      <c r="BK208" s="165">
        <f>ROUND(I208*H208,2)</f>
        <v>0</v>
      </c>
      <c r="BL208" s="17" t="s">
        <v>134</v>
      </c>
      <c r="BM208" s="164" t="s">
        <v>297</v>
      </c>
    </row>
    <row r="209" spans="2:65" s="13" customFormat="1" ht="20.399999999999999">
      <c r="B209" s="173"/>
      <c r="D209" s="167" t="s">
        <v>136</v>
      </c>
      <c r="E209" s="174" t="s">
        <v>1</v>
      </c>
      <c r="F209" s="175" t="s">
        <v>272</v>
      </c>
      <c r="H209" s="176">
        <v>240</v>
      </c>
      <c r="I209" s="177"/>
      <c r="L209" s="173"/>
      <c r="M209" s="178"/>
      <c r="T209" s="179"/>
      <c r="AT209" s="174" t="s">
        <v>136</v>
      </c>
      <c r="AU209" s="174" t="s">
        <v>90</v>
      </c>
      <c r="AV209" s="13" t="s">
        <v>90</v>
      </c>
      <c r="AW209" s="13" t="s">
        <v>31</v>
      </c>
      <c r="AX209" s="13" t="s">
        <v>75</v>
      </c>
      <c r="AY209" s="174" t="s">
        <v>128</v>
      </c>
    </row>
    <row r="210" spans="2:65" s="13" customFormat="1" ht="10.199999999999999">
      <c r="B210" s="173"/>
      <c r="D210" s="167" t="s">
        <v>136</v>
      </c>
      <c r="E210" s="174" t="s">
        <v>1</v>
      </c>
      <c r="F210" s="175" t="s">
        <v>278</v>
      </c>
      <c r="H210" s="176">
        <v>60</v>
      </c>
      <c r="I210" s="177"/>
      <c r="L210" s="173"/>
      <c r="M210" s="178"/>
      <c r="T210" s="179"/>
      <c r="AT210" s="174" t="s">
        <v>136</v>
      </c>
      <c r="AU210" s="174" t="s">
        <v>90</v>
      </c>
      <c r="AV210" s="13" t="s">
        <v>90</v>
      </c>
      <c r="AW210" s="13" t="s">
        <v>31</v>
      </c>
      <c r="AX210" s="13" t="s">
        <v>75</v>
      </c>
      <c r="AY210" s="174" t="s">
        <v>128</v>
      </c>
    </row>
    <row r="211" spans="2:65" s="14" customFormat="1" ht="10.199999999999999">
      <c r="B211" s="180"/>
      <c r="D211" s="167" t="s">
        <v>136</v>
      </c>
      <c r="E211" s="181" t="s">
        <v>1</v>
      </c>
      <c r="F211" s="182" t="s">
        <v>273</v>
      </c>
      <c r="H211" s="183">
        <v>300</v>
      </c>
      <c r="I211" s="184"/>
      <c r="L211" s="180"/>
      <c r="M211" s="185"/>
      <c r="T211" s="186"/>
      <c r="AT211" s="181" t="s">
        <v>136</v>
      </c>
      <c r="AU211" s="181" t="s">
        <v>90</v>
      </c>
      <c r="AV211" s="14" t="s">
        <v>134</v>
      </c>
      <c r="AW211" s="14" t="s">
        <v>31</v>
      </c>
      <c r="AX211" s="14" t="s">
        <v>83</v>
      </c>
      <c r="AY211" s="181" t="s">
        <v>128</v>
      </c>
    </row>
    <row r="212" spans="2:65" s="1" customFormat="1" ht="33" customHeight="1">
      <c r="B212" s="123"/>
      <c r="C212" s="153" t="s">
        <v>298</v>
      </c>
      <c r="D212" s="153" t="s">
        <v>130</v>
      </c>
      <c r="E212" s="154" t="s">
        <v>299</v>
      </c>
      <c r="F212" s="155" t="s">
        <v>300</v>
      </c>
      <c r="G212" s="156" t="s">
        <v>171</v>
      </c>
      <c r="H212" s="157">
        <v>240</v>
      </c>
      <c r="I212" s="158"/>
      <c r="J212" s="159">
        <f>ROUND(I212*H212,2)</f>
        <v>0</v>
      </c>
      <c r="K212" s="160"/>
      <c r="L212" s="32"/>
      <c r="M212" s="161" t="s">
        <v>1</v>
      </c>
      <c r="N212" s="122" t="s">
        <v>41</v>
      </c>
      <c r="P212" s="162">
        <f>O212*H212</f>
        <v>0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AR212" s="164" t="s">
        <v>134</v>
      </c>
      <c r="AT212" s="164" t="s">
        <v>130</v>
      </c>
      <c r="AU212" s="164" t="s">
        <v>90</v>
      </c>
      <c r="AY212" s="17" t="s">
        <v>128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7" t="s">
        <v>90</v>
      </c>
      <c r="BK212" s="165">
        <f>ROUND(I212*H212,2)</f>
        <v>0</v>
      </c>
      <c r="BL212" s="17" t="s">
        <v>134</v>
      </c>
      <c r="BM212" s="164" t="s">
        <v>301</v>
      </c>
    </row>
    <row r="213" spans="2:65" s="13" customFormat="1" ht="20.399999999999999">
      <c r="B213" s="173"/>
      <c r="D213" s="167" t="s">
        <v>136</v>
      </c>
      <c r="E213" s="174" t="s">
        <v>1</v>
      </c>
      <c r="F213" s="175" t="s">
        <v>272</v>
      </c>
      <c r="H213" s="176">
        <v>240</v>
      </c>
      <c r="I213" s="177"/>
      <c r="L213" s="173"/>
      <c r="M213" s="178"/>
      <c r="T213" s="179"/>
      <c r="AT213" s="174" t="s">
        <v>136</v>
      </c>
      <c r="AU213" s="174" t="s">
        <v>90</v>
      </c>
      <c r="AV213" s="13" t="s">
        <v>90</v>
      </c>
      <c r="AW213" s="13" t="s">
        <v>31</v>
      </c>
      <c r="AX213" s="13" t="s">
        <v>75</v>
      </c>
      <c r="AY213" s="174" t="s">
        <v>128</v>
      </c>
    </row>
    <row r="214" spans="2:65" s="14" customFormat="1" ht="10.199999999999999">
      <c r="B214" s="180"/>
      <c r="D214" s="167" t="s">
        <v>136</v>
      </c>
      <c r="E214" s="181" t="s">
        <v>1</v>
      </c>
      <c r="F214" s="182" t="s">
        <v>139</v>
      </c>
      <c r="H214" s="183">
        <v>240</v>
      </c>
      <c r="I214" s="184"/>
      <c r="L214" s="180"/>
      <c r="M214" s="185"/>
      <c r="T214" s="186"/>
      <c r="AT214" s="181" t="s">
        <v>136</v>
      </c>
      <c r="AU214" s="181" t="s">
        <v>90</v>
      </c>
      <c r="AV214" s="14" t="s">
        <v>134</v>
      </c>
      <c r="AW214" s="14" t="s">
        <v>31</v>
      </c>
      <c r="AX214" s="14" t="s">
        <v>83</v>
      </c>
      <c r="AY214" s="181" t="s">
        <v>128</v>
      </c>
    </row>
    <row r="215" spans="2:65" s="1" customFormat="1" ht="33" customHeight="1">
      <c r="B215" s="123"/>
      <c r="C215" s="153" t="s">
        <v>302</v>
      </c>
      <c r="D215" s="153" t="s">
        <v>130</v>
      </c>
      <c r="E215" s="154" t="s">
        <v>303</v>
      </c>
      <c r="F215" s="155" t="s">
        <v>304</v>
      </c>
      <c r="G215" s="156" t="s">
        <v>171</v>
      </c>
      <c r="H215" s="157">
        <v>60</v>
      </c>
      <c r="I215" s="158"/>
      <c r="J215" s="159">
        <f>ROUND(I215*H215,2)</f>
        <v>0</v>
      </c>
      <c r="K215" s="160"/>
      <c r="L215" s="32"/>
      <c r="M215" s="161" t="s">
        <v>1</v>
      </c>
      <c r="N215" s="122" t="s">
        <v>41</v>
      </c>
      <c r="P215" s="162">
        <f>O215*H215</f>
        <v>0</v>
      </c>
      <c r="Q215" s="162">
        <v>0</v>
      </c>
      <c r="R215" s="162">
        <f>Q215*H215</f>
        <v>0</v>
      </c>
      <c r="S215" s="162">
        <v>0</v>
      </c>
      <c r="T215" s="163">
        <f>S215*H215</f>
        <v>0</v>
      </c>
      <c r="AR215" s="164" t="s">
        <v>134</v>
      </c>
      <c r="AT215" s="164" t="s">
        <v>130</v>
      </c>
      <c r="AU215" s="164" t="s">
        <v>90</v>
      </c>
      <c r="AY215" s="17" t="s">
        <v>128</v>
      </c>
      <c r="BE215" s="165">
        <f>IF(N215="základná",J215,0)</f>
        <v>0</v>
      </c>
      <c r="BF215" s="165">
        <f>IF(N215="znížená",J215,0)</f>
        <v>0</v>
      </c>
      <c r="BG215" s="165">
        <f>IF(N215="zákl. prenesená",J215,0)</f>
        <v>0</v>
      </c>
      <c r="BH215" s="165">
        <f>IF(N215="zníž. prenesená",J215,0)</f>
        <v>0</v>
      </c>
      <c r="BI215" s="165">
        <f>IF(N215="nulová",J215,0)</f>
        <v>0</v>
      </c>
      <c r="BJ215" s="17" t="s">
        <v>90</v>
      </c>
      <c r="BK215" s="165">
        <f>ROUND(I215*H215,2)</f>
        <v>0</v>
      </c>
      <c r="BL215" s="17" t="s">
        <v>134</v>
      </c>
      <c r="BM215" s="164" t="s">
        <v>305</v>
      </c>
    </row>
    <row r="216" spans="2:65" s="13" customFormat="1" ht="10.199999999999999">
      <c r="B216" s="173"/>
      <c r="D216" s="167" t="s">
        <v>136</v>
      </c>
      <c r="E216" s="174" t="s">
        <v>1</v>
      </c>
      <c r="F216" s="175" t="s">
        <v>278</v>
      </c>
      <c r="H216" s="176">
        <v>60</v>
      </c>
      <c r="I216" s="177"/>
      <c r="L216" s="173"/>
      <c r="M216" s="178"/>
      <c r="T216" s="179"/>
      <c r="AT216" s="174" t="s">
        <v>136</v>
      </c>
      <c r="AU216" s="174" t="s">
        <v>90</v>
      </c>
      <c r="AV216" s="13" t="s">
        <v>90</v>
      </c>
      <c r="AW216" s="13" t="s">
        <v>31</v>
      </c>
      <c r="AX216" s="13" t="s">
        <v>75</v>
      </c>
      <c r="AY216" s="174" t="s">
        <v>128</v>
      </c>
    </row>
    <row r="217" spans="2:65" s="14" customFormat="1" ht="10.199999999999999">
      <c r="B217" s="180"/>
      <c r="D217" s="167" t="s">
        <v>136</v>
      </c>
      <c r="E217" s="181" t="s">
        <v>1</v>
      </c>
      <c r="F217" s="182" t="s">
        <v>139</v>
      </c>
      <c r="H217" s="183">
        <v>60</v>
      </c>
      <c r="I217" s="184"/>
      <c r="L217" s="180"/>
      <c r="M217" s="185"/>
      <c r="T217" s="186"/>
      <c r="AT217" s="181" t="s">
        <v>136</v>
      </c>
      <c r="AU217" s="181" t="s">
        <v>90</v>
      </c>
      <c r="AV217" s="14" t="s">
        <v>134</v>
      </c>
      <c r="AW217" s="14" t="s">
        <v>31</v>
      </c>
      <c r="AX217" s="14" t="s">
        <v>83</v>
      </c>
      <c r="AY217" s="181" t="s">
        <v>128</v>
      </c>
    </row>
    <row r="218" spans="2:65" s="1" customFormat="1" ht="44.25" customHeight="1">
      <c r="B218" s="123"/>
      <c r="C218" s="153" t="s">
        <v>306</v>
      </c>
      <c r="D218" s="153" t="s">
        <v>130</v>
      </c>
      <c r="E218" s="154" t="s">
        <v>307</v>
      </c>
      <c r="F218" s="155" t="s">
        <v>308</v>
      </c>
      <c r="G218" s="156" t="s">
        <v>171</v>
      </c>
      <c r="H218" s="157">
        <v>160</v>
      </c>
      <c r="I218" s="158"/>
      <c r="J218" s="159">
        <f>ROUND(I218*H218,2)</f>
        <v>0</v>
      </c>
      <c r="K218" s="160"/>
      <c r="L218" s="32"/>
      <c r="M218" s="161" t="s">
        <v>1</v>
      </c>
      <c r="N218" s="122" t="s">
        <v>41</v>
      </c>
      <c r="P218" s="162">
        <f>O218*H218</f>
        <v>0</v>
      </c>
      <c r="Q218" s="162">
        <v>0</v>
      </c>
      <c r="R218" s="162">
        <f>Q218*H218</f>
        <v>0</v>
      </c>
      <c r="S218" s="162">
        <v>0</v>
      </c>
      <c r="T218" s="163">
        <f>S218*H218</f>
        <v>0</v>
      </c>
      <c r="AR218" s="164" t="s">
        <v>134</v>
      </c>
      <c r="AT218" s="164" t="s">
        <v>130</v>
      </c>
      <c r="AU218" s="164" t="s">
        <v>90</v>
      </c>
      <c r="AY218" s="17" t="s">
        <v>128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7" t="s">
        <v>90</v>
      </c>
      <c r="BK218" s="165">
        <f>ROUND(I218*H218,2)</f>
        <v>0</v>
      </c>
      <c r="BL218" s="17" t="s">
        <v>134</v>
      </c>
      <c r="BM218" s="164" t="s">
        <v>309</v>
      </c>
    </row>
    <row r="219" spans="2:65" s="13" customFormat="1" ht="10.199999999999999">
      <c r="B219" s="173"/>
      <c r="D219" s="167" t="s">
        <v>136</v>
      </c>
      <c r="E219" s="174" t="s">
        <v>1</v>
      </c>
      <c r="F219" s="175" t="s">
        <v>271</v>
      </c>
      <c r="H219" s="176">
        <v>160</v>
      </c>
      <c r="I219" s="177"/>
      <c r="L219" s="173"/>
      <c r="M219" s="178"/>
      <c r="T219" s="179"/>
      <c r="AT219" s="174" t="s">
        <v>136</v>
      </c>
      <c r="AU219" s="174" t="s">
        <v>90</v>
      </c>
      <c r="AV219" s="13" t="s">
        <v>90</v>
      </c>
      <c r="AW219" s="13" t="s">
        <v>31</v>
      </c>
      <c r="AX219" s="13" t="s">
        <v>75</v>
      </c>
      <c r="AY219" s="174" t="s">
        <v>128</v>
      </c>
    </row>
    <row r="220" spans="2:65" s="14" customFormat="1" ht="10.199999999999999">
      <c r="B220" s="180"/>
      <c r="D220" s="167" t="s">
        <v>136</v>
      </c>
      <c r="E220" s="181" t="s">
        <v>1</v>
      </c>
      <c r="F220" s="182" t="s">
        <v>139</v>
      </c>
      <c r="H220" s="183">
        <v>160</v>
      </c>
      <c r="I220" s="184"/>
      <c r="L220" s="180"/>
      <c r="M220" s="185"/>
      <c r="T220" s="186"/>
      <c r="AT220" s="181" t="s">
        <v>136</v>
      </c>
      <c r="AU220" s="181" t="s">
        <v>90</v>
      </c>
      <c r="AV220" s="14" t="s">
        <v>134</v>
      </c>
      <c r="AW220" s="14" t="s">
        <v>31</v>
      </c>
      <c r="AX220" s="14" t="s">
        <v>83</v>
      </c>
      <c r="AY220" s="181" t="s">
        <v>128</v>
      </c>
    </row>
    <row r="221" spans="2:65" s="1" customFormat="1" ht="24.15" customHeight="1">
      <c r="B221" s="123"/>
      <c r="C221" s="199" t="s">
        <v>310</v>
      </c>
      <c r="D221" s="199" t="s">
        <v>228</v>
      </c>
      <c r="E221" s="200" t="s">
        <v>311</v>
      </c>
      <c r="F221" s="201" t="s">
        <v>312</v>
      </c>
      <c r="G221" s="202" t="s">
        <v>171</v>
      </c>
      <c r="H221" s="203">
        <v>155.76599999999999</v>
      </c>
      <c r="I221" s="204"/>
      <c r="J221" s="205">
        <f>ROUND(I221*H221,2)</f>
        <v>0</v>
      </c>
      <c r="K221" s="206"/>
      <c r="L221" s="207"/>
      <c r="M221" s="208" t="s">
        <v>1</v>
      </c>
      <c r="N221" s="209" t="s">
        <v>41</v>
      </c>
      <c r="P221" s="162">
        <f>O221*H221</f>
        <v>0</v>
      </c>
      <c r="Q221" s="162">
        <v>0</v>
      </c>
      <c r="R221" s="162">
        <f>Q221*H221</f>
        <v>0</v>
      </c>
      <c r="S221" s="162">
        <v>0</v>
      </c>
      <c r="T221" s="163">
        <f>S221*H221</f>
        <v>0</v>
      </c>
      <c r="AR221" s="164" t="s">
        <v>168</v>
      </c>
      <c r="AT221" s="164" t="s">
        <v>228</v>
      </c>
      <c r="AU221" s="164" t="s">
        <v>90</v>
      </c>
      <c r="AY221" s="17" t="s">
        <v>128</v>
      </c>
      <c r="BE221" s="165">
        <f>IF(N221="základná",J221,0)</f>
        <v>0</v>
      </c>
      <c r="BF221" s="165">
        <f>IF(N221="znížená",J221,0)</f>
        <v>0</v>
      </c>
      <c r="BG221" s="165">
        <f>IF(N221="zákl. prenesená",J221,0)</f>
        <v>0</v>
      </c>
      <c r="BH221" s="165">
        <f>IF(N221="zníž. prenesená",J221,0)</f>
        <v>0</v>
      </c>
      <c r="BI221" s="165">
        <f>IF(N221="nulová",J221,0)</f>
        <v>0</v>
      </c>
      <c r="BJ221" s="17" t="s">
        <v>90</v>
      </c>
      <c r="BK221" s="165">
        <f>ROUND(I221*H221,2)</f>
        <v>0</v>
      </c>
      <c r="BL221" s="17" t="s">
        <v>134</v>
      </c>
      <c r="BM221" s="164" t="s">
        <v>313</v>
      </c>
    </row>
    <row r="222" spans="2:65" s="1" customFormat="1" ht="16.5" customHeight="1">
      <c r="B222" s="123"/>
      <c r="C222" s="199" t="s">
        <v>314</v>
      </c>
      <c r="D222" s="199" t="s">
        <v>228</v>
      </c>
      <c r="E222" s="200" t="s">
        <v>315</v>
      </c>
      <c r="F222" s="201" t="s">
        <v>316</v>
      </c>
      <c r="G222" s="202" t="s">
        <v>171</v>
      </c>
      <c r="H222" s="203">
        <v>7.4340000000000002</v>
      </c>
      <c r="I222" s="204"/>
      <c r="J222" s="205">
        <f>ROUND(I222*H222,2)</f>
        <v>0</v>
      </c>
      <c r="K222" s="206"/>
      <c r="L222" s="207"/>
      <c r="M222" s="208" t="s">
        <v>1</v>
      </c>
      <c r="N222" s="209" t="s">
        <v>41</v>
      </c>
      <c r="P222" s="162">
        <f>O222*H222</f>
        <v>0</v>
      </c>
      <c r="Q222" s="162">
        <v>0</v>
      </c>
      <c r="R222" s="162">
        <f>Q222*H222</f>
        <v>0</v>
      </c>
      <c r="S222" s="162">
        <v>0</v>
      </c>
      <c r="T222" s="163">
        <f>S222*H222</f>
        <v>0</v>
      </c>
      <c r="AR222" s="164" t="s">
        <v>168</v>
      </c>
      <c r="AT222" s="164" t="s">
        <v>228</v>
      </c>
      <c r="AU222" s="164" t="s">
        <v>90</v>
      </c>
      <c r="AY222" s="17" t="s">
        <v>128</v>
      </c>
      <c r="BE222" s="165">
        <f>IF(N222="základná",J222,0)</f>
        <v>0</v>
      </c>
      <c r="BF222" s="165">
        <f>IF(N222="znížená",J222,0)</f>
        <v>0</v>
      </c>
      <c r="BG222" s="165">
        <f>IF(N222="zákl. prenesená",J222,0)</f>
        <v>0</v>
      </c>
      <c r="BH222" s="165">
        <f>IF(N222="zníž. prenesená",J222,0)</f>
        <v>0</v>
      </c>
      <c r="BI222" s="165">
        <f>IF(N222="nulová",J222,0)</f>
        <v>0</v>
      </c>
      <c r="BJ222" s="17" t="s">
        <v>90</v>
      </c>
      <c r="BK222" s="165">
        <f>ROUND(I222*H222,2)</f>
        <v>0</v>
      </c>
      <c r="BL222" s="17" t="s">
        <v>134</v>
      </c>
      <c r="BM222" s="164" t="s">
        <v>317</v>
      </c>
    </row>
    <row r="223" spans="2:65" s="11" customFormat="1" ht="22.8" customHeight="1">
      <c r="B223" s="141"/>
      <c r="D223" s="142" t="s">
        <v>74</v>
      </c>
      <c r="E223" s="151" t="s">
        <v>176</v>
      </c>
      <c r="F223" s="151" t="s">
        <v>318</v>
      </c>
      <c r="I223" s="144"/>
      <c r="J223" s="152">
        <f>BK223</f>
        <v>0</v>
      </c>
      <c r="L223" s="141"/>
      <c r="M223" s="146"/>
      <c r="P223" s="147">
        <f>SUM(P224:P277)</f>
        <v>0</v>
      </c>
      <c r="R223" s="147">
        <f>SUM(R224:R277)</f>
        <v>0</v>
      </c>
      <c r="T223" s="148">
        <f>SUM(T224:T277)</f>
        <v>0</v>
      </c>
      <c r="AR223" s="142" t="s">
        <v>83</v>
      </c>
      <c r="AT223" s="149" t="s">
        <v>74</v>
      </c>
      <c r="AU223" s="149" t="s">
        <v>83</v>
      </c>
      <c r="AY223" s="142" t="s">
        <v>128</v>
      </c>
      <c r="BK223" s="150">
        <f>SUM(BK224:BK277)</f>
        <v>0</v>
      </c>
    </row>
    <row r="224" spans="2:65" s="1" customFormat="1" ht="24.15" customHeight="1">
      <c r="B224" s="123"/>
      <c r="C224" s="153" t="s">
        <v>319</v>
      </c>
      <c r="D224" s="153" t="s">
        <v>130</v>
      </c>
      <c r="E224" s="154" t="s">
        <v>320</v>
      </c>
      <c r="F224" s="155" t="s">
        <v>321</v>
      </c>
      <c r="G224" s="156" t="s">
        <v>322</v>
      </c>
      <c r="H224" s="157">
        <v>16</v>
      </c>
      <c r="I224" s="158"/>
      <c r="J224" s="159">
        <f>ROUND(I224*H224,2)</f>
        <v>0</v>
      </c>
      <c r="K224" s="160"/>
      <c r="L224" s="32"/>
      <c r="M224" s="161" t="s">
        <v>1</v>
      </c>
      <c r="N224" s="122" t="s">
        <v>41</v>
      </c>
      <c r="P224" s="162">
        <f>O224*H224</f>
        <v>0</v>
      </c>
      <c r="Q224" s="162">
        <v>0</v>
      </c>
      <c r="R224" s="162">
        <f>Q224*H224</f>
        <v>0</v>
      </c>
      <c r="S224" s="162">
        <v>0</v>
      </c>
      <c r="T224" s="163">
        <f>S224*H224</f>
        <v>0</v>
      </c>
      <c r="AR224" s="164" t="s">
        <v>134</v>
      </c>
      <c r="AT224" s="164" t="s">
        <v>130</v>
      </c>
      <c r="AU224" s="164" t="s">
        <v>90</v>
      </c>
      <c r="AY224" s="17" t="s">
        <v>128</v>
      </c>
      <c r="BE224" s="165">
        <f>IF(N224="základná",J224,0)</f>
        <v>0</v>
      </c>
      <c r="BF224" s="165">
        <f>IF(N224="znížená",J224,0)</f>
        <v>0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7" t="s">
        <v>90</v>
      </c>
      <c r="BK224" s="165">
        <f>ROUND(I224*H224,2)</f>
        <v>0</v>
      </c>
      <c r="BL224" s="17" t="s">
        <v>134</v>
      </c>
      <c r="BM224" s="164" t="s">
        <v>323</v>
      </c>
    </row>
    <row r="225" spans="2:65" s="13" customFormat="1" ht="10.199999999999999">
      <c r="B225" s="173"/>
      <c r="D225" s="167" t="s">
        <v>136</v>
      </c>
      <c r="E225" s="174" t="s">
        <v>1</v>
      </c>
      <c r="F225" s="175" t="s">
        <v>324</v>
      </c>
      <c r="H225" s="176">
        <v>16</v>
      </c>
      <c r="I225" s="177"/>
      <c r="L225" s="173"/>
      <c r="M225" s="178"/>
      <c r="T225" s="179"/>
      <c r="AT225" s="174" t="s">
        <v>136</v>
      </c>
      <c r="AU225" s="174" t="s">
        <v>90</v>
      </c>
      <c r="AV225" s="13" t="s">
        <v>90</v>
      </c>
      <c r="AW225" s="13" t="s">
        <v>31</v>
      </c>
      <c r="AX225" s="13" t="s">
        <v>75</v>
      </c>
      <c r="AY225" s="174" t="s">
        <v>128</v>
      </c>
    </row>
    <row r="226" spans="2:65" s="14" customFormat="1" ht="10.199999999999999">
      <c r="B226" s="180"/>
      <c r="D226" s="167" t="s">
        <v>136</v>
      </c>
      <c r="E226" s="181" t="s">
        <v>1</v>
      </c>
      <c r="F226" s="182" t="s">
        <v>139</v>
      </c>
      <c r="H226" s="183">
        <v>16</v>
      </c>
      <c r="I226" s="184"/>
      <c r="L226" s="180"/>
      <c r="M226" s="185"/>
      <c r="T226" s="186"/>
      <c r="AT226" s="181" t="s">
        <v>136</v>
      </c>
      <c r="AU226" s="181" t="s">
        <v>90</v>
      </c>
      <c r="AV226" s="14" t="s">
        <v>134</v>
      </c>
      <c r="AW226" s="14" t="s">
        <v>31</v>
      </c>
      <c r="AX226" s="14" t="s">
        <v>83</v>
      </c>
      <c r="AY226" s="181" t="s">
        <v>128</v>
      </c>
    </row>
    <row r="227" spans="2:65" s="1" customFormat="1" ht="16.5" customHeight="1">
      <c r="B227" s="123"/>
      <c r="C227" s="199" t="s">
        <v>325</v>
      </c>
      <c r="D227" s="199" t="s">
        <v>228</v>
      </c>
      <c r="E227" s="200" t="s">
        <v>326</v>
      </c>
      <c r="F227" s="201" t="s">
        <v>327</v>
      </c>
      <c r="G227" s="202" t="s">
        <v>322</v>
      </c>
      <c r="H227" s="203">
        <v>7</v>
      </c>
      <c r="I227" s="204"/>
      <c r="J227" s="205">
        <f>ROUND(I227*H227,2)</f>
        <v>0</v>
      </c>
      <c r="K227" s="206"/>
      <c r="L227" s="207"/>
      <c r="M227" s="208" t="s">
        <v>1</v>
      </c>
      <c r="N227" s="209" t="s">
        <v>41</v>
      </c>
      <c r="P227" s="162">
        <f>O227*H227</f>
        <v>0</v>
      </c>
      <c r="Q227" s="162">
        <v>0</v>
      </c>
      <c r="R227" s="162">
        <f>Q227*H227</f>
        <v>0</v>
      </c>
      <c r="S227" s="162">
        <v>0</v>
      </c>
      <c r="T227" s="163">
        <f>S227*H227</f>
        <v>0</v>
      </c>
      <c r="AR227" s="164" t="s">
        <v>168</v>
      </c>
      <c r="AT227" s="164" t="s">
        <v>228</v>
      </c>
      <c r="AU227" s="164" t="s">
        <v>90</v>
      </c>
      <c r="AY227" s="17" t="s">
        <v>128</v>
      </c>
      <c r="BE227" s="165">
        <f>IF(N227="základná",J227,0)</f>
        <v>0</v>
      </c>
      <c r="BF227" s="165">
        <f>IF(N227="znížená",J227,0)</f>
        <v>0</v>
      </c>
      <c r="BG227" s="165">
        <f>IF(N227="zákl. prenesená",J227,0)</f>
        <v>0</v>
      </c>
      <c r="BH227" s="165">
        <f>IF(N227="zníž. prenesená",J227,0)</f>
        <v>0</v>
      </c>
      <c r="BI227" s="165">
        <f>IF(N227="nulová",J227,0)</f>
        <v>0</v>
      </c>
      <c r="BJ227" s="17" t="s">
        <v>90</v>
      </c>
      <c r="BK227" s="165">
        <f>ROUND(I227*H227,2)</f>
        <v>0</v>
      </c>
      <c r="BL227" s="17" t="s">
        <v>134</v>
      </c>
      <c r="BM227" s="164" t="s">
        <v>328</v>
      </c>
    </row>
    <row r="228" spans="2:65" s="13" customFormat="1" ht="10.199999999999999">
      <c r="B228" s="173"/>
      <c r="D228" s="167" t="s">
        <v>136</v>
      </c>
      <c r="E228" s="174" t="s">
        <v>1</v>
      </c>
      <c r="F228" s="175" t="s">
        <v>329</v>
      </c>
      <c r="H228" s="176">
        <v>7</v>
      </c>
      <c r="I228" s="177"/>
      <c r="L228" s="173"/>
      <c r="M228" s="178"/>
      <c r="T228" s="179"/>
      <c r="AT228" s="174" t="s">
        <v>136</v>
      </c>
      <c r="AU228" s="174" t="s">
        <v>90</v>
      </c>
      <c r="AV228" s="13" t="s">
        <v>90</v>
      </c>
      <c r="AW228" s="13" t="s">
        <v>31</v>
      </c>
      <c r="AX228" s="13" t="s">
        <v>75</v>
      </c>
      <c r="AY228" s="174" t="s">
        <v>128</v>
      </c>
    </row>
    <row r="229" spans="2:65" s="14" customFormat="1" ht="10.199999999999999">
      <c r="B229" s="180"/>
      <c r="D229" s="167" t="s">
        <v>136</v>
      </c>
      <c r="E229" s="181" t="s">
        <v>1</v>
      </c>
      <c r="F229" s="182" t="s">
        <v>139</v>
      </c>
      <c r="H229" s="183">
        <v>7</v>
      </c>
      <c r="I229" s="184"/>
      <c r="L229" s="180"/>
      <c r="M229" s="185"/>
      <c r="T229" s="186"/>
      <c r="AT229" s="181" t="s">
        <v>136</v>
      </c>
      <c r="AU229" s="181" t="s">
        <v>90</v>
      </c>
      <c r="AV229" s="14" t="s">
        <v>134</v>
      </c>
      <c r="AW229" s="14" t="s">
        <v>31</v>
      </c>
      <c r="AX229" s="14" t="s">
        <v>83</v>
      </c>
      <c r="AY229" s="181" t="s">
        <v>128</v>
      </c>
    </row>
    <row r="230" spans="2:65" s="1" customFormat="1" ht="24.15" customHeight="1">
      <c r="B230" s="123"/>
      <c r="C230" s="199" t="s">
        <v>330</v>
      </c>
      <c r="D230" s="199" t="s">
        <v>228</v>
      </c>
      <c r="E230" s="200" t="s">
        <v>331</v>
      </c>
      <c r="F230" s="201" t="s">
        <v>332</v>
      </c>
      <c r="G230" s="202" t="s">
        <v>322</v>
      </c>
      <c r="H230" s="203">
        <v>3</v>
      </c>
      <c r="I230" s="204"/>
      <c r="J230" s="205">
        <f>ROUND(I230*H230,2)</f>
        <v>0</v>
      </c>
      <c r="K230" s="206"/>
      <c r="L230" s="207"/>
      <c r="M230" s="208" t="s">
        <v>1</v>
      </c>
      <c r="N230" s="209" t="s">
        <v>41</v>
      </c>
      <c r="P230" s="162">
        <f>O230*H230</f>
        <v>0</v>
      </c>
      <c r="Q230" s="162">
        <v>0</v>
      </c>
      <c r="R230" s="162">
        <f>Q230*H230</f>
        <v>0</v>
      </c>
      <c r="S230" s="162">
        <v>0</v>
      </c>
      <c r="T230" s="163">
        <f>S230*H230</f>
        <v>0</v>
      </c>
      <c r="AR230" s="164" t="s">
        <v>168</v>
      </c>
      <c r="AT230" s="164" t="s">
        <v>228</v>
      </c>
      <c r="AU230" s="164" t="s">
        <v>90</v>
      </c>
      <c r="AY230" s="17" t="s">
        <v>128</v>
      </c>
      <c r="BE230" s="165">
        <f>IF(N230="základná",J230,0)</f>
        <v>0</v>
      </c>
      <c r="BF230" s="165">
        <f>IF(N230="znížená",J230,0)</f>
        <v>0</v>
      </c>
      <c r="BG230" s="165">
        <f>IF(N230="zákl. prenesená",J230,0)</f>
        <v>0</v>
      </c>
      <c r="BH230" s="165">
        <f>IF(N230="zníž. prenesená",J230,0)</f>
        <v>0</v>
      </c>
      <c r="BI230" s="165">
        <f>IF(N230="nulová",J230,0)</f>
        <v>0</v>
      </c>
      <c r="BJ230" s="17" t="s">
        <v>90</v>
      </c>
      <c r="BK230" s="165">
        <f>ROUND(I230*H230,2)</f>
        <v>0</v>
      </c>
      <c r="BL230" s="17" t="s">
        <v>134</v>
      </c>
      <c r="BM230" s="164" t="s">
        <v>333</v>
      </c>
    </row>
    <row r="231" spans="2:65" s="13" customFormat="1" ht="10.199999999999999">
      <c r="B231" s="173"/>
      <c r="D231" s="167" t="s">
        <v>136</v>
      </c>
      <c r="E231" s="174" t="s">
        <v>1</v>
      </c>
      <c r="F231" s="175" t="s">
        <v>334</v>
      </c>
      <c r="H231" s="176">
        <v>3</v>
      </c>
      <c r="I231" s="177"/>
      <c r="L231" s="173"/>
      <c r="M231" s="178"/>
      <c r="T231" s="179"/>
      <c r="AT231" s="174" t="s">
        <v>136</v>
      </c>
      <c r="AU231" s="174" t="s">
        <v>90</v>
      </c>
      <c r="AV231" s="13" t="s">
        <v>90</v>
      </c>
      <c r="AW231" s="13" t="s">
        <v>31</v>
      </c>
      <c r="AX231" s="13" t="s">
        <v>75</v>
      </c>
      <c r="AY231" s="174" t="s">
        <v>128</v>
      </c>
    </row>
    <row r="232" spans="2:65" s="14" customFormat="1" ht="10.199999999999999">
      <c r="B232" s="180"/>
      <c r="D232" s="167" t="s">
        <v>136</v>
      </c>
      <c r="E232" s="181" t="s">
        <v>1</v>
      </c>
      <c r="F232" s="182" t="s">
        <v>139</v>
      </c>
      <c r="H232" s="183">
        <v>3</v>
      </c>
      <c r="I232" s="184"/>
      <c r="L232" s="180"/>
      <c r="M232" s="185"/>
      <c r="T232" s="186"/>
      <c r="AT232" s="181" t="s">
        <v>136</v>
      </c>
      <c r="AU232" s="181" t="s">
        <v>90</v>
      </c>
      <c r="AV232" s="14" t="s">
        <v>134</v>
      </c>
      <c r="AW232" s="14" t="s">
        <v>31</v>
      </c>
      <c r="AX232" s="14" t="s">
        <v>83</v>
      </c>
      <c r="AY232" s="181" t="s">
        <v>128</v>
      </c>
    </row>
    <row r="233" spans="2:65" s="1" customFormat="1" ht="24.15" customHeight="1">
      <c r="B233" s="123"/>
      <c r="C233" s="199" t="s">
        <v>335</v>
      </c>
      <c r="D233" s="199" t="s">
        <v>228</v>
      </c>
      <c r="E233" s="200" t="s">
        <v>336</v>
      </c>
      <c r="F233" s="201" t="s">
        <v>337</v>
      </c>
      <c r="G233" s="202" t="s">
        <v>322</v>
      </c>
      <c r="H233" s="203">
        <v>3</v>
      </c>
      <c r="I233" s="204"/>
      <c r="J233" s="205">
        <f>ROUND(I233*H233,2)</f>
        <v>0</v>
      </c>
      <c r="K233" s="206"/>
      <c r="L233" s="207"/>
      <c r="M233" s="208" t="s">
        <v>1</v>
      </c>
      <c r="N233" s="209" t="s">
        <v>41</v>
      </c>
      <c r="P233" s="162">
        <f>O233*H233</f>
        <v>0</v>
      </c>
      <c r="Q233" s="162">
        <v>0</v>
      </c>
      <c r="R233" s="162">
        <f>Q233*H233</f>
        <v>0</v>
      </c>
      <c r="S233" s="162">
        <v>0</v>
      </c>
      <c r="T233" s="163">
        <f>S233*H233</f>
        <v>0</v>
      </c>
      <c r="AR233" s="164" t="s">
        <v>168</v>
      </c>
      <c r="AT233" s="164" t="s">
        <v>228</v>
      </c>
      <c r="AU233" s="164" t="s">
        <v>90</v>
      </c>
      <c r="AY233" s="17" t="s">
        <v>128</v>
      </c>
      <c r="BE233" s="165">
        <f>IF(N233="základná",J233,0)</f>
        <v>0</v>
      </c>
      <c r="BF233" s="165">
        <f>IF(N233="znížená",J233,0)</f>
        <v>0</v>
      </c>
      <c r="BG233" s="165">
        <f>IF(N233="zákl. prenesená",J233,0)</f>
        <v>0</v>
      </c>
      <c r="BH233" s="165">
        <f>IF(N233="zníž. prenesená",J233,0)</f>
        <v>0</v>
      </c>
      <c r="BI233" s="165">
        <f>IF(N233="nulová",J233,0)</f>
        <v>0</v>
      </c>
      <c r="BJ233" s="17" t="s">
        <v>90</v>
      </c>
      <c r="BK233" s="165">
        <f>ROUND(I233*H233,2)</f>
        <v>0</v>
      </c>
      <c r="BL233" s="17" t="s">
        <v>134</v>
      </c>
      <c r="BM233" s="164" t="s">
        <v>338</v>
      </c>
    </row>
    <row r="234" spans="2:65" s="13" customFormat="1" ht="10.199999999999999">
      <c r="B234" s="173"/>
      <c r="D234" s="167" t="s">
        <v>136</v>
      </c>
      <c r="E234" s="174" t="s">
        <v>1</v>
      </c>
      <c r="F234" s="175" t="s">
        <v>334</v>
      </c>
      <c r="H234" s="176">
        <v>3</v>
      </c>
      <c r="I234" s="177"/>
      <c r="L234" s="173"/>
      <c r="M234" s="178"/>
      <c r="T234" s="179"/>
      <c r="AT234" s="174" t="s">
        <v>136</v>
      </c>
      <c r="AU234" s="174" t="s">
        <v>90</v>
      </c>
      <c r="AV234" s="13" t="s">
        <v>90</v>
      </c>
      <c r="AW234" s="13" t="s">
        <v>31</v>
      </c>
      <c r="AX234" s="13" t="s">
        <v>75</v>
      </c>
      <c r="AY234" s="174" t="s">
        <v>128</v>
      </c>
    </row>
    <row r="235" spans="2:65" s="14" customFormat="1" ht="10.199999999999999">
      <c r="B235" s="180"/>
      <c r="D235" s="167" t="s">
        <v>136</v>
      </c>
      <c r="E235" s="181" t="s">
        <v>1</v>
      </c>
      <c r="F235" s="182" t="s">
        <v>139</v>
      </c>
      <c r="H235" s="183">
        <v>3</v>
      </c>
      <c r="I235" s="184"/>
      <c r="L235" s="180"/>
      <c r="M235" s="185"/>
      <c r="T235" s="186"/>
      <c r="AT235" s="181" t="s">
        <v>136</v>
      </c>
      <c r="AU235" s="181" t="s">
        <v>90</v>
      </c>
      <c r="AV235" s="14" t="s">
        <v>134</v>
      </c>
      <c r="AW235" s="14" t="s">
        <v>31</v>
      </c>
      <c r="AX235" s="14" t="s">
        <v>83</v>
      </c>
      <c r="AY235" s="181" t="s">
        <v>128</v>
      </c>
    </row>
    <row r="236" spans="2:65" s="1" customFormat="1" ht="24.15" customHeight="1">
      <c r="B236" s="123"/>
      <c r="C236" s="199" t="s">
        <v>339</v>
      </c>
      <c r="D236" s="199" t="s">
        <v>228</v>
      </c>
      <c r="E236" s="200" t="s">
        <v>340</v>
      </c>
      <c r="F236" s="201" t="s">
        <v>341</v>
      </c>
      <c r="G236" s="202" t="s">
        <v>322</v>
      </c>
      <c r="H236" s="203">
        <v>2</v>
      </c>
      <c r="I236" s="204"/>
      <c r="J236" s="205">
        <f>ROUND(I236*H236,2)</f>
        <v>0</v>
      </c>
      <c r="K236" s="206"/>
      <c r="L236" s="207"/>
      <c r="M236" s="208" t="s">
        <v>1</v>
      </c>
      <c r="N236" s="209" t="s">
        <v>41</v>
      </c>
      <c r="P236" s="162">
        <f>O236*H236</f>
        <v>0</v>
      </c>
      <c r="Q236" s="162">
        <v>0</v>
      </c>
      <c r="R236" s="162">
        <f>Q236*H236</f>
        <v>0</v>
      </c>
      <c r="S236" s="162">
        <v>0</v>
      </c>
      <c r="T236" s="163">
        <f>S236*H236</f>
        <v>0</v>
      </c>
      <c r="AR236" s="164" t="s">
        <v>168</v>
      </c>
      <c r="AT236" s="164" t="s">
        <v>228</v>
      </c>
      <c r="AU236" s="164" t="s">
        <v>90</v>
      </c>
      <c r="AY236" s="17" t="s">
        <v>128</v>
      </c>
      <c r="BE236" s="165">
        <f>IF(N236="základná",J236,0)</f>
        <v>0</v>
      </c>
      <c r="BF236" s="165">
        <f>IF(N236="znížená",J236,0)</f>
        <v>0</v>
      </c>
      <c r="BG236" s="165">
        <f>IF(N236="zákl. prenesená",J236,0)</f>
        <v>0</v>
      </c>
      <c r="BH236" s="165">
        <f>IF(N236="zníž. prenesená",J236,0)</f>
        <v>0</v>
      </c>
      <c r="BI236" s="165">
        <f>IF(N236="nulová",J236,0)</f>
        <v>0</v>
      </c>
      <c r="BJ236" s="17" t="s">
        <v>90</v>
      </c>
      <c r="BK236" s="165">
        <f>ROUND(I236*H236,2)</f>
        <v>0</v>
      </c>
      <c r="BL236" s="17" t="s">
        <v>134</v>
      </c>
      <c r="BM236" s="164" t="s">
        <v>342</v>
      </c>
    </row>
    <row r="237" spans="2:65" s="13" customFormat="1" ht="10.199999999999999">
      <c r="B237" s="173"/>
      <c r="D237" s="167" t="s">
        <v>136</v>
      </c>
      <c r="E237" s="174" t="s">
        <v>1</v>
      </c>
      <c r="F237" s="175" t="s">
        <v>343</v>
      </c>
      <c r="H237" s="176">
        <v>2</v>
      </c>
      <c r="I237" s="177"/>
      <c r="L237" s="173"/>
      <c r="M237" s="178"/>
      <c r="T237" s="179"/>
      <c r="AT237" s="174" t="s">
        <v>136</v>
      </c>
      <c r="AU237" s="174" t="s">
        <v>90</v>
      </c>
      <c r="AV237" s="13" t="s">
        <v>90</v>
      </c>
      <c r="AW237" s="13" t="s">
        <v>31</v>
      </c>
      <c r="AX237" s="13" t="s">
        <v>75</v>
      </c>
      <c r="AY237" s="174" t="s">
        <v>128</v>
      </c>
    </row>
    <row r="238" spans="2:65" s="14" customFormat="1" ht="10.199999999999999">
      <c r="B238" s="180"/>
      <c r="D238" s="167" t="s">
        <v>136</v>
      </c>
      <c r="E238" s="181" t="s">
        <v>1</v>
      </c>
      <c r="F238" s="182" t="s">
        <v>139</v>
      </c>
      <c r="H238" s="183">
        <v>2</v>
      </c>
      <c r="I238" s="184"/>
      <c r="L238" s="180"/>
      <c r="M238" s="185"/>
      <c r="T238" s="186"/>
      <c r="AT238" s="181" t="s">
        <v>136</v>
      </c>
      <c r="AU238" s="181" t="s">
        <v>90</v>
      </c>
      <c r="AV238" s="14" t="s">
        <v>134</v>
      </c>
      <c r="AW238" s="14" t="s">
        <v>31</v>
      </c>
      <c r="AX238" s="14" t="s">
        <v>83</v>
      </c>
      <c r="AY238" s="181" t="s">
        <v>128</v>
      </c>
    </row>
    <row r="239" spans="2:65" s="1" customFormat="1" ht="24.15" customHeight="1">
      <c r="B239" s="123"/>
      <c r="C239" s="199" t="s">
        <v>344</v>
      </c>
      <c r="D239" s="199" t="s">
        <v>228</v>
      </c>
      <c r="E239" s="200" t="s">
        <v>345</v>
      </c>
      <c r="F239" s="201" t="s">
        <v>346</v>
      </c>
      <c r="G239" s="202" t="s">
        <v>322</v>
      </c>
      <c r="H239" s="203">
        <v>2</v>
      </c>
      <c r="I239" s="204"/>
      <c r="J239" s="205">
        <f>ROUND(I239*H239,2)</f>
        <v>0</v>
      </c>
      <c r="K239" s="206"/>
      <c r="L239" s="207"/>
      <c r="M239" s="208" t="s">
        <v>1</v>
      </c>
      <c r="N239" s="209" t="s">
        <v>41</v>
      </c>
      <c r="P239" s="162">
        <f>O239*H239</f>
        <v>0</v>
      </c>
      <c r="Q239" s="162">
        <v>0</v>
      </c>
      <c r="R239" s="162">
        <f>Q239*H239</f>
        <v>0</v>
      </c>
      <c r="S239" s="162">
        <v>0</v>
      </c>
      <c r="T239" s="163">
        <f>S239*H239</f>
        <v>0</v>
      </c>
      <c r="AR239" s="164" t="s">
        <v>168</v>
      </c>
      <c r="AT239" s="164" t="s">
        <v>228</v>
      </c>
      <c r="AU239" s="164" t="s">
        <v>90</v>
      </c>
      <c r="AY239" s="17" t="s">
        <v>128</v>
      </c>
      <c r="BE239" s="165">
        <f>IF(N239="základná",J239,0)</f>
        <v>0</v>
      </c>
      <c r="BF239" s="165">
        <f>IF(N239="znížená",J239,0)</f>
        <v>0</v>
      </c>
      <c r="BG239" s="165">
        <f>IF(N239="zákl. prenesená",J239,0)</f>
        <v>0</v>
      </c>
      <c r="BH239" s="165">
        <f>IF(N239="zníž. prenesená",J239,0)</f>
        <v>0</v>
      </c>
      <c r="BI239" s="165">
        <f>IF(N239="nulová",J239,0)</f>
        <v>0</v>
      </c>
      <c r="BJ239" s="17" t="s">
        <v>90</v>
      </c>
      <c r="BK239" s="165">
        <f>ROUND(I239*H239,2)</f>
        <v>0</v>
      </c>
      <c r="BL239" s="17" t="s">
        <v>134</v>
      </c>
      <c r="BM239" s="164" t="s">
        <v>347</v>
      </c>
    </row>
    <row r="240" spans="2:65" s="13" customFormat="1" ht="10.199999999999999">
      <c r="B240" s="173"/>
      <c r="D240" s="167" t="s">
        <v>136</v>
      </c>
      <c r="E240" s="174" t="s">
        <v>1</v>
      </c>
      <c r="F240" s="175" t="s">
        <v>343</v>
      </c>
      <c r="H240" s="176">
        <v>2</v>
      </c>
      <c r="I240" s="177"/>
      <c r="L240" s="173"/>
      <c r="M240" s="178"/>
      <c r="T240" s="179"/>
      <c r="AT240" s="174" t="s">
        <v>136</v>
      </c>
      <c r="AU240" s="174" t="s">
        <v>90</v>
      </c>
      <c r="AV240" s="13" t="s">
        <v>90</v>
      </c>
      <c r="AW240" s="13" t="s">
        <v>31</v>
      </c>
      <c r="AX240" s="13" t="s">
        <v>75</v>
      </c>
      <c r="AY240" s="174" t="s">
        <v>128</v>
      </c>
    </row>
    <row r="241" spans="2:65" s="14" customFormat="1" ht="10.199999999999999">
      <c r="B241" s="180"/>
      <c r="D241" s="167" t="s">
        <v>136</v>
      </c>
      <c r="E241" s="181" t="s">
        <v>1</v>
      </c>
      <c r="F241" s="182" t="s">
        <v>139</v>
      </c>
      <c r="H241" s="183">
        <v>2</v>
      </c>
      <c r="I241" s="184"/>
      <c r="L241" s="180"/>
      <c r="M241" s="185"/>
      <c r="T241" s="186"/>
      <c r="AT241" s="181" t="s">
        <v>136</v>
      </c>
      <c r="AU241" s="181" t="s">
        <v>90</v>
      </c>
      <c r="AV241" s="14" t="s">
        <v>134</v>
      </c>
      <c r="AW241" s="14" t="s">
        <v>31</v>
      </c>
      <c r="AX241" s="14" t="s">
        <v>83</v>
      </c>
      <c r="AY241" s="181" t="s">
        <v>128</v>
      </c>
    </row>
    <row r="242" spans="2:65" s="1" customFormat="1" ht="24.15" customHeight="1">
      <c r="B242" s="123"/>
      <c r="C242" s="199" t="s">
        <v>348</v>
      </c>
      <c r="D242" s="199" t="s">
        <v>228</v>
      </c>
      <c r="E242" s="200" t="s">
        <v>349</v>
      </c>
      <c r="F242" s="201" t="s">
        <v>350</v>
      </c>
      <c r="G242" s="202" t="s">
        <v>322</v>
      </c>
      <c r="H242" s="203">
        <v>6</v>
      </c>
      <c r="I242" s="204"/>
      <c r="J242" s="205">
        <f>ROUND(I242*H242,2)</f>
        <v>0</v>
      </c>
      <c r="K242" s="206"/>
      <c r="L242" s="207"/>
      <c r="M242" s="208" t="s">
        <v>1</v>
      </c>
      <c r="N242" s="209" t="s">
        <v>41</v>
      </c>
      <c r="P242" s="162">
        <f>O242*H242</f>
        <v>0</v>
      </c>
      <c r="Q242" s="162">
        <v>0</v>
      </c>
      <c r="R242" s="162">
        <f>Q242*H242</f>
        <v>0</v>
      </c>
      <c r="S242" s="162">
        <v>0</v>
      </c>
      <c r="T242" s="163">
        <f>S242*H242</f>
        <v>0</v>
      </c>
      <c r="AR242" s="164" t="s">
        <v>168</v>
      </c>
      <c r="AT242" s="164" t="s">
        <v>228</v>
      </c>
      <c r="AU242" s="164" t="s">
        <v>90</v>
      </c>
      <c r="AY242" s="17" t="s">
        <v>128</v>
      </c>
      <c r="BE242" s="165">
        <f>IF(N242="základná",J242,0)</f>
        <v>0</v>
      </c>
      <c r="BF242" s="165">
        <f>IF(N242="znížená",J242,0)</f>
        <v>0</v>
      </c>
      <c r="BG242" s="165">
        <f>IF(N242="zákl. prenesená",J242,0)</f>
        <v>0</v>
      </c>
      <c r="BH242" s="165">
        <f>IF(N242="zníž. prenesená",J242,0)</f>
        <v>0</v>
      </c>
      <c r="BI242" s="165">
        <f>IF(N242="nulová",J242,0)</f>
        <v>0</v>
      </c>
      <c r="BJ242" s="17" t="s">
        <v>90</v>
      </c>
      <c r="BK242" s="165">
        <f>ROUND(I242*H242,2)</f>
        <v>0</v>
      </c>
      <c r="BL242" s="17" t="s">
        <v>134</v>
      </c>
      <c r="BM242" s="164" t="s">
        <v>351</v>
      </c>
    </row>
    <row r="243" spans="2:65" s="13" customFormat="1" ht="10.199999999999999">
      <c r="B243" s="173"/>
      <c r="D243" s="167" t="s">
        <v>136</v>
      </c>
      <c r="E243" s="174" t="s">
        <v>1</v>
      </c>
      <c r="F243" s="175" t="s">
        <v>352</v>
      </c>
      <c r="H243" s="176">
        <v>6</v>
      </c>
      <c r="I243" s="177"/>
      <c r="L243" s="173"/>
      <c r="M243" s="178"/>
      <c r="T243" s="179"/>
      <c r="AT243" s="174" t="s">
        <v>136</v>
      </c>
      <c r="AU243" s="174" t="s">
        <v>90</v>
      </c>
      <c r="AV243" s="13" t="s">
        <v>90</v>
      </c>
      <c r="AW243" s="13" t="s">
        <v>31</v>
      </c>
      <c r="AX243" s="13" t="s">
        <v>75</v>
      </c>
      <c r="AY243" s="174" t="s">
        <v>128</v>
      </c>
    </row>
    <row r="244" spans="2:65" s="14" customFormat="1" ht="10.199999999999999">
      <c r="B244" s="180"/>
      <c r="D244" s="167" t="s">
        <v>136</v>
      </c>
      <c r="E244" s="181" t="s">
        <v>1</v>
      </c>
      <c r="F244" s="182" t="s">
        <v>139</v>
      </c>
      <c r="H244" s="183">
        <v>6</v>
      </c>
      <c r="I244" s="184"/>
      <c r="L244" s="180"/>
      <c r="M244" s="185"/>
      <c r="T244" s="186"/>
      <c r="AT244" s="181" t="s">
        <v>136</v>
      </c>
      <c r="AU244" s="181" t="s">
        <v>90</v>
      </c>
      <c r="AV244" s="14" t="s">
        <v>134</v>
      </c>
      <c r="AW244" s="14" t="s">
        <v>31</v>
      </c>
      <c r="AX244" s="14" t="s">
        <v>83</v>
      </c>
      <c r="AY244" s="181" t="s">
        <v>128</v>
      </c>
    </row>
    <row r="245" spans="2:65" s="1" customFormat="1" ht="37.799999999999997" customHeight="1">
      <c r="B245" s="123"/>
      <c r="C245" s="153" t="s">
        <v>353</v>
      </c>
      <c r="D245" s="153" t="s">
        <v>130</v>
      </c>
      <c r="E245" s="154" t="s">
        <v>354</v>
      </c>
      <c r="F245" s="155" t="s">
        <v>355</v>
      </c>
      <c r="G245" s="156" t="s">
        <v>253</v>
      </c>
      <c r="H245" s="157">
        <v>100</v>
      </c>
      <c r="I245" s="158"/>
      <c r="J245" s="159">
        <f>ROUND(I245*H245,2)</f>
        <v>0</v>
      </c>
      <c r="K245" s="160"/>
      <c r="L245" s="32"/>
      <c r="M245" s="161" t="s">
        <v>1</v>
      </c>
      <c r="N245" s="122" t="s">
        <v>41</v>
      </c>
      <c r="P245" s="162">
        <f>O245*H245</f>
        <v>0</v>
      </c>
      <c r="Q245" s="162">
        <v>0</v>
      </c>
      <c r="R245" s="162">
        <f>Q245*H245</f>
        <v>0</v>
      </c>
      <c r="S245" s="162">
        <v>0</v>
      </c>
      <c r="T245" s="163">
        <f>S245*H245</f>
        <v>0</v>
      </c>
      <c r="AR245" s="164" t="s">
        <v>134</v>
      </c>
      <c r="AT245" s="164" t="s">
        <v>130</v>
      </c>
      <c r="AU245" s="164" t="s">
        <v>90</v>
      </c>
      <c r="AY245" s="17" t="s">
        <v>128</v>
      </c>
      <c r="BE245" s="165">
        <f>IF(N245="základná",J245,0)</f>
        <v>0</v>
      </c>
      <c r="BF245" s="165">
        <f>IF(N245="znížená",J245,0)</f>
        <v>0</v>
      </c>
      <c r="BG245" s="165">
        <f>IF(N245="zákl. prenesená",J245,0)</f>
        <v>0</v>
      </c>
      <c r="BH245" s="165">
        <f>IF(N245="zníž. prenesená",J245,0)</f>
        <v>0</v>
      </c>
      <c r="BI245" s="165">
        <f>IF(N245="nulová",J245,0)</f>
        <v>0</v>
      </c>
      <c r="BJ245" s="17" t="s">
        <v>90</v>
      </c>
      <c r="BK245" s="165">
        <f>ROUND(I245*H245,2)</f>
        <v>0</v>
      </c>
      <c r="BL245" s="17" t="s">
        <v>134</v>
      </c>
      <c r="BM245" s="164" t="s">
        <v>356</v>
      </c>
    </row>
    <row r="246" spans="2:65" s="13" customFormat="1" ht="10.199999999999999">
      <c r="B246" s="173"/>
      <c r="D246" s="167" t="s">
        <v>136</v>
      </c>
      <c r="E246" s="174" t="s">
        <v>1</v>
      </c>
      <c r="F246" s="175" t="s">
        <v>357</v>
      </c>
      <c r="H246" s="176">
        <v>100</v>
      </c>
      <c r="I246" s="177"/>
      <c r="L246" s="173"/>
      <c r="M246" s="178"/>
      <c r="T246" s="179"/>
      <c r="AT246" s="174" t="s">
        <v>136</v>
      </c>
      <c r="AU246" s="174" t="s">
        <v>90</v>
      </c>
      <c r="AV246" s="13" t="s">
        <v>90</v>
      </c>
      <c r="AW246" s="13" t="s">
        <v>31</v>
      </c>
      <c r="AX246" s="13" t="s">
        <v>75</v>
      </c>
      <c r="AY246" s="174" t="s">
        <v>128</v>
      </c>
    </row>
    <row r="247" spans="2:65" s="14" customFormat="1" ht="10.199999999999999">
      <c r="B247" s="180"/>
      <c r="D247" s="167" t="s">
        <v>136</v>
      </c>
      <c r="E247" s="181" t="s">
        <v>1</v>
      </c>
      <c r="F247" s="182" t="s">
        <v>139</v>
      </c>
      <c r="H247" s="183">
        <v>100</v>
      </c>
      <c r="I247" s="184"/>
      <c r="L247" s="180"/>
      <c r="M247" s="185"/>
      <c r="T247" s="186"/>
      <c r="AT247" s="181" t="s">
        <v>136</v>
      </c>
      <c r="AU247" s="181" t="s">
        <v>90</v>
      </c>
      <c r="AV247" s="14" t="s">
        <v>134</v>
      </c>
      <c r="AW247" s="14" t="s">
        <v>31</v>
      </c>
      <c r="AX247" s="14" t="s">
        <v>83</v>
      </c>
      <c r="AY247" s="181" t="s">
        <v>128</v>
      </c>
    </row>
    <row r="248" spans="2:65" s="1" customFormat="1" ht="24.15" customHeight="1">
      <c r="B248" s="123"/>
      <c r="C248" s="153" t="s">
        <v>358</v>
      </c>
      <c r="D248" s="153" t="s">
        <v>130</v>
      </c>
      <c r="E248" s="154" t="s">
        <v>359</v>
      </c>
      <c r="F248" s="155" t="s">
        <v>360</v>
      </c>
      <c r="G248" s="156" t="s">
        <v>253</v>
      </c>
      <c r="H248" s="157">
        <v>45</v>
      </c>
      <c r="I248" s="158"/>
      <c r="J248" s="159">
        <f>ROUND(I248*H248,2)</f>
        <v>0</v>
      </c>
      <c r="K248" s="160"/>
      <c r="L248" s="32"/>
      <c r="M248" s="161" t="s">
        <v>1</v>
      </c>
      <c r="N248" s="122" t="s">
        <v>41</v>
      </c>
      <c r="P248" s="162">
        <f>O248*H248</f>
        <v>0</v>
      </c>
      <c r="Q248" s="162">
        <v>0</v>
      </c>
      <c r="R248" s="162">
        <f>Q248*H248</f>
        <v>0</v>
      </c>
      <c r="S248" s="162">
        <v>0</v>
      </c>
      <c r="T248" s="163">
        <f>S248*H248</f>
        <v>0</v>
      </c>
      <c r="AR248" s="164" t="s">
        <v>134</v>
      </c>
      <c r="AT248" s="164" t="s">
        <v>130</v>
      </c>
      <c r="AU248" s="164" t="s">
        <v>90</v>
      </c>
      <c r="AY248" s="17" t="s">
        <v>128</v>
      </c>
      <c r="BE248" s="165">
        <f>IF(N248="základná",J248,0)</f>
        <v>0</v>
      </c>
      <c r="BF248" s="165">
        <f>IF(N248="znížená",J248,0)</f>
        <v>0</v>
      </c>
      <c r="BG248" s="165">
        <f>IF(N248="zákl. prenesená",J248,0)</f>
        <v>0</v>
      </c>
      <c r="BH248" s="165">
        <f>IF(N248="zníž. prenesená",J248,0)</f>
        <v>0</v>
      </c>
      <c r="BI248" s="165">
        <f>IF(N248="nulová",J248,0)</f>
        <v>0</v>
      </c>
      <c r="BJ248" s="17" t="s">
        <v>90</v>
      </c>
      <c r="BK248" s="165">
        <f>ROUND(I248*H248,2)</f>
        <v>0</v>
      </c>
      <c r="BL248" s="17" t="s">
        <v>134</v>
      </c>
      <c r="BM248" s="164" t="s">
        <v>361</v>
      </c>
    </row>
    <row r="249" spans="2:65" s="13" customFormat="1" ht="10.199999999999999">
      <c r="B249" s="173"/>
      <c r="D249" s="167" t="s">
        <v>136</v>
      </c>
      <c r="E249" s="174" t="s">
        <v>1</v>
      </c>
      <c r="F249" s="175" t="s">
        <v>362</v>
      </c>
      <c r="H249" s="176">
        <v>45</v>
      </c>
      <c r="I249" s="177"/>
      <c r="L249" s="173"/>
      <c r="M249" s="178"/>
      <c r="T249" s="179"/>
      <c r="AT249" s="174" t="s">
        <v>136</v>
      </c>
      <c r="AU249" s="174" t="s">
        <v>90</v>
      </c>
      <c r="AV249" s="13" t="s">
        <v>90</v>
      </c>
      <c r="AW249" s="13" t="s">
        <v>31</v>
      </c>
      <c r="AX249" s="13" t="s">
        <v>75</v>
      </c>
      <c r="AY249" s="174" t="s">
        <v>128</v>
      </c>
    </row>
    <row r="250" spans="2:65" s="14" customFormat="1" ht="10.199999999999999">
      <c r="B250" s="180"/>
      <c r="D250" s="167" t="s">
        <v>136</v>
      </c>
      <c r="E250" s="181" t="s">
        <v>1</v>
      </c>
      <c r="F250" s="182" t="s">
        <v>139</v>
      </c>
      <c r="H250" s="183">
        <v>45</v>
      </c>
      <c r="I250" s="184"/>
      <c r="L250" s="180"/>
      <c r="M250" s="185"/>
      <c r="T250" s="186"/>
      <c r="AT250" s="181" t="s">
        <v>136</v>
      </c>
      <c r="AU250" s="181" t="s">
        <v>90</v>
      </c>
      <c r="AV250" s="14" t="s">
        <v>134</v>
      </c>
      <c r="AW250" s="14" t="s">
        <v>31</v>
      </c>
      <c r="AX250" s="14" t="s">
        <v>83</v>
      </c>
      <c r="AY250" s="181" t="s">
        <v>128</v>
      </c>
    </row>
    <row r="251" spans="2:65" s="1" customFormat="1" ht="24.15" customHeight="1">
      <c r="B251" s="123"/>
      <c r="C251" s="153" t="s">
        <v>363</v>
      </c>
      <c r="D251" s="153" t="s">
        <v>130</v>
      </c>
      <c r="E251" s="154" t="s">
        <v>364</v>
      </c>
      <c r="F251" s="155" t="s">
        <v>365</v>
      </c>
      <c r="G251" s="156" t="s">
        <v>253</v>
      </c>
      <c r="H251" s="157">
        <v>40</v>
      </c>
      <c r="I251" s="158"/>
      <c r="J251" s="159">
        <f>ROUND(I251*H251,2)</f>
        <v>0</v>
      </c>
      <c r="K251" s="160"/>
      <c r="L251" s="32"/>
      <c r="M251" s="161" t="s">
        <v>1</v>
      </c>
      <c r="N251" s="122" t="s">
        <v>41</v>
      </c>
      <c r="P251" s="162">
        <f>O251*H251</f>
        <v>0</v>
      </c>
      <c r="Q251" s="162">
        <v>0</v>
      </c>
      <c r="R251" s="162">
        <f>Q251*H251</f>
        <v>0</v>
      </c>
      <c r="S251" s="162">
        <v>0</v>
      </c>
      <c r="T251" s="163">
        <f>S251*H251</f>
        <v>0</v>
      </c>
      <c r="AR251" s="164" t="s">
        <v>134</v>
      </c>
      <c r="AT251" s="164" t="s">
        <v>130</v>
      </c>
      <c r="AU251" s="164" t="s">
        <v>90</v>
      </c>
      <c r="AY251" s="17" t="s">
        <v>128</v>
      </c>
      <c r="BE251" s="165">
        <f>IF(N251="základná",J251,0)</f>
        <v>0</v>
      </c>
      <c r="BF251" s="165">
        <f>IF(N251="znížená",J251,0)</f>
        <v>0</v>
      </c>
      <c r="BG251" s="165">
        <f>IF(N251="zákl. prenesená",J251,0)</f>
        <v>0</v>
      </c>
      <c r="BH251" s="165">
        <f>IF(N251="zníž. prenesená",J251,0)</f>
        <v>0</v>
      </c>
      <c r="BI251" s="165">
        <f>IF(N251="nulová",J251,0)</f>
        <v>0</v>
      </c>
      <c r="BJ251" s="17" t="s">
        <v>90</v>
      </c>
      <c r="BK251" s="165">
        <f>ROUND(I251*H251,2)</f>
        <v>0</v>
      </c>
      <c r="BL251" s="17" t="s">
        <v>134</v>
      </c>
      <c r="BM251" s="164" t="s">
        <v>366</v>
      </c>
    </row>
    <row r="252" spans="2:65" s="13" customFormat="1" ht="10.199999999999999">
      <c r="B252" s="173"/>
      <c r="D252" s="167" t="s">
        <v>136</v>
      </c>
      <c r="E252" s="174" t="s">
        <v>1</v>
      </c>
      <c r="F252" s="175" t="s">
        <v>255</v>
      </c>
      <c r="H252" s="176">
        <v>40</v>
      </c>
      <c r="I252" s="177"/>
      <c r="L252" s="173"/>
      <c r="M252" s="178"/>
      <c r="T252" s="179"/>
      <c r="AT252" s="174" t="s">
        <v>136</v>
      </c>
      <c r="AU252" s="174" t="s">
        <v>90</v>
      </c>
      <c r="AV252" s="13" t="s">
        <v>90</v>
      </c>
      <c r="AW252" s="13" t="s">
        <v>31</v>
      </c>
      <c r="AX252" s="13" t="s">
        <v>75</v>
      </c>
      <c r="AY252" s="174" t="s">
        <v>128</v>
      </c>
    </row>
    <row r="253" spans="2:65" s="14" customFormat="1" ht="10.199999999999999">
      <c r="B253" s="180"/>
      <c r="D253" s="167" t="s">
        <v>136</v>
      </c>
      <c r="E253" s="181" t="s">
        <v>1</v>
      </c>
      <c r="F253" s="182" t="s">
        <v>139</v>
      </c>
      <c r="H253" s="183">
        <v>40</v>
      </c>
      <c r="I253" s="184"/>
      <c r="L253" s="180"/>
      <c r="M253" s="185"/>
      <c r="T253" s="186"/>
      <c r="AT253" s="181" t="s">
        <v>136</v>
      </c>
      <c r="AU253" s="181" t="s">
        <v>90</v>
      </c>
      <c r="AV253" s="14" t="s">
        <v>134</v>
      </c>
      <c r="AW253" s="14" t="s">
        <v>31</v>
      </c>
      <c r="AX253" s="14" t="s">
        <v>83</v>
      </c>
      <c r="AY253" s="181" t="s">
        <v>128</v>
      </c>
    </row>
    <row r="254" spans="2:65" s="1" customFormat="1" ht="37.799999999999997" customHeight="1">
      <c r="B254" s="123"/>
      <c r="C254" s="153" t="s">
        <v>367</v>
      </c>
      <c r="D254" s="153" t="s">
        <v>130</v>
      </c>
      <c r="E254" s="154" t="s">
        <v>368</v>
      </c>
      <c r="F254" s="155" t="s">
        <v>369</v>
      </c>
      <c r="G254" s="156" t="s">
        <v>171</v>
      </c>
      <c r="H254" s="157">
        <v>2.4</v>
      </c>
      <c r="I254" s="158"/>
      <c r="J254" s="159">
        <f>ROUND(I254*H254,2)</f>
        <v>0</v>
      </c>
      <c r="K254" s="160"/>
      <c r="L254" s="32"/>
      <c r="M254" s="161" t="s">
        <v>1</v>
      </c>
      <c r="N254" s="122" t="s">
        <v>41</v>
      </c>
      <c r="P254" s="162">
        <f>O254*H254</f>
        <v>0</v>
      </c>
      <c r="Q254" s="162">
        <v>0</v>
      </c>
      <c r="R254" s="162">
        <f>Q254*H254</f>
        <v>0</v>
      </c>
      <c r="S254" s="162">
        <v>0</v>
      </c>
      <c r="T254" s="163">
        <f>S254*H254</f>
        <v>0</v>
      </c>
      <c r="AR254" s="164" t="s">
        <v>134</v>
      </c>
      <c r="AT254" s="164" t="s">
        <v>130</v>
      </c>
      <c r="AU254" s="164" t="s">
        <v>90</v>
      </c>
      <c r="AY254" s="17" t="s">
        <v>128</v>
      </c>
      <c r="BE254" s="165">
        <f>IF(N254="základná",J254,0)</f>
        <v>0</v>
      </c>
      <c r="BF254" s="165">
        <f>IF(N254="znížená",J254,0)</f>
        <v>0</v>
      </c>
      <c r="BG254" s="165">
        <f>IF(N254="zákl. prenesená",J254,0)</f>
        <v>0</v>
      </c>
      <c r="BH254" s="165">
        <f>IF(N254="zníž. prenesená",J254,0)</f>
        <v>0</v>
      </c>
      <c r="BI254" s="165">
        <f>IF(N254="nulová",J254,0)</f>
        <v>0</v>
      </c>
      <c r="BJ254" s="17" t="s">
        <v>90</v>
      </c>
      <c r="BK254" s="165">
        <f>ROUND(I254*H254,2)</f>
        <v>0</v>
      </c>
      <c r="BL254" s="17" t="s">
        <v>134</v>
      </c>
      <c r="BM254" s="164" t="s">
        <v>370</v>
      </c>
    </row>
    <row r="255" spans="2:65" s="13" customFormat="1" ht="10.199999999999999">
      <c r="B255" s="173"/>
      <c r="D255" s="167" t="s">
        <v>136</v>
      </c>
      <c r="E255" s="174" t="s">
        <v>1</v>
      </c>
      <c r="F255" s="175" t="s">
        <v>371</v>
      </c>
      <c r="H255" s="176">
        <v>2.4</v>
      </c>
      <c r="I255" s="177"/>
      <c r="L255" s="173"/>
      <c r="M255" s="178"/>
      <c r="T255" s="179"/>
      <c r="AT255" s="174" t="s">
        <v>136</v>
      </c>
      <c r="AU255" s="174" t="s">
        <v>90</v>
      </c>
      <c r="AV255" s="13" t="s">
        <v>90</v>
      </c>
      <c r="AW255" s="13" t="s">
        <v>31</v>
      </c>
      <c r="AX255" s="13" t="s">
        <v>75</v>
      </c>
      <c r="AY255" s="174" t="s">
        <v>128</v>
      </c>
    </row>
    <row r="256" spans="2:65" s="14" customFormat="1" ht="10.199999999999999">
      <c r="B256" s="180"/>
      <c r="D256" s="167" t="s">
        <v>136</v>
      </c>
      <c r="E256" s="181" t="s">
        <v>1</v>
      </c>
      <c r="F256" s="182" t="s">
        <v>139</v>
      </c>
      <c r="H256" s="183">
        <v>2.4</v>
      </c>
      <c r="I256" s="184"/>
      <c r="L256" s="180"/>
      <c r="M256" s="185"/>
      <c r="T256" s="186"/>
      <c r="AT256" s="181" t="s">
        <v>136</v>
      </c>
      <c r="AU256" s="181" t="s">
        <v>90</v>
      </c>
      <c r="AV256" s="14" t="s">
        <v>134</v>
      </c>
      <c r="AW256" s="14" t="s">
        <v>31</v>
      </c>
      <c r="AX256" s="14" t="s">
        <v>83</v>
      </c>
      <c r="AY256" s="181" t="s">
        <v>128</v>
      </c>
    </row>
    <row r="257" spans="2:65" s="1" customFormat="1" ht="33" customHeight="1">
      <c r="B257" s="123"/>
      <c r="C257" s="153" t="s">
        <v>372</v>
      </c>
      <c r="D257" s="153" t="s">
        <v>130</v>
      </c>
      <c r="E257" s="154" t="s">
        <v>373</v>
      </c>
      <c r="F257" s="155" t="s">
        <v>374</v>
      </c>
      <c r="G257" s="156" t="s">
        <v>253</v>
      </c>
      <c r="H257" s="157">
        <v>125</v>
      </c>
      <c r="I257" s="158"/>
      <c r="J257" s="159">
        <f>ROUND(I257*H257,2)</f>
        <v>0</v>
      </c>
      <c r="K257" s="160"/>
      <c r="L257" s="32"/>
      <c r="M257" s="161" t="s">
        <v>1</v>
      </c>
      <c r="N257" s="122" t="s">
        <v>41</v>
      </c>
      <c r="P257" s="162">
        <f>O257*H257</f>
        <v>0</v>
      </c>
      <c r="Q257" s="162">
        <v>0</v>
      </c>
      <c r="R257" s="162">
        <f>Q257*H257</f>
        <v>0</v>
      </c>
      <c r="S257" s="162">
        <v>0</v>
      </c>
      <c r="T257" s="163">
        <f>S257*H257</f>
        <v>0</v>
      </c>
      <c r="AR257" s="164" t="s">
        <v>134</v>
      </c>
      <c r="AT257" s="164" t="s">
        <v>130</v>
      </c>
      <c r="AU257" s="164" t="s">
        <v>90</v>
      </c>
      <c r="AY257" s="17" t="s">
        <v>128</v>
      </c>
      <c r="BE257" s="165">
        <f>IF(N257="základná",J257,0)</f>
        <v>0</v>
      </c>
      <c r="BF257" s="165">
        <f>IF(N257="znížená",J257,0)</f>
        <v>0</v>
      </c>
      <c r="BG257" s="165">
        <f>IF(N257="zákl. prenesená",J257,0)</f>
        <v>0</v>
      </c>
      <c r="BH257" s="165">
        <f>IF(N257="zníž. prenesená",J257,0)</f>
        <v>0</v>
      </c>
      <c r="BI257" s="165">
        <f>IF(N257="nulová",J257,0)</f>
        <v>0</v>
      </c>
      <c r="BJ257" s="17" t="s">
        <v>90</v>
      </c>
      <c r="BK257" s="165">
        <f>ROUND(I257*H257,2)</f>
        <v>0</v>
      </c>
      <c r="BL257" s="17" t="s">
        <v>134</v>
      </c>
      <c r="BM257" s="164" t="s">
        <v>375</v>
      </c>
    </row>
    <row r="258" spans="2:65" s="13" customFormat="1" ht="10.199999999999999">
      <c r="B258" s="173"/>
      <c r="D258" s="167" t="s">
        <v>136</v>
      </c>
      <c r="E258" s="174" t="s">
        <v>1</v>
      </c>
      <c r="F258" s="175" t="s">
        <v>376</v>
      </c>
      <c r="H258" s="176">
        <v>80</v>
      </c>
      <c r="I258" s="177"/>
      <c r="L258" s="173"/>
      <c r="M258" s="178"/>
      <c r="T258" s="179"/>
      <c r="AT258" s="174" t="s">
        <v>136</v>
      </c>
      <c r="AU258" s="174" t="s">
        <v>90</v>
      </c>
      <c r="AV258" s="13" t="s">
        <v>90</v>
      </c>
      <c r="AW258" s="13" t="s">
        <v>31</v>
      </c>
      <c r="AX258" s="13" t="s">
        <v>75</v>
      </c>
      <c r="AY258" s="174" t="s">
        <v>128</v>
      </c>
    </row>
    <row r="259" spans="2:65" s="13" customFormat="1" ht="10.199999999999999">
      <c r="B259" s="173"/>
      <c r="D259" s="167" t="s">
        <v>136</v>
      </c>
      <c r="E259" s="174" t="s">
        <v>1</v>
      </c>
      <c r="F259" s="175" t="s">
        <v>377</v>
      </c>
      <c r="H259" s="176">
        <v>45</v>
      </c>
      <c r="I259" s="177"/>
      <c r="L259" s="173"/>
      <c r="M259" s="178"/>
      <c r="T259" s="179"/>
      <c r="AT259" s="174" t="s">
        <v>136</v>
      </c>
      <c r="AU259" s="174" t="s">
        <v>90</v>
      </c>
      <c r="AV259" s="13" t="s">
        <v>90</v>
      </c>
      <c r="AW259" s="13" t="s">
        <v>31</v>
      </c>
      <c r="AX259" s="13" t="s">
        <v>75</v>
      </c>
      <c r="AY259" s="174" t="s">
        <v>128</v>
      </c>
    </row>
    <row r="260" spans="2:65" s="14" customFormat="1" ht="10.199999999999999">
      <c r="B260" s="180"/>
      <c r="D260" s="167" t="s">
        <v>136</v>
      </c>
      <c r="E260" s="181" t="s">
        <v>1</v>
      </c>
      <c r="F260" s="182" t="s">
        <v>273</v>
      </c>
      <c r="H260" s="183">
        <v>125</v>
      </c>
      <c r="I260" s="184"/>
      <c r="L260" s="180"/>
      <c r="M260" s="185"/>
      <c r="T260" s="186"/>
      <c r="AT260" s="181" t="s">
        <v>136</v>
      </c>
      <c r="AU260" s="181" t="s">
        <v>90</v>
      </c>
      <c r="AV260" s="14" t="s">
        <v>134</v>
      </c>
      <c r="AW260" s="14" t="s">
        <v>31</v>
      </c>
      <c r="AX260" s="14" t="s">
        <v>83</v>
      </c>
      <c r="AY260" s="181" t="s">
        <v>128</v>
      </c>
    </row>
    <row r="261" spans="2:65" s="1" customFormat="1" ht="24.15" customHeight="1">
      <c r="B261" s="123"/>
      <c r="C261" s="199" t="s">
        <v>378</v>
      </c>
      <c r="D261" s="199" t="s">
        <v>228</v>
      </c>
      <c r="E261" s="200" t="s">
        <v>379</v>
      </c>
      <c r="F261" s="201" t="s">
        <v>380</v>
      </c>
      <c r="G261" s="202" t="s">
        <v>322</v>
      </c>
      <c r="H261" s="203">
        <v>80</v>
      </c>
      <c r="I261" s="204"/>
      <c r="J261" s="205">
        <f>ROUND(I261*H261,2)</f>
        <v>0</v>
      </c>
      <c r="K261" s="206"/>
      <c r="L261" s="207"/>
      <c r="M261" s="208" t="s">
        <v>1</v>
      </c>
      <c r="N261" s="209" t="s">
        <v>41</v>
      </c>
      <c r="P261" s="162">
        <f>O261*H261</f>
        <v>0</v>
      </c>
      <c r="Q261" s="162">
        <v>0</v>
      </c>
      <c r="R261" s="162">
        <f>Q261*H261</f>
        <v>0</v>
      </c>
      <c r="S261" s="162">
        <v>0</v>
      </c>
      <c r="T261" s="163">
        <f>S261*H261</f>
        <v>0</v>
      </c>
      <c r="AR261" s="164" t="s">
        <v>168</v>
      </c>
      <c r="AT261" s="164" t="s">
        <v>228</v>
      </c>
      <c r="AU261" s="164" t="s">
        <v>90</v>
      </c>
      <c r="AY261" s="17" t="s">
        <v>128</v>
      </c>
      <c r="BE261" s="165">
        <f>IF(N261="základná",J261,0)</f>
        <v>0</v>
      </c>
      <c r="BF261" s="165">
        <f>IF(N261="znížená",J261,0)</f>
        <v>0</v>
      </c>
      <c r="BG261" s="165">
        <f>IF(N261="zákl. prenesená",J261,0)</f>
        <v>0</v>
      </c>
      <c r="BH261" s="165">
        <f>IF(N261="zníž. prenesená",J261,0)</f>
        <v>0</v>
      </c>
      <c r="BI261" s="165">
        <f>IF(N261="nulová",J261,0)</f>
        <v>0</v>
      </c>
      <c r="BJ261" s="17" t="s">
        <v>90</v>
      </c>
      <c r="BK261" s="165">
        <f>ROUND(I261*H261,2)</f>
        <v>0</v>
      </c>
      <c r="BL261" s="17" t="s">
        <v>134</v>
      </c>
      <c r="BM261" s="164" t="s">
        <v>381</v>
      </c>
    </row>
    <row r="262" spans="2:65" s="13" customFormat="1" ht="10.199999999999999">
      <c r="B262" s="173"/>
      <c r="D262" s="167" t="s">
        <v>136</v>
      </c>
      <c r="E262" s="174" t="s">
        <v>1</v>
      </c>
      <c r="F262" s="175" t="s">
        <v>382</v>
      </c>
      <c r="H262" s="176">
        <v>80</v>
      </c>
      <c r="I262" s="177"/>
      <c r="L262" s="173"/>
      <c r="M262" s="178"/>
      <c r="T262" s="179"/>
      <c r="AT262" s="174" t="s">
        <v>136</v>
      </c>
      <c r="AU262" s="174" t="s">
        <v>90</v>
      </c>
      <c r="AV262" s="13" t="s">
        <v>90</v>
      </c>
      <c r="AW262" s="13" t="s">
        <v>31</v>
      </c>
      <c r="AX262" s="13" t="s">
        <v>75</v>
      </c>
      <c r="AY262" s="174" t="s">
        <v>128</v>
      </c>
    </row>
    <row r="263" spans="2:65" s="14" customFormat="1" ht="10.199999999999999">
      <c r="B263" s="180"/>
      <c r="D263" s="167" t="s">
        <v>136</v>
      </c>
      <c r="E263" s="181" t="s">
        <v>1</v>
      </c>
      <c r="F263" s="182" t="s">
        <v>139</v>
      </c>
      <c r="H263" s="183">
        <v>80</v>
      </c>
      <c r="I263" s="184"/>
      <c r="L263" s="180"/>
      <c r="M263" s="185"/>
      <c r="T263" s="186"/>
      <c r="AT263" s="181" t="s">
        <v>136</v>
      </c>
      <c r="AU263" s="181" t="s">
        <v>90</v>
      </c>
      <c r="AV263" s="14" t="s">
        <v>134</v>
      </c>
      <c r="AW263" s="14" t="s">
        <v>31</v>
      </c>
      <c r="AX263" s="14" t="s">
        <v>83</v>
      </c>
      <c r="AY263" s="181" t="s">
        <v>128</v>
      </c>
    </row>
    <row r="264" spans="2:65" s="1" customFormat="1" ht="21.75" customHeight="1">
      <c r="B264" s="123"/>
      <c r="C264" s="199" t="s">
        <v>383</v>
      </c>
      <c r="D264" s="199" t="s">
        <v>228</v>
      </c>
      <c r="E264" s="200" t="s">
        <v>384</v>
      </c>
      <c r="F264" s="201" t="s">
        <v>385</v>
      </c>
      <c r="G264" s="202" t="s">
        <v>322</v>
      </c>
      <c r="H264" s="203">
        <v>45</v>
      </c>
      <c r="I264" s="204"/>
      <c r="J264" s="205">
        <f>ROUND(I264*H264,2)</f>
        <v>0</v>
      </c>
      <c r="K264" s="206"/>
      <c r="L264" s="207"/>
      <c r="M264" s="208" t="s">
        <v>1</v>
      </c>
      <c r="N264" s="209" t="s">
        <v>41</v>
      </c>
      <c r="P264" s="162">
        <f>O264*H264</f>
        <v>0</v>
      </c>
      <c r="Q264" s="162">
        <v>0</v>
      </c>
      <c r="R264" s="162">
        <f>Q264*H264</f>
        <v>0</v>
      </c>
      <c r="S264" s="162">
        <v>0</v>
      </c>
      <c r="T264" s="163">
        <f>S264*H264</f>
        <v>0</v>
      </c>
      <c r="AR264" s="164" t="s">
        <v>168</v>
      </c>
      <c r="AT264" s="164" t="s">
        <v>228</v>
      </c>
      <c r="AU264" s="164" t="s">
        <v>90</v>
      </c>
      <c r="AY264" s="17" t="s">
        <v>128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7" t="s">
        <v>90</v>
      </c>
      <c r="BK264" s="165">
        <f>ROUND(I264*H264,2)</f>
        <v>0</v>
      </c>
      <c r="BL264" s="17" t="s">
        <v>134</v>
      </c>
      <c r="BM264" s="164" t="s">
        <v>386</v>
      </c>
    </row>
    <row r="265" spans="2:65" s="13" customFormat="1" ht="10.199999999999999">
      <c r="B265" s="173"/>
      <c r="D265" s="167" t="s">
        <v>136</v>
      </c>
      <c r="E265" s="174" t="s">
        <v>1</v>
      </c>
      <c r="F265" s="175" t="s">
        <v>387</v>
      </c>
      <c r="H265" s="176">
        <v>45</v>
      </c>
      <c r="I265" s="177"/>
      <c r="L265" s="173"/>
      <c r="M265" s="178"/>
      <c r="T265" s="179"/>
      <c r="AT265" s="174" t="s">
        <v>136</v>
      </c>
      <c r="AU265" s="174" t="s">
        <v>90</v>
      </c>
      <c r="AV265" s="13" t="s">
        <v>90</v>
      </c>
      <c r="AW265" s="13" t="s">
        <v>31</v>
      </c>
      <c r="AX265" s="13" t="s">
        <v>75</v>
      </c>
      <c r="AY265" s="174" t="s">
        <v>128</v>
      </c>
    </row>
    <row r="266" spans="2:65" s="14" customFormat="1" ht="10.199999999999999">
      <c r="B266" s="180"/>
      <c r="D266" s="167" t="s">
        <v>136</v>
      </c>
      <c r="E266" s="181" t="s">
        <v>1</v>
      </c>
      <c r="F266" s="182" t="s">
        <v>139</v>
      </c>
      <c r="H266" s="183">
        <v>45</v>
      </c>
      <c r="I266" s="184"/>
      <c r="L266" s="180"/>
      <c r="M266" s="185"/>
      <c r="T266" s="186"/>
      <c r="AT266" s="181" t="s">
        <v>136</v>
      </c>
      <c r="AU266" s="181" t="s">
        <v>90</v>
      </c>
      <c r="AV266" s="14" t="s">
        <v>134</v>
      </c>
      <c r="AW266" s="14" t="s">
        <v>31</v>
      </c>
      <c r="AX266" s="14" t="s">
        <v>83</v>
      </c>
      <c r="AY266" s="181" t="s">
        <v>128</v>
      </c>
    </row>
    <row r="267" spans="2:65" s="1" customFormat="1" ht="37.799999999999997" customHeight="1">
      <c r="B267" s="123"/>
      <c r="C267" s="153" t="s">
        <v>388</v>
      </c>
      <c r="D267" s="153" t="s">
        <v>130</v>
      </c>
      <c r="E267" s="154" t="s">
        <v>389</v>
      </c>
      <c r="F267" s="155" t="s">
        <v>390</v>
      </c>
      <c r="G267" s="156" t="s">
        <v>253</v>
      </c>
      <c r="H267" s="157">
        <v>90</v>
      </c>
      <c r="I267" s="158"/>
      <c r="J267" s="159">
        <f>ROUND(I267*H267,2)</f>
        <v>0</v>
      </c>
      <c r="K267" s="160"/>
      <c r="L267" s="32"/>
      <c r="M267" s="161" t="s">
        <v>1</v>
      </c>
      <c r="N267" s="122" t="s">
        <v>41</v>
      </c>
      <c r="P267" s="162">
        <f>O267*H267</f>
        <v>0</v>
      </c>
      <c r="Q267" s="162">
        <v>0</v>
      </c>
      <c r="R267" s="162">
        <f>Q267*H267</f>
        <v>0</v>
      </c>
      <c r="S267" s="162">
        <v>0</v>
      </c>
      <c r="T267" s="163">
        <f>S267*H267</f>
        <v>0</v>
      </c>
      <c r="AR267" s="164" t="s">
        <v>134</v>
      </c>
      <c r="AT267" s="164" t="s">
        <v>130</v>
      </c>
      <c r="AU267" s="164" t="s">
        <v>90</v>
      </c>
      <c r="AY267" s="17" t="s">
        <v>128</v>
      </c>
      <c r="BE267" s="165">
        <f>IF(N267="základná",J267,0)</f>
        <v>0</v>
      </c>
      <c r="BF267" s="165">
        <f>IF(N267="znížená",J267,0)</f>
        <v>0</v>
      </c>
      <c r="BG267" s="165">
        <f>IF(N267="zákl. prenesená",J267,0)</f>
        <v>0</v>
      </c>
      <c r="BH267" s="165">
        <f>IF(N267="zníž. prenesená",J267,0)</f>
        <v>0</v>
      </c>
      <c r="BI267" s="165">
        <f>IF(N267="nulová",J267,0)</f>
        <v>0</v>
      </c>
      <c r="BJ267" s="17" t="s">
        <v>90</v>
      </c>
      <c r="BK267" s="165">
        <f>ROUND(I267*H267,2)</f>
        <v>0</v>
      </c>
      <c r="BL267" s="17" t="s">
        <v>134</v>
      </c>
      <c r="BM267" s="164" t="s">
        <v>391</v>
      </c>
    </row>
    <row r="268" spans="2:65" s="1" customFormat="1" ht="21.75" customHeight="1">
      <c r="B268" s="123"/>
      <c r="C268" s="199" t="s">
        <v>392</v>
      </c>
      <c r="D268" s="199" t="s">
        <v>228</v>
      </c>
      <c r="E268" s="200" t="s">
        <v>393</v>
      </c>
      <c r="F268" s="201" t="s">
        <v>394</v>
      </c>
      <c r="G268" s="202" t="s">
        <v>322</v>
      </c>
      <c r="H268" s="203">
        <v>90.9</v>
      </c>
      <c r="I268" s="204"/>
      <c r="J268" s="205">
        <f>ROUND(I268*H268,2)</f>
        <v>0</v>
      </c>
      <c r="K268" s="206"/>
      <c r="L268" s="207"/>
      <c r="M268" s="208" t="s">
        <v>1</v>
      </c>
      <c r="N268" s="209" t="s">
        <v>41</v>
      </c>
      <c r="P268" s="162">
        <f>O268*H268</f>
        <v>0</v>
      </c>
      <c r="Q268" s="162">
        <v>0</v>
      </c>
      <c r="R268" s="162">
        <f>Q268*H268</f>
        <v>0</v>
      </c>
      <c r="S268" s="162">
        <v>0</v>
      </c>
      <c r="T268" s="163">
        <f>S268*H268</f>
        <v>0</v>
      </c>
      <c r="AR268" s="164" t="s">
        <v>168</v>
      </c>
      <c r="AT268" s="164" t="s">
        <v>228</v>
      </c>
      <c r="AU268" s="164" t="s">
        <v>90</v>
      </c>
      <c r="AY268" s="17" t="s">
        <v>128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7" t="s">
        <v>90</v>
      </c>
      <c r="BK268" s="165">
        <f>ROUND(I268*H268,2)</f>
        <v>0</v>
      </c>
      <c r="BL268" s="17" t="s">
        <v>134</v>
      </c>
      <c r="BM268" s="164" t="s">
        <v>395</v>
      </c>
    </row>
    <row r="269" spans="2:65" s="1" customFormat="1" ht="16.5" customHeight="1">
      <c r="B269" s="123"/>
      <c r="C269" s="153" t="s">
        <v>396</v>
      </c>
      <c r="D269" s="153" t="s">
        <v>130</v>
      </c>
      <c r="E269" s="154" t="s">
        <v>397</v>
      </c>
      <c r="F269" s="155" t="s">
        <v>398</v>
      </c>
      <c r="G269" s="156" t="s">
        <v>253</v>
      </c>
      <c r="H269" s="157">
        <v>60</v>
      </c>
      <c r="I269" s="158"/>
      <c r="J269" s="159">
        <f>ROUND(I269*H269,2)</f>
        <v>0</v>
      </c>
      <c r="K269" s="160"/>
      <c r="L269" s="32"/>
      <c r="M269" s="161" t="s">
        <v>1</v>
      </c>
      <c r="N269" s="122" t="s">
        <v>41</v>
      </c>
      <c r="P269" s="162">
        <f>O269*H269</f>
        <v>0</v>
      </c>
      <c r="Q269" s="162">
        <v>0</v>
      </c>
      <c r="R269" s="162">
        <f>Q269*H269</f>
        <v>0</v>
      </c>
      <c r="S269" s="162">
        <v>0</v>
      </c>
      <c r="T269" s="163">
        <f>S269*H269</f>
        <v>0</v>
      </c>
      <c r="AR269" s="164" t="s">
        <v>134</v>
      </c>
      <c r="AT269" s="164" t="s">
        <v>130</v>
      </c>
      <c r="AU269" s="164" t="s">
        <v>90</v>
      </c>
      <c r="AY269" s="17" t="s">
        <v>128</v>
      </c>
      <c r="BE269" s="165">
        <f>IF(N269="základná",J269,0)</f>
        <v>0</v>
      </c>
      <c r="BF269" s="165">
        <f>IF(N269="znížená",J269,0)</f>
        <v>0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7" t="s">
        <v>90</v>
      </c>
      <c r="BK269" s="165">
        <f>ROUND(I269*H269,2)</f>
        <v>0</v>
      </c>
      <c r="BL269" s="17" t="s">
        <v>134</v>
      </c>
      <c r="BM269" s="164" t="s">
        <v>399</v>
      </c>
    </row>
    <row r="270" spans="2:65" s="13" customFormat="1" ht="10.199999999999999">
      <c r="B270" s="173"/>
      <c r="D270" s="167" t="s">
        <v>136</v>
      </c>
      <c r="E270" s="174" t="s">
        <v>1</v>
      </c>
      <c r="F270" s="175" t="s">
        <v>400</v>
      </c>
      <c r="H270" s="176">
        <v>60</v>
      </c>
      <c r="I270" s="177"/>
      <c r="L270" s="173"/>
      <c r="M270" s="178"/>
      <c r="T270" s="179"/>
      <c r="AT270" s="174" t="s">
        <v>136</v>
      </c>
      <c r="AU270" s="174" t="s">
        <v>90</v>
      </c>
      <c r="AV270" s="13" t="s">
        <v>90</v>
      </c>
      <c r="AW270" s="13" t="s">
        <v>31</v>
      </c>
      <c r="AX270" s="13" t="s">
        <v>75</v>
      </c>
      <c r="AY270" s="174" t="s">
        <v>128</v>
      </c>
    </row>
    <row r="271" spans="2:65" s="14" customFormat="1" ht="10.199999999999999">
      <c r="B271" s="180"/>
      <c r="D271" s="167" t="s">
        <v>136</v>
      </c>
      <c r="E271" s="181" t="s">
        <v>1</v>
      </c>
      <c r="F271" s="182" t="s">
        <v>139</v>
      </c>
      <c r="H271" s="183">
        <v>60</v>
      </c>
      <c r="I271" s="184"/>
      <c r="L271" s="180"/>
      <c r="M271" s="185"/>
      <c r="T271" s="186"/>
      <c r="AT271" s="181" t="s">
        <v>136</v>
      </c>
      <c r="AU271" s="181" t="s">
        <v>90</v>
      </c>
      <c r="AV271" s="14" t="s">
        <v>134</v>
      </c>
      <c r="AW271" s="14" t="s">
        <v>31</v>
      </c>
      <c r="AX271" s="14" t="s">
        <v>83</v>
      </c>
      <c r="AY271" s="181" t="s">
        <v>128</v>
      </c>
    </row>
    <row r="272" spans="2:65" s="1" customFormat="1" ht="21.75" customHeight="1">
      <c r="B272" s="123"/>
      <c r="C272" s="153" t="s">
        <v>401</v>
      </c>
      <c r="D272" s="153" t="s">
        <v>130</v>
      </c>
      <c r="E272" s="154" t="s">
        <v>402</v>
      </c>
      <c r="F272" s="155" t="s">
        <v>403</v>
      </c>
      <c r="G272" s="156" t="s">
        <v>253</v>
      </c>
      <c r="H272" s="157">
        <v>60</v>
      </c>
      <c r="I272" s="158"/>
      <c r="J272" s="159">
        <f>ROUND(I272*H272,2)</f>
        <v>0</v>
      </c>
      <c r="K272" s="160"/>
      <c r="L272" s="32"/>
      <c r="M272" s="161" t="s">
        <v>1</v>
      </c>
      <c r="N272" s="122" t="s">
        <v>41</v>
      </c>
      <c r="P272" s="162">
        <f>O272*H272</f>
        <v>0</v>
      </c>
      <c r="Q272" s="162">
        <v>0</v>
      </c>
      <c r="R272" s="162">
        <f>Q272*H272</f>
        <v>0</v>
      </c>
      <c r="S272" s="162">
        <v>0</v>
      </c>
      <c r="T272" s="163">
        <f>S272*H272</f>
        <v>0</v>
      </c>
      <c r="AR272" s="164" t="s">
        <v>134</v>
      </c>
      <c r="AT272" s="164" t="s">
        <v>130</v>
      </c>
      <c r="AU272" s="164" t="s">
        <v>90</v>
      </c>
      <c r="AY272" s="17" t="s">
        <v>128</v>
      </c>
      <c r="BE272" s="165">
        <f>IF(N272="základná",J272,0)</f>
        <v>0</v>
      </c>
      <c r="BF272" s="165">
        <f>IF(N272="znížená",J272,0)</f>
        <v>0</v>
      </c>
      <c r="BG272" s="165">
        <f>IF(N272="zákl. prenesená",J272,0)</f>
        <v>0</v>
      </c>
      <c r="BH272" s="165">
        <f>IF(N272="zníž. prenesená",J272,0)</f>
        <v>0</v>
      </c>
      <c r="BI272" s="165">
        <f>IF(N272="nulová",J272,0)</f>
        <v>0</v>
      </c>
      <c r="BJ272" s="17" t="s">
        <v>90</v>
      </c>
      <c r="BK272" s="165">
        <f>ROUND(I272*H272,2)</f>
        <v>0</v>
      </c>
      <c r="BL272" s="17" t="s">
        <v>134</v>
      </c>
      <c r="BM272" s="164" t="s">
        <v>404</v>
      </c>
    </row>
    <row r="273" spans="2:65" s="13" customFormat="1" ht="10.199999999999999">
      <c r="B273" s="173"/>
      <c r="D273" s="167" t="s">
        <v>136</v>
      </c>
      <c r="E273" s="174" t="s">
        <v>1</v>
      </c>
      <c r="F273" s="175" t="s">
        <v>400</v>
      </c>
      <c r="H273" s="176">
        <v>60</v>
      </c>
      <c r="I273" s="177"/>
      <c r="L273" s="173"/>
      <c r="M273" s="178"/>
      <c r="T273" s="179"/>
      <c r="AT273" s="174" t="s">
        <v>136</v>
      </c>
      <c r="AU273" s="174" t="s">
        <v>90</v>
      </c>
      <c r="AV273" s="13" t="s">
        <v>90</v>
      </c>
      <c r="AW273" s="13" t="s">
        <v>31</v>
      </c>
      <c r="AX273" s="13" t="s">
        <v>75</v>
      </c>
      <c r="AY273" s="174" t="s">
        <v>128</v>
      </c>
    </row>
    <row r="274" spans="2:65" s="14" customFormat="1" ht="10.199999999999999">
      <c r="B274" s="180"/>
      <c r="D274" s="167" t="s">
        <v>136</v>
      </c>
      <c r="E274" s="181" t="s">
        <v>1</v>
      </c>
      <c r="F274" s="182" t="s">
        <v>139</v>
      </c>
      <c r="H274" s="183">
        <v>60</v>
      </c>
      <c r="I274" s="184"/>
      <c r="L274" s="180"/>
      <c r="M274" s="185"/>
      <c r="T274" s="186"/>
      <c r="AT274" s="181" t="s">
        <v>136</v>
      </c>
      <c r="AU274" s="181" t="s">
        <v>90</v>
      </c>
      <c r="AV274" s="14" t="s">
        <v>134</v>
      </c>
      <c r="AW274" s="14" t="s">
        <v>31</v>
      </c>
      <c r="AX274" s="14" t="s">
        <v>83</v>
      </c>
      <c r="AY274" s="181" t="s">
        <v>128</v>
      </c>
    </row>
    <row r="275" spans="2:65" s="1" customFormat="1" ht="24.15" customHeight="1">
      <c r="B275" s="123"/>
      <c r="C275" s="153" t="s">
        <v>405</v>
      </c>
      <c r="D275" s="153" t="s">
        <v>130</v>
      </c>
      <c r="E275" s="154" t="s">
        <v>406</v>
      </c>
      <c r="F275" s="155" t="s">
        <v>407</v>
      </c>
      <c r="G275" s="156" t="s">
        <v>253</v>
      </c>
      <c r="H275" s="157">
        <v>60</v>
      </c>
      <c r="I275" s="158"/>
      <c r="J275" s="159">
        <f>ROUND(I275*H275,2)</f>
        <v>0</v>
      </c>
      <c r="K275" s="160"/>
      <c r="L275" s="32"/>
      <c r="M275" s="161" t="s">
        <v>1</v>
      </c>
      <c r="N275" s="122" t="s">
        <v>41</v>
      </c>
      <c r="P275" s="162">
        <f>O275*H275</f>
        <v>0</v>
      </c>
      <c r="Q275" s="162">
        <v>0</v>
      </c>
      <c r="R275" s="162">
        <f>Q275*H275</f>
        <v>0</v>
      </c>
      <c r="S275" s="162">
        <v>0</v>
      </c>
      <c r="T275" s="163">
        <f>S275*H275</f>
        <v>0</v>
      </c>
      <c r="AR275" s="164" t="s">
        <v>134</v>
      </c>
      <c r="AT275" s="164" t="s">
        <v>130</v>
      </c>
      <c r="AU275" s="164" t="s">
        <v>90</v>
      </c>
      <c r="AY275" s="17" t="s">
        <v>128</v>
      </c>
      <c r="BE275" s="165">
        <f>IF(N275="základná",J275,0)</f>
        <v>0</v>
      </c>
      <c r="BF275" s="165">
        <f>IF(N275="znížená",J275,0)</f>
        <v>0</v>
      </c>
      <c r="BG275" s="165">
        <f>IF(N275="zákl. prenesená",J275,0)</f>
        <v>0</v>
      </c>
      <c r="BH275" s="165">
        <f>IF(N275="zníž. prenesená",J275,0)</f>
        <v>0</v>
      </c>
      <c r="BI275" s="165">
        <f>IF(N275="nulová",J275,0)</f>
        <v>0</v>
      </c>
      <c r="BJ275" s="17" t="s">
        <v>90</v>
      </c>
      <c r="BK275" s="165">
        <f>ROUND(I275*H275,2)</f>
        <v>0</v>
      </c>
      <c r="BL275" s="17" t="s">
        <v>134</v>
      </c>
      <c r="BM275" s="164" t="s">
        <v>408</v>
      </c>
    </row>
    <row r="276" spans="2:65" s="13" customFormat="1" ht="10.199999999999999">
      <c r="B276" s="173"/>
      <c r="D276" s="167" t="s">
        <v>136</v>
      </c>
      <c r="E276" s="174" t="s">
        <v>1</v>
      </c>
      <c r="F276" s="175" t="s">
        <v>409</v>
      </c>
      <c r="H276" s="176">
        <v>60</v>
      </c>
      <c r="I276" s="177"/>
      <c r="L276" s="173"/>
      <c r="M276" s="178"/>
      <c r="T276" s="179"/>
      <c r="AT276" s="174" t="s">
        <v>136</v>
      </c>
      <c r="AU276" s="174" t="s">
        <v>90</v>
      </c>
      <c r="AV276" s="13" t="s">
        <v>90</v>
      </c>
      <c r="AW276" s="13" t="s">
        <v>31</v>
      </c>
      <c r="AX276" s="13" t="s">
        <v>75</v>
      </c>
      <c r="AY276" s="174" t="s">
        <v>128</v>
      </c>
    </row>
    <row r="277" spans="2:65" s="14" customFormat="1" ht="10.199999999999999">
      <c r="B277" s="180"/>
      <c r="D277" s="167" t="s">
        <v>136</v>
      </c>
      <c r="E277" s="181" t="s">
        <v>1</v>
      </c>
      <c r="F277" s="182" t="s">
        <v>139</v>
      </c>
      <c r="H277" s="183">
        <v>60</v>
      </c>
      <c r="I277" s="184"/>
      <c r="L277" s="180"/>
      <c r="M277" s="185"/>
      <c r="T277" s="186"/>
      <c r="AT277" s="181" t="s">
        <v>136</v>
      </c>
      <c r="AU277" s="181" t="s">
        <v>90</v>
      </c>
      <c r="AV277" s="14" t="s">
        <v>134</v>
      </c>
      <c r="AW277" s="14" t="s">
        <v>31</v>
      </c>
      <c r="AX277" s="14" t="s">
        <v>83</v>
      </c>
      <c r="AY277" s="181" t="s">
        <v>128</v>
      </c>
    </row>
    <row r="278" spans="2:65" s="11" customFormat="1" ht="25.95" customHeight="1">
      <c r="B278" s="141"/>
      <c r="D278" s="142" t="s">
        <v>74</v>
      </c>
      <c r="E278" s="143" t="s">
        <v>410</v>
      </c>
      <c r="F278" s="143" t="s">
        <v>411</v>
      </c>
      <c r="I278" s="144"/>
      <c r="J278" s="145">
        <f>BK278</f>
        <v>0</v>
      </c>
      <c r="L278" s="141"/>
      <c r="M278" s="146"/>
      <c r="P278" s="147">
        <f>P279</f>
        <v>0</v>
      </c>
      <c r="R278" s="147">
        <f>R279</f>
        <v>0</v>
      </c>
      <c r="T278" s="148">
        <f>T279</f>
        <v>0</v>
      </c>
      <c r="AR278" s="142" t="s">
        <v>90</v>
      </c>
      <c r="AT278" s="149" t="s">
        <v>74</v>
      </c>
      <c r="AU278" s="149" t="s">
        <v>75</v>
      </c>
      <c r="AY278" s="142" t="s">
        <v>128</v>
      </c>
      <c r="BK278" s="150">
        <f>BK279</f>
        <v>0</v>
      </c>
    </row>
    <row r="279" spans="2:65" s="11" customFormat="1" ht="22.8" customHeight="1">
      <c r="B279" s="141"/>
      <c r="D279" s="142" t="s">
        <v>74</v>
      </c>
      <c r="E279" s="151" t="s">
        <v>412</v>
      </c>
      <c r="F279" s="151" t="s">
        <v>413</v>
      </c>
      <c r="I279" s="144"/>
      <c r="J279" s="152">
        <f>BK279</f>
        <v>0</v>
      </c>
      <c r="L279" s="141"/>
      <c r="M279" s="146"/>
      <c r="P279" s="147">
        <f>SUM(P280:P286)</f>
        <v>0</v>
      </c>
      <c r="R279" s="147">
        <f>SUM(R280:R286)</f>
        <v>0</v>
      </c>
      <c r="T279" s="148">
        <f>SUM(T280:T286)</f>
        <v>0</v>
      </c>
      <c r="AR279" s="142" t="s">
        <v>90</v>
      </c>
      <c r="AT279" s="149" t="s">
        <v>74</v>
      </c>
      <c r="AU279" s="149" t="s">
        <v>83</v>
      </c>
      <c r="AY279" s="142" t="s">
        <v>128</v>
      </c>
      <c r="BK279" s="150">
        <f>SUM(BK280:BK286)</f>
        <v>0</v>
      </c>
    </row>
    <row r="280" spans="2:65" s="1" customFormat="1" ht="33" customHeight="1">
      <c r="B280" s="123"/>
      <c r="C280" s="153" t="s">
        <v>414</v>
      </c>
      <c r="D280" s="153" t="s">
        <v>130</v>
      </c>
      <c r="E280" s="154" t="s">
        <v>415</v>
      </c>
      <c r="F280" s="155" t="s">
        <v>416</v>
      </c>
      <c r="G280" s="156" t="s">
        <v>171</v>
      </c>
      <c r="H280" s="157">
        <v>180</v>
      </c>
      <c r="I280" s="158"/>
      <c r="J280" s="159">
        <f>ROUND(I280*H280,2)</f>
        <v>0</v>
      </c>
      <c r="K280" s="160"/>
      <c r="L280" s="32"/>
      <c r="M280" s="161" t="s">
        <v>1</v>
      </c>
      <c r="N280" s="122" t="s">
        <v>41</v>
      </c>
      <c r="P280" s="162">
        <f>O280*H280</f>
        <v>0</v>
      </c>
      <c r="Q280" s="162">
        <v>0</v>
      </c>
      <c r="R280" s="162">
        <f>Q280*H280</f>
        <v>0</v>
      </c>
      <c r="S280" s="162">
        <v>0</v>
      </c>
      <c r="T280" s="163">
        <f>S280*H280</f>
        <v>0</v>
      </c>
      <c r="AR280" s="164" t="s">
        <v>261</v>
      </c>
      <c r="AT280" s="164" t="s">
        <v>130</v>
      </c>
      <c r="AU280" s="164" t="s">
        <v>90</v>
      </c>
      <c r="AY280" s="17" t="s">
        <v>128</v>
      </c>
      <c r="BE280" s="165">
        <f>IF(N280="základná",J280,0)</f>
        <v>0</v>
      </c>
      <c r="BF280" s="165">
        <f>IF(N280="znížená",J280,0)</f>
        <v>0</v>
      </c>
      <c r="BG280" s="165">
        <f>IF(N280="zákl. prenesená",J280,0)</f>
        <v>0</v>
      </c>
      <c r="BH280" s="165">
        <f>IF(N280="zníž. prenesená",J280,0)</f>
        <v>0</v>
      </c>
      <c r="BI280" s="165">
        <f>IF(N280="nulová",J280,0)</f>
        <v>0</v>
      </c>
      <c r="BJ280" s="17" t="s">
        <v>90</v>
      </c>
      <c r="BK280" s="165">
        <f>ROUND(I280*H280,2)</f>
        <v>0</v>
      </c>
      <c r="BL280" s="17" t="s">
        <v>261</v>
      </c>
      <c r="BM280" s="164" t="s">
        <v>417</v>
      </c>
    </row>
    <row r="281" spans="2:65" s="13" customFormat="1" ht="10.199999999999999">
      <c r="B281" s="173"/>
      <c r="D281" s="167" t="s">
        <v>136</v>
      </c>
      <c r="E281" s="174" t="s">
        <v>1</v>
      </c>
      <c r="F281" s="175" t="s">
        <v>418</v>
      </c>
      <c r="H281" s="176">
        <v>180</v>
      </c>
      <c r="I281" s="177"/>
      <c r="L281" s="173"/>
      <c r="M281" s="178"/>
      <c r="T281" s="179"/>
      <c r="AT281" s="174" t="s">
        <v>136</v>
      </c>
      <c r="AU281" s="174" t="s">
        <v>90</v>
      </c>
      <c r="AV281" s="13" t="s">
        <v>90</v>
      </c>
      <c r="AW281" s="13" t="s">
        <v>31</v>
      </c>
      <c r="AX281" s="13" t="s">
        <v>75</v>
      </c>
      <c r="AY281" s="174" t="s">
        <v>128</v>
      </c>
    </row>
    <row r="282" spans="2:65" s="14" customFormat="1" ht="10.199999999999999">
      <c r="B282" s="180"/>
      <c r="D282" s="167" t="s">
        <v>136</v>
      </c>
      <c r="E282" s="181" t="s">
        <v>1</v>
      </c>
      <c r="F282" s="182" t="s">
        <v>139</v>
      </c>
      <c r="H282" s="183">
        <v>180</v>
      </c>
      <c r="I282" s="184"/>
      <c r="L282" s="180"/>
      <c r="M282" s="185"/>
      <c r="T282" s="186"/>
      <c r="AT282" s="181" t="s">
        <v>136</v>
      </c>
      <c r="AU282" s="181" t="s">
        <v>90</v>
      </c>
      <c r="AV282" s="14" t="s">
        <v>134</v>
      </c>
      <c r="AW282" s="14" t="s">
        <v>31</v>
      </c>
      <c r="AX282" s="14" t="s">
        <v>83</v>
      </c>
      <c r="AY282" s="181" t="s">
        <v>128</v>
      </c>
    </row>
    <row r="283" spans="2:65" s="1" customFormat="1" ht="24.15" customHeight="1">
      <c r="B283" s="123"/>
      <c r="C283" s="199" t="s">
        <v>419</v>
      </c>
      <c r="D283" s="199" t="s">
        <v>228</v>
      </c>
      <c r="E283" s="200" t="s">
        <v>420</v>
      </c>
      <c r="F283" s="201" t="s">
        <v>421</v>
      </c>
      <c r="G283" s="202" t="s">
        <v>171</v>
      </c>
      <c r="H283" s="203">
        <v>207</v>
      </c>
      <c r="I283" s="204"/>
      <c r="J283" s="205">
        <f>ROUND(I283*H283,2)</f>
        <v>0</v>
      </c>
      <c r="K283" s="206"/>
      <c r="L283" s="207"/>
      <c r="M283" s="208" t="s">
        <v>1</v>
      </c>
      <c r="N283" s="209" t="s">
        <v>41</v>
      </c>
      <c r="P283" s="162">
        <f>O283*H283</f>
        <v>0</v>
      </c>
      <c r="Q283" s="162">
        <v>0</v>
      </c>
      <c r="R283" s="162">
        <f>Q283*H283</f>
        <v>0</v>
      </c>
      <c r="S283" s="162">
        <v>0</v>
      </c>
      <c r="T283" s="163">
        <f>S283*H283</f>
        <v>0</v>
      </c>
      <c r="AR283" s="164" t="s">
        <v>335</v>
      </c>
      <c r="AT283" s="164" t="s">
        <v>228</v>
      </c>
      <c r="AU283" s="164" t="s">
        <v>90</v>
      </c>
      <c r="AY283" s="17" t="s">
        <v>128</v>
      </c>
      <c r="BE283" s="165">
        <f>IF(N283="základná",J283,0)</f>
        <v>0</v>
      </c>
      <c r="BF283" s="165">
        <f>IF(N283="znížená",J283,0)</f>
        <v>0</v>
      </c>
      <c r="BG283" s="165">
        <f>IF(N283="zákl. prenesená",J283,0)</f>
        <v>0</v>
      </c>
      <c r="BH283" s="165">
        <f>IF(N283="zníž. prenesená",J283,0)</f>
        <v>0</v>
      </c>
      <c r="BI283" s="165">
        <f>IF(N283="nulová",J283,0)</f>
        <v>0</v>
      </c>
      <c r="BJ283" s="17" t="s">
        <v>90</v>
      </c>
      <c r="BK283" s="165">
        <f>ROUND(I283*H283,2)</f>
        <v>0</v>
      </c>
      <c r="BL283" s="17" t="s">
        <v>261</v>
      </c>
      <c r="BM283" s="164" t="s">
        <v>422</v>
      </c>
    </row>
    <row r="284" spans="2:65" s="13" customFormat="1" ht="10.199999999999999">
      <c r="B284" s="173"/>
      <c r="D284" s="167" t="s">
        <v>136</v>
      </c>
      <c r="E284" s="174" t="s">
        <v>1</v>
      </c>
      <c r="F284" s="175" t="s">
        <v>423</v>
      </c>
      <c r="H284" s="176">
        <v>207</v>
      </c>
      <c r="I284" s="177"/>
      <c r="L284" s="173"/>
      <c r="M284" s="178"/>
      <c r="T284" s="179"/>
      <c r="AT284" s="174" t="s">
        <v>136</v>
      </c>
      <c r="AU284" s="174" t="s">
        <v>90</v>
      </c>
      <c r="AV284" s="13" t="s">
        <v>90</v>
      </c>
      <c r="AW284" s="13" t="s">
        <v>31</v>
      </c>
      <c r="AX284" s="13" t="s">
        <v>75</v>
      </c>
      <c r="AY284" s="174" t="s">
        <v>128</v>
      </c>
    </row>
    <row r="285" spans="2:65" s="14" customFormat="1" ht="10.199999999999999">
      <c r="B285" s="180"/>
      <c r="D285" s="167" t="s">
        <v>136</v>
      </c>
      <c r="E285" s="181" t="s">
        <v>1</v>
      </c>
      <c r="F285" s="182" t="s">
        <v>139</v>
      </c>
      <c r="H285" s="183">
        <v>207</v>
      </c>
      <c r="I285" s="184"/>
      <c r="L285" s="180"/>
      <c r="M285" s="185"/>
      <c r="T285" s="186"/>
      <c r="AT285" s="181" t="s">
        <v>136</v>
      </c>
      <c r="AU285" s="181" t="s">
        <v>90</v>
      </c>
      <c r="AV285" s="14" t="s">
        <v>134</v>
      </c>
      <c r="AW285" s="14" t="s">
        <v>31</v>
      </c>
      <c r="AX285" s="14" t="s">
        <v>83</v>
      </c>
      <c r="AY285" s="181" t="s">
        <v>128</v>
      </c>
    </row>
    <row r="286" spans="2:65" s="1" customFormat="1" ht="24.15" customHeight="1">
      <c r="B286" s="123"/>
      <c r="C286" s="153" t="s">
        <v>424</v>
      </c>
      <c r="D286" s="153" t="s">
        <v>130</v>
      </c>
      <c r="E286" s="154" t="s">
        <v>425</v>
      </c>
      <c r="F286" s="155" t="s">
        <v>426</v>
      </c>
      <c r="G286" s="156" t="s">
        <v>427</v>
      </c>
      <c r="H286" s="210"/>
      <c r="I286" s="158"/>
      <c r="J286" s="159">
        <f>ROUND(I286*H286,2)</f>
        <v>0</v>
      </c>
      <c r="K286" s="160"/>
      <c r="L286" s="32"/>
      <c r="M286" s="194" t="s">
        <v>1</v>
      </c>
      <c r="N286" s="195" t="s">
        <v>41</v>
      </c>
      <c r="O286" s="196"/>
      <c r="P286" s="197">
        <f>O286*H286</f>
        <v>0</v>
      </c>
      <c r="Q286" s="197">
        <v>0</v>
      </c>
      <c r="R286" s="197">
        <f>Q286*H286</f>
        <v>0</v>
      </c>
      <c r="S286" s="197">
        <v>0</v>
      </c>
      <c r="T286" s="198">
        <f>S286*H286</f>
        <v>0</v>
      </c>
      <c r="AR286" s="164" t="s">
        <v>261</v>
      </c>
      <c r="AT286" s="164" t="s">
        <v>130</v>
      </c>
      <c r="AU286" s="164" t="s">
        <v>90</v>
      </c>
      <c r="AY286" s="17" t="s">
        <v>128</v>
      </c>
      <c r="BE286" s="165">
        <f>IF(N286="základná",J286,0)</f>
        <v>0</v>
      </c>
      <c r="BF286" s="165">
        <f>IF(N286="znížená",J286,0)</f>
        <v>0</v>
      </c>
      <c r="BG286" s="165">
        <f>IF(N286="zákl. prenesená",J286,0)</f>
        <v>0</v>
      </c>
      <c r="BH286" s="165">
        <f>IF(N286="zníž. prenesená",J286,0)</f>
        <v>0</v>
      </c>
      <c r="BI286" s="165">
        <f>IF(N286="nulová",J286,0)</f>
        <v>0</v>
      </c>
      <c r="BJ286" s="17" t="s">
        <v>90</v>
      </c>
      <c r="BK286" s="165">
        <f>ROUND(I286*H286,2)</f>
        <v>0</v>
      </c>
      <c r="BL286" s="17" t="s">
        <v>261</v>
      </c>
      <c r="BM286" s="164" t="s">
        <v>428</v>
      </c>
    </row>
    <row r="287" spans="2:65" s="1" customFormat="1" ht="6.9" customHeight="1">
      <c r="B287" s="47"/>
      <c r="C287" s="48"/>
      <c r="D287" s="48"/>
      <c r="E287" s="48"/>
      <c r="F287" s="48"/>
      <c r="G287" s="48"/>
      <c r="H287" s="48"/>
      <c r="I287" s="48"/>
      <c r="J287" s="48"/>
      <c r="K287" s="48"/>
      <c r="L287" s="32"/>
    </row>
    <row r="289" spans="2:8" ht="14.4" customHeight="1">
      <c r="B289" s="267" t="s">
        <v>437</v>
      </c>
      <c r="C289" s="268"/>
      <c r="D289" s="268"/>
      <c r="E289" s="268"/>
      <c r="F289" s="268"/>
      <c r="G289" s="269"/>
      <c r="H289" s="269"/>
    </row>
    <row r="290" spans="2:8" ht="41.4" customHeight="1">
      <c r="B290" s="270" t="s">
        <v>438</v>
      </c>
      <c r="C290" s="271"/>
      <c r="D290" s="271"/>
      <c r="E290" s="271"/>
      <c r="F290" s="271"/>
      <c r="G290" s="271"/>
      <c r="H290" s="271"/>
    </row>
    <row r="291" spans="2:8" ht="68.400000000000006" customHeight="1">
      <c r="B291" s="270" t="s">
        <v>439</v>
      </c>
      <c r="C291" s="270"/>
      <c r="D291" s="270"/>
      <c r="E291" s="270"/>
      <c r="F291" s="270"/>
      <c r="G291" s="270"/>
      <c r="H291" s="270"/>
    </row>
    <row r="292" spans="2:8" ht="68.400000000000006" customHeight="1">
      <c r="B292" s="270" t="s">
        <v>440</v>
      </c>
      <c r="C292" s="270"/>
      <c r="D292" s="270"/>
      <c r="E292" s="270"/>
      <c r="F292" s="270"/>
      <c r="G292" s="270"/>
      <c r="H292" s="270"/>
    </row>
    <row r="293" spans="2:8" ht="68.400000000000006" customHeight="1">
      <c r="B293" s="270" t="s">
        <v>441</v>
      </c>
      <c r="C293" s="270"/>
      <c r="D293" s="270"/>
      <c r="E293" s="270"/>
      <c r="F293" s="270"/>
      <c r="G293" s="270"/>
      <c r="H293" s="270"/>
    </row>
    <row r="294" spans="2:8" ht="68.400000000000006" customHeight="1">
      <c r="B294" s="270" t="s">
        <v>442</v>
      </c>
      <c r="C294" s="270"/>
      <c r="D294" s="270"/>
      <c r="E294" s="270"/>
      <c r="F294" s="270"/>
      <c r="G294" s="270"/>
      <c r="H294" s="270"/>
    </row>
    <row r="295" spans="2:8" ht="68.400000000000006" customHeight="1">
      <c r="B295" s="270" t="s">
        <v>443</v>
      </c>
      <c r="C295" s="270"/>
      <c r="D295" s="270"/>
      <c r="E295" s="270"/>
      <c r="F295" s="270"/>
      <c r="G295" s="270"/>
      <c r="H295" s="270"/>
    </row>
    <row r="296" spans="2:8" ht="19.2" customHeight="1">
      <c r="B296" s="270" t="s">
        <v>444</v>
      </c>
      <c r="C296" s="270"/>
      <c r="D296" s="270"/>
      <c r="E296" s="270"/>
      <c r="F296" s="270"/>
      <c r="G296" s="270"/>
      <c r="H296" s="270"/>
    </row>
  </sheetData>
  <autoFilter ref="C132:K286" xr:uid="{00000000-0009-0000-0000-000002000000}"/>
  <mergeCells count="21">
    <mergeCell ref="B296:H296"/>
    <mergeCell ref="B291:H291"/>
    <mergeCell ref="B292:H292"/>
    <mergeCell ref="B293:H293"/>
    <mergeCell ref="B294:H294"/>
    <mergeCell ref="B295:H295"/>
    <mergeCell ref="D111:F111"/>
    <mergeCell ref="E123:H123"/>
    <mergeCell ref="E125:H125"/>
    <mergeCell ref="L2:V2"/>
    <mergeCell ref="B290:H290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1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429</v>
      </c>
      <c r="H4" s="20"/>
    </row>
    <row r="5" spans="2:8" ht="12" customHeight="1">
      <c r="B5" s="20"/>
      <c r="C5" s="24" t="s">
        <v>12</v>
      </c>
      <c r="D5" s="227" t="s">
        <v>13</v>
      </c>
      <c r="E5" s="223"/>
      <c r="F5" s="223"/>
      <c r="H5" s="20"/>
    </row>
    <row r="6" spans="2:8" ht="36.9" customHeight="1">
      <c r="B6" s="20"/>
      <c r="C6" s="26" t="s">
        <v>15</v>
      </c>
      <c r="D6" s="224" t="s">
        <v>16</v>
      </c>
      <c r="E6" s="223"/>
      <c r="F6" s="223"/>
      <c r="H6" s="20"/>
    </row>
    <row r="7" spans="2:8" ht="16.5" customHeight="1">
      <c r="B7" s="20"/>
      <c r="C7" s="27" t="s">
        <v>21</v>
      </c>
      <c r="D7" s="55" t="str">
        <f>'Rekapitulácia stavby'!AN8</f>
        <v>5. 12. 2022</v>
      </c>
      <c r="H7" s="20"/>
    </row>
    <row r="8" spans="2:8" s="1" customFormat="1" ht="10.8" customHeight="1">
      <c r="B8" s="32"/>
      <c r="H8" s="32"/>
    </row>
    <row r="9" spans="2:8" s="10" customFormat="1" ht="29.25" customHeight="1">
      <c r="B9" s="132"/>
      <c r="C9" s="133" t="s">
        <v>56</v>
      </c>
      <c r="D9" s="134" t="s">
        <v>57</v>
      </c>
      <c r="E9" s="134" t="s">
        <v>116</v>
      </c>
      <c r="F9" s="135" t="s">
        <v>430</v>
      </c>
      <c r="H9" s="132"/>
    </row>
    <row r="10" spans="2:8" s="1" customFormat="1" ht="26.4" customHeight="1">
      <c r="B10" s="32"/>
      <c r="C10" s="211" t="s">
        <v>431</v>
      </c>
      <c r="D10" s="211" t="s">
        <v>81</v>
      </c>
      <c r="H10" s="32"/>
    </row>
    <row r="11" spans="2:8" s="1" customFormat="1" ht="16.8" customHeight="1">
      <c r="B11" s="32"/>
      <c r="C11" s="212" t="s">
        <v>88</v>
      </c>
      <c r="D11" s="213" t="s">
        <v>1</v>
      </c>
      <c r="E11" s="214" t="s">
        <v>1</v>
      </c>
      <c r="F11" s="215">
        <v>98</v>
      </c>
      <c r="H11" s="32"/>
    </row>
    <row r="12" spans="2:8" s="1" customFormat="1" ht="16.8" customHeight="1">
      <c r="B12" s="32"/>
      <c r="C12" s="216" t="s">
        <v>1</v>
      </c>
      <c r="D12" s="216" t="s">
        <v>173</v>
      </c>
      <c r="E12" s="17" t="s">
        <v>1</v>
      </c>
      <c r="F12" s="217">
        <v>0</v>
      </c>
      <c r="H12" s="32"/>
    </row>
    <row r="13" spans="2:8" s="1" customFormat="1" ht="16.8" customHeight="1">
      <c r="B13" s="32"/>
      <c r="C13" s="216" t="s">
        <v>1</v>
      </c>
      <c r="D13" s="216" t="s">
        <v>174</v>
      </c>
      <c r="E13" s="17" t="s">
        <v>1</v>
      </c>
      <c r="F13" s="217">
        <v>98</v>
      </c>
      <c r="H13" s="32"/>
    </row>
    <row r="14" spans="2:8" s="1" customFormat="1" ht="16.8" customHeight="1">
      <c r="B14" s="32"/>
      <c r="C14" s="216" t="s">
        <v>88</v>
      </c>
      <c r="D14" s="216" t="s">
        <v>175</v>
      </c>
      <c r="E14" s="17" t="s">
        <v>1</v>
      </c>
      <c r="F14" s="217">
        <v>98</v>
      </c>
      <c r="H14" s="32"/>
    </row>
    <row r="15" spans="2:8" s="1" customFormat="1" ht="16.8" customHeight="1">
      <c r="B15" s="32"/>
      <c r="C15" s="218" t="s">
        <v>432</v>
      </c>
      <c r="H15" s="32"/>
    </row>
    <row r="16" spans="2:8" s="1" customFormat="1" ht="20.399999999999999">
      <c r="B16" s="32"/>
      <c r="C16" s="216" t="s">
        <v>169</v>
      </c>
      <c r="D16" s="216" t="s">
        <v>170</v>
      </c>
      <c r="E16" s="17" t="s">
        <v>171</v>
      </c>
      <c r="F16" s="217">
        <v>98</v>
      </c>
      <c r="H16" s="32"/>
    </row>
    <row r="17" spans="2:8" s="1" customFormat="1" ht="20.399999999999999">
      <c r="B17" s="32"/>
      <c r="C17" s="216" t="s">
        <v>182</v>
      </c>
      <c r="D17" s="216" t="s">
        <v>183</v>
      </c>
      <c r="E17" s="17" t="s">
        <v>171</v>
      </c>
      <c r="F17" s="217">
        <v>366.85</v>
      </c>
      <c r="H17" s="32"/>
    </row>
    <row r="18" spans="2:8" s="1" customFormat="1" ht="20.399999999999999">
      <c r="B18" s="32"/>
      <c r="C18" s="216" t="s">
        <v>188</v>
      </c>
      <c r="D18" s="216" t="s">
        <v>189</v>
      </c>
      <c r="E18" s="17" t="s">
        <v>171</v>
      </c>
      <c r="F18" s="217">
        <v>98</v>
      </c>
      <c r="H18" s="32"/>
    </row>
    <row r="19" spans="2:8" s="1" customFormat="1" ht="16.8" customHeight="1">
      <c r="B19" s="32"/>
      <c r="C19" s="212" t="s">
        <v>91</v>
      </c>
      <c r="D19" s="213" t="s">
        <v>1</v>
      </c>
      <c r="E19" s="214" t="s">
        <v>1</v>
      </c>
      <c r="F19" s="215">
        <v>268.85000000000002</v>
      </c>
      <c r="H19" s="32"/>
    </row>
    <row r="20" spans="2:8" s="1" customFormat="1" ht="16.8" customHeight="1">
      <c r="B20" s="32"/>
      <c r="C20" s="216" t="s">
        <v>1</v>
      </c>
      <c r="D20" s="216" t="s">
        <v>180</v>
      </c>
      <c r="E20" s="17" t="s">
        <v>1</v>
      </c>
      <c r="F20" s="217">
        <v>0</v>
      </c>
      <c r="H20" s="32"/>
    </row>
    <row r="21" spans="2:8" s="1" customFormat="1" ht="16.8" customHeight="1">
      <c r="B21" s="32"/>
      <c r="C21" s="216" t="s">
        <v>1</v>
      </c>
      <c r="D21" s="216" t="s">
        <v>92</v>
      </c>
      <c r="E21" s="17" t="s">
        <v>1</v>
      </c>
      <c r="F21" s="217">
        <v>268.85000000000002</v>
      </c>
      <c r="H21" s="32"/>
    </row>
    <row r="22" spans="2:8" s="1" customFormat="1" ht="16.8" customHeight="1">
      <c r="B22" s="32"/>
      <c r="C22" s="216" t="s">
        <v>91</v>
      </c>
      <c r="D22" s="216" t="s">
        <v>175</v>
      </c>
      <c r="E22" s="17" t="s">
        <v>1</v>
      </c>
      <c r="F22" s="217">
        <v>268.85000000000002</v>
      </c>
      <c r="H22" s="32"/>
    </row>
    <row r="23" spans="2:8" s="1" customFormat="1" ht="16.8" customHeight="1">
      <c r="B23" s="32"/>
      <c r="C23" s="218" t="s">
        <v>432</v>
      </c>
      <c r="H23" s="32"/>
    </row>
    <row r="24" spans="2:8" s="1" customFormat="1" ht="16.8" customHeight="1">
      <c r="B24" s="32"/>
      <c r="C24" s="216" t="s">
        <v>177</v>
      </c>
      <c r="D24" s="216" t="s">
        <v>178</v>
      </c>
      <c r="E24" s="17" t="s">
        <v>171</v>
      </c>
      <c r="F24" s="217">
        <v>268.85000000000002</v>
      </c>
      <c r="H24" s="32"/>
    </row>
    <row r="25" spans="2:8" s="1" customFormat="1" ht="20.399999999999999">
      <c r="B25" s="32"/>
      <c r="C25" s="216" t="s">
        <v>182</v>
      </c>
      <c r="D25" s="216" t="s">
        <v>183</v>
      </c>
      <c r="E25" s="17" t="s">
        <v>171</v>
      </c>
      <c r="F25" s="217">
        <v>366.85</v>
      </c>
      <c r="H25" s="32"/>
    </row>
    <row r="26" spans="2:8" s="1" customFormat="1" ht="20.399999999999999">
      <c r="B26" s="32"/>
      <c r="C26" s="216" t="s">
        <v>192</v>
      </c>
      <c r="D26" s="216" t="s">
        <v>193</v>
      </c>
      <c r="E26" s="17" t="s">
        <v>171</v>
      </c>
      <c r="F26" s="217">
        <v>268.85000000000002</v>
      </c>
      <c r="H26" s="32"/>
    </row>
    <row r="27" spans="2:8" s="1" customFormat="1" ht="26.4" customHeight="1">
      <c r="B27" s="32"/>
      <c r="C27" s="211" t="s">
        <v>433</v>
      </c>
      <c r="D27" s="211" t="s">
        <v>86</v>
      </c>
      <c r="H27" s="32"/>
    </row>
    <row r="28" spans="2:8" s="1" customFormat="1" ht="16.8" customHeight="1">
      <c r="B28" s="32"/>
      <c r="C28" s="212" t="s">
        <v>88</v>
      </c>
      <c r="D28" s="213" t="s">
        <v>1</v>
      </c>
      <c r="E28" s="214" t="s">
        <v>1</v>
      </c>
      <c r="F28" s="215">
        <v>98</v>
      </c>
      <c r="H28" s="32"/>
    </row>
    <row r="29" spans="2:8" s="1" customFormat="1" ht="16.8" customHeight="1">
      <c r="B29" s="32"/>
      <c r="C29" s="212" t="s">
        <v>91</v>
      </c>
      <c r="D29" s="213" t="s">
        <v>1</v>
      </c>
      <c r="E29" s="214" t="s">
        <v>1</v>
      </c>
      <c r="F29" s="215">
        <v>268.85000000000002</v>
      </c>
      <c r="H29" s="32"/>
    </row>
    <row r="30" spans="2:8" s="1" customFormat="1" ht="7.35" customHeight="1">
      <c r="B30" s="47"/>
      <c r="C30" s="48"/>
      <c r="D30" s="48"/>
      <c r="E30" s="48"/>
      <c r="F30" s="48"/>
      <c r="G30" s="48"/>
      <c r="H30" s="32"/>
    </row>
    <row r="31" spans="2:8" s="1" customFormat="1" ht="10.199999999999999"/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05x - SO04 - Areálové spe...</vt:lpstr>
      <vt:lpstr>05x1 - SO05 - Stavebné úp...</vt:lpstr>
      <vt:lpstr>Zoznam figúr</vt:lpstr>
      <vt:lpstr>'05x - SO04 - Areálové spe...'!Názvy_tlače</vt:lpstr>
      <vt:lpstr>'05x1 - SO05 - Stavebné úp...'!Názvy_tlače</vt:lpstr>
      <vt:lpstr>'Rekapitulácia stavby'!Názvy_tlače</vt:lpstr>
      <vt:lpstr>'Zoznam figúr'!Názvy_tlače</vt:lpstr>
      <vt:lpstr>'05x - SO04 - Areálové spe...'!Oblasť_tlače</vt:lpstr>
      <vt:lpstr>'05x1 - SO05 - Stavebné úp...'!Oblasť_tlače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PETINKANTB\Petinka</dc:creator>
  <cp:lastModifiedBy>Petinka</cp:lastModifiedBy>
  <dcterms:created xsi:type="dcterms:W3CDTF">2022-12-15T06:44:59Z</dcterms:created>
  <dcterms:modified xsi:type="dcterms:W3CDTF">2022-12-15T06:48:21Z</dcterms:modified>
</cp:coreProperties>
</file>