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plusData\Export\"/>
    </mc:Choice>
  </mc:AlternateContent>
  <bookViews>
    <workbookView xWindow="0" yWindow="0" windowWidth="0" windowHeight="0" firstSheet="1" activeTab="1"/>
  </bookViews>
  <sheets>
    <sheet name="Rekapitulácia stavby" sheetId="1" state="veryHidden" r:id="rId1"/>
    <sheet name="07 - Zmena podláh - pôvod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'07 - Zmena podláh - pôvod...'!$C$121:$K$140</definedName>
    <definedName name="_xlnm.Print_Area" localSheetId="1">'07 - Zmena podláh - pôvod...'!$C$4:$J$76,'07 - Zmena podláh - pôvod...'!$C$82:$J$103,'07 - Zmena podláh - pôvod...'!$C$109:$J$140</definedName>
    <definedName name="_xlnm.Print_Titles" localSheetId="1">'07 - Zmena podláh - pôvod...'!$121:$121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28"/>
  <c r="BH128"/>
  <c r="BG128"/>
  <c r="BE128"/>
  <c r="T128"/>
  <c r="T127"/>
  <c r="R128"/>
  <c r="R127"/>
  <c r="P128"/>
  <c r="P127"/>
  <c r="BI126"/>
  <c r="BH126"/>
  <c r="BG126"/>
  <c r="BE126"/>
  <c r="T126"/>
  <c r="R126"/>
  <c r="P126"/>
  <c r="BI125"/>
  <c r="BH125"/>
  <c r="BG125"/>
  <c r="BE125"/>
  <c r="T125"/>
  <c r="R125"/>
  <c r="P125"/>
  <c r="J118"/>
  <c r="F118"/>
  <c r="F116"/>
  <c r="E114"/>
  <c r="J91"/>
  <c r="F91"/>
  <c r="F89"/>
  <c r="E87"/>
  <c r="J24"/>
  <c r="E24"/>
  <c r="J92"/>
  <c r="J23"/>
  <c r="J18"/>
  <c r="E18"/>
  <c r="F119"/>
  <c r="J17"/>
  <c r="J12"/>
  <c r="J116"/>
  <c r="E7"/>
  <c r="E112"/>
  <c i="1" r="L90"/>
  <c r="AM90"/>
  <c r="AM89"/>
  <c r="L89"/>
  <c r="AM87"/>
  <c r="L87"/>
  <c r="L85"/>
  <c r="L84"/>
  <c i="2" r="J140"/>
  <c r="J139"/>
  <c r="J138"/>
  <c r="J137"/>
  <c r="BK136"/>
  <c r="BK133"/>
  <c r="BK131"/>
  <c r="J126"/>
  <c r="J136"/>
  <c r="J133"/>
  <c r="J131"/>
  <c r="J128"/>
  <c r="BK125"/>
  <c r="BK140"/>
  <c r="BK139"/>
  <c r="BK138"/>
  <c r="BK137"/>
  <c r="BK134"/>
  <c r="J132"/>
  <c r="BK128"/>
  <c r="J125"/>
  <c r="J134"/>
  <c r="BK132"/>
  <c r="BK126"/>
  <c i="1" r="AS94"/>
  <c i="2" l="1" r="BK124"/>
  <c r="J124"/>
  <c r="J98"/>
  <c r="P124"/>
  <c r="P123"/>
  <c r="T124"/>
  <c r="T123"/>
  <c r="BK130"/>
  <c r="R130"/>
  <c r="T130"/>
  <c r="P135"/>
  <c r="R135"/>
  <c r="R124"/>
  <c r="R123"/>
  <c r="P130"/>
  <c r="P129"/>
  <c r="BK135"/>
  <c r="J135"/>
  <c r="J102"/>
  <c r="T135"/>
  <c r="BK127"/>
  <c r="J127"/>
  <c r="J99"/>
  <c r="E85"/>
  <c r="J89"/>
  <c r="F92"/>
  <c r="J119"/>
  <c r="BF125"/>
  <c r="BF128"/>
  <c r="BF133"/>
  <c r="BF134"/>
  <c r="BF140"/>
  <c r="BF126"/>
  <c r="BF131"/>
  <c r="BF132"/>
  <c r="BF136"/>
  <c r="BF137"/>
  <c r="BF138"/>
  <c r="BF139"/>
  <c r="F36"/>
  <c i="1" r="BC95"/>
  <c r="BC94"/>
  <c r="W32"/>
  <c i="2" r="F37"/>
  <c i="1" r="BD95"/>
  <c r="BD94"/>
  <c r="W33"/>
  <c i="2" r="F33"/>
  <c i="1" r="AZ95"/>
  <c r="AZ94"/>
  <c r="W29"/>
  <c i="2" r="F35"/>
  <c i="1" r="BB95"/>
  <c r="BB94"/>
  <c r="W31"/>
  <c i="2" r="J33"/>
  <c i="1" r="AV95"/>
  <c i="2" l="1" r="T129"/>
  <c r="T122"/>
  <c r="R129"/>
  <c r="R122"/>
  <c r="BK129"/>
  <c r="J129"/>
  <c r="J100"/>
  <c r="P122"/>
  <c i="1" r="AU95"/>
  <c i="2" r="J130"/>
  <c r="J101"/>
  <c r="BK123"/>
  <c r="BK122"/>
  <c r="J122"/>
  <c r="J96"/>
  <c i="1" r="AU94"/>
  <c r="AV94"/>
  <c r="AK29"/>
  <c r="AY94"/>
  <c i="2" r="F34"/>
  <c i="1" r="BA95"/>
  <c r="BA94"/>
  <c r="W30"/>
  <c r="AX94"/>
  <c i="2" r="J34"/>
  <c i="1" r="AW95"/>
  <c r="AT95"/>
  <c i="2" l="1" r="J123"/>
  <c r="J97"/>
  <c r="J30"/>
  <c i="1" r="AG95"/>
  <c r="AG94"/>
  <c r="AK26"/>
  <c r="AW94"/>
  <c r="AK30"/>
  <c r="AK35"/>
  <c i="2" l="1" r="J39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<sst xmlns="http://schemas.openxmlformats.org/spreadsheetml/2006/main">
  <si>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</si>
  <si>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</si>
  <si>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</si>
  <si>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</si>
  <si>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{d93c93f2-1287-47fa-8692-3c0fd530ac32}</t>
  </si>
  <si>
    <t xml:space="preserve">&gt;&gt;  skryté stĺpce  &lt;&lt;</t>
  </si>
  <si>
    <t>0,001</t>
  </si>
  <si>
    <t>20</t>
  </si>
  <si>
    <t>0,01</t>
  </si>
  <si>
    <t>REKAPITULÁCIA STAVBY</t>
  </si>
  <si>
    <t xml:space="preserve">v ---  nižšie sa nachádzajú doplnkové a pomocné údaje k zostavám  --- v</t>
  </si>
  <si>
    <t>Kód:</t>
  </si>
  <si>
    <t>2144</t>
  </si>
  <si>
    <t>Stavba:</t>
  </si>
  <si>
    <t>Predškolské zariadenie - nový objekt</t>
  </si>
  <si>
    <t>JKSO:</t>
  </si>
  <si>
    <t>KS:</t>
  </si>
  <si>
    <t>Miesto:</t>
  </si>
  <si>
    <t>Bučany</t>
  </si>
  <si>
    <t>Dátum:</t>
  </si>
  <si>
    <t>25. 5. 2022</t>
  </si>
  <si>
    <t>Objednávateľ:</t>
  </si>
  <si>
    <t>IČO:</t>
  </si>
  <si>
    <t>Obec Bučany</t>
  </si>
  <si>
    <t>IČ DPH:</t>
  </si>
  <si>
    <t>Zhotoviteľ:</t>
  </si>
  <si>
    <t xml:space="preserve"> </t>
  </si>
  <si>
    <t>Projektant:</t>
  </si>
  <si>
    <t>Ing. Juraj Kobza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</si>
  <si>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</si>
  <si>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</si>
  <si>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</si>
  <si>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</si>
  <si>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</si>
  <si>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</si>
  <si>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</si>
  <si>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</si>
  <si>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</si>
  <si>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</si>
  <si>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</si>
  <si>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</si>
  <si>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</si>
  <si>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</si>
  <si>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</si>
  <si>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</si>
  <si>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</si>
  <si>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</si>
  <si>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</si>
  <si>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</si>
  <si>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</si>
  <si>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</si>
  <si>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</si>
  <si>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</si>
  <si>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</si>
  <si>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</si>
  <si>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</si>
  <si>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</si>
  <si>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</si>
  <si>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</si>
  <si>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</si>
  <si>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</si>
  <si>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</si>
  <si>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</si>
  <si>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</si>
  <si>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</si>
  <si>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</si>
  <si>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</si>
  <si>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</si>
  <si>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</si>
  <si>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</si>
  <si>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</si>
  <si>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</si>
  <si>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</si>
  <si>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</si>
  <si>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</si>
  <si>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</si>
  <si>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</si>
  <si>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07</t>
  </si>
  <si>
    <t>Zmena podláh - pôvodný stav</t>
  </si>
  <si>
    <t>STA</t>
  </si>
  <si>
    <t>1</t>
  </si>
  <si>
    <t>{5173624d-e0df-444a-89d6-8fcafd5ec29f}</t>
  </si>
  <si>
    <t>KRYCÍ LIST ROZPOČTU</t>
  </si>
  <si>
    <t>Objekt:</t>
  </si>
  <si>
    <t>07 - Zmena podláh - pôvodný stav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</si>
  <si>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</si>
  <si>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</si>
  <si>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</si>
  <si>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</si>
  <si>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</si>
  <si>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</si>
  <si>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Úpravy povrchov, podlahy, osadenie</t>
  </si>
  <si>
    <t xml:space="preserve">    99 - Presun hmôt HSV</t>
  </si>
  <si>
    <t>PSV - Práce a dodávky PSV</t>
  </si>
  <si>
    <t xml:space="preserve">    771 - Podlahy z dlaždíc</t>
  </si>
  <si>
    <t xml:space="preserve">    776 - Podlahy povlakové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</si>
  <si>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</si>
  <si>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</si>
  <si>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</si>
  <si>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</si>
  <si>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</si>
  <si>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</si>
  <si>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</si>
  <si>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</si>
  <si>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</si>
  <si>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</si>
  <si>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</si>
  <si>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</si>
  <si>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</si>
  <si>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</si>
  <si>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</si>
  <si>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</si>
  <si>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</si>
  <si>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13</t>
  </si>
  <si>
    <t>K</t>
  </si>
  <si>
    <t>632455603</t>
  </si>
  <si>
    <t>Cementový poter BAUMIT Estrich, triedy CT-C20-F5, hr. 45 mm</t>
  </si>
  <si>
    <t>m2</t>
  </si>
  <si>
    <t>4</t>
  </si>
  <si>
    <t>2</t>
  </si>
  <si>
    <t>1776849473</t>
  </si>
  <si>
    <t>14</t>
  </si>
  <si>
    <t>632455604</t>
  </si>
  <si>
    <t>Cementový poter BAUMIT Estrich, triedy CT-C20-F5, hr. 50 mm</t>
  </si>
  <si>
    <t>-39461765</t>
  </si>
  <si>
    <t>99</t>
  </si>
  <si>
    <t>Presun hmôt HSV</t>
  </si>
  <si>
    <t>15</t>
  </si>
  <si>
    <t>998011001.S</t>
  </si>
  <si>
    <t>Presun hmôt pre budovy (801, 803, 812), zvislá konštr. z tehál, tvárnic, z kovu výšky do 6 m</t>
  </si>
  <si>
    <t>t</t>
  </si>
  <si>
    <t>-194954554</t>
  </si>
  <si>
    <t>PSV</t>
  </si>
  <si>
    <t>Práce a dodávky PSV</t>
  </si>
  <si>
    <t>771</t>
  </si>
  <si>
    <t>Podlahy z dlaždíc</t>
  </si>
  <si>
    <t>771415002.S</t>
  </si>
  <si>
    <t xml:space="preserve">Montáž soklíkov z obkladačiek do tmelu </t>
  </si>
  <si>
    <t>m</t>
  </si>
  <si>
    <t>16</t>
  </si>
  <si>
    <t>-1673240265</t>
  </si>
  <si>
    <t>5</t>
  </si>
  <si>
    <t>771541115.S</t>
  </si>
  <si>
    <t xml:space="preserve">Montáž podláh z dlaždíc gres kladených do tmelu </t>
  </si>
  <si>
    <t>-1021899099</t>
  </si>
  <si>
    <t>M</t>
  </si>
  <si>
    <t>597740001910.S</t>
  </si>
  <si>
    <t>Dlaždice keramické gresové protišmykové</t>
  </si>
  <si>
    <t>32</t>
  </si>
  <si>
    <t>-1901398784</t>
  </si>
  <si>
    <t>7</t>
  </si>
  <si>
    <t>998771201.S</t>
  </si>
  <si>
    <t>Presun hmôt pre podlahy z dlaždíc v objektoch výšky do 6m</t>
  </si>
  <si>
    <t>%</t>
  </si>
  <si>
    <t>331425924</t>
  </si>
  <si>
    <t>776</t>
  </si>
  <si>
    <t>Podlahy povlakové</t>
  </si>
  <si>
    <t>8</t>
  </si>
  <si>
    <t>776411000.S</t>
  </si>
  <si>
    <t>Lepenie podlahových líšt soklových</t>
  </si>
  <si>
    <t>-769980771</t>
  </si>
  <si>
    <t>9</t>
  </si>
  <si>
    <t>776572310.S</t>
  </si>
  <si>
    <t>Lepenie textilných podláh - kobercov z pásov</t>
  </si>
  <si>
    <t>1009923152</t>
  </si>
  <si>
    <t>10</t>
  </si>
  <si>
    <t>697410001900</t>
  </si>
  <si>
    <t xml:space="preserve">Koberec všívaný  trieda záťaže 33</t>
  </si>
  <si>
    <t>116062552</t>
  </si>
  <si>
    <t>11</t>
  </si>
  <si>
    <t>776990110.S</t>
  </si>
  <si>
    <t>Penetrovanie podkladu pred kladením povlakových podláh</t>
  </si>
  <si>
    <t>1769390678</t>
  </si>
  <si>
    <t>12</t>
  </si>
  <si>
    <t>998776201.S</t>
  </si>
  <si>
    <t>Presun hmôt pre podlahy povlakové v objektoch výšky do 6 m</t>
  </si>
  <si>
    <t>188866191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</si>
</sst>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2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8</v>
      </c>
      <c r="BT3" s="15" t="s">
        <v>7</v>
      </c>
    </row>
    <row r="4" s="1" customFormat="1" ht="24.96" customHeight="1">
      <c r="B4" s="18"/>
      <c r="D4" s="19" t="s">
        <v>9</v>
      </c>
      <c r="AR4" s="18"/>
      <c r="AS4" s="20" t="s">
        <v>10</v>
      </c>
      <c r="BS4" s="15" t="s">
        <v>6</v>
      </c>
    </row>
    <row r="5" s="1" customFormat="1" ht="12" customHeight="1">
      <c r="B5" s="18"/>
      <c r="D5" s="21" t="s">
        <v>11</v>
      </c>
      <c r="K5" s="22" t="s">
        <v>12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S5" s="15" t="s">
        <v>6</v>
      </c>
    </row>
    <row r="6" s="1" customFormat="1" ht="36.96" customHeight="1">
      <c r="B6" s="18"/>
      <c r="D6" s="23" t="s">
        <v>13</v>
      </c>
      <c r="K6" s="24" t="s">
        <v>14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S6" s="15" t="s">
        <v>6</v>
      </c>
    </row>
    <row r="7" s="1" customFormat="1" ht="12" customHeight="1">
      <c r="B7" s="18"/>
      <c r="D7" s="25" t="s">
        <v>15</v>
      </c>
      <c r="K7" s="22" t="s">
        <v>1</v>
      </c>
      <c r="AK7" s="25" t="s">
        <v>16</v>
      </c>
      <c r="AN7" s="22" t="s">
        <v>1</v>
      </c>
      <c r="AR7" s="18"/>
      <c r="BS7" s="15" t="s">
        <v>6</v>
      </c>
    </row>
    <row r="8" s="1" customFormat="1" ht="12" customHeight="1">
      <c r="B8" s="18"/>
      <c r="D8" s="25" t="s">
        <v>17</v>
      </c>
      <c r="K8" s="22" t="s">
        <v>18</v>
      </c>
      <c r="AK8" s="25" t="s">
        <v>19</v>
      </c>
      <c r="AN8" s="22" t="s">
        <v>20</v>
      </c>
      <c r="AR8" s="18"/>
      <c r="BS8" s="15" t="s">
        <v>6</v>
      </c>
    </row>
    <row r="9" s="1" customFormat="1" ht="14.4" customHeight="1">
      <c r="B9" s="18"/>
      <c r="AR9" s="18"/>
      <c r="BS9" s="15" t="s">
        <v>6</v>
      </c>
    </row>
    <row r="10" s="1" customFormat="1" ht="12" customHeight="1">
      <c r="B10" s="18"/>
      <c r="D10" s="25" t="s">
        <v>21</v>
      </c>
      <c r="AK10" s="25" t="s">
        <v>22</v>
      </c>
      <c r="AN10" s="22" t="s">
        <v>1</v>
      </c>
      <c r="AR10" s="18"/>
      <c r="BS10" s="15" t="s">
        <v>6</v>
      </c>
    </row>
    <row r="11" s="1" customFormat="1" ht="18.48" customHeight="1">
      <c r="B11" s="18"/>
      <c r="E11" s="22" t="s">
        <v>23</v>
      </c>
      <c r="AK11" s="25" t="s">
        <v>24</v>
      </c>
      <c r="AN11" s="22" t="s">
        <v>1</v>
      </c>
      <c r="AR11" s="18"/>
      <c r="BS11" s="15" t="s">
        <v>6</v>
      </c>
    </row>
    <row r="12" s="1" customFormat="1" ht="6.96" customHeight="1">
      <c r="B12" s="18"/>
      <c r="AR12" s="18"/>
      <c r="BS12" s="15" t="s">
        <v>6</v>
      </c>
    </row>
    <row r="13" s="1" customFormat="1" ht="12" customHeight="1">
      <c r="B13" s="18"/>
      <c r="D13" s="25" t="s">
        <v>25</v>
      </c>
      <c r="AK13" s="25" t="s">
        <v>22</v>
      </c>
      <c r="AN13" s="22" t="s">
        <v>1</v>
      </c>
      <c r="AR13" s="18"/>
      <c r="BS13" s="15" t="s">
        <v>6</v>
      </c>
    </row>
    <row r="14">
      <c r="B14" s="18"/>
      <c r="E14" s="22" t="s">
        <v>26</v>
      </c>
      <c r="AK14" s="25" t="s">
        <v>24</v>
      </c>
      <c r="AN14" s="22" t="s">
        <v>1</v>
      </c>
      <c r="AR14" s="18"/>
      <c r="BS14" s="15" t="s">
        <v>6</v>
      </c>
    </row>
    <row r="15" s="1" customFormat="1" ht="6.96" customHeight="1">
      <c r="B15" s="18"/>
      <c r="AR15" s="18"/>
      <c r="BS15" s="15" t="s">
        <v>3</v>
      </c>
    </row>
    <row r="16" s="1" customFormat="1" ht="12" customHeight="1">
      <c r="B16" s="18"/>
      <c r="D16" s="25" t="s">
        <v>27</v>
      </c>
      <c r="AK16" s="25" t="s">
        <v>22</v>
      </c>
      <c r="AN16" s="22" t="s">
        <v>1</v>
      </c>
      <c r="AR16" s="18"/>
      <c r="BS16" s="15" t="s">
        <v>3</v>
      </c>
    </row>
    <row r="17" s="1" customFormat="1" ht="18.48" customHeight="1">
      <c r="B17" s="18"/>
      <c r="E17" s="22" t="s">
        <v>28</v>
      </c>
      <c r="AK17" s="25" t="s">
        <v>24</v>
      </c>
      <c r="AN17" s="22" t="s">
        <v>1</v>
      </c>
      <c r="AR17" s="18"/>
      <c r="BS17" s="15" t="s">
        <v>29</v>
      </c>
    </row>
    <row r="18" s="1" customFormat="1" ht="6.96" customHeight="1">
      <c r="B18" s="18"/>
      <c r="AR18" s="18"/>
      <c r="BS18" s="15" t="s">
        <v>8</v>
      </c>
    </row>
    <row r="19" s="1" customFormat="1" ht="12" customHeight="1">
      <c r="B19" s="18"/>
      <c r="D19" s="25" t="s">
        <v>30</v>
      </c>
      <c r="AK19" s="25" t="s">
        <v>22</v>
      </c>
      <c r="AN19" s="22" t="s">
        <v>1</v>
      </c>
      <c r="AR19" s="18"/>
      <c r="BS19" s="15" t="s">
        <v>8</v>
      </c>
    </row>
    <row r="20" s="1" customFormat="1" ht="18.48" customHeight="1">
      <c r="B20" s="18"/>
      <c r="E20" s="22" t="s">
        <v>26</v>
      </c>
      <c r="AK20" s="25" t="s">
        <v>24</v>
      </c>
      <c r="AN20" s="22" t="s">
        <v>1</v>
      </c>
      <c r="AR20" s="18"/>
      <c r="BS20" s="15" t="s">
        <v>29</v>
      </c>
    </row>
    <row r="21" s="1" customFormat="1" ht="6.96" customHeight="1">
      <c r="B21" s="18"/>
      <c r="AR21" s="18"/>
    </row>
    <row r="22" s="1" customFormat="1" ht="12" customHeight="1">
      <c r="B22" s="18"/>
      <c r="D22" s="25" t="s">
        <v>31</v>
      </c>
      <c r="AR22" s="18"/>
    </row>
    <row r="23" s="1" customFormat="1" ht="16.5" customHeight="1">
      <c r="B23" s="18"/>
      <c r="E23" s="26" t="s">
        <v>1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R23" s="18"/>
    </row>
    <row r="24" s="1" customFormat="1" ht="6.96" customHeight="1">
      <c r="B24" s="18"/>
      <c r="AR24" s="18"/>
    </row>
    <row r="25" s="1" customFormat="1" ht="6.96" customHeight="1">
      <c r="B25" s="1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8"/>
    </row>
    <row r="26" s="2" customFormat="1" ht="25.92" customHeight="1">
      <c r="A26" s="28"/>
      <c r="B26" s="29"/>
      <c r="C26" s="28"/>
      <c r="D26" s="30" t="s">
        <v>32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2">
        <f>ROUND(AG94,2)</f>
        <v>20405.75</v>
      </c>
      <c r="AL26" s="31"/>
      <c r="AM26" s="31"/>
      <c r="AN26" s="31"/>
      <c r="AO26" s="31"/>
      <c r="AP26" s="28"/>
      <c r="AQ26" s="28"/>
      <c r="AR26" s="29"/>
      <c r="BE26" s="28"/>
    </row>
    <row r="27" s="2" customFormat="1" ht="6.96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="2" customForma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3" t="s">
        <v>33</v>
      </c>
      <c r="M28" s="33"/>
      <c r="N28" s="33"/>
      <c r="O28" s="33"/>
      <c r="P28" s="33"/>
      <c r="Q28" s="28"/>
      <c r="R28" s="28"/>
      <c r="S28" s="28"/>
      <c r="T28" s="28"/>
      <c r="U28" s="28"/>
      <c r="V28" s="28"/>
      <c r="W28" s="33" t="s">
        <v>34</v>
      </c>
      <c r="X28" s="33"/>
      <c r="Y28" s="33"/>
      <c r="Z28" s="33"/>
      <c r="AA28" s="33"/>
      <c r="AB28" s="33"/>
      <c r="AC28" s="33"/>
      <c r="AD28" s="33"/>
      <c r="AE28" s="33"/>
      <c r="AF28" s="28"/>
      <c r="AG28" s="28"/>
      <c r="AH28" s="28"/>
      <c r="AI28" s="28"/>
      <c r="AJ28" s="28"/>
      <c r="AK28" s="33" t="s">
        <v>35</v>
      </c>
      <c r="AL28" s="33"/>
      <c r="AM28" s="33"/>
      <c r="AN28" s="33"/>
      <c r="AO28" s="33"/>
      <c r="AP28" s="28"/>
      <c r="AQ28" s="28"/>
      <c r="AR28" s="29"/>
      <c r="BE28" s="28"/>
    </row>
    <row r="29" s="3" customFormat="1" ht="14.4" customHeight="1">
      <c r="A29" s="3"/>
      <c r="B29" s="34"/>
      <c r="C29" s="3"/>
      <c r="D29" s="25" t="s">
        <v>36</v>
      </c>
      <c r="E29" s="3"/>
      <c r="F29" s="35" t="s">
        <v>37</v>
      </c>
      <c r="G29" s="3"/>
      <c r="H29" s="3"/>
      <c r="I29" s="3"/>
      <c r="J29" s="3"/>
      <c r="K29" s="3"/>
      <c r="L29" s="36">
        <v>0.20000000000000001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7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7">
        <f>ROUND(AV94, 2)</f>
        <v>0</v>
      </c>
      <c r="AL29" s="3"/>
      <c r="AM29" s="3"/>
      <c r="AN29" s="3"/>
      <c r="AO29" s="3"/>
      <c r="AP29" s="3"/>
      <c r="AQ29" s="3"/>
      <c r="AR29" s="34"/>
      <c r="BE29" s="3"/>
    </row>
    <row r="30" s="3" customFormat="1" ht="14.4" customHeight="1">
      <c r="A30" s="3"/>
      <c r="B30" s="34"/>
      <c r="C30" s="3"/>
      <c r="D30" s="3"/>
      <c r="E30" s="3"/>
      <c r="F30" s="35" t="s">
        <v>38</v>
      </c>
      <c r="G30" s="3"/>
      <c r="H30" s="3"/>
      <c r="I30" s="3"/>
      <c r="J30" s="3"/>
      <c r="K30" s="3"/>
      <c r="L30" s="36">
        <v>0.20000000000000001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7">
        <f>ROUND(BA94, 2)</f>
        <v>20405.75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7">
        <f>ROUND(AW94, 2)</f>
        <v>4081.1500000000001</v>
      </c>
      <c r="AL30" s="3"/>
      <c r="AM30" s="3"/>
      <c r="AN30" s="3"/>
      <c r="AO30" s="3"/>
      <c r="AP30" s="3"/>
      <c r="AQ30" s="3"/>
      <c r="AR30" s="34"/>
      <c r="BE30" s="3"/>
    </row>
    <row r="31" hidden="1" s="3" customFormat="1" ht="14.4" customHeight="1">
      <c r="A31" s="3"/>
      <c r="B31" s="34"/>
      <c r="C31" s="3"/>
      <c r="D31" s="3"/>
      <c r="E31" s="3"/>
      <c r="F31" s="25" t="s">
        <v>39</v>
      </c>
      <c r="G31" s="3"/>
      <c r="H31" s="3"/>
      <c r="I31" s="3"/>
      <c r="J31" s="3"/>
      <c r="K31" s="3"/>
      <c r="L31" s="36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7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7">
        <v>0</v>
      </c>
      <c r="AL31" s="3"/>
      <c r="AM31" s="3"/>
      <c r="AN31" s="3"/>
      <c r="AO31" s="3"/>
      <c r="AP31" s="3"/>
      <c r="AQ31" s="3"/>
      <c r="AR31" s="34"/>
      <c r="BE31" s="3"/>
    </row>
    <row r="32" hidden="1" s="3" customFormat="1" ht="14.4" customHeight="1">
      <c r="A32" s="3"/>
      <c r="B32" s="34"/>
      <c r="C32" s="3"/>
      <c r="D32" s="3"/>
      <c r="E32" s="3"/>
      <c r="F32" s="25" t="s">
        <v>40</v>
      </c>
      <c r="G32" s="3"/>
      <c r="H32" s="3"/>
      <c r="I32" s="3"/>
      <c r="J32" s="3"/>
      <c r="K32" s="3"/>
      <c r="L32" s="36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7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7">
        <v>0</v>
      </c>
      <c r="AL32" s="3"/>
      <c r="AM32" s="3"/>
      <c r="AN32" s="3"/>
      <c r="AO32" s="3"/>
      <c r="AP32" s="3"/>
      <c r="AQ32" s="3"/>
      <c r="AR32" s="34"/>
      <c r="BE32" s="3"/>
    </row>
    <row r="33" hidden="1" s="3" customFormat="1" ht="14.4" customHeight="1">
      <c r="A33" s="3"/>
      <c r="B33" s="34"/>
      <c r="C33" s="3"/>
      <c r="D33" s="3"/>
      <c r="E33" s="3"/>
      <c r="F33" s="35" t="s">
        <v>41</v>
      </c>
      <c r="G33" s="3"/>
      <c r="H33" s="3"/>
      <c r="I33" s="3"/>
      <c r="J33" s="3"/>
      <c r="K33" s="3"/>
      <c r="L33" s="36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7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7">
        <v>0</v>
      </c>
      <c r="AL33" s="3"/>
      <c r="AM33" s="3"/>
      <c r="AN33" s="3"/>
      <c r="AO33" s="3"/>
      <c r="AP33" s="3"/>
      <c r="AQ33" s="3"/>
      <c r="AR33" s="34"/>
      <c r="BE33" s="3"/>
    </row>
    <row r="34" s="2" customFormat="1" ht="6.96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="2" customFormat="1" ht="25.92" customHeight="1">
      <c r="A35" s="28"/>
      <c r="B35" s="29"/>
      <c r="C35" s="38"/>
      <c r="D35" s="39" t="s">
        <v>42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43</v>
      </c>
      <c r="U35" s="40"/>
      <c r="V35" s="40"/>
      <c r="W35" s="40"/>
      <c r="X35" s="42" t="s">
        <v>44</v>
      </c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3">
        <f>SUM(AK26:AK33)</f>
        <v>24486.900000000001</v>
      </c>
      <c r="AL35" s="40"/>
      <c r="AM35" s="40"/>
      <c r="AN35" s="40"/>
      <c r="AO35" s="44"/>
      <c r="AP35" s="38"/>
      <c r="AQ35" s="38"/>
      <c r="AR35" s="29"/>
      <c r="BE35" s="28"/>
    </row>
    <row r="36" s="2" customFormat="1" ht="6.96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="2" customFormat="1" ht="14.4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45"/>
      <c r="D49" s="46" t="s">
        <v>45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46</v>
      </c>
      <c r="AI49" s="47"/>
      <c r="AJ49" s="47"/>
      <c r="AK49" s="47"/>
      <c r="AL49" s="47"/>
      <c r="AM49" s="47"/>
      <c r="AN49" s="47"/>
      <c r="AO49" s="47"/>
      <c r="AR49" s="45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28"/>
      <c r="B60" s="29"/>
      <c r="C60" s="28"/>
      <c r="D60" s="48" t="s">
        <v>47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8" t="s">
        <v>48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8" t="s">
        <v>47</v>
      </c>
      <c r="AI60" s="31"/>
      <c r="AJ60" s="31"/>
      <c r="AK60" s="31"/>
      <c r="AL60" s="31"/>
      <c r="AM60" s="48" t="s">
        <v>48</v>
      </c>
      <c r="AN60" s="31"/>
      <c r="AO60" s="31"/>
      <c r="AP60" s="28"/>
      <c r="AQ60" s="28"/>
      <c r="AR60" s="29"/>
      <c r="BE60" s="28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28"/>
      <c r="B64" s="29"/>
      <c r="C64" s="28"/>
      <c r="D64" s="46" t="s">
        <v>49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6" t="s">
        <v>50</v>
      </c>
      <c r="AI64" s="49"/>
      <c r="AJ64" s="49"/>
      <c r="AK64" s="49"/>
      <c r="AL64" s="49"/>
      <c r="AM64" s="49"/>
      <c r="AN64" s="49"/>
      <c r="AO64" s="49"/>
      <c r="AP64" s="28"/>
      <c r="AQ64" s="28"/>
      <c r="AR64" s="29"/>
      <c r="BE64" s="28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28"/>
      <c r="B75" s="29"/>
      <c r="C75" s="28"/>
      <c r="D75" s="48" t="s">
        <v>47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8" t="s">
        <v>48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8" t="s">
        <v>47</v>
      </c>
      <c r="AI75" s="31"/>
      <c r="AJ75" s="31"/>
      <c r="AK75" s="31"/>
      <c r="AL75" s="31"/>
      <c r="AM75" s="48" t="s">
        <v>48</v>
      </c>
      <c r="AN75" s="31"/>
      <c r="AO75" s="31"/>
      <c r="AP75" s="28"/>
      <c r="AQ75" s="28"/>
      <c r="AR75" s="29"/>
      <c r="BE75" s="28"/>
    </row>
    <row r="76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="2" customFormat="1" ht="6.96" customHeight="1">
      <c r="A77" s="28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29"/>
      <c r="BE77" s="28"/>
    </row>
    <row r="81" s="2" customFormat="1" ht="6.96" customHeight="1">
      <c r="A81" s="28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29"/>
      <c r="BE81" s="28"/>
    </row>
    <row r="82" s="2" customFormat="1" ht="24.96" customHeight="1">
      <c r="A82" s="28"/>
      <c r="B82" s="29"/>
      <c r="C82" s="19" t="s">
        <v>51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="4" customFormat="1" ht="12" customHeight="1">
      <c r="A84" s="4"/>
      <c r="B84" s="54"/>
      <c r="C84" s="25" t="s">
        <v>11</v>
      </c>
      <c r="D84" s="4"/>
      <c r="E84" s="4"/>
      <c r="F84" s="4"/>
      <c r="G84" s="4"/>
      <c r="H84" s="4"/>
      <c r="I84" s="4"/>
      <c r="J84" s="4"/>
      <c r="K84" s="4"/>
      <c r="L84" s="4" t="str">
        <f>K5</f>
        <v>2144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4"/>
      <c r="BE84" s="4"/>
    </row>
    <row r="85" s="5" customFormat="1" ht="36.96" customHeight="1">
      <c r="A85" s="5"/>
      <c r="B85" s="55"/>
      <c r="C85" s="56" t="s">
        <v>13</v>
      </c>
      <c r="D85" s="5"/>
      <c r="E85" s="5"/>
      <c r="F85" s="5"/>
      <c r="G85" s="5"/>
      <c r="H85" s="5"/>
      <c r="I85" s="5"/>
      <c r="J85" s="5"/>
      <c r="K85" s="5"/>
      <c r="L85" s="57" t="str">
        <f>K6</f>
        <v>Predškolské zariadenie - nový objekt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5"/>
      <c r="BE85" s="5"/>
    </row>
    <row r="86" s="2" customFormat="1" ht="6.96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="2" customFormat="1" ht="12" customHeight="1">
      <c r="A87" s="28"/>
      <c r="B87" s="29"/>
      <c r="C87" s="25" t="s">
        <v>17</v>
      </c>
      <c r="D87" s="28"/>
      <c r="E87" s="28"/>
      <c r="F87" s="28"/>
      <c r="G87" s="28"/>
      <c r="H87" s="28"/>
      <c r="I87" s="28"/>
      <c r="J87" s="28"/>
      <c r="K87" s="28"/>
      <c r="L87" s="58" t="str">
        <f>IF(K8="","",K8)</f>
        <v>Bučany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19</v>
      </c>
      <c r="AJ87" s="28"/>
      <c r="AK87" s="28"/>
      <c r="AL87" s="28"/>
      <c r="AM87" s="59" t="str">
        <f>IF(AN8= "","",AN8)</f>
        <v>25. 5. 2022</v>
      </c>
      <c r="AN87" s="59"/>
      <c r="AO87" s="28"/>
      <c r="AP87" s="28"/>
      <c r="AQ87" s="28"/>
      <c r="AR87" s="29"/>
      <c r="B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="2" customFormat="1" ht="15.15" customHeight="1">
      <c r="A89" s="28"/>
      <c r="B89" s="29"/>
      <c r="C89" s="25" t="s">
        <v>21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>Obec Bučany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27</v>
      </c>
      <c r="AJ89" s="28"/>
      <c r="AK89" s="28"/>
      <c r="AL89" s="28"/>
      <c r="AM89" s="60" t="str">
        <f>IF(E17="","",E17)</f>
        <v>Ing. Juraj Kobza</v>
      </c>
      <c r="AN89" s="4"/>
      <c r="AO89" s="4"/>
      <c r="AP89" s="4"/>
      <c r="AQ89" s="28"/>
      <c r="AR89" s="29"/>
      <c r="AS89" s="61" t="s">
        <v>52</v>
      </c>
      <c r="AT89" s="62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28"/>
    </row>
    <row r="90" s="2" customFormat="1" ht="15.15" customHeight="1">
      <c r="A90" s="28"/>
      <c r="B90" s="29"/>
      <c r="C90" s="25" t="s">
        <v>25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30</v>
      </c>
      <c r="AJ90" s="28"/>
      <c r="AK90" s="28"/>
      <c r="AL90" s="28"/>
      <c r="AM90" s="60" t="str">
        <f>IF(E20="","",E20)</f>
        <v xml:space="preserve"> </v>
      </c>
      <c r="AN90" s="4"/>
      <c r="AO90" s="4"/>
      <c r="AP90" s="4"/>
      <c r="AQ90" s="28"/>
      <c r="AR90" s="29"/>
      <c r="AS90" s="65"/>
      <c r="AT90" s="66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28"/>
    </row>
    <row r="91" s="2" customFormat="1" ht="10.8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65"/>
      <c r="AT91" s="66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28"/>
    </row>
    <row r="92" s="2" customFormat="1" ht="29.28" customHeight="1">
      <c r="A92" s="28"/>
      <c r="B92" s="29"/>
      <c r="C92" s="69" t="s">
        <v>53</v>
      </c>
      <c r="D92" s="70"/>
      <c r="E92" s="70"/>
      <c r="F92" s="70"/>
      <c r="G92" s="70"/>
      <c r="H92" s="71"/>
      <c r="I92" s="72" t="s">
        <v>54</v>
      </c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  <c r="AB92" s="70"/>
      <c r="AC92" s="70"/>
      <c r="AD92" s="70"/>
      <c r="AE92" s="70"/>
      <c r="AF92" s="70"/>
      <c r="AG92" s="73" t="s">
        <v>55</v>
      </c>
      <c r="AH92" s="70"/>
      <c r="AI92" s="70"/>
      <c r="AJ92" s="70"/>
      <c r="AK92" s="70"/>
      <c r="AL92" s="70"/>
      <c r="AM92" s="70"/>
      <c r="AN92" s="72" t="s">
        <v>56</v>
      </c>
      <c r="AO92" s="70"/>
      <c r="AP92" s="74"/>
      <c r="AQ92" s="75" t="s">
        <v>57</v>
      </c>
      <c r="AR92" s="29"/>
      <c r="AS92" s="76" t="s">
        <v>58</v>
      </c>
      <c r="AT92" s="77" t="s">
        <v>59</v>
      </c>
      <c r="AU92" s="77" t="s">
        <v>60</v>
      </c>
      <c r="AV92" s="77" t="s">
        <v>61</v>
      </c>
      <c r="AW92" s="77" t="s">
        <v>62</v>
      </c>
      <c r="AX92" s="77" t="s">
        <v>63</v>
      </c>
      <c r="AY92" s="77" t="s">
        <v>64</v>
      </c>
      <c r="AZ92" s="77" t="s">
        <v>65</v>
      </c>
      <c r="BA92" s="77" t="s">
        <v>66</v>
      </c>
      <c r="BB92" s="77" t="s">
        <v>67</v>
      </c>
      <c r="BC92" s="77" t="s">
        <v>68</v>
      </c>
      <c r="BD92" s="78" t="s">
        <v>69</v>
      </c>
      <c r="BE92" s="28"/>
    </row>
    <row r="93" s="2" customFormat="1" ht="10.8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28"/>
    </row>
    <row r="94" s="6" customFormat="1" ht="32.4" customHeight="1">
      <c r="A94" s="6"/>
      <c r="B94" s="82"/>
      <c r="C94" s="83" t="s">
        <v>70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85">
        <f>ROUND(AG95,2)</f>
        <v>20405.75</v>
      </c>
      <c r="AH94" s="85"/>
      <c r="AI94" s="85"/>
      <c r="AJ94" s="85"/>
      <c r="AK94" s="85"/>
      <c r="AL94" s="85"/>
      <c r="AM94" s="85"/>
      <c r="AN94" s="86">
        <f>SUM(AG94,AT94)</f>
        <v>24486.900000000001</v>
      </c>
      <c r="AO94" s="86"/>
      <c r="AP94" s="86"/>
      <c r="AQ94" s="87" t="s">
        <v>1</v>
      </c>
      <c r="AR94" s="82"/>
      <c r="AS94" s="88">
        <f>ROUND(AS95,2)</f>
        <v>0</v>
      </c>
      <c r="AT94" s="89">
        <f>ROUND(SUM(AV94:AW94),2)</f>
        <v>4081.1500000000001</v>
      </c>
      <c r="AU94" s="90">
        <f>ROUND(AU95,5)</f>
        <v>334.92930000000001</v>
      </c>
      <c r="AV94" s="89">
        <f>ROUND(AZ94*L29,2)</f>
        <v>0</v>
      </c>
      <c r="AW94" s="89">
        <f>ROUND(BA94*L30,2)</f>
        <v>4081.1500000000001</v>
      </c>
      <c r="AX94" s="89">
        <f>ROUND(BB94*L29,2)</f>
        <v>0</v>
      </c>
      <c r="AY94" s="89">
        <f>ROUND(BC94*L30,2)</f>
        <v>0</v>
      </c>
      <c r="AZ94" s="89">
        <f>ROUND(AZ95,2)</f>
        <v>0</v>
      </c>
      <c r="BA94" s="89">
        <f>ROUND(BA95,2)</f>
        <v>20405.75</v>
      </c>
      <c r="BB94" s="89">
        <f>ROUND(BB95,2)</f>
        <v>0</v>
      </c>
      <c r="BC94" s="89">
        <f>ROUND(BC95,2)</f>
        <v>0</v>
      </c>
      <c r="BD94" s="91">
        <f>ROUND(BD95,2)</f>
        <v>0</v>
      </c>
      <c r="BE94" s="6"/>
      <c r="BS94" s="92" t="s">
        <v>71</v>
      </c>
      <c r="BT94" s="92" t="s">
        <v>72</v>
      </c>
      <c r="BU94" s="93" t="s">
        <v>73</v>
      </c>
      <c r="BV94" s="92" t="s">
        <v>74</v>
      </c>
      <c r="BW94" s="92" t="s">
        <v>4</v>
      </c>
      <c r="BX94" s="92" t="s">
        <v>75</v>
      </c>
      <c r="CL94" s="92" t="s">
        <v>1</v>
      </c>
    </row>
    <row r="95" s="7" customFormat="1" ht="16.5" customHeight="1">
      <c r="A95" s="94" t="s">
        <v>76</v>
      </c>
      <c r="B95" s="95"/>
      <c r="C95" s="96"/>
      <c r="D95" s="97" t="s">
        <v>77</v>
      </c>
      <c r="E95" s="97"/>
      <c r="F95" s="97"/>
      <c r="G95" s="97"/>
      <c r="H95" s="97"/>
      <c r="I95" s="98"/>
      <c r="J95" s="97" t="s">
        <v>78</v>
      </c>
      <c r="K95" s="97"/>
      <c r="L95" s="97"/>
      <c r="M95" s="97"/>
      <c r="N95" s="97"/>
      <c r="O95" s="97"/>
      <c r="P95" s="97"/>
      <c r="Q95" s="97"/>
      <c r="R95" s="97"/>
      <c r="S95" s="97"/>
      <c r="T95" s="97"/>
      <c r="U95" s="97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9">
        <f>'07 - Zmena podláh - pôvod...'!J30</f>
        <v>20405.75</v>
      </c>
      <c r="AH95" s="98"/>
      <c r="AI95" s="98"/>
      <c r="AJ95" s="98"/>
      <c r="AK95" s="98"/>
      <c r="AL95" s="98"/>
      <c r="AM95" s="98"/>
      <c r="AN95" s="99">
        <f>SUM(AG95,AT95)</f>
        <v>24486.900000000001</v>
      </c>
      <c r="AO95" s="98"/>
      <c r="AP95" s="98"/>
      <c r="AQ95" s="100" t="s">
        <v>79</v>
      </c>
      <c r="AR95" s="95"/>
      <c r="AS95" s="101">
        <v>0</v>
      </c>
      <c r="AT95" s="102">
        <f>ROUND(SUM(AV95:AW95),2)</f>
        <v>4081.1500000000001</v>
      </c>
      <c r="AU95" s="103">
        <f>'07 - Zmena podláh - pôvod...'!P122</f>
        <v>334.92929580000003</v>
      </c>
      <c r="AV95" s="102">
        <f>'07 - Zmena podláh - pôvod...'!J33</f>
        <v>0</v>
      </c>
      <c r="AW95" s="102">
        <f>'07 - Zmena podláh - pôvod...'!J34</f>
        <v>4081.1500000000001</v>
      </c>
      <c r="AX95" s="102">
        <f>'07 - Zmena podláh - pôvod...'!J35</f>
        <v>0</v>
      </c>
      <c r="AY95" s="102">
        <f>'07 - Zmena podláh - pôvod...'!J36</f>
        <v>0</v>
      </c>
      <c r="AZ95" s="102">
        <f>'07 - Zmena podláh - pôvod...'!F33</f>
        <v>0</v>
      </c>
      <c r="BA95" s="102">
        <f>'07 - Zmena podláh - pôvod...'!F34</f>
        <v>20405.75</v>
      </c>
      <c r="BB95" s="102">
        <f>'07 - Zmena podláh - pôvod...'!F35</f>
        <v>0</v>
      </c>
      <c r="BC95" s="102">
        <f>'07 - Zmena podláh - pôvod...'!F36</f>
        <v>0</v>
      </c>
      <c r="BD95" s="104">
        <f>'07 - Zmena podláh - pôvod...'!F37</f>
        <v>0</v>
      </c>
      <c r="BE95" s="7"/>
      <c r="BT95" s="105" t="s">
        <v>80</v>
      </c>
      <c r="BV95" s="105" t="s">
        <v>74</v>
      </c>
      <c r="BW95" s="105" t="s">
        <v>81</v>
      </c>
      <c r="BX95" s="105" t="s">
        <v>4</v>
      </c>
      <c r="CL95" s="105" t="s">
        <v>1</v>
      </c>
      <c r="CM95" s="105" t="s">
        <v>72</v>
      </c>
    </row>
    <row r="96" s="2" customFormat="1" ht="30" customHeight="1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="2" customFormat="1" ht="6.96" customHeight="1">
      <c r="A97" s="28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7 - Zmena podláh - pôvod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6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81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72</v>
      </c>
    </row>
    <row r="4" s="1" customFormat="1" ht="24.96" customHeight="1">
      <c r="B4" s="18"/>
      <c r="D4" s="19" t="s">
        <v>82</v>
      </c>
      <c r="L4" s="18"/>
      <c r="M4" s="107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5" t="s">
        <v>13</v>
      </c>
      <c r="L6" s="18"/>
    </row>
    <row r="7" s="1" customFormat="1" ht="16.5" customHeight="1">
      <c r="B7" s="18"/>
      <c r="E7" s="108" t="str">
        <f>'Rekapitulácia stavby'!K6</f>
        <v>Predškolské zariadenie - nový objekt</v>
      </c>
      <c r="F7" s="25"/>
      <c r="G7" s="25"/>
      <c r="H7" s="25"/>
      <c r="L7" s="18"/>
    </row>
    <row r="8" s="2" customFormat="1" ht="12" customHeight="1">
      <c r="A8" s="28"/>
      <c r="B8" s="29"/>
      <c r="C8" s="28"/>
      <c r="D8" s="25" t="s">
        <v>83</v>
      </c>
      <c r="E8" s="28"/>
      <c r="F8" s="28"/>
      <c r="G8" s="28"/>
      <c r="H8" s="28"/>
      <c r="I8" s="28"/>
      <c r="J8" s="28"/>
      <c r="K8" s="28"/>
      <c r="L8" s="45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="2" customFormat="1" ht="16.5" customHeight="1">
      <c r="A9" s="28"/>
      <c r="B9" s="29"/>
      <c r="C9" s="28"/>
      <c r="D9" s="28"/>
      <c r="E9" s="57" t="s">
        <v>84</v>
      </c>
      <c r="F9" s="28"/>
      <c r="G9" s="28"/>
      <c r="H9" s="28"/>
      <c r="I9" s="28"/>
      <c r="J9" s="28"/>
      <c r="K9" s="28"/>
      <c r="L9" s="4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="2" customFormat="1" ht="12" customHeight="1">
      <c r="A11" s="28"/>
      <c r="B11" s="29"/>
      <c r="C11" s="28"/>
      <c r="D11" s="25" t="s">
        <v>15</v>
      </c>
      <c r="E11" s="28"/>
      <c r="F11" s="22" t="s">
        <v>1</v>
      </c>
      <c r="G11" s="28"/>
      <c r="H11" s="28"/>
      <c r="I11" s="25" t="s">
        <v>16</v>
      </c>
      <c r="J11" s="22" t="s">
        <v>1</v>
      </c>
      <c r="K11" s="28"/>
      <c r="L11" s="4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="2" customFormat="1" ht="12" customHeight="1">
      <c r="A12" s="28"/>
      <c r="B12" s="29"/>
      <c r="C12" s="28"/>
      <c r="D12" s="25" t="s">
        <v>17</v>
      </c>
      <c r="E12" s="28"/>
      <c r="F12" s="22" t="s">
        <v>18</v>
      </c>
      <c r="G12" s="28"/>
      <c r="H12" s="28"/>
      <c r="I12" s="25" t="s">
        <v>19</v>
      </c>
      <c r="J12" s="59" t="str">
        <f>'Rekapitulácia stavby'!AN8</f>
        <v>25. 5. 2022</v>
      </c>
      <c r="K12" s="28"/>
      <c r="L12" s="4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="2" customFormat="1" ht="12" customHeight="1">
      <c r="A14" s="28"/>
      <c r="B14" s="29"/>
      <c r="C14" s="28"/>
      <c r="D14" s="25" t="s">
        <v>21</v>
      </c>
      <c r="E14" s="28"/>
      <c r="F14" s="28"/>
      <c r="G14" s="28"/>
      <c r="H14" s="28"/>
      <c r="I14" s="25" t="s">
        <v>22</v>
      </c>
      <c r="J14" s="22" t="s">
        <v>1</v>
      </c>
      <c r="K14" s="28"/>
      <c r="L14" s="4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="2" customFormat="1" ht="18" customHeight="1">
      <c r="A15" s="28"/>
      <c r="B15" s="29"/>
      <c r="C15" s="28"/>
      <c r="D15" s="28"/>
      <c r="E15" s="22" t="s">
        <v>23</v>
      </c>
      <c r="F15" s="28"/>
      <c r="G15" s="28"/>
      <c r="H15" s="28"/>
      <c r="I15" s="25" t="s">
        <v>24</v>
      </c>
      <c r="J15" s="22" t="s">
        <v>1</v>
      </c>
      <c r="K15" s="28"/>
      <c r="L15" s="4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22</v>
      </c>
      <c r="J17" s="22" t="str">
        <f>'Rekapitulácia stavby'!AN13</f>
        <v/>
      </c>
      <c r="K17" s="28"/>
      <c r="L17" s="4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="2" customFormat="1" ht="18" customHeight="1">
      <c r="A18" s="28"/>
      <c r="B18" s="29"/>
      <c r="C18" s="28"/>
      <c r="D18" s="28"/>
      <c r="E18" s="22" t="str">
        <f>'Rekapitulácia stavby'!E14</f>
        <v xml:space="preserve"> </v>
      </c>
      <c r="F18" s="22"/>
      <c r="G18" s="22"/>
      <c r="H18" s="22"/>
      <c r="I18" s="25" t="s">
        <v>24</v>
      </c>
      <c r="J18" s="22" t="str">
        <f>'Rekapitulácia stavby'!AN14</f>
        <v/>
      </c>
      <c r="K18" s="28"/>
      <c r="L18" s="4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="2" customFormat="1" ht="12" customHeight="1">
      <c r="A20" s="28"/>
      <c r="B20" s="29"/>
      <c r="C20" s="28"/>
      <c r="D20" s="25" t="s">
        <v>27</v>
      </c>
      <c r="E20" s="28"/>
      <c r="F20" s="28"/>
      <c r="G20" s="28"/>
      <c r="H20" s="28"/>
      <c r="I20" s="25" t="s">
        <v>22</v>
      </c>
      <c r="J20" s="22" t="s">
        <v>1</v>
      </c>
      <c r="K20" s="28"/>
      <c r="L20" s="4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="2" customFormat="1" ht="18" customHeight="1">
      <c r="A21" s="28"/>
      <c r="B21" s="29"/>
      <c r="C21" s="28"/>
      <c r="D21" s="28"/>
      <c r="E21" s="22" t="s">
        <v>28</v>
      </c>
      <c r="F21" s="28"/>
      <c r="G21" s="28"/>
      <c r="H21" s="28"/>
      <c r="I21" s="25" t="s">
        <v>24</v>
      </c>
      <c r="J21" s="22" t="s">
        <v>1</v>
      </c>
      <c r="K21" s="28"/>
      <c r="L21" s="4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="2" customFormat="1" ht="12" customHeight="1">
      <c r="A23" s="28"/>
      <c r="B23" s="29"/>
      <c r="C23" s="28"/>
      <c r="D23" s="25" t="s">
        <v>30</v>
      </c>
      <c r="E23" s="28"/>
      <c r="F23" s="28"/>
      <c r="G23" s="28"/>
      <c r="H23" s="28"/>
      <c r="I23" s="25" t="s">
        <v>22</v>
      </c>
      <c r="J23" s="22" t="str">
        <f>IF('Rekapitulácia stavby'!AN19="","",'Rekapitulácia stavby'!AN19)</f>
        <v/>
      </c>
      <c r="K23" s="28"/>
      <c r="L23" s="4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="2" customFormat="1" ht="18" customHeight="1">
      <c r="A24" s="28"/>
      <c r="B24" s="29"/>
      <c r="C24" s="28"/>
      <c r="D24" s="28"/>
      <c r="E24" s="22" t="str">
        <f>IF('Rekapitulácia stavby'!E20="","",'Rekapitulácia stavby'!E20)</f>
        <v xml:space="preserve"> </v>
      </c>
      <c r="F24" s="28"/>
      <c r="G24" s="28"/>
      <c r="H24" s="28"/>
      <c r="I24" s="25" t="s">
        <v>24</v>
      </c>
      <c r="J24" s="22" t="str">
        <f>IF('Rekapitulácia stavby'!AN20="","",'Rekapitulácia stavby'!AN20)</f>
        <v/>
      </c>
      <c r="K24" s="28"/>
      <c r="L24" s="4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5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4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="8" customFormat="1" ht="16.5" customHeight="1">
      <c r="A27" s="109"/>
      <c r="B27" s="110"/>
      <c r="C27" s="109"/>
      <c r="D27" s="109"/>
      <c r="E27" s="26" t="s">
        <v>1</v>
      </c>
      <c r="F27" s="26"/>
      <c r="G27" s="26"/>
      <c r="H27" s="26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="2" customFormat="1" ht="6.96" customHeight="1">
      <c r="A29" s="28"/>
      <c r="B29" s="29"/>
      <c r="C29" s="28"/>
      <c r="D29" s="80"/>
      <c r="E29" s="80"/>
      <c r="F29" s="80"/>
      <c r="G29" s="80"/>
      <c r="H29" s="80"/>
      <c r="I29" s="80"/>
      <c r="J29" s="80"/>
      <c r="K29" s="80"/>
      <c r="L29" s="112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  <c r="AF29" s="113"/>
      <c r="AG29" s="113"/>
      <c r="AH29" s="113"/>
      <c r="AI29" s="113"/>
      <c r="AJ29" s="113"/>
      <c r="AK29" s="113"/>
      <c r="AL29" s="113"/>
      <c r="AM29" s="113"/>
      <c r="AN29" s="113"/>
      <c r="AO29" s="113"/>
      <c r="AP29" s="113"/>
      <c r="AQ29" s="113"/>
      <c r="AR29" s="113"/>
      <c r="AS29" s="113"/>
      <c r="AT29" s="113"/>
      <c r="AU29" s="113"/>
      <c r="AV29" s="113"/>
      <c r="AW29" s="113"/>
      <c r="AX29" s="113"/>
      <c r="AY29" s="113"/>
      <c r="AZ29" s="113"/>
    </row>
    <row r="30" s="2" customFormat="1" ht="25.44" customHeight="1">
      <c r="A30" s="28"/>
      <c r="B30" s="29"/>
      <c r="C30" s="28"/>
      <c r="D30" s="114" t="s">
        <v>32</v>
      </c>
      <c r="E30" s="28"/>
      <c r="F30" s="28"/>
      <c r="G30" s="28"/>
      <c r="H30" s="28"/>
      <c r="I30" s="28"/>
      <c r="J30" s="86">
        <f>ROUND(J122, 2)</f>
        <v>20405.75</v>
      </c>
      <c r="K30" s="28"/>
      <c r="L30" s="112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  <c r="X30" s="113"/>
      <c r="Y30" s="113"/>
      <c r="Z30" s="113"/>
      <c r="AA30" s="113"/>
      <c r="AB30" s="113"/>
      <c r="AC30" s="113"/>
      <c r="AD30" s="113"/>
      <c r="AE30" s="113"/>
      <c r="AF30" s="113"/>
      <c r="AG30" s="113"/>
      <c r="AH30" s="113"/>
      <c r="AI30" s="113"/>
      <c r="AJ30" s="113"/>
      <c r="AK30" s="113"/>
      <c r="AL30" s="113"/>
      <c r="AM30" s="113"/>
      <c r="AN30" s="113"/>
      <c r="AO30" s="113"/>
      <c r="AP30" s="113"/>
      <c r="AQ30" s="113"/>
      <c r="AR30" s="113"/>
      <c r="AS30" s="113"/>
      <c r="AT30" s="113"/>
      <c r="AU30" s="113"/>
      <c r="AV30" s="113"/>
      <c r="AW30" s="113"/>
      <c r="AX30" s="113"/>
      <c r="AY30" s="113"/>
      <c r="AZ30" s="113"/>
    </row>
    <row r="31" s="2" customFormat="1" ht="6.96" customHeight="1">
      <c r="A31" s="28"/>
      <c r="B31" s="29"/>
      <c r="C31" s="28"/>
      <c r="D31" s="80"/>
      <c r="E31" s="80"/>
      <c r="F31" s="80"/>
      <c r="G31" s="80"/>
      <c r="H31" s="80"/>
      <c r="I31" s="80"/>
      <c r="J31" s="80"/>
      <c r="K31" s="80"/>
      <c r="L31" s="4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="2" customFormat="1" ht="14.4" customHeight="1">
      <c r="A32" s="28"/>
      <c r="B32" s="29"/>
      <c r="C32" s="28"/>
      <c r="D32" s="28"/>
      <c r="E32" s="28"/>
      <c r="F32" s="33" t="s">
        <v>34</v>
      </c>
      <c r="G32" s="28"/>
      <c r="H32" s="28"/>
      <c r="I32" s="33" t="s">
        <v>33</v>
      </c>
      <c r="J32" s="33" t="s">
        <v>35</v>
      </c>
      <c r="K32" s="28"/>
      <c r="L32" s="4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="2" customFormat="1" ht="14.4" customHeight="1">
      <c r="A33" s="28"/>
      <c r="B33" s="29"/>
      <c r="C33" s="28"/>
      <c r="D33" s="115" t="s">
        <v>36</v>
      </c>
      <c r="E33" s="35" t="s">
        <v>37</v>
      </c>
      <c r="F33" s="116">
        <f>ROUND((SUM(BE122:BE140)),  2)</f>
        <v>0</v>
      </c>
      <c r="G33" s="113"/>
      <c r="H33" s="113"/>
      <c r="I33" s="117">
        <v>0.20000000000000001</v>
      </c>
      <c r="J33" s="116">
        <f>ROUND(((SUM(BE122:BE140))*I33),  2)</f>
        <v>0</v>
      </c>
      <c r="K33" s="28"/>
      <c r="L33" s="112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  <c r="AF33" s="113"/>
      <c r="AG33" s="113"/>
      <c r="AH33" s="113"/>
      <c r="AI33" s="113"/>
      <c r="AJ33" s="113"/>
      <c r="AK33" s="113"/>
      <c r="AL33" s="113"/>
      <c r="AM33" s="113"/>
      <c r="AN33" s="113"/>
      <c r="AO33" s="113"/>
      <c r="AP33" s="113"/>
      <c r="AQ33" s="113"/>
      <c r="AR33" s="113"/>
      <c r="AS33" s="113"/>
      <c r="AT33" s="113"/>
      <c r="AU33" s="113"/>
      <c r="AV33" s="113"/>
      <c r="AW33" s="113"/>
      <c r="AX33" s="113"/>
      <c r="AY33" s="113"/>
      <c r="AZ33" s="113"/>
    </row>
    <row r="34" s="2" customFormat="1" ht="14.4" customHeight="1">
      <c r="A34" s="28"/>
      <c r="B34" s="29"/>
      <c r="C34" s="28"/>
      <c r="D34" s="28"/>
      <c r="E34" s="35" t="s">
        <v>38</v>
      </c>
      <c r="F34" s="118">
        <f>ROUND((SUM(BF122:BF140)),  2)</f>
        <v>20405.75</v>
      </c>
      <c r="G34" s="28"/>
      <c r="H34" s="28"/>
      <c r="I34" s="119">
        <v>0.20000000000000001</v>
      </c>
      <c r="J34" s="118">
        <f>ROUND(((SUM(BF122:BF140))*I34),  2)</f>
        <v>4081.1500000000001</v>
      </c>
      <c r="K34" s="28"/>
      <c r="L34" s="4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39</v>
      </c>
      <c r="F35" s="118">
        <f>ROUND((SUM(BG122:BG140)),  2)</f>
        <v>0</v>
      </c>
      <c r="G35" s="28"/>
      <c r="H35" s="28"/>
      <c r="I35" s="119">
        <v>0.20000000000000001</v>
      </c>
      <c r="J35" s="118">
        <f>0</f>
        <v>0</v>
      </c>
      <c r="K35" s="28"/>
      <c r="L35" s="4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40</v>
      </c>
      <c r="F36" s="118">
        <f>ROUND((SUM(BH122:BH140)),  2)</f>
        <v>0</v>
      </c>
      <c r="G36" s="28"/>
      <c r="H36" s="28"/>
      <c r="I36" s="119">
        <v>0.20000000000000001</v>
      </c>
      <c r="J36" s="118">
        <f>0</f>
        <v>0</v>
      </c>
      <c r="K36" s="28"/>
      <c r="L36" s="4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35" t="s">
        <v>41</v>
      </c>
      <c r="F37" s="116">
        <f>ROUND((SUM(BI122:BI140)),  2)</f>
        <v>0</v>
      </c>
      <c r="G37" s="113"/>
      <c r="H37" s="113"/>
      <c r="I37" s="117">
        <v>0</v>
      </c>
      <c r="J37" s="116">
        <f>0</f>
        <v>0</v>
      </c>
      <c r="K37" s="28"/>
      <c r="L37" s="4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="2" customFormat="1" ht="25.44" customHeight="1">
      <c r="A39" s="28"/>
      <c r="B39" s="29"/>
      <c r="C39" s="120"/>
      <c r="D39" s="121" t="s">
        <v>42</v>
      </c>
      <c r="E39" s="71"/>
      <c r="F39" s="71"/>
      <c r="G39" s="122" t="s">
        <v>43</v>
      </c>
      <c r="H39" s="123" t="s">
        <v>44</v>
      </c>
      <c r="I39" s="71"/>
      <c r="J39" s="124">
        <f>SUM(J30:J37)</f>
        <v>24486.900000000001</v>
      </c>
      <c r="K39" s="125"/>
      <c r="L39" s="45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5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45"/>
      <c r="D50" s="46" t="s">
        <v>45</v>
      </c>
      <c r="E50" s="47"/>
      <c r="F50" s="47"/>
      <c r="G50" s="46" t="s">
        <v>46</v>
      </c>
      <c r="H50" s="47"/>
      <c r="I50" s="47"/>
      <c r="J50" s="47"/>
      <c r="K50" s="47"/>
      <c r="L50" s="45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28"/>
      <c r="B61" s="29"/>
      <c r="C61" s="28"/>
      <c r="D61" s="48" t="s">
        <v>47</v>
      </c>
      <c r="E61" s="31"/>
      <c r="F61" s="126" t="s">
        <v>48</v>
      </c>
      <c r="G61" s="48" t="s">
        <v>47</v>
      </c>
      <c r="H61" s="31"/>
      <c r="I61" s="31"/>
      <c r="J61" s="127" t="s">
        <v>48</v>
      </c>
      <c r="K61" s="31"/>
      <c r="L61" s="4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28"/>
      <c r="B65" s="29"/>
      <c r="C65" s="28"/>
      <c r="D65" s="46" t="s">
        <v>49</v>
      </c>
      <c r="E65" s="49"/>
      <c r="F65" s="49"/>
      <c r="G65" s="46" t="s">
        <v>50</v>
      </c>
      <c r="H65" s="49"/>
      <c r="I65" s="49"/>
      <c r="J65" s="49"/>
      <c r="K65" s="49"/>
      <c r="L65" s="4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28"/>
      <c r="B76" s="29"/>
      <c r="C76" s="28"/>
      <c r="D76" s="48" t="s">
        <v>47</v>
      </c>
      <c r="E76" s="31"/>
      <c r="F76" s="126" t="s">
        <v>48</v>
      </c>
      <c r="G76" s="48" t="s">
        <v>47</v>
      </c>
      <c r="H76" s="31"/>
      <c r="I76" s="31"/>
      <c r="J76" s="127" t="s">
        <v>48</v>
      </c>
      <c r="K76" s="31"/>
      <c r="L76" s="45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4.4" customHeight="1">
      <c r="A77" s="28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45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="2" customFormat="1" ht="6.96" customHeight="1">
      <c r="A81" s="28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45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85</v>
      </c>
      <c r="D82" s="28"/>
      <c r="E82" s="28"/>
      <c r="F82" s="28"/>
      <c r="G82" s="28"/>
      <c r="H82" s="28"/>
      <c r="I82" s="28"/>
      <c r="J82" s="28"/>
      <c r="K82" s="28"/>
      <c r="L82" s="45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5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13</v>
      </c>
      <c r="D84" s="28"/>
      <c r="E84" s="28"/>
      <c r="F84" s="28"/>
      <c r="G84" s="28"/>
      <c r="H84" s="28"/>
      <c r="I84" s="28"/>
      <c r="J84" s="28"/>
      <c r="K84" s="28"/>
      <c r="L84" s="45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08" t="str">
        <f>E7</f>
        <v>Predškolské zariadenie - nový objekt</v>
      </c>
      <c r="F85" s="25"/>
      <c r="G85" s="25"/>
      <c r="H85" s="25"/>
      <c r="I85" s="28"/>
      <c r="J85" s="28"/>
      <c r="K85" s="28"/>
      <c r="L85" s="45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83</v>
      </c>
      <c r="D86" s="28"/>
      <c r="E86" s="28"/>
      <c r="F86" s="28"/>
      <c r="G86" s="28"/>
      <c r="H86" s="28"/>
      <c r="I86" s="28"/>
      <c r="J86" s="28"/>
      <c r="K86" s="28"/>
      <c r="L86" s="45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7" t="str">
        <f>E9</f>
        <v>07 - Zmena podláh - pôvodný stav</v>
      </c>
      <c r="F87" s="28"/>
      <c r="G87" s="28"/>
      <c r="H87" s="28"/>
      <c r="I87" s="28"/>
      <c r="J87" s="28"/>
      <c r="K87" s="28"/>
      <c r="L87" s="45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5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17</v>
      </c>
      <c r="D89" s="28"/>
      <c r="E89" s="28"/>
      <c r="F89" s="22" t="str">
        <f>F12</f>
        <v>Bučany</v>
      </c>
      <c r="G89" s="28"/>
      <c r="H89" s="28"/>
      <c r="I89" s="25" t="s">
        <v>19</v>
      </c>
      <c r="J89" s="59" t="str">
        <f>IF(J12="","",J12)</f>
        <v>25. 5. 2022</v>
      </c>
      <c r="K89" s="28"/>
      <c r="L89" s="45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5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21</v>
      </c>
      <c r="D91" s="28"/>
      <c r="E91" s="28"/>
      <c r="F91" s="22" t="str">
        <f>E15</f>
        <v>Obec Bučany</v>
      </c>
      <c r="G91" s="28"/>
      <c r="H91" s="28"/>
      <c r="I91" s="25" t="s">
        <v>27</v>
      </c>
      <c r="J91" s="26" t="str">
        <f>E21</f>
        <v>Ing. Juraj Kobza</v>
      </c>
      <c r="K91" s="28"/>
      <c r="L91" s="45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30</v>
      </c>
      <c r="J92" s="26" t="str">
        <f>E24</f>
        <v xml:space="preserve"> </v>
      </c>
      <c r="K92" s="28"/>
      <c r="L92" s="45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5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8" t="s">
        <v>86</v>
      </c>
      <c r="D94" s="120"/>
      <c r="E94" s="120"/>
      <c r="F94" s="120"/>
      <c r="G94" s="120"/>
      <c r="H94" s="120"/>
      <c r="I94" s="120"/>
      <c r="J94" s="129" t="s">
        <v>87</v>
      </c>
      <c r="K94" s="120"/>
      <c r="L94" s="45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5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30" t="s">
        <v>88</v>
      </c>
      <c r="D96" s="28"/>
      <c r="E96" s="28"/>
      <c r="F96" s="28"/>
      <c r="G96" s="28"/>
      <c r="H96" s="28"/>
      <c r="I96" s="28"/>
      <c r="J96" s="86">
        <f>J122</f>
        <v>20405.75</v>
      </c>
      <c r="K96" s="28"/>
      <c r="L96" s="45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89</v>
      </c>
    </row>
    <row r="97" s="9" customFormat="1" ht="24.96" customHeight="1">
      <c r="A97" s="9"/>
      <c r="B97" s="131"/>
      <c r="C97" s="9"/>
      <c r="D97" s="132" t="s">
        <v>90</v>
      </c>
      <c r="E97" s="133"/>
      <c r="F97" s="133"/>
      <c r="G97" s="133"/>
      <c r="H97" s="133"/>
      <c r="I97" s="133"/>
      <c r="J97" s="134">
        <f>J123</f>
        <v>7667.71</v>
      </c>
      <c r="K97" s="9"/>
      <c r="L97" s="13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5"/>
      <c r="C98" s="10"/>
      <c r="D98" s="136" t="s">
        <v>91</v>
      </c>
      <c r="E98" s="137"/>
      <c r="F98" s="137"/>
      <c r="G98" s="137"/>
      <c r="H98" s="137"/>
      <c r="I98" s="137"/>
      <c r="J98" s="138">
        <f>J124</f>
        <v>7217.5</v>
      </c>
      <c r="K98" s="10"/>
      <c r="L98" s="13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5"/>
      <c r="C99" s="10"/>
      <c r="D99" s="136" t="s">
        <v>92</v>
      </c>
      <c r="E99" s="137"/>
      <c r="F99" s="137"/>
      <c r="G99" s="137"/>
      <c r="H99" s="137"/>
      <c r="I99" s="137"/>
      <c r="J99" s="138">
        <f>J127</f>
        <v>450.20999999999998</v>
      </c>
      <c r="K99" s="10"/>
      <c r="L99" s="13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1"/>
      <c r="C100" s="9"/>
      <c r="D100" s="132" t="s">
        <v>93</v>
      </c>
      <c r="E100" s="133"/>
      <c r="F100" s="133"/>
      <c r="G100" s="133"/>
      <c r="H100" s="133"/>
      <c r="I100" s="133"/>
      <c r="J100" s="134">
        <f>J129</f>
        <v>12738.040000000001</v>
      </c>
      <c r="K100" s="9"/>
      <c r="L100" s="13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35"/>
      <c r="C101" s="10"/>
      <c r="D101" s="136" t="s">
        <v>94</v>
      </c>
      <c r="E101" s="137"/>
      <c r="F101" s="137"/>
      <c r="G101" s="137"/>
      <c r="H101" s="137"/>
      <c r="I101" s="137"/>
      <c r="J101" s="138">
        <f>J130</f>
        <v>6703.1300000000001</v>
      </c>
      <c r="K101" s="10"/>
      <c r="L101" s="13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5"/>
      <c r="C102" s="10"/>
      <c r="D102" s="136" t="s">
        <v>95</v>
      </c>
      <c r="E102" s="137"/>
      <c r="F102" s="137"/>
      <c r="G102" s="137"/>
      <c r="H102" s="137"/>
      <c r="I102" s="137"/>
      <c r="J102" s="138">
        <f>J135</f>
        <v>6034.9099999999999</v>
      </c>
      <c r="K102" s="10"/>
      <c r="L102" s="13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28"/>
      <c r="B103" s="29"/>
      <c r="C103" s="28"/>
      <c r="D103" s="28"/>
      <c r="E103" s="28"/>
      <c r="F103" s="28"/>
      <c r="G103" s="28"/>
      <c r="H103" s="28"/>
      <c r="I103" s="28"/>
      <c r="J103" s="28"/>
      <c r="K103" s="28"/>
      <c r="L103" s="45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="2" customFormat="1" ht="6.96" customHeight="1">
      <c r="A104" s="28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45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8" s="2" customFormat="1" ht="6.96" customHeight="1">
      <c r="A108" s="28"/>
      <c r="B108" s="52"/>
      <c r="C108" s="53"/>
      <c r="D108" s="53"/>
      <c r="E108" s="53"/>
      <c r="F108" s="53"/>
      <c r="G108" s="53"/>
      <c r="H108" s="53"/>
      <c r="I108" s="53"/>
      <c r="J108" s="53"/>
      <c r="K108" s="53"/>
      <c r="L108" s="45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24.96" customHeight="1">
      <c r="A109" s="28"/>
      <c r="B109" s="29"/>
      <c r="C109" s="19" t="s">
        <v>96</v>
      </c>
      <c r="D109" s="28"/>
      <c r="E109" s="28"/>
      <c r="F109" s="28"/>
      <c r="G109" s="28"/>
      <c r="H109" s="28"/>
      <c r="I109" s="28"/>
      <c r="J109" s="28"/>
      <c r="K109" s="28"/>
      <c r="L109" s="45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6.96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45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2" customHeight="1">
      <c r="A111" s="28"/>
      <c r="B111" s="29"/>
      <c r="C111" s="25" t="s">
        <v>13</v>
      </c>
      <c r="D111" s="28"/>
      <c r="E111" s="28"/>
      <c r="F111" s="28"/>
      <c r="G111" s="28"/>
      <c r="H111" s="28"/>
      <c r="I111" s="28"/>
      <c r="J111" s="28"/>
      <c r="K111" s="28"/>
      <c r="L111" s="45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6.5" customHeight="1">
      <c r="A112" s="28"/>
      <c r="B112" s="29"/>
      <c r="C112" s="28"/>
      <c r="D112" s="28"/>
      <c r="E112" s="108" t="str">
        <f>E7</f>
        <v>Predškolské zariadenie - nový objekt</v>
      </c>
      <c r="F112" s="25"/>
      <c r="G112" s="25"/>
      <c r="H112" s="25"/>
      <c r="I112" s="28"/>
      <c r="J112" s="28"/>
      <c r="K112" s="28"/>
      <c r="L112" s="45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12" customHeight="1">
      <c r="A113" s="28"/>
      <c r="B113" s="29"/>
      <c r="C113" s="25" t="s">
        <v>83</v>
      </c>
      <c r="D113" s="28"/>
      <c r="E113" s="28"/>
      <c r="F113" s="28"/>
      <c r="G113" s="28"/>
      <c r="H113" s="28"/>
      <c r="I113" s="28"/>
      <c r="J113" s="28"/>
      <c r="K113" s="28"/>
      <c r="L113" s="45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6.5" customHeight="1">
      <c r="A114" s="28"/>
      <c r="B114" s="29"/>
      <c r="C114" s="28"/>
      <c r="D114" s="28"/>
      <c r="E114" s="57" t="str">
        <f>E9</f>
        <v>07 - Zmena podláh - pôvodný stav</v>
      </c>
      <c r="F114" s="28"/>
      <c r="G114" s="28"/>
      <c r="H114" s="28"/>
      <c r="I114" s="28"/>
      <c r="J114" s="28"/>
      <c r="K114" s="28"/>
      <c r="L114" s="45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6.96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5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2" customHeight="1">
      <c r="A116" s="28"/>
      <c r="B116" s="29"/>
      <c r="C116" s="25" t="s">
        <v>17</v>
      </c>
      <c r="D116" s="28"/>
      <c r="E116" s="28"/>
      <c r="F116" s="22" t="str">
        <f>F12</f>
        <v>Bučany</v>
      </c>
      <c r="G116" s="28"/>
      <c r="H116" s="28"/>
      <c r="I116" s="25" t="s">
        <v>19</v>
      </c>
      <c r="J116" s="59" t="str">
        <f>IF(J12="","",J12)</f>
        <v>25. 5. 2022</v>
      </c>
      <c r="K116" s="28"/>
      <c r="L116" s="45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6.96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45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15.15" customHeight="1">
      <c r="A118" s="28"/>
      <c r="B118" s="29"/>
      <c r="C118" s="25" t="s">
        <v>21</v>
      </c>
      <c r="D118" s="28"/>
      <c r="E118" s="28"/>
      <c r="F118" s="22" t="str">
        <f>E15</f>
        <v>Obec Bučany</v>
      </c>
      <c r="G118" s="28"/>
      <c r="H118" s="28"/>
      <c r="I118" s="25" t="s">
        <v>27</v>
      </c>
      <c r="J118" s="26" t="str">
        <f>E21</f>
        <v>Ing. Juraj Kobza</v>
      </c>
      <c r="K118" s="28"/>
      <c r="L118" s="45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2" customFormat="1" ht="15.15" customHeight="1">
      <c r="A119" s="28"/>
      <c r="B119" s="29"/>
      <c r="C119" s="25" t="s">
        <v>25</v>
      </c>
      <c r="D119" s="28"/>
      <c r="E119" s="28"/>
      <c r="F119" s="22" t="str">
        <f>IF(E18="","",E18)</f>
        <v xml:space="preserve"> </v>
      </c>
      <c r="G119" s="28"/>
      <c r="H119" s="28"/>
      <c r="I119" s="25" t="s">
        <v>30</v>
      </c>
      <c r="J119" s="26" t="str">
        <f>E24</f>
        <v xml:space="preserve"> </v>
      </c>
      <c r="K119" s="28"/>
      <c r="L119" s="45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="2" customFormat="1" ht="10.32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45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="11" customFormat="1" ht="29.28" customHeight="1">
      <c r="A121" s="139"/>
      <c r="B121" s="140"/>
      <c r="C121" s="141" t="s">
        <v>97</v>
      </c>
      <c r="D121" s="142" t="s">
        <v>57</v>
      </c>
      <c r="E121" s="142" t="s">
        <v>53</v>
      </c>
      <c r="F121" s="142" t="s">
        <v>54</v>
      </c>
      <c r="G121" s="142" t="s">
        <v>98</v>
      </c>
      <c r="H121" s="142" t="s">
        <v>99</v>
      </c>
      <c r="I121" s="142" t="s">
        <v>100</v>
      </c>
      <c r="J121" s="143" t="s">
        <v>87</v>
      </c>
      <c r="K121" s="144" t="s">
        <v>101</v>
      </c>
      <c r="L121" s="145"/>
      <c r="M121" s="76" t="s">
        <v>1</v>
      </c>
      <c r="N121" s="77" t="s">
        <v>36</v>
      </c>
      <c r="O121" s="77" t="s">
        <v>102</v>
      </c>
      <c r="P121" s="77" t="s">
        <v>103</v>
      </c>
      <c r="Q121" s="77" t="s">
        <v>104</v>
      </c>
      <c r="R121" s="77" t="s">
        <v>105</v>
      </c>
      <c r="S121" s="77" t="s">
        <v>106</v>
      </c>
      <c r="T121" s="78" t="s">
        <v>107</v>
      </c>
      <c r="U121" s="139"/>
      <c r="V121" s="139"/>
      <c r="W121" s="139"/>
      <c r="X121" s="139"/>
      <c r="Y121" s="139"/>
      <c r="Z121" s="139"/>
      <c r="AA121" s="139"/>
      <c r="AB121" s="139"/>
      <c r="AC121" s="139"/>
      <c r="AD121" s="139"/>
      <c r="AE121" s="139"/>
    </row>
    <row r="122" s="2" customFormat="1" ht="22.8" customHeight="1">
      <c r="A122" s="28"/>
      <c r="B122" s="29"/>
      <c r="C122" s="83" t="s">
        <v>88</v>
      </c>
      <c r="D122" s="28"/>
      <c r="E122" s="28"/>
      <c r="F122" s="28"/>
      <c r="G122" s="28"/>
      <c r="H122" s="28"/>
      <c r="I122" s="28"/>
      <c r="J122" s="146">
        <f>BK122</f>
        <v>20405.75</v>
      </c>
      <c r="K122" s="28"/>
      <c r="L122" s="29"/>
      <c r="M122" s="79"/>
      <c r="N122" s="63"/>
      <c r="O122" s="80"/>
      <c r="P122" s="147">
        <f>P123+P129</f>
        <v>334.92929580000003</v>
      </c>
      <c r="Q122" s="80"/>
      <c r="R122" s="147">
        <f>R123+R129</f>
        <v>32.590861249999996</v>
      </c>
      <c r="S122" s="80"/>
      <c r="T122" s="148">
        <f>T123+T129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5" t="s">
        <v>71</v>
      </c>
      <c r="AU122" s="15" t="s">
        <v>89</v>
      </c>
      <c r="BK122" s="149">
        <f>BK123+BK129</f>
        <v>20405.75</v>
      </c>
    </row>
    <row r="123" s="12" customFormat="1" ht="25.92" customHeight="1">
      <c r="A123" s="12"/>
      <c r="B123" s="150"/>
      <c r="C123" s="12"/>
      <c r="D123" s="151" t="s">
        <v>71</v>
      </c>
      <c r="E123" s="152" t="s">
        <v>108</v>
      </c>
      <c r="F123" s="152" t="s">
        <v>109</v>
      </c>
      <c r="G123" s="12"/>
      <c r="H123" s="12"/>
      <c r="I123" s="12"/>
      <c r="J123" s="153">
        <f>BK123</f>
        <v>7667.71</v>
      </c>
      <c r="K123" s="12"/>
      <c r="L123" s="150"/>
      <c r="M123" s="154"/>
      <c r="N123" s="155"/>
      <c r="O123" s="155"/>
      <c r="P123" s="156">
        <f>P124+P127</f>
        <v>160.29323000000002</v>
      </c>
      <c r="Q123" s="155"/>
      <c r="R123" s="156">
        <f>R124+R127</f>
        <v>28.974517999999996</v>
      </c>
      <c r="S123" s="155"/>
      <c r="T123" s="157">
        <f>T124+T127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1" t="s">
        <v>80</v>
      </c>
      <c r="AT123" s="158" t="s">
        <v>71</v>
      </c>
      <c r="AU123" s="158" t="s">
        <v>72</v>
      </c>
      <c r="AY123" s="151" t="s">
        <v>110</v>
      </c>
      <c r="BK123" s="159">
        <f>BK124+BK127</f>
        <v>7667.71</v>
      </c>
    </row>
    <row r="124" s="12" customFormat="1" ht="22.8" customHeight="1">
      <c r="A124" s="12"/>
      <c r="B124" s="150"/>
      <c r="C124" s="12"/>
      <c r="D124" s="151" t="s">
        <v>71</v>
      </c>
      <c r="E124" s="160" t="s">
        <v>111</v>
      </c>
      <c r="F124" s="160" t="s">
        <v>112</v>
      </c>
      <c r="G124" s="12"/>
      <c r="H124" s="12"/>
      <c r="I124" s="12"/>
      <c r="J124" s="161">
        <f>BK124</f>
        <v>7217.5</v>
      </c>
      <c r="K124" s="12"/>
      <c r="L124" s="150"/>
      <c r="M124" s="154"/>
      <c r="N124" s="155"/>
      <c r="O124" s="155"/>
      <c r="P124" s="156">
        <f>SUM(P125:P126)</f>
        <v>134.27368000000001</v>
      </c>
      <c r="Q124" s="155"/>
      <c r="R124" s="156">
        <f>SUM(R125:R126)</f>
        <v>28.974517999999996</v>
      </c>
      <c r="S124" s="155"/>
      <c r="T124" s="157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1" t="s">
        <v>80</v>
      </c>
      <c r="AT124" s="158" t="s">
        <v>71</v>
      </c>
      <c r="AU124" s="158" t="s">
        <v>80</v>
      </c>
      <c r="AY124" s="151" t="s">
        <v>110</v>
      </c>
      <c r="BK124" s="159">
        <f>SUM(BK125:BK126)</f>
        <v>7217.5</v>
      </c>
    </row>
    <row r="125" s="2" customFormat="1" ht="24.15" customHeight="1">
      <c r="A125" s="28"/>
      <c r="B125" s="162"/>
      <c r="C125" s="163" t="s">
        <v>113</v>
      </c>
      <c r="D125" s="163" t="s">
        <v>114</v>
      </c>
      <c r="E125" s="164" t="s">
        <v>115</v>
      </c>
      <c r="F125" s="165" t="s">
        <v>116</v>
      </c>
      <c r="G125" s="166" t="s">
        <v>117</v>
      </c>
      <c r="H125" s="167">
        <v>119.74</v>
      </c>
      <c r="I125" s="167">
        <v>23.379999999999999</v>
      </c>
      <c r="J125" s="168">
        <f>ROUND(I125*H125,2)</f>
        <v>2799.52</v>
      </c>
      <c r="K125" s="169"/>
      <c r="L125" s="29"/>
      <c r="M125" s="170" t="s">
        <v>1</v>
      </c>
      <c r="N125" s="171" t="s">
        <v>38</v>
      </c>
      <c r="O125" s="172">
        <v>0.44600000000000001</v>
      </c>
      <c r="P125" s="172">
        <f>O125*H125</f>
        <v>53.404040000000002</v>
      </c>
      <c r="Q125" s="172">
        <v>0.092700000000000005</v>
      </c>
      <c r="R125" s="172">
        <f>Q125*H125</f>
        <v>11.099898</v>
      </c>
      <c r="S125" s="172">
        <v>0</v>
      </c>
      <c r="T125" s="173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74" t="s">
        <v>118</v>
      </c>
      <c r="AT125" s="174" t="s">
        <v>114</v>
      </c>
      <c r="AU125" s="174" t="s">
        <v>119</v>
      </c>
      <c r="AY125" s="15" t="s">
        <v>110</v>
      </c>
      <c r="BE125" s="175">
        <f>IF(N125="základná",J125,0)</f>
        <v>0</v>
      </c>
      <c r="BF125" s="175">
        <f>IF(N125="znížená",J125,0)</f>
        <v>2799.52</v>
      </c>
      <c r="BG125" s="175">
        <f>IF(N125="zákl. prenesená",J125,0)</f>
        <v>0</v>
      </c>
      <c r="BH125" s="175">
        <f>IF(N125="zníž. prenesená",J125,0)</f>
        <v>0</v>
      </c>
      <c r="BI125" s="175">
        <f>IF(N125="nulová",J125,0)</f>
        <v>0</v>
      </c>
      <c r="BJ125" s="15" t="s">
        <v>119</v>
      </c>
      <c r="BK125" s="175">
        <f>ROUND(I125*H125,2)</f>
        <v>2799.52</v>
      </c>
      <c r="BL125" s="15" t="s">
        <v>118</v>
      </c>
      <c r="BM125" s="174" t="s">
        <v>120</v>
      </c>
    </row>
    <row r="126" s="2" customFormat="1" ht="24.15" customHeight="1">
      <c r="A126" s="28"/>
      <c r="B126" s="162"/>
      <c r="C126" s="163" t="s">
        <v>121</v>
      </c>
      <c r="D126" s="163" t="s">
        <v>114</v>
      </c>
      <c r="E126" s="164" t="s">
        <v>122</v>
      </c>
      <c r="F126" s="165" t="s">
        <v>123</v>
      </c>
      <c r="G126" s="166" t="s">
        <v>117</v>
      </c>
      <c r="H126" s="167">
        <v>173.53999999999999</v>
      </c>
      <c r="I126" s="167">
        <v>25.457999999999998</v>
      </c>
      <c r="J126" s="168">
        <f>ROUND(I126*H126,2)</f>
        <v>4417.9799999999996</v>
      </c>
      <c r="K126" s="169"/>
      <c r="L126" s="29"/>
      <c r="M126" s="170" t="s">
        <v>1</v>
      </c>
      <c r="N126" s="171" t="s">
        <v>38</v>
      </c>
      <c r="O126" s="172">
        <v>0.46600000000000003</v>
      </c>
      <c r="P126" s="172">
        <f>O126*H126</f>
        <v>80.869640000000004</v>
      </c>
      <c r="Q126" s="172">
        <v>0.10299999999999999</v>
      </c>
      <c r="R126" s="172">
        <f>Q126*H126</f>
        <v>17.874619999999997</v>
      </c>
      <c r="S126" s="172">
        <v>0</v>
      </c>
      <c r="T126" s="173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74" t="s">
        <v>118</v>
      </c>
      <c r="AT126" s="174" t="s">
        <v>114</v>
      </c>
      <c r="AU126" s="174" t="s">
        <v>119</v>
      </c>
      <c r="AY126" s="15" t="s">
        <v>110</v>
      </c>
      <c r="BE126" s="175">
        <f>IF(N126="základná",J126,0)</f>
        <v>0</v>
      </c>
      <c r="BF126" s="175">
        <f>IF(N126="znížená",J126,0)</f>
        <v>4417.9799999999996</v>
      </c>
      <c r="BG126" s="175">
        <f>IF(N126="zákl. prenesená",J126,0)</f>
        <v>0</v>
      </c>
      <c r="BH126" s="175">
        <f>IF(N126="zníž. prenesená",J126,0)</f>
        <v>0</v>
      </c>
      <c r="BI126" s="175">
        <f>IF(N126="nulová",J126,0)</f>
        <v>0</v>
      </c>
      <c r="BJ126" s="15" t="s">
        <v>119</v>
      </c>
      <c r="BK126" s="175">
        <f>ROUND(I126*H126,2)</f>
        <v>4417.9799999999996</v>
      </c>
      <c r="BL126" s="15" t="s">
        <v>118</v>
      </c>
      <c r="BM126" s="174" t="s">
        <v>124</v>
      </c>
    </row>
    <row r="127" s="12" customFormat="1" ht="22.8" customHeight="1">
      <c r="A127" s="12"/>
      <c r="B127" s="150"/>
      <c r="C127" s="12"/>
      <c r="D127" s="151" t="s">
        <v>71</v>
      </c>
      <c r="E127" s="160" t="s">
        <v>125</v>
      </c>
      <c r="F127" s="160" t="s">
        <v>126</v>
      </c>
      <c r="G127" s="12"/>
      <c r="H127" s="12"/>
      <c r="I127" s="12"/>
      <c r="J127" s="161">
        <f>BK127</f>
        <v>450.20999999999998</v>
      </c>
      <c r="K127" s="12"/>
      <c r="L127" s="150"/>
      <c r="M127" s="154"/>
      <c r="N127" s="155"/>
      <c r="O127" s="155"/>
      <c r="P127" s="156">
        <f>P128</f>
        <v>26.019550000000002</v>
      </c>
      <c r="Q127" s="155"/>
      <c r="R127" s="156">
        <f>R128</f>
        <v>0</v>
      </c>
      <c r="S127" s="155"/>
      <c r="T127" s="157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1" t="s">
        <v>80</v>
      </c>
      <c r="AT127" s="158" t="s">
        <v>71</v>
      </c>
      <c r="AU127" s="158" t="s">
        <v>80</v>
      </c>
      <c r="AY127" s="151" t="s">
        <v>110</v>
      </c>
      <c r="BK127" s="159">
        <f>BK128</f>
        <v>450.20999999999998</v>
      </c>
    </row>
    <row r="128" s="2" customFormat="1" ht="24.15" customHeight="1">
      <c r="A128" s="28"/>
      <c r="B128" s="162"/>
      <c r="C128" s="163" t="s">
        <v>127</v>
      </c>
      <c r="D128" s="163" t="s">
        <v>114</v>
      </c>
      <c r="E128" s="164" t="s">
        <v>128</v>
      </c>
      <c r="F128" s="165" t="s">
        <v>129</v>
      </c>
      <c r="G128" s="166" t="s">
        <v>130</v>
      </c>
      <c r="H128" s="167">
        <v>28.975000000000001</v>
      </c>
      <c r="I128" s="167">
        <v>15.538</v>
      </c>
      <c r="J128" s="168">
        <f>ROUND(I128*H128,2)</f>
        <v>450.20999999999998</v>
      </c>
      <c r="K128" s="169"/>
      <c r="L128" s="29"/>
      <c r="M128" s="170" t="s">
        <v>1</v>
      </c>
      <c r="N128" s="171" t="s">
        <v>38</v>
      </c>
      <c r="O128" s="172">
        <v>0.89800000000000002</v>
      </c>
      <c r="P128" s="172">
        <f>O128*H128</f>
        <v>26.019550000000002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74" t="s">
        <v>118</v>
      </c>
      <c r="AT128" s="174" t="s">
        <v>114</v>
      </c>
      <c r="AU128" s="174" t="s">
        <v>119</v>
      </c>
      <c r="AY128" s="15" t="s">
        <v>110</v>
      </c>
      <c r="BE128" s="175">
        <f>IF(N128="základná",J128,0)</f>
        <v>0</v>
      </c>
      <c r="BF128" s="175">
        <f>IF(N128="znížená",J128,0)</f>
        <v>450.20999999999998</v>
      </c>
      <c r="BG128" s="175">
        <f>IF(N128="zákl. prenesená",J128,0)</f>
        <v>0</v>
      </c>
      <c r="BH128" s="175">
        <f>IF(N128="zníž. prenesená",J128,0)</f>
        <v>0</v>
      </c>
      <c r="BI128" s="175">
        <f>IF(N128="nulová",J128,0)</f>
        <v>0</v>
      </c>
      <c r="BJ128" s="15" t="s">
        <v>119</v>
      </c>
      <c r="BK128" s="175">
        <f>ROUND(I128*H128,2)</f>
        <v>450.20999999999998</v>
      </c>
      <c r="BL128" s="15" t="s">
        <v>118</v>
      </c>
      <c r="BM128" s="174" t="s">
        <v>131</v>
      </c>
    </row>
    <row r="129" s="12" customFormat="1" ht="25.92" customHeight="1">
      <c r="A129" s="12"/>
      <c r="B129" s="150"/>
      <c r="C129" s="12"/>
      <c r="D129" s="151" t="s">
        <v>71</v>
      </c>
      <c r="E129" s="152" t="s">
        <v>132</v>
      </c>
      <c r="F129" s="152" t="s">
        <v>133</v>
      </c>
      <c r="G129" s="12"/>
      <c r="H129" s="12"/>
      <c r="I129" s="12"/>
      <c r="J129" s="153">
        <f>BK129</f>
        <v>12738.040000000001</v>
      </c>
      <c r="K129" s="12"/>
      <c r="L129" s="150"/>
      <c r="M129" s="154"/>
      <c r="N129" s="155"/>
      <c r="O129" s="155"/>
      <c r="P129" s="156">
        <f>P130+P135</f>
        <v>174.63606580000001</v>
      </c>
      <c r="Q129" s="155"/>
      <c r="R129" s="156">
        <f>R130+R135</f>
        <v>3.6163432499999995</v>
      </c>
      <c r="S129" s="155"/>
      <c r="T129" s="157">
        <f>T130+T135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1" t="s">
        <v>119</v>
      </c>
      <c r="AT129" s="158" t="s">
        <v>71</v>
      </c>
      <c r="AU129" s="158" t="s">
        <v>72</v>
      </c>
      <c r="AY129" s="151" t="s">
        <v>110</v>
      </c>
      <c r="BK129" s="159">
        <f>BK130+BK135</f>
        <v>12738.040000000001</v>
      </c>
    </row>
    <row r="130" s="12" customFormat="1" ht="22.8" customHeight="1">
      <c r="A130" s="12"/>
      <c r="B130" s="150"/>
      <c r="C130" s="12"/>
      <c r="D130" s="151" t="s">
        <v>71</v>
      </c>
      <c r="E130" s="160" t="s">
        <v>134</v>
      </c>
      <c r="F130" s="160" t="s">
        <v>135</v>
      </c>
      <c r="G130" s="12"/>
      <c r="H130" s="12"/>
      <c r="I130" s="12"/>
      <c r="J130" s="161">
        <f>BK130</f>
        <v>6703.1300000000001</v>
      </c>
      <c r="K130" s="12"/>
      <c r="L130" s="150"/>
      <c r="M130" s="154"/>
      <c r="N130" s="155"/>
      <c r="O130" s="155"/>
      <c r="P130" s="156">
        <f>SUM(P131:P134)</f>
        <v>125.5039398</v>
      </c>
      <c r="Q130" s="155"/>
      <c r="R130" s="156">
        <f>SUM(R131:R134)</f>
        <v>3.2916923999999996</v>
      </c>
      <c r="S130" s="155"/>
      <c r="T130" s="157">
        <f>SUM(T131:T134)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1" t="s">
        <v>119</v>
      </c>
      <c r="AT130" s="158" t="s">
        <v>71</v>
      </c>
      <c r="AU130" s="158" t="s">
        <v>80</v>
      </c>
      <c r="AY130" s="151" t="s">
        <v>110</v>
      </c>
      <c r="BK130" s="159">
        <f>SUM(BK131:BK134)</f>
        <v>6703.1300000000001</v>
      </c>
    </row>
    <row r="131" s="2" customFormat="1" ht="16.5" customHeight="1">
      <c r="A131" s="28"/>
      <c r="B131" s="162"/>
      <c r="C131" s="163" t="s">
        <v>119</v>
      </c>
      <c r="D131" s="163" t="s">
        <v>114</v>
      </c>
      <c r="E131" s="164" t="s">
        <v>136</v>
      </c>
      <c r="F131" s="165" t="s">
        <v>137</v>
      </c>
      <c r="G131" s="166" t="s">
        <v>138</v>
      </c>
      <c r="H131" s="167">
        <v>78.400000000000006</v>
      </c>
      <c r="I131" s="167">
        <v>4.0270000000000001</v>
      </c>
      <c r="J131" s="168">
        <f>ROUND(I131*H131,2)</f>
        <v>315.72000000000003</v>
      </c>
      <c r="K131" s="169"/>
      <c r="L131" s="29"/>
      <c r="M131" s="170" t="s">
        <v>1</v>
      </c>
      <c r="N131" s="171" t="s">
        <v>38</v>
      </c>
      <c r="O131" s="172">
        <v>0.19300000000000001</v>
      </c>
      <c r="P131" s="172">
        <f>O131*H131</f>
        <v>15.131200000000002</v>
      </c>
      <c r="Q131" s="172">
        <v>0.00249</v>
      </c>
      <c r="R131" s="172">
        <f>Q131*H131</f>
        <v>0.19521600000000003</v>
      </c>
      <c r="S131" s="172">
        <v>0</v>
      </c>
      <c r="T131" s="17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74" t="s">
        <v>139</v>
      </c>
      <c r="AT131" s="174" t="s">
        <v>114</v>
      </c>
      <c r="AU131" s="174" t="s">
        <v>119</v>
      </c>
      <c r="AY131" s="15" t="s">
        <v>110</v>
      </c>
      <c r="BE131" s="175">
        <f>IF(N131="základná",J131,0)</f>
        <v>0</v>
      </c>
      <c r="BF131" s="175">
        <f>IF(N131="znížená",J131,0)</f>
        <v>315.72000000000003</v>
      </c>
      <c r="BG131" s="175">
        <f>IF(N131="zákl. prenesená",J131,0)</f>
        <v>0</v>
      </c>
      <c r="BH131" s="175">
        <f>IF(N131="zníž. prenesená",J131,0)</f>
        <v>0</v>
      </c>
      <c r="BI131" s="175">
        <f>IF(N131="nulová",J131,0)</f>
        <v>0</v>
      </c>
      <c r="BJ131" s="15" t="s">
        <v>119</v>
      </c>
      <c r="BK131" s="175">
        <f>ROUND(I131*H131,2)</f>
        <v>315.72000000000003</v>
      </c>
      <c r="BL131" s="15" t="s">
        <v>139</v>
      </c>
      <c r="BM131" s="174" t="s">
        <v>140</v>
      </c>
    </row>
    <row r="132" s="2" customFormat="1" ht="21.75" customHeight="1">
      <c r="A132" s="28"/>
      <c r="B132" s="162"/>
      <c r="C132" s="163" t="s">
        <v>141</v>
      </c>
      <c r="D132" s="163" t="s">
        <v>114</v>
      </c>
      <c r="E132" s="164" t="s">
        <v>142</v>
      </c>
      <c r="F132" s="165" t="s">
        <v>143</v>
      </c>
      <c r="G132" s="166" t="s">
        <v>117</v>
      </c>
      <c r="H132" s="167">
        <v>119.74</v>
      </c>
      <c r="I132" s="167">
        <v>20.606000000000002</v>
      </c>
      <c r="J132" s="168">
        <f>ROUND(I132*H132,2)</f>
        <v>2467.3600000000001</v>
      </c>
      <c r="K132" s="169"/>
      <c r="L132" s="29"/>
      <c r="M132" s="170" t="s">
        <v>1</v>
      </c>
      <c r="N132" s="171" t="s">
        <v>38</v>
      </c>
      <c r="O132" s="172">
        <v>0.92176999999999998</v>
      </c>
      <c r="P132" s="172">
        <f>O132*H132</f>
        <v>110.37273979999999</v>
      </c>
      <c r="Q132" s="172">
        <v>0.0037799999999999999</v>
      </c>
      <c r="R132" s="172">
        <f>Q132*H132</f>
        <v>0.4526172</v>
      </c>
      <c r="S132" s="172">
        <v>0</v>
      </c>
      <c r="T132" s="173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74" t="s">
        <v>139</v>
      </c>
      <c r="AT132" s="174" t="s">
        <v>114</v>
      </c>
      <c r="AU132" s="174" t="s">
        <v>119</v>
      </c>
      <c r="AY132" s="15" t="s">
        <v>110</v>
      </c>
      <c r="BE132" s="175">
        <f>IF(N132="základná",J132,0)</f>
        <v>0</v>
      </c>
      <c r="BF132" s="175">
        <f>IF(N132="znížená",J132,0)</f>
        <v>2467.3600000000001</v>
      </c>
      <c r="BG132" s="175">
        <f>IF(N132="zákl. prenesená",J132,0)</f>
        <v>0</v>
      </c>
      <c r="BH132" s="175">
        <f>IF(N132="zníž. prenesená",J132,0)</f>
        <v>0</v>
      </c>
      <c r="BI132" s="175">
        <f>IF(N132="nulová",J132,0)</f>
        <v>0</v>
      </c>
      <c r="BJ132" s="15" t="s">
        <v>119</v>
      </c>
      <c r="BK132" s="175">
        <f>ROUND(I132*H132,2)</f>
        <v>2467.3600000000001</v>
      </c>
      <c r="BL132" s="15" t="s">
        <v>139</v>
      </c>
      <c r="BM132" s="174" t="s">
        <v>144</v>
      </c>
    </row>
    <row r="133" s="2" customFormat="1" ht="16.5" customHeight="1">
      <c r="A133" s="28"/>
      <c r="B133" s="162"/>
      <c r="C133" s="176" t="s">
        <v>111</v>
      </c>
      <c r="D133" s="176" t="s">
        <v>145</v>
      </c>
      <c r="E133" s="177" t="s">
        <v>146</v>
      </c>
      <c r="F133" s="178" t="s">
        <v>147</v>
      </c>
      <c r="G133" s="179" t="s">
        <v>117</v>
      </c>
      <c r="H133" s="180">
        <v>137.70099999999999</v>
      </c>
      <c r="I133" s="180">
        <v>26.798999999999999</v>
      </c>
      <c r="J133" s="181">
        <f>ROUND(I133*H133,2)</f>
        <v>3690.25</v>
      </c>
      <c r="K133" s="182"/>
      <c r="L133" s="183"/>
      <c r="M133" s="184" t="s">
        <v>1</v>
      </c>
      <c r="N133" s="185" t="s">
        <v>38</v>
      </c>
      <c r="O133" s="172">
        <v>0</v>
      </c>
      <c r="P133" s="172">
        <f>O133*H133</f>
        <v>0</v>
      </c>
      <c r="Q133" s="172">
        <v>0.019199999999999998</v>
      </c>
      <c r="R133" s="172">
        <f>Q133*H133</f>
        <v>2.6438591999999996</v>
      </c>
      <c r="S133" s="172">
        <v>0</v>
      </c>
      <c r="T133" s="173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74" t="s">
        <v>148</v>
      </c>
      <c r="AT133" s="174" t="s">
        <v>145</v>
      </c>
      <c r="AU133" s="174" t="s">
        <v>119</v>
      </c>
      <c r="AY133" s="15" t="s">
        <v>110</v>
      </c>
      <c r="BE133" s="175">
        <f>IF(N133="základná",J133,0)</f>
        <v>0</v>
      </c>
      <c r="BF133" s="175">
        <f>IF(N133="znížená",J133,0)</f>
        <v>3690.25</v>
      </c>
      <c r="BG133" s="175">
        <f>IF(N133="zákl. prenesená",J133,0)</f>
        <v>0</v>
      </c>
      <c r="BH133" s="175">
        <f>IF(N133="zníž. prenesená",J133,0)</f>
        <v>0</v>
      </c>
      <c r="BI133" s="175">
        <f>IF(N133="nulová",J133,0)</f>
        <v>0</v>
      </c>
      <c r="BJ133" s="15" t="s">
        <v>119</v>
      </c>
      <c r="BK133" s="175">
        <f>ROUND(I133*H133,2)</f>
        <v>3690.25</v>
      </c>
      <c r="BL133" s="15" t="s">
        <v>139</v>
      </c>
      <c r="BM133" s="174" t="s">
        <v>149</v>
      </c>
    </row>
    <row r="134" s="2" customFormat="1" ht="24.15" customHeight="1">
      <c r="A134" s="28"/>
      <c r="B134" s="162"/>
      <c r="C134" s="163" t="s">
        <v>150</v>
      </c>
      <c r="D134" s="163" t="s">
        <v>114</v>
      </c>
      <c r="E134" s="164" t="s">
        <v>151</v>
      </c>
      <c r="F134" s="165" t="s">
        <v>152</v>
      </c>
      <c r="G134" s="166" t="s">
        <v>153</v>
      </c>
      <c r="H134" s="167">
        <v>64.733000000000004</v>
      </c>
      <c r="I134" s="167">
        <v>3.5499999999999998</v>
      </c>
      <c r="J134" s="168">
        <f>ROUND(I134*H134,2)</f>
        <v>229.80000000000001</v>
      </c>
      <c r="K134" s="169"/>
      <c r="L134" s="29"/>
      <c r="M134" s="170" t="s">
        <v>1</v>
      </c>
      <c r="N134" s="171" t="s">
        <v>38</v>
      </c>
      <c r="O134" s="172">
        <v>0</v>
      </c>
      <c r="P134" s="172">
        <f>O134*H134</f>
        <v>0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4" t="s">
        <v>139</v>
      </c>
      <c r="AT134" s="174" t="s">
        <v>114</v>
      </c>
      <c r="AU134" s="174" t="s">
        <v>119</v>
      </c>
      <c r="AY134" s="15" t="s">
        <v>110</v>
      </c>
      <c r="BE134" s="175">
        <f>IF(N134="základná",J134,0)</f>
        <v>0</v>
      </c>
      <c r="BF134" s="175">
        <f>IF(N134="znížená",J134,0)</f>
        <v>229.80000000000001</v>
      </c>
      <c r="BG134" s="175">
        <f>IF(N134="zákl. prenesená",J134,0)</f>
        <v>0</v>
      </c>
      <c r="BH134" s="175">
        <f>IF(N134="zníž. prenesená",J134,0)</f>
        <v>0</v>
      </c>
      <c r="BI134" s="175">
        <f>IF(N134="nulová",J134,0)</f>
        <v>0</v>
      </c>
      <c r="BJ134" s="15" t="s">
        <v>119</v>
      </c>
      <c r="BK134" s="175">
        <f>ROUND(I134*H134,2)</f>
        <v>229.80000000000001</v>
      </c>
      <c r="BL134" s="15" t="s">
        <v>139</v>
      </c>
      <c r="BM134" s="174" t="s">
        <v>154</v>
      </c>
    </row>
    <row r="135" s="12" customFormat="1" ht="22.8" customHeight="1">
      <c r="A135" s="12"/>
      <c r="B135" s="150"/>
      <c r="C135" s="12"/>
      <c r="D135" s="151" t="s">
        <v>71</v>
      </c>
      <c r="E135" s="160" t="s">
        <v>155</v>
      </c>
      <c r="F135" s="160" t="s">
        <v>156</v>
      </c>
      <c r="G135" s="12"/>
      <c r="H135" s="12"/>
      <c r="I135" s="12"/>
      <c r="J135" s="161">
        <f>BK135</f>
        <v>6034.9099999999999</v>
      </c>
      <c r="K135" s="12"/>
      <c r="L135" s="150"/>
      <c r="M135" s="154"/>
      <c r="N135" s="155"/>
      <c r="O135" s="155"/>
      <c r="P135" s="156">
        <f>SUM(P136:P140)</f>
        <v>49.132126000000007</v>
      </c>
      <c r="Q135" s="155"/>
      <c r="R135" s="156">
        <f>SUM(R136:R140)</f>
        <v>0.32465084999999999</v>
      </c>
      <c r="S135" s="155"/>
      <c r="T135" s="157">
        <f>SUM(T136:T140)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1" t="s">
        <v>119</v>
      </c>
      <c r="AT135" s="158" t="s">
        <v>71</v>
      </c>
      <c r="AU135" s="158" t="s">
        <v>80</v>
      </c>
      <c r="AY135" s="151" t="s">
        <v>110</v>
      </c>
      <c r="BK135" s="159">
        <f>SUM(BK136:BK140)</f>
        <v>6034.9099999999999</v>
      </c>
    </row>
    <row r="136" s="2" customFormat="1" ht="16.5" customHeight="1">
      <c r="A136" s="28"/>
      <c r="B136" s="162"/>
      <c r="C136" s="163" t="s">
        <v>157</v>
      </c>
      <c r="D136" s="163" t="s">
        <v>114</v>
      </c>
      <c r="E136" s="164" t="s">
        <v>158</v>
      </c>
      <c r="F136" s="165" t="s">
        <v>159</v>
      </c>
      <c r="G136" s="166" t="s">
        <v>138</v>
      </c>
      <c r="H136" s="167">
        <v>79.200000000000003</v>
      </c>
      <c r="I136" s="167">
        <v>3.2170000000000001</v>
      </c>
      <c r="J136" s="168">
        <f>ROUND(I136*H136,2)</f>
        <v>254.78999999999999</v>
      </c>
      <c r="K136" s="169"/>
      <c r="L136" s="29"/>
      <c r="M136" s="170" t="s">
        <v>1</v>
      </c>
      <c r="N136" s="171" t="s">
        <v>38</v>
      </c>
      <c r="O136" s="172">
        <v>0.11836000000000001</v>
      </c>
      <c r="P136" s="172">
        <f>O136*H136</f>
        <v>9.3741120000000002</v>
      </c>
      <c r="Q136" s="172">
        <v>4.0000000000000003E-05</v>
      </c>
      <c r="R136" s="172">
        <f>Q136*H136</f>
        <v>0.0031680000000000002</v>
      </c>
      <c r="S136" s="172">
        <v>0</v>
      </c>
      <c r="T136" s="173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74" t="s">
        <v>139</v>
      </c>
      <c r="AT136" s="174" t="s">
        <v>114</v>
      </c>
      <c r="AU136" s="174" t="s">
        <v>119</v>
      </c>
      <c r="AY136" s="15" t="s">
        <v>110</v>
      </c>
      <c r="BE136" s="175">
        <f>IF(N136="základná",J136,0)</f>
        <v>0</v>
      </c>
      <c r="BF136" s="175">
        <f>IF(N136="znížená",J136,0)</f>
        <v>254.78999999999999</v>
      </c>
      <c r="BG136" s="175">
        <f>IF(N136="zákl. prenesená",J136,0)</f>
        <v>0</v>
      </c>
      <c r="BH136" s="175">
        <f>IF(N136="zníž. prenesená",J136,0)</f>
        <v>0</v>
      </c>
      <c r="BI136" s="175">
        <f>IF(N136="nulová",J136,0)</f>
        <v>0</v>
      </c>
      <c r="BJ136" s="15" t="s">
        <v>119</v>
      </c>
      <c r="BK136" s="175">
        <f>ROUND(I136*H136,2)</f>
        <v>254.78999999999999</v>
      </c>
      <c r="BL136" s="15" t="s">
        <v>139</v>
      </c>
      <c r="BM136" s="174" t="s">
        <v>160</v>
      </c>
    </row>
    <row r="137" s="2" customFormat="1" ht="16.5" customHeight="1">
      <c r="A137" s="28"/>
      <c r="B137" s="162"/>
      <c r="C137" s="163" t="s">
        <v>161</v>
      </c>
      <c r="D137" s="163" t="s">
        <v>114</v>
      </c>
      <c r="E137" s="164" t="s">
        <v>162</v>
      </c>
      <c r="F137" s="165" t="s">
        <v>163</v>
      </c>
      <c r="G137" s="166" t="s">
        <v>117</v>
      </c>
      <c r="H137" s="167">
        <v>173.53999999999999</v>
      </c>
      <c r="I137" s="167">
        <v>8.5009999999999994</v>
      </c>
      <c r="J137" s="168">
        <f>ROUND(I137*H137,2)</f>
        <v>1475.26</v>
      </c>
      <c r="K137" s="169"/>
      <c r="L137" s="29"/>
      <c r="M137" s="170" t="s">
        <v>1</v>
      </c>
      <c r="N137" s="171" t="s">
        <v>38</v>
      </c>
      <c r="O137" s="172">
        <v>0.21596000000000001</v>
      </c>
      <c r="P137" s="172">
        <f>O137*H137</f>
        <v>37.477698400000001</v>
      </c>
      <c r="Q137" s="172">
        <v>0.00044999999999999999</v>
      </c>
      <c r="R137" s="172">
        <f>Q137*H137</f>
        <v>0.078092999999999996</v>
      </c>
      <c r="S137" s="172">
        <v>0</v>
      </c>
      <c r="T137" s="173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74" t="s">
        <v>139</v>
      </c>
      <c r="AT137" s="174" t="s">
        <v>114</v>
      </c>
      <c r="AU137" s="174" t="s">
        <v>119</v>
      </c>
      <c r="AY137" s="15" t="s">
        <v>110</v>
      </c>
      <c r="BE137" s="175">
        <f>IF(N137="základná",J137,0)</f>
        <v>0</v>
      </c>
      <c r="BF137" s="175">
        <f>IF(N137="znížená",J137,0)</f>
        <v>1475.26</v>
      </c>
      <c r="BG137" s="175">
        <f>IF(N137="zákl. prenesená",J137,0)</f>
        <v>0</v>
      </c>
      <c r="BH137" s="175">
        <f>IF(N137="zníž. prenesená",J137,0)</f>
        <v>0</v>
      </c>
      <c r="BI137" s="175">
        <f>IF(N137="nulová",J137,0)</f>
        <v>0</v>
      </c>
      <c r="BJ137" s="15" t="s">
        <v>119</v>
      </c>
      <c r="BK137" s="175">
        <f>ROUND(I137*H137,2)</f>
        <v>1475.26</v>
      </c>
      <c r="BL137" s="15" t="s">
        <v>139</v>
      </c>
      <c r="BM137" s="174" t="s">
        <v>164</v>
      </c>
    </row>
    <row r="138" s="2" customFormat="1" ht="16.5" customHeight="1">
      <c r="A138" s="28"/>
      <c r="B138" s="162"/>
      <c r="C138" s="176" t="s">
        <v>165</v>
      </c>
      <c r="D138" s="176" t="s">
        <v>145</v>
      </c>
      <c r="E138" s="177" t="s">
        <v>166</v>
      </c>
      <c r="F138" s="178" t="s">
        <v>167</v>
      </c>
      <c r="G138" s="179" t="s">
        <v>117</v>
      </c>
      <c r="H138" s="180">
        <v>199.571</v>
      </c>
      <c r="I138" s="180">
        <v>20.719000000000001</v>
      </c>
      <c r="J138" s="181">
        <f>ROUND(I138*H138,2)</f>
        <v>4134.9099999999999</v>
      </c>
      <c r="K138" s="182"/>
      <c r="L138" s="183"/>
      <c r="M138" s="184" t="s">
        <v>1</v>
      </c>
      <c r="N138" s="185" t="s">
        <v>38</v>
      </c>
      <c r="O138" s="172">
        <v>0</v>
      </c>
      <c r="P138" s="172">
        <f>O138*H138</f>
        <v>0</v>
      </c>
      <c r="Q138" s="172">
        <v>0.00115</v>
      </c>
      <c r="R138" s="172">
        <f>Q138*H138</f>
        <v>0.22950665000000001</v>
      </c>
      <c r="S138" s="172">
        <v>0</v>
      </c>
      <c r="T138" s="173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74" t="s">
        <v>148</v>
      </c>
      <c r="AT138" s="174" t="s">
        <v>145</v>
      </c>
      <c r="AU138" s="174" t="s">
        <v>119</v>
      </c>
      <c r="AY138" s="15" t="s">
        <v>110</v>
      </c>
      <c r="BE138" s="175">
        <f>IF(N138="základná",J138,0)</f>
        <v>0</v>
      </c>
      <c r="BF138" s="175">
        <f>IF(N138="znížená",J138,0)</f>
        <v>4134.9099999999999</v>
      </c>
      <c r="BG138" s="175">
        <f>IF(N138="zákl. prenesená",J138,0)</f>
        <v>0</v>
      </c>
      <c r="BH138" s="175">
        <f>IF(N138="zníž. prenesená",J138,0)</f>
        <v>0</v>
      </c>
      <c r="BI138" s="175">
        <f>IF(N138="nulová",J138,0)</f>
        <v>0</v>
      </c>
      <c r="BJ138" s="15" t="s">
        <v>119</v>
      </c>
      <c r="BK138" s="175">
        <f>ROUND(I138*H138,2)</f>
        <v>4134.9099999999999</v>
      </c>
      <c r="BL138" s="15" t="s">
        <v>139</v>
      </c>
      <c r="BM138" s="174" t="s">
        <v>168</v>
      </c>
    </row>
    <row r="139" s="2" customFormat="1" ht="24.15" customHeight="1">
      <c r="A139" s="28"/>
      <c r="B139" s="162"/>
      <c r="C139" s="163" t="s">
        <v>169</v>
      </c>
      <c r="D139" s="163" t="s">
        <v>114</v>
      </c>
      <c r="E139" s="164" t="s">
        <v>170</v>
      </c>
      <c r="F139" s="165" t="s">
        <v>171</v>
      </c>
      <c r="G139" s="166" t="s">
        <v>117</v>
      </c>
      <c r="H139" s="167">
        <v>173.53999999999999</v>
      </c>
      <c r="I139" s="167">
        <v>0.85799999999999998</v>
      </c>
      <c r="J139" s="168">
        <f>ROUND(I139*H139,2)</f>
        <v>148.90000000000001</v>
      </c>
      <c r="K139" s="169"/>
      <c r="L139" s="29"/>
      <c r="M139" s="170" t="s">
        <v>1</v>
      </c>
      <c r="N139" s="171" t="s">
        <v>38</v>
      </c>
      <c r="O139" s="172">
        <v>0.013140000000000001</v>
      </c>
      <c r="P139" s="172">
        <f>O139*H139</f>
        <v>2.2803156000000002</v>
      </c>
      <c r="Q139" s="172">
        <v>8.0000000000000007E-05</v>
      </c>
      <c r="R139" s="172">
        <f>Q139*H139</f>
        <v>0.0138832</v>
      </c>
      <c r="S139" s="172">
        <v>0</v>
      </c>
      <c r="T139" s="173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74" t="s">
        <v>139</v>
      </c>
      <c r="AT139" s="174" t="s">
        <v>114</v>
      </c>
      <c r="AU139" s="174" t="s">
        <v>119</v>
      </c>
      <c r="AY139" s="15" t="s">
        <v>110</v>
      </c>
      <c r="BE139" s="175">
        <f>IF(N139="základná",J139,0)</f>
        <v>0</v>
      </c>
      <c r="BF139" s="175">
        <f>IF(N139="znížená",J139,0)</f>
        <v>148.90000000000001</v>
      </c>
      <c r="BG139" s="175">
        <f>IF(N139="zákl. prenesená",J139,0)</f>
        <v>0</v>
      </c>
      <c r="BH139" s="175">
        <f>IF(N139="zníž. prenesená",J139,0)</f>
        <v>0</v>
      </c>
      <c r="BI139" s="175">
        <f>IF(N139="nulová",J139,0)</f>
        <v>0</v>
      </c>
      <c r="BJ139" s="15" t="s">
        <v>119</v>
      </c>
      <c r="BK139" s="175">
        <f>ROUND(I139*H139,2)</f>
        <v>148.90000000000001</v>
      </c>
      <c r="BL139" s="15" t="s">
        <v>139</v>
      </c>
      <c r="BM139" s="174" t="s">
        <v>172</v>
      </c>
    </row>
    <row r="140" s="2" customFormat="1" ht="24.15" customHeight="1">
      <c r="A140" s="28"/>
      <c r="B140" s="162"/>
      <c r="C140" s="163" t="s">
        <v>173</v>
      </c>
      <c r="D140" s="163" t="s">
        <v>114</v>
      </c>
      <c r="E140" s="164" t="s">
        <v>174</v>
      </c>
      <c r="F140" s="165" t="s">
        <v>175</v>
      </c>
      <c r="G140" s="166" t="s">
        <v>153</v>
      </c>
      <c r="H140" s="167">
        <v>60.139000000000003</v>
      </c>
      <c r="I140" s="167">
        <v>0.34999999999999998</v>
      </c>
      <c r="J140" s="168">
        <f>ROUND(I140*H140,2)</f>
        <v>21.050000000000001</v>
      </c>
      <c r="K140" s="169"/>
      <c r="L140" s="29"/>
      <c r="M140" s="186" t="s">
        <v>1</v>
      </c>
      <c r="N140" s="187" t="s">
        <v>38</v>
      </c>
      <c r="O140" s="188">
        <v>0</v>
      </c>
      <c r="P140" s="188">
        <f>O140*H140</f>
        <v>0</v>
      </c>
      <c r="Q140" s="188">
        <v>0</v>
      </c>
      <c r="R140" s="188">
        <f>Q140*H140</f>
        <v>0</v>
      </c>
      <c r="S140" s="188">
        <v>0</v>
      </c>
      <c r="T140" s="189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74" t="s">
        <v>139</v>
      </c>
      <c r="AT140" s="174" t="s">
        <v>114</v>
      </c>
      <c r="AU140" s="174" t="s">
        <v>119</v>
      </c>
      <c r="AY140" s="15" t="s">
        <v>110</v>
      </c>
      <c r="BE140" s="175">
        <f>IF(N140="základná",J140,0)</f>
        <v>0</v>
      </c>
      <c r="BF140" s="175">
        <f>IF(N140="znížená",J140,0)</f>
        <v>21.050000000000001</v>
      </c>
      <c r="BG140" s="175">
        <f>IF(N140="zákl. prenesená",J140,0)</f>
        <v>0</v>
      </c>
      <c r="BH140" s="175">
        <f>IF(N140="zníž. prenesená",J140,0)</f>
        <v>0</v>
      </c>
      <c r="BI140" s="175">
        <f>IF(N140="nulová",J140,0)</f>
        <v>0</v>
      </c>
      <c r="BJ140" s="15" t="s">
        <v>119</v>
      </c>
      <c r="BK140" s="175">
        <f>ROUND(I140*H140,2)</f>
        <v>21.050000000000001</v>
      </c>
      <c r="BL140" s="15" t="s">
        <v>139</v>
      </c>
      <c r="BM140" s="174" t="s">
        <v>176</v>
      </c>
    </row>
    <row r="141" s="2" customFormat="1" ht="6.96" customHeight="1">
      <c r="A141" s="28"/>
      <c r="B141" s="50"/>
      <c r="C141" s="51"/>
      <c r="D141" s="51"/>
      <c r="E141" s="51"/>
      <c r="F141" s="51"/>
      <c r="G141" s="51"/>
      <c r="H141" s="51"/>
      <c r="I141" s="51"/>
      <c r="J141" s="51"/>
      <c r="K141" s="51"/>
      <c r="L141" s="29"/>
      <c r="M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</row>
  </sheetData>
  <autoFilter ref="C121:K14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Martina-HP\Martina</dc:creator>
  <cp:lastModifiedBy>Martina-HP\Martina</cp:lastModifiedBy>
  <dcterms:created xsi:type="dcterms:W3CDTF">2023-07-30T14:52:35Z</dcterms:created>
  <dcterms:modified xsi:type="dcterms:W3CDTF">2023-07-30T14:52:39Z</dcterms:modified>
</cp:coreProperties>
</file>