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D:\USERS\ivan.brtan\Documents\VO\Súťaže\PLZ\2023\1Jasle Mikulášik\PD_sutaz\"/>
    </mc:Choice>
  </mc:AlternateContent>
  <xr:revisionPtr revIDLastSave="0" documentId="13_ncr:1_{B4DF8A89-01C6-4539-8FEB-C9C616B967C3}" xr6:coauthVersionLast="47" xr6:coauthVersionMax="47" xr10:uidLastSave="{00000000-0000-0000-0000-000000000000}"/>
  <bookViews>
    <workbookView xWindow="-120" yWindow="-120" windowWidth="29040" windowHeight="15990" tabRatio="765" activeTab="3" xr2:uid="{00000000-000D-0000-FFFF-FFFF00000000}"/>
  </bookViews>
  <sheets>
    <sheet name="Zoznam" sheetId="8" r:id="rId1"/>
    <sheet name="Kryci list" sheetId="6" r:id="rId2"/>
    <sheet name="Stavba" sheetId="7" r:id="rId3"/>
    <sheet name="Prehlad_1_2__" sheetId="9" r:id="rId4"/>
    <sheet name="Prehlad_1_3__" sheetId="10" r:id="rId5"/>
    <sheet name="Prehlad_1_4__" sheetId="11" r:id="rId6"/>
    <sheet name="Prehlad_2_1__" sheetId="13" r:id="rId7"/>
    <sheet name="Prehlad_2_2__" sheetId="14" r:id="rId8"/>
    <sheet name="Prehlad_2_3__" sheetId="12" r:id="rId9"/>
  </sheets>
  <definedNames>
    <definedName name="fakt1R">#REF!</definedName>
    <definedName name="_xlnm.Print_Titles" localSheetId="3">Prehlad_1_2__!$8:$10</definedName>
    <definedName name="_xlnm.Print_Titles" localSheetId="4">Prehlad_1_3__!$8:$10</definedName>
    <definedName name="_xlnm.Print_Titles" localSheetId="5">Prehlad_1_4__!$8:$10</definedName>
    <definedName name="_xlnm.Print_Titles" localSheetId="6">Prehlad_2_1__!$8:$10</definedName>
    <definedName name="_xlnm.Print_Titles" localSheetId="7">Prehlad_2_2__!$8:$10</definedName>
    <definedName name="_xlnm.Print_Titles" localSheetId="8">Prehlad_2_3__!$8:$10</definedName>
    <definedName name="_xlnm.Print_Area" localSheetId="1">'Kryci list'!$A:$J</definedName>
    <definedName name="_xlnm.Print_Area" localSheetId="3">Prehlad_1_2__!$A:$O</definedName>
    <definedName name="_xlnm.Print_Area" localSheetId="4">Prehlad_1_3__!$A:$O</definedName>
    <definedName name="_xlnm.Print_Area" localSheetId="5">Prehlad_1_4__!$A:$O</definedName>
    <definedName name="_xlnm.Print_Area" localSheetId="6">Prehlad_2_1__!$A:$O</definedName>
    <definedName name="_xlnm.Print_Area" localSheetId="7">Prehlad_2_2__!$A:$O</definedName>
    <definedName name="_xlnm.Print_Area" localSheetId="8">Prehlad_2_3__!$A:$O</definedName>
    <definedName name="_xlnm.Print_Area" localSheetId="2">Stavba!$A:$M</definedName>
  </definedNames>
  <calcPr calcId="18102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J17" i="7" l="1"/>
  <c r="I17" i="7"/>
  <c r="G17" i="7"/>
  <c r="F17" i="7"/>
  <c r="E17" i="7"/>
  <c r="J30" i="6"/>
  <c r="J29" i="6"/>
  <c r="J23" i="6"/>
  <c r="J16" i="6"/>
  <c r="F22" i="6"/>
  <c r="AC17" i="8"/>
  <c r="AB17" i="8"/>
  <c r="AA17" i="8"/>
  <c r="Z17" i="8"/>
  <c r="Y17" i="8"/>
  <c r="L15" i="7"/>
  <c r="K15" i="7"/>
  <c r="J15" i="7"/>
  <c r="I15" i="7"/>
  <c r="H15" i="7"/>
  <c r="G15" i="7"/>
  <c r="F15" i="7"/>
  <c r="E15" i="7"/>
  <c r="D15" i="7"/>
  <c r="C15" i="7"/>
  <c r="B15" i="7"/>
  <c r="J14" i="7"/>
  <c r="I14" i="7"/>
  <c r="G14" i="7"/>
  <c r="F14" i="7"/>
  <c r="E14" i="7"/>
  <c r="C14" i="7"/>
  <c r="X14" i="8"/>
  <c r="V14" i="8"/>
  <c r="U14" i="8"/>
  <c r="T14" i="8"/>
  <c r="S14" i="8"/>
  <c r="R14" i="8"/>
  <c r="Q14" i="8"/>
  <c r="P14" i="8"/>
  <c r="O14" i="8"/>
  <c r="W66" i="14"/>
  <c r="E66" i="14"/>
  <c r="N66" i="14"/>
  <c r="L66" i="14"/>
  <c r="J66" i="14"/>
  <c r="I66" i="14"/>
  <c r="H66" i="14"/>
  <c r="W64" i="14"/>
  <c r="E64" i="14"/>
  <c r="N64" i="14"/>
  <c r="L64" i="14"/>
  <c r="J64" i="14"/>
  <c r="I64" i="14"/>
  <c r="H64" i="14"/>
  <c r="W62" i="14"/>
  <c r="E62" i="14"/>
  <c r="N62" i="14"/>
  <c r="L62" i="14"/>
  <c r="J62" i="14"/>
  <c r="I62" i="14"/>
  <c r="H62" i="14"/>
  <c r="N61" i="14"/>
  <c r="L61" i="14"/>
  <c r="J61" i="14"/>
  <c r="H61" i="14"/>
  <c r="N60" i="14"/>
  <c r="L60" i="14"/>
  <c r="J60" i="14"/>
  <c r="I60" i="14"/>
  <c r="N59" i="14"/>
  <c r="L59" i="14"/>
  <c r="J59" i="14"/>
  <c r="H59" i="14"/>
  <c r="N58" i="14"/>
  <c r="L58" i="14"/>
  <c r="J58" i="14"/>
  <c r="I58" i="14"/>
  <c r="N57" i="14"/>
  <c r="L57" i="14"/>
  <c r="J57" i="14"/>
  <c r="H57" i="14"/>
  <c r="N56" i="14"/>
  <c r="L56" i="14"/>
  <c r="J56" i="14"/>
  <c r="H56" i="14"/>
  <c r="N55" i="14"/>
  <c r="L55" i="14"/>
  <c r="J55" i="14"/>
  <c r="H55" i="14"/>
  <c r="N54" i="14"/>
  <c r="L54" i="14"/>
  <c r="J54" i="14"/>
  <c r="H54" i="14"/>
  <c r="N53" i="14"/>
  <c r="L53" i="14"/>
  <c r="J53" i="14"/>
  <c r="H53" i="14"/>
  <c r="N52" i="14"/>
  <c r="L52" i="14"/>
  <c r="J52" i="14"/>
  <c r="I52" i="14"/>
  <c r="N51" i="14"/>
  <c r="L51" i="14"/>
  <c r="J51" i="14"/>
  <c r="H51" i="14"/>
  <c r="N50" i="14"/>
  <c r="L50" i="14"/>
  <c r="J50" i="14"/>
  <c r="H50" i="14"/>
  <c r="N49" i="14"/>
  <c r="L49" i="14"/>
  <c r="J49" i="14"/>
  <c r="H49" i="14"/>
  <c r="N48" i="14"/>
  <c r="L48" i="14"/>
  <c r="J48" i="14"/>
  <c r="I48" i="14"/>
  <c r="W45" i="14"/>
  <c r="E45" i="14"/>
  <c r="N45" i="14"/>
  <c r="L45" i="14"/>
  <c r="J45" i="14"/>
  <c r="I45" i="14"/>
  <c r="H45" i="14"/>
  <c r="N44" i="14"/>
  <c r="L44" i="14"/>
  <c r="J44" i="14"/>
  <c r="H44" i="14"/>
  <c r="W41" i="14"/>
  <c r="E41" i="14"/>
  <c r="N41" i="14"/>
  <c r="L41" i="14"/>
  <c r="J41" i="14"/>
  <c r="I41" i="14"/>
  <c r="H41" i="14"/>
  <c r="N40" i="14"/>
  <c r="L40" i="14"/>
  <c r="J40" i="14"/>
  <c r="H40" i="14"/>
  <c r="N39" i="14"/>
  <c r="L39" i="14"/>
  <c r="J39" i="14"/>
  <c r="H39" i="14"/>
  <c r="N38" i="14"/>
  <c r="L38" i="14"/>
  <c r="J38" i="14"/>
  <c r="I38" i="14"/>
  <c r="N37" i="14"/>
  <c r="L37" i="14"/>
  <c r="J37" i="14"/>
  <c r="I37" i="14"/>
  <c r="N36" i="14"/>
  <c r="L36" i="14"/>
  <c r="J36" i="14"/>
  <c r="H36" i="14"/>
  <c r="W33" i="14"/>
  <c r="E33" i="14"/>
  <c r="N33" i="14"/>
  <c r="L33" i="14"/>
  <c r="J33" i="14"/>
  <c r="I33" i="14"/>
  <c r="H33" i="14"/>
  <c r="N32" i="14"/>
  <c r="L32" i="14"/>
  <c r="J32" i="14"/>
  <c r="H32" i="14"/>
  <c r="N31" i="14"/>
  <c r="L31" i="14"/>
  <c r="J31" i="14"/>
  <c r="I31" i="14"/>
  <c r="N30" i="14"/>
  <c r="L30" i="14"/>
  <c r="J30" i="14"/>
  <c r="H30" i="14"/>
  <c r="N29" i="14"/>
  <c r="L29" i="14"/>
  <c r="J29" i="14"/>
  <c r="H29" i="14"/>
  <c r="W25" i="14"/>
  <c r="E25" i="14"/>
  <c r="N25" i="14"/>
  <c r="L25" i="14"/>
  <c r="J25" i="14"/>
  <c r="I25" i="14"/>
  <c r="H25" i="14"/>
  <c r="W23" i="14"/>
  <c r="E23" i="14"/>
  <c r="N23" i="14"/>
  <c r="L23" i="14"/>
  <c r="J23" i="14"/>
  <c r="I23" i="14"/>
  <c r="H23" i="14"/>
  <c r="N22" i="14"/>
  <c r="L22" i="14"/>
  <c r="J22" i="14"/>
  <c r="H22" i="14"/>
  <c r="N21" i="14"/>
  <c r="L21" i="14"/>
  <c r="J21" i="14"/>
  <c r="H21" i="14"/>
  <c r="N20" i="14"/>
  <c r="L20" i="14"/>
  <c r="J20" i="14"/>
  <c r="H20" i="14"/>
  <c r="N19" i="14"/>
  <c r="L19" i="14"/>
  <c r="J19" i="14"/>
  <c r="H19" i="14"/>
  <c r="N18" i="14"/>
  <c r="L18" i="14"/>
  <c r="J18" i="14"/>
  <c r="H18" i="14"/>
  <c r="N17" i="14"/>
  <c r="L17" i="14"/>
  <c r="J17" i="14"/>
  <c r="H17" i="14"/>
  <c r="N16" i="14"/>
  <c r="L16" i="14"/>
  <c r="J16" i="14"/>
  <c r="H16" i="14"/>
  <c r="N15" i="14"/>
  <c r="L15" i="14"/>
  <c r="J15" i="14"/>
  <c r="H15" i="14"/>
  <c r="N14" i="14"/>
  <c r="L14" i="14"/>
  <c r="J14" i="14"/>
  <c r="H14" i="14"/>
  <c r="D8" i="14"/>
  <c r="J13" i="7"/>
  <c r="I13" i="7"/>
  <c r="G13" i="7"/>
  <c r="F13" i="7"/>
  <c r="E13" i="7"/>
  <c r="X13" i="8"/>
  <c r="C13" i="7" s="1"/>
  <c r="V13" i="8"/>
  <c r="U13" i="8"/>
  <c r="T13" i="8"/>
  <c r="S13" i="8"/>
  <c r="R13" i="8"/>
  <c r="Q13" i="8"/>
  <c r="P13" i="8"/>
  <c r="O13" i="8"/>
  <c r="W54" i="13"/>
  <c r="E54" i="13"/>
  <c r="N54" i="13"/>
  <c r="L54" i="13"/>
  <c r="J54" i="13"/>
  <c r="I54" i="13"/>
  <c r="H54" i="13"/>
  <c r="W52" i="13"/>
  <c r="E52" i="13"/>
  <c r="N52" i="13"/>
  <c r="L52" i="13"/>
  <c r="J52" i="13"/>
  <c r="I52" i="13"/>
  <c r="H52" i="13"/>
  <c r="W50" i="13"/>
  <c r="E50" i="13"/>
  <c r="N50" i="13"/>
  <c r="L50" i="13"/>
  <c r="J50" i="13"/>
  <c r="I50" i="13"/>
  <c r="H50" i="13"/>
  <c r="N49" i="13"/>
  <c r="L49" i="13"/>
  <c r="J49" i="13"/>
  <c r="H49" i="13"/>
  <c r="N48" i="13"/>
  <c r="L48" i="13"/>
  <c r="J48" i="13"/>
  <c r="H48" i="13"/>
  <c r="N47" i="13"/>
  <c r="L47" i="13"/>
  <c r="J47" i="13"/>
  <c r="H47" i="13"/>
  <c r="W43" i="13"/>
  <c r="E43" i="13"/>
  <c r="N43" i="13"/>
  <c r="L43" i="13"/>
  <c r="J43" i="13"/>
  <c r="I43" i="13"/>
  <c r="H43" i="13"/>
  <c r="W41" i="13"/>
  <c r="E41" i="13"/>
  <c r="N41" i="13"/>
  <c r="L41" i="13"/>
  <c r="J41" i="13"/>
  <c r="I41" i="13"/>
  <c r="H41" i="13"/>
  <c r="N40" i="13"/>
  <c r="L40" i="13"/>
  <c r="J40" i="13"/>
  <c r="H40" i="13"/>
  <c r="N39" i="13"/>
  <c r="L39" i="13"/>
  <c r="J39" i="13"/>
  <c r="H39" i="13"/>
  <c r="W35" i="13"/>
  <c r="E35" i="13"/>
  <c r="N35" i="13"/>
  <c r="L35" i="13"/>
  <c r="J35" i="13"/>
  <c r="I35" i="13"/>
  <c r="H35" i="13"/>
  <c r="W33" i="13"/>
  <c r="E33" i="13"/>
  <c r="N33" i="13"/>
  <c r="L33" i="13"/>
  <c r="J33" i="13"/>
  <c r="I33" i="13"/>
  <c r="H33" i="13"/>
  <c r="N32" i="13"/>
  <c r="L32" i="13"/>
  <c r="J32" i="13"/>
  <c r="H32" i="13"/>
  <c r="N31" i="13"/>
  <c r="L31" i="13"/>
  <c r="J31" i="13"/>
  <c r="H31" i="13"/>
  <c r="N30" i="13"/>
  <c r="L30" i="13"/>
  <c r="J30" i="13"/>
  <c r="H30" i="13"/>
  <c r="N29" i="13"/>
  <c r="L29" i="13"/>
  <c r="J29" i="13"/>
  <c r="H29" i="13"/>
  <c r="N28" i="13"/>
  <c r="L28" i="13"/>
  <c r="J28" i="13"/>
  <c r="H28" i="13"/>
  <c r="N27" i="13"/>
  <c r="L27" i="13"/>
  <c r="J27" i="13"/>
  <c r="H27" i="13"/>
  <c r="W24" i="13"/>
  <c r="E24" i="13"/>
  <c r="N24" i="13"/>
  <c r="L24" i="13"/>
  <c r="J24" i="13"/>
  <c r="I24" i="13"/>
  <c r="H24" i="13"/>
  <c r="N23" i="13"/>
  <c r="L23" i="13"/>
  <c r="J23" i="13"/>
  <c r="H23" i="13"/>
  <c r="N22" i="13"/>
  <c r="L22" i="13"/>
  <c r="J22" i="13"/>
  <c r="H22" i="13"/>
  <c r="N21" i="13"/>
  <c r="L21" i="13"/>
  <c r="J21" i="13"/>
  <c r="H21" i="13"/>
  <c r="N20" i="13"/>
  <c r="L20" i="13"/>
  <c r="J20" i="13"/>
  <c r="H20" i="13"/>
  <c r="N19" i="13"/>
  <c r="L19" i="13"/>
  <c r="J19" i="13"/>
  <c r="H19" i="13"/>
  <c r="N18" i="13"/>
  <c r="L18" i="13"/>
  <c r="J18" i="13"/>
  <c r="H18" i="13"/>
  <c r="N17" i="13"/>
  <c r="L17" i="13"/>
  <c r="J17" i="13"/>
  <c r="H17" i="13"/>
  <c r="N16" i="13"/>
  <c r="L16" i="13"/>
  <c r="J16" i="13"/>
  <c r="H16" i="13"/>
  <c r="N15" i="13"/>
  <c r="L15" i="13"/>
  <c r="J15" i="13"/>
  <c r="H15" i="13"/>
  <c r="N14" i="13"/>
  <c r="L14" i="13"/>
  <c r="J14" i="13"/>
  <c r="I14" i="13"/>
  <c r="D8" i="13"/>
  <c r="J12" i="7"/>
  <c r="I12" i="7"/>
  <c r="G12" i="7"/>
  <c r="F12" i="7"/>
  <c r="E12" i="7"/>
  <c r="X12" i="8"/>
  <c r="C12" i="7" s="1"/>
  <c r="V12" i="8"/>
  <c r="U12" i="8"/>
  <c r="T12" i="8"/>
  <c r="S12" i="8"/>
  <c r="R12" i="8"/>
  <c r="Q12" i="8"/>
  <c r="P12" i="8"/>
  <c r="O12" i="8"/>
  <c r="W27" i="12"/>
  <c r="E27" i="12"/>
  <c r="N27" i="12"/>
  <c r="L27" i="12"/>
  <c r="J27" i="12"/>
  <c r="I27" i="12"/>
  <c r="H27" i="12"/>
  <c r="W25" i="12"/>
  <c r="E25" i="12"/>
  <c r="N25" i="12"/>
  <c r="L25" i="12"/>
  <c r="J25" i="12"/>
  <c r="I25" i="12"/>
  <c r="H25" i="12"/>
  <c r="W23" i="12"/>
  <c r="E23" i="12"/>
  <c r="N23" i="12"/>
  <c r="L23" i="12"/>
  <c r="J23" i="12"/>
  <c r="I23" i="12"/>
  <c r="H23" i="12"/>
  <c r="N22" i="12"/>
  <c r="L22" i="12"/>
  <c r="J22" i="12"/>
  <c r="H22" i="12"/>
  <c r="N21" i="12"/>
  <c r="L21" i="12"/>
  <c r="J21" i="12"/>
  <c r="H21" i="12"/>
  <c r="N20" i="12"/>
  <c r="L20" i="12"/>
  <c r="J20" i="12"/>
  <c r="H20" i="12"/>
  <c r="N19" i="12"/>
  <c r="L19" i="12"/>
  <c r="J19" i="12"/>
  <c r="H19" i="12"/>
  <c r="W16" i="12"/>
  <c r="E16" i="12"/>
  <c r="N16" i="12"/>
  <c r="L16" i="12"/>
  <c r="J16" i="12"/>
  <c r="I16" i="12"/>
  <c r="H16" i="12"/>
  <c r="N15" i="12"/>
  <c r="L15" i="12"/>
  <c r="J15" i="12"/>
  <c r="I15" i="12"/>
  <c r="N14" i="12"/>
  <c r="L14" i="12"/>
  <c r="J14" i="12"/>
  <c r="H14" i="12"/>
  <c r="D8" i="12"/>
  <c r="L11" i="7"/>
  <c r="K11" i="7"/>
  <c r="J11" i="7"/>
  <c r="I11" i="7"/>
  <c r="H11" i="7"/>
  <c r="G11" i="7"/>
  <c r="F11" i="7"/>
  <c r="E11" i="7"/>
  <c r="D11" i="7"/>
  <c r="C11" i="7"/>
  <c r="B11" i="7"/>
  <c r="L10" i="7"/>
  <c r="K10" i="7"/>
  <c r="J10" i="7"/>
  <c r="I10" i="7"/>
  <c r="H10" i="7"/>
  <c r="G10" i="7"/>
  <c r="F10" i="7"/>
  <c r="E10" i="7"/>
  <c r="D10" i="7"/>
  <c r="C10" i="7"/>
  <c r="B10" i="7"/>
  <c r="J9" i="7"/>
  <c r="I9" i="7"/>
  <c r="G9" i="7"/>
  <c r="F9" i="7"/>
  <c r="E9" i="7"/>
  <c r="X9" i="8"/>
  <c r="C9" i="7" s="1"/>
  <c r="V9" i="8"/>
  <c r="U9" i="8"/>
  <c r="T9" i="8"/>
  <c r="S9" i="8"/>
  <c r="R9" i="8"/>
  <c r="Q9" i="8"/>
  <c r="P9" i="8"/>
  <c r="O9" i="8"/>
  <c r="W64" i="11"/>
  <c r="E64" i="11"/>
  <c r="N64" i="11"/>
  <c r="L64" i="11"/>
  <c r="J64" i="11"/>
  <c r="I64" i="11"/>
  <c r="H64" i="11"/>
  <c r="W62" i="11"/>
  <c r="E62" i="11"/>
  <c r="N62" i="11"/>
  <c r="L62" i="11"/>
  <c r="J62" i="11"/>
  <c r="I62" i="11"/>
  <c r="H62" i="11"/>
  <c r="W60" i="11"/>
  <c r="E60" i="11"/>
  <c r="N60" i="11"/>
  <c r="L60" i="11"/>
  <c r="J60" i="11"/>
  <c r="I60" i="11"/>
  <c r="H60" i="11"/>
  <c r="N59" i="11"/>
  <c r="L59" i="11"/>
  <c r="J59" i="11"/>
  <c r="H59" i="11"/>
  <c r="N58" i="11"/>
  <c r="L58" i="11"/>
  <c r="J58" i="11"/>
  <c r="H58" i="11"/>
  <c r="N57" i="11"/>
  <c r="L57" i="11"/>
  <c r="J57" i="11"/>
  <c r="I57" i="11"/>
  <c r="N56" i="11"/>
  <c r="L56" i="11"/>
  <c r="J56" i="11"/>
  <c r="H56" i="11"/>
  <c r="N55" i="11"/>
  <c r="L55" i="11"/>
  <c r="J55" i="11"/>
  <c r="I55" i="11"/>
  <c r="N54" i="11"/>
  <c r="L54" i="11"/>
  <c r="J54" i="11"/>
  <c r="H54" i="11"/>
  <c r="N53" i="11"/>
  <c r="L53" i="11"/>
  <c r="J53" i="11"/>
  <c r="H53" i="11"/>
  <c r="N52" i="11"/>
  <c r="L52" i="11"/>
  <c r="J52" i="11"/>
  <c r="H52" i="11"/>
  <c r="N51" i="11"/>
  <c r="L51" i="11"/>
  <c r="J51" i="11"/>
  <c r="H51" i="11"/>
  <c r="N50" i="11"/>
  <c r="L50" i="11"/>
  <c r="J50" i="11"/>
  <c r="H50" i="11"/>
  <c r="N49" i="11"/>
  <c r="L49" i="11"/>
  <c r="J49" i="11"/>
  <c r="H49" i="11"/>
  <c r="N48" i="11"/>
  <c r="L48" i="11"/>
  <c r="J48" i="11"/>
  <c r="I48" i="11"/>
  <c r="N47" i="11"/>
  <c r="L47" i="11"/>
  <c r="J47" i="11"/>
  <c r="H47" i="11"/>
  <c r="N46" i="11"/>
  <c r="L46" i="11"/>
  <c r="J46" i="11"/>
  <c r="I46" i="11"/>
  <c r="N45" i="11"/>
  <c r="L45" i="11"/>
  <c r="J45" i="11"/>
  <c r="H45" i="11"/>
  <c r="W42" i="11"/>
  <c r="E42" i="11"/>
  <c r="N42" i="11"/>
  <c r="L42" i="11"/>
  <c r="J42" i="11"/>
  <c r="I42" i="11"/>
  <c r="H42" i="11"/>
  <c r="N41" i="11"/>
  <c r="L41" i="11"/>
  <c r="J41" i="11"/>
  <c r="H41" i="11"/>
  <c r="W38" i="11"/>
  <c r="E38" i="11"/>
  <c r="N38" i="11"/>
  <c r="L38" i="11"/>
  <c r="J38" i="11"/>
  <c r="I38" i="11"/>
  <c r="H38" i="11"/>
  <c r="N37" i="11"/>
  <c r="L37" i="11"/>
  <c r="J37" i="11"/>
  <c r="H37" i="11"/>
  <c r="N36" i="11"/>
  <c r="L36" i="11"/>
  <c r="J36" i="11"/>
  <c r="H36" i="11"/>
  <c r="N35" i="11"/>
  <c r="L35" i="11"/>
  <c r="J35" i="11"/>
  <c r="I35" i="11"/>
  <c r="N34" i="11"/>
  <c r="L34" i="11"/>
  <c r="J34" i="11"/>
  <c r="I34" i="11"/>
  <c r="N33" i="11"/>
  <c r="L33" i="11"/>
  <c r="J33" i="11"/>
  <c r="H33" i="11"/>
  <c r="W30" i="11"/>
  <c r="E30" i="11"/>
  <c r="N30" i="11"/>
  <c r="L30" i="11"/>
  <c r="J30" i="11"/>
  <c r="I30" i="11"/>
  <c r="H30" i="11"/>
  <c r="N29" i="11"/>
  <c r="L29" i="11"/>
  <c r="J29" i="11"/>
  <c r="H29" i="11"/>
  <c r="N28" i="11"/>
  <c r="L28" i="11"/>
  <c r="J28" i="11"/>
  <c r="I28" i="11"/>
  <c r="N27" i="11"/>
  <c r="L27" i="11"/>
  <c r="J27" i="11"/>
  <c r="H27" i="11"/>
  <c r="N26" i="11"/>
  <c r="L26" i="11"/>
  <c r="J26" i="11"/>
  <c r="H26" i="11"/>
  <c r="W22" i="11"/>
  <c r="E22" i="11"/>
  <c r="N22" i="11"/>
  <c r="L22" i="11"/>
  <c r="J22" i="11"/>
  <c r="I22" i="11"/>
  <c r="H22" i="11"/>
  <c r="W20" i="11"/>
  <c r="E20" i="11"/>
  <c r="N20" i="11"/>
  <c r="L20" i="11"/>
  <c r="J20" i="11"/>
  <c r="I20" i="11"/>
  <c r="H20" i="11"/>
  <c r="N19" i="11"/>
  <c r="L19" i="11"/>
  <c r="J19" i="11"/>
  <c r="H19" i="11"/>
  <c r="N18" i="11"/>
  <c r="L18" i="11"/>
  <c r="J18" i="11"/>
  <c r="H18" i="11"/>
  <c r="N17" i="11"/>
  <c r="L17" i="11"/>
  <c r="J17" i="11"/>
  <c r="H17" i="11"/>
  <c r="N16" i="11"/>
  <c r="L16" i="11"/>
  <c r="J16" i="11"/>
  <c r="H16" i="11"/>
  <c r="N15" i="11"/>
  <c r="L15" i="11"/>
  <c r="J15" i="11"/>
  <c r="H15" i="11"/>
  <c r="N14" i="11"/>
  <c r="L14" i="11"/>
  <c r="J14" i="11"/>
  <c r="H14" i="11"/>
  <c r="D8" i="11"/>
  <c r="J8" i="7"/>
  <c r="I8" i="7"/>
  <c r="G8" i="7"/>
  <c r="F8" i="7"/>
  <c r="E8" i="7"/>
  <c r="X8" i="8"/>
  <c r="C8" i="7" s="1"/>
  <c r="V8" i="8"/>
  <c r="U8" i="8"/>
  <c r="T8" i="8"/>
  <c r="S8" i="8"/>
  <c r="R8" i="8"/>
  <c r="Q8" i="8"/>
  <c r="P8" i="8"/>
  <c r="O8" i="8"/>
  <c r="W51" i="10"/>
  <c r="E51" i="10"/>
  <c r="N51" i="10"/>
  <c r="L51" i="10"/>
  <c r="J51" i="10"/>
  <c r="I51" i="10"/>
  <c r="H51" i="10"/>
  <c r="W49" i="10"/>
  <c r="E49" i="10"/>
  <c r="N49" i="10"/>
  <c r="L49" i="10"/>
  <c r="J49" i="10"/>
  <c r="I49" i="10"/>
  <c r="H49" i="10"/>
  <c r="W47" i="10"/>
  <c r="E47" i="10"/>
  <c r="N47" i="10"/>
  <c r="L47" i="10"/>
  <c r="J47" i="10"/>
  <c r="I47" i="10"/>
  <c r="H47" i="10"/>
  <c r="N46" i="10"/>
  <c r="L46" i="10"/>
  <c r="J46" i="10"/>
  <c r="H46" i="10"/>
  <c r="N45" i="10"/>
  <c r="L45" i="10"/>
  <c r="J45" i="10"/>
  <c r="H45" i="10"/>
  <c r="N44" i="10"/>
  <c r="L44" i="10"/>
  <c r="J44" i="10"/>
  <c r="H44" i="10"/>
  <c r="W40" i="10"/>
  <c r="E40" i="10"/>
  <c r="N40" i="10"/>
  <c r="L40" i="10"/>
  <c r="J40" i="10"/>
  <c r="I40" i="10"/>
  <c r="H40" i="10"/>
  <c r="W38" i="10"/>
  <c r="E38" i="10"/>
  <c r="N38" i="10"/>
  <c r="L38" i="10"/>
  <c r="J38" i="10"/>
  <c r="I38" i="10"/>
  <c r="H38" i="10"/>
  <c r="N37" i="10"/>
  <c r="L37" i="10"/>
  <c r="J37" i="10"/>
  <c r="H37" i="10"/>
  <c r="N36" i="10"/>
  <c r="L36" i="10"/>
  <c r="J36" i="10"/>
  <c r="H36" i="10"/>
  <c r="W32" i="10"/>
  <c r="E32" i="10"/>
  <c r="N32" i="10"/>
  <c r="L32" i="10"/>
  <c r="J32" i="10"/>
  <c r="I32" i="10"/>
  <c r="H32" i="10"/>
  <c r="W30" i="10"/>
  <c r="E30" i="10"/>
  <c r="N30" i="10"/>
  <c r="L30" i="10"/>
  <c r="J30" i="10"/>
  <c r="I30" i="10"/>
  <c r="H30" i="10"/>
  <c r="N29" i="10"/>
  <c r="L29" i="10"/>
  <c r="J29" i="10"/>
  <c r="H29" i="10"/>
  <c r="N28" i="10"/>
  <c r="L28" i="10"/>
  <c r="J28" i="10"/>
  <c r="H28" i="10"/>
  <c r="N27" i="10"/>
  <c r="L27" i="10"/>
  <c r="J27" i="10"/>
  <c r="H27" i="10"/>
  <c r="N26" i="10"/>
  <c r="L26" i="10"/>
  <c r="J26" i="10"/>
  <c r="H26" i="10"/>
  <c r="W23" i="10"/>
  <c r="E23" i="10"/>
  <c r="N23" i="10"/>
  <c r="L23" i="10"/>
  <c r="J23" i="10"/>
  <c r="I23" i="10"/>
  <c r="H23" i="10"/>
  <c r="N22" i="10"/>
  <c r="L22" i="10"/>
  <c r="J22" i="10"/>
  <c r="H22" i="10"/>
  <c r="N21" i="10"/>
  <c r="L21" i="10"/>
  <c r="J21" i="10"/>
  <c r="H21" i="10"/>
  <c r="N20" i="10"/>
  <c r="L20" i="10"/>
  <c r="J20" i="10"/>
  <c r="H20" i="10"/>
  <c r="N19" i="10"/>
  <c r="L19" i="10"/>
  <c r="J19" i="10"/>
  <c r="H19" i="10"/>
  <c r="N18" i="10"/>
  <c r="L18" i="10"/>
  <c r="J18" i="10"/>
  <c r="I18" i="10"/>
  <c r="N17" i="10"/>
  <c r="L17" i="10"/>
  <c r="J17" i="10"/>
  <c r="H17" i="10"/>
  <c r="N16" i="10"/>
  <c r="L16" i="10"/>
  <c r="J16" i="10"/>
  <c r="H16" i="10"/>
  <c r="N15" i="10"/>
  <c r="L15" i="10"/>
  <c r="J15" i="10"/>
  <c r="H15" i="10"/>
  <c r="N14" i="10"/>
  <c r="L14" i="10"/>
  <c r="J14" i="10"/>
  <c r="H14" i="10"/>
  <c r="D8" i="10"/>
  <c r="J7" i="7"/>
  <c r="I7" i="7"/>
  <c r="G7" i="7"/>
  <c r="F7" i="7"/>
  <c r="E7" i="7"/>
  <c r="C7" i="7"/>
  <c r="X7" i="8"/>
  <c r="V7" i="8"/>
  <c r="U7" i="8"/>
  <c r="T7" i="8"/>
  <c r="S7" i="8"/>
  <c r="S17" i="8" s="1"/>
  <c r="D18" i="6" s="1"/>
  <c r="R7" i="8"/>
  <c r="Q7" i="8"/>
  <c r="P7" i="8"/>
  <c r="O7" i="8"/>
  <c r="O17" i="8" s="1"/>
  <c r="D16" i="6" s="1"/>
  <c r="W47" i="9"/>
  <c r="E47" i="9"/>
  <c r="N47" i="9"/>
  <c r="L47" i="9"/>
  <c r="J47" i="9"/>
  <c r="I47" i="9"/>
  <c r="H47" i="9"/>
  <c r="W45" i="9"/>
  <c r="E45" i="9"/>
  <c r="N45" i="9"/>
  <c r="L45" i="9"/>
  <c r="J45" i="9"/>
  <c r="I45" i="9"/>
  <c r="H45" i="9"/>
  <c r="W43" i="9"/>
  <c r="E43" i="9"/>
  <c r="N43" i="9"/>
  <c r="L43" i="9"/>
  <c r="J43" i="9"/>
  <c r="I43" i="9"/>
  <c r="H43" i="9"/>
  <c r="N42" i="9"/>
  <c r="L42" i="9"/>
  <c r="J42" i="9"/>
  <c r="I42" i="9"/>
  <c r="N41" i="9"/>
  <c r="L41" i="9"/>
  <c r="J41" i="9"/>
  <c r="I41" i="9"/>
  <c r="N40" i="9"/>
  <c r="L40" i="9"/>
  <c r="J40" i="9"/>
  <c r="H40" i="9"/>
  <c r="N39" i="9"/>
  <c r="L39" i="9"/>
  <c r="J39" i="9"/>
  <c r="H39" i="9"/>
  <c r="W36" i="9"/>
  <c r="E36" i="9"/>
  <c r="N36" i="9"/>
  <c r="L36" i="9"/>
  <c r="J36" i="9"/>
  <c r="I36" i="9"/>
  <c r="H36" i="9"/>
  <c r="N35" i="9"/>
  <c r="L35" i="9"/>
  <c r="J35" i="9"/>
  <c r="H35" i="9"/>
  <c r="N34" i="9"/>
  <c r="L34" i="9"/>
  <c r="J34" i="9"/>
  <c r="H34" i="9"/>
  <c r="W30" i="9"/>
  <c r="E30" i="9"/>
  <c r="N30" i="9"/>
  <c r="L30" i="9"/>
  <c r="J30" i="9"/>
  <c r="I30" i="9"/>
  <c r="H30" i="9"/>
  <c r="W28" i="9"/>
  <c r="E28" i="9"/>
  <c r="N28" i="9"/>
  <c r="L28" i="9"/>
  <c r="J28" i="9"/>
  <c r="I28" i="9"/>
  <c r="H28" i="9"/>
  <c r="N27" i="9"/>
  <c r="L27" i="9"/>
  <c r="J27" i="9"/>
  <c r="H27" i="9"/>
  <c r="N26" i="9"/>
  <c r="L26" i="9"/>
  <c r="J26" i="9"/>
  <c r="H26" i="9"/>
  <c r="N25" i="9"/>
  <c r="L25" i="9"/>
  <c r="J25" i="9"/>
  <c r="H25" i="9"/>
  <c r="N24" i="9"/>
  <c r="L24" i="9"/>
  <c r="J24" i="9"/>
  <c r="H24" i="9"/>
  <c r="N23" i="9"/>
  <c r="L23" i="9"/>
  <c r="J23" i="9"/>
  <c r="H23" i="9"/>
  <c r="N22" i="9"/>
  <c r="L22" i="9"/>
  <c r="J22" i="9"/>
  <c r="H22" i="9"/>
  <c r="W19" i="9"/>
  <c r="E19" i="9"/>
  <c r="N19" i="9"/>
  <c r="L19" i="9"/>
  <c r="J19" i="9"/>
  <c r="I19" i="9"/>
  <c r="H19" i="9"/>
  <c r="N18" i="9"/>
  <c r="L18" i="9"/>
  <c r="J18" i="9"/>
  <c r="H18" i="9"/>
  <c r="N17" i="9"/>
  <c r="L17" i="9"/>
  <c r="J17" i="9"/>
  <c r="I17" i="9"/>
  <c r="N16" i="9"/>
  <c r="L16" i="9"/>
  <c r="J16" i="9"/>
  <c r="I16" i="9"/>
  <c r="N15" i="9"/>
  <c r="L15" i="9"/>
  <c r="J15" i="9"/>
  <c r="I15" i="9"/>
  <c r="N14" i="9"/>
  <c r="L14" i="9"/>
  <c r="J14" i="9"/>
  <c r="H14" i="9"/>
  <c r="D8" i="9"/>
  <c r="L6" i="7"/>
  <c r="K6" i="7"/>
  <c r="J6" i="7"/>
  <c r="I6" i="7"/>
  <c r="H6" i="7"/>
  <c r="G6" i="7"/>
  <c r="F6" i="7"/>
  <c r="E6" i="7"/>
  <c r="D6" i="7"/>
  <c r="C6" i="7"/>
  <c r="B6" i="7"/>
  <c r="L5" i="7"/>
  <c r="K5" i="7"/>
  <c r="J5" i="7"/>
  <c r="I5" i="7"/>
  <c r="H5" i="7"/>
  <c r="G5" i="7"/>
  <c r="F5" i="7"/>
  <c r="E5" i="7"/>
  <c r="D5" i="7"/>
  <c r="C5" i="7"/>
  <c r="B5" i="7"/>
  <c r="L4" i="7"/>
  <c r="K4" i="7"/>
  <c r="J4" i="7"/>
  <c r="I4" i="7"/>
  <c r="H4" i="7"/>
  <c r="G4" i="7"/>
  <c r="F4" i="7"/>
  <c r="E4" i="7"/>
  <c r="D4" i="7"/>
  <c r="C4" i="7"/>
  <c r="B4" i="7"/>
  <c r="J20" i="6"/>
  <c r="J14" i="6"/>
  <c r="F1" i="6"/>
  <c r="P17" i="8" l="1"/>
  <c r="E16" i="6" s="1"/>
  <c r="T17" i="8"/>
  <c r="E18" i="6" s="1"/>
  <c r="W12" i="8"/>
  <c r="W13" i="8"/>
  <c r="C17" i="7"/>
  <c r="U17" i="8"/>
  <c r="D19" i="6" s="1"/>
  <c r="F19" i="6" s="1"/>
  <c r="R17" i="8"/>
  <c r="E17" i="6" s="1"/>
  <c r="V17" i="8"/>
  <c r="E19" i="6" s="1"/>
  <c r="Q17" i="8"/>
  <c r="D17" i="6" s="1"/>
  <c r="F17" i="6" s="1"/>
  <c r="W8" i="8"/>
  <c r="W9" i="8"/>
  <c r="W14" i="8"/>
  <c r="B12" i="7"/>
  <c r="D12" i="7" s="1"/>
  <c r="H12" i="7" s="1"/>
  <c r="K12" i="7" s="1"/>
  <c r="L12" i="7" s="1"/>
  <c r="AD12" i="8"/>
  <c r="B13" i="7"/>
  <c r="D13" i="7" s="1"/>
  <c r="H13" i="7" s="1"/>
  <c r="K13" i="7" s="1"/>
  <c r="L13" i="7" s="1"/>
  <c r="AD13" i="8"/>
  <c r="F23" i="6"/>
  <c r="F25" i="6"/>
  <c r="F24" i="6"/>
  <c r="F26" i="6" s="1"/>
  <c r="F18" i="6"/>
  <c r="B8" i="7"/>
  <c r="D8" i="7" s="1"/>
  <c r="H8" i="7" s="1"/>
  <c r="K8" i="7" s="1"/>
  <c r="L8" i="7" s="1"/>
  <c r="AD8" i="8"/>
  <c r="B9" i="7"/>
  <c r="D9" i="7" s="1"/>
  <c r="H9" i="7" s="1"/>
  <c r="K9" i="7" s="1"/>
  <c r="L9" i="7" s="1"/>
  <c r="AD9" i="8"/>
  <c r="B14" i="7"/>
  <c r="D14" i="7" s="1"/>
  <c r="H14" i="7" s="1"/>
  <c r="K14" i="7" s="1"/>
  <c r="L14" i="7" s="1"/>
  <c r="AD14" i="8"/>
  <c r="X17" i="8"/>
  <c r="J22" i="6" s="1"/>
  <c r="J26" i="6" s="1"/>
  <c r="W7" i="8"/>
  <c r="F16" i="6"/>
  <c r="D20" i="6"/>
  <c r="E20" i="6" l="1"/>
  <c r="W17" i="8"/>
  <c r="AD7" i="8"/>
  <c r="AD17" i="8" s="1"/>
  <c r="B7" i="7"/>
  <c r="F20" i="6"/>
  <c r="J28" i="6" s="1"/>
  <c r="J31" i="6" s="1"/>
  <c r="D7" i="7" l="1"/>
  <c r="B17" i="7"/>
  <c r="J12" i="6"/>
  <c r="F13" i="6"/>
  <c r="F14" i="6"/>
  <c r="F12" i="6"/>
  <c r="J13" i="6"/>
  <c r="D17" i="7" l="1"/>
  <c r="H7" i="7"/>
  <c r="H17" i="7" l="1"/>
  <c r="K7" i="7"/>
  <c r="K17" i="7" l="1"/>
  <c r="L7" i="7"/>
  <c r="L17" i="7" s="1"/>
</calcChain>
</file>

<file path=xl/sharedStrings.xml><?xml version="1.0" encoding="utf-8"?>
<sst xmlns="http://schemas.openxmlformats.org/spreadsheetml/2006/main" count="2369" uniqueCount="496">
  <si>
    <t>Dodávateľ:</t>
  </si>
  <si>
    <t>Odberateľ: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</si>
  <si>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</si>
  <si>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</si>
  <si>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</si>
  <si>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</si>
  <si>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</si>
  <si>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</si>
  <si>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</si>
  <si>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</si>
  <si>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</si>
  <si>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</si>
  <si>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</si>
  <si>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</si>
  <si>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</si>
  <si>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</si>
  <si>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</si>
  <si>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</si>
  <si>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</si>
  <si>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</si>
  <si>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</si>
  <si>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</si>
  <si>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</si>
  <si>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</si>
  <si>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</si>
  <si>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</si>
  <si>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</si>
  <si>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</si>
  <si>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</si>
  <si>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</si>
  <si>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</si>
  <si>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</si>
  <si>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</si>
  <si>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</si>
  <si>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</si>
  <si>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</si>
  <si>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</si>
  <si>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</si>
  <si>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</si>
  <si>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</si>
  <si>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</si>
  <si>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</si>
  <si>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</si>
  <si>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</si>
  <si>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</si>
  <si>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</si>
  <si>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</si>
  <si>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</si>
  <si>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</si>
  <si>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</si>
  <si>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</si>
  <si>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</si>
  <si>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</si>
  <si>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</si>
  <si>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</si>
  <si>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</si>
  <si>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</si>
  <si>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</si>
  <si>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</si>
  <si>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</si>
  <si>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</si>
  <si>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</si>
  <si>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</si>
  <si>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</si>
  <si>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</si>
  <si>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Miesto:</t>
  </si>
  <si>
    <t>Krycí list rozpočtu v</t>
  </si>
  <si>
    <t>Krycí list splátky v</t>
  </si>
  <si>
    <t>Krycí list výrobnej kalkulácie v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</si>
  <si>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</si>
  <si>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</si>
  <si>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</si>
  <si>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</si>
  <si>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</si>
  <si>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</si>
  <si>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</si>
  <si>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</si>
  <si>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</si>
  <si>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</si>
  <si>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</si>
  <si>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</si>
  <si>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</si>
  <si>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</si>
  <si>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</si>
  <si>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</si>
  <si>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</si>
  <si>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</si>
  <si>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</si>
  <si>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</si>
  <si>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</si>
  <si>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</si>
  <si>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</si>
  <si>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</si>
  <si>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</si>
  <si>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</si>
  <si>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</si>
  <si>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</si>
  <si>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</si>
  <si>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</si>
  <si>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</si>
  <si>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</si>
  <si>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</si>
  <si>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</si>
  <si>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</si>
  <si>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</si>
  <si>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>Súhrnný list stavby - prehľad podzákaziek ( objektov, častí )</t>
  </si>
  <si>
    <t>ZRN</t>
  </si>
  <si>
    <t>ORN</t>
  </si>
  <si>
    <t>ZRN+ORN</t>
  </si>
  <si>
    <t>NUS</t>
  </si>
  <si>
    <t>IN</t>
  </si>
  <si>
    <t>ON</t>
  </si>
  <si>
    <t>Spolu bez DPH</t>
  </si>
  <si>
    <t>DPH - 1.sadzba</t>
  </si>
  <si>
    <t>DPH - 2.sadzba</t>
  </si>
  <si>
    <t>Spolu s DPH</t>
  </si>
  <si>
    <t>Názov stavby, objektu, časti</t>
  </si>
  <si>
    <t>SKK</t>
  </si>
  <si>
    <t>Nazov harku</t>
  </si>
  <si>
    <t>Nazov stavby</t>
  </si>
  <si>
    <t>Nazov objektu</t>
  </si>
  <si>
    <t>Nazov casti</t>
  </si>
  <si>
    <t>Nazov oddielu</t>
  </si>
  <si>
    <t>Nazov odboru</t>
  </si>
  <si>
    <t>Kod objektu</t>
  </si>
  <si>
    <t>Kod casti</t>
  </si>
  <si>
    <t>Kod oddielu</t>
  </si>
  <si>
    <t>Kod odboru</t>
  </si>
  <si>
    <t>Cislo objektu</t>
  </si>
  <si>
    <t>Cislo casti</t>
  </si>
  <si>
    <t>Cislo oddielu</t>
  </si>
  <si>
    <t>Cislo odboru</t>
  </si>
  <si>
    <t>HSVm</t>
  </si>
  <si>
    <t>Vzorec</t>
  </si>
  <si>
    <t>HSVd</t>
  </si>
  <si>
    <t>PSVm</t>
  </si>
  <si>
    <t>PSVd</t>
  </si>
  <si>
    <t>MCEm</t>
  </si>
  <si>
    <t>MCEd</t>
  </si>
  <si>
    <t>INEm</t>
  </si>
  <si>
    <t>INEd</t>
  </si>
  <si>
    <t>Edit !</t>
  </si>
  <si>
    <t>DPH 1.sadzba</t>
  </si>
  <si>
    <t>DPH 2.sadzba</t>
  </si>
  <si>
    <t/>
  </si>
  <si>
    <t>Stavba :  07 Detské jasle, Liptovský Mikuláš - časť oprávnené náklady</t>
  </si>
  <si>
    <t>Stavba :  07 Detské jasle Liptovský Mikuláš - časť oprávnené náklady</t>
  </si>
  <si>
    <t>R</t>
  </si>
  <si>
    <t>Objekt : časť A hospodársky pavilón</t>
  </si>
  <si>
    <t>1</t>
  </si>
  <si>
    <t>..Objekt : časť A hospodársky pavilón</t>
  </si>
  <si>
    <t>Časť : stavebné úpravy v interiéri</t>
  </si>
  <si>
    <t>....Časť : stavebné úpravy v interiéri</t>
  </si>
  <si>
    <t xml:space="preserve">Odberateľ: Mesto Liptovský Mikuláš </t>
  </si>
  <si>
    <t xml:space="preserve">Spracoval: Vladimír Slovík                         </t>
  </si>
  <si>
    <t xml:space="preserve">Projektant: Ďurica Ján Ing. arch. </t>
  </si>
  <si>
    <t xml:space="preserve">JKSO : </t>
  </si>
  <si>
    <t>Dátum: 25.01.2023</t>
  </si>
  <si>
    <t>č. 07</t>
  </si>
  <si>
    <t>č. 0001</t>
  </si>
  <si>
    <t>Časť : výmena okien</t>
  </si>
  <si>
    <t>KS :</t>
  </si>
  <si>
    <t>Rozpočet: 3,4,15</t>
  </si>
  <si>
    <t>Vladimír Slovík</t>
  </si>
  <si>
    <t>25.01.2023</t>
  </si>
  <si>
    <t xml:space="preserve">Mesto Liptovský Mikuláš </t>
  </si>
  <si>
    <t>03142 Liptovský Mikuláš</t>
  </si>
  <si>
    <t xml:space="preserve">Ďurica Ján Ing. arch. </t>
  </si>
  <si>
    <t>03205 Žiar</t>
  </si>
  <si>
    <t>M3 OP</t>
  </si>
  <si>
    <t>M2 ZP</t>
  </si>
  <si>
    <t>M2 UP</t>
  </si>
  <si>
    <t>M</t>
  </si>
  <si>
    <t>ks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</si>
  <si>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</si>
  <si>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</si>
  <si>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</si>
  <si>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</si>
  <si>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</si>
  <si>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</si>
  <si>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6 - ÚPRAVY POVRCHOV, PODLAHY, VÝPLNE</t>
  </si>
  <si>
    <t>011</t>
  </si>
  <si>
    <t>641991721</t>
  </si>
  <si>
    <t>Osadenie rámov okien z plastov do 4 m2 s montážnou penou</t>
  </si>
  <si>
    <t>kus</t>
  </si>
  <si>
    <t xml:space="preserve">                    </t>
  </si>
  <si>
    <t>64199-1721</t>
  </si>
  <si>
    <t>45.42.11</t>
  </si>
  <si>
    <t>EK</t>
  </si>
  <si>
    <t>S</t>
  </si>
  <si>
    <t>MAT</t>
  </si>
  <si>
    <t>611434600</t>
  </si>
  <si>
    <t>Dvere vstupné plastové 90x210 celosklené</t>
  </si>
  <si>
    <t>25.23.14</t>
  </si>
  <si>
    <t>EZ</t>
  </si>
  <si>
    <t>6114B1733</t>
  </si>
  <si>
    <t>Okno plast.1-krídlové OS -výš.110, šír.95 cm</t>
  </si>
  <si>
    <t>6114B1810</t>
  </si>
  <si>
    <t>Okno plast.1-krídlové OS -výš.180, šír.120 cm</t>
  </si>
  <si>
    <t>642992720</t>
  </si>
  <si>
    <t>Osadenie dverných zárubní z plastov do 4 m2 s montážnou penou</t>
  </si>
  <si>
    <t>64299-2720</t>
  </si>
  <si>
    <t xml:space="preserve">6 - ÚPRAVY POVRCHOV, PODLAHY, VÝPLNE  spolu: </t>
  </si>
  <si>
    <t>9 - OSTATNÉ KONŠTRUKCIE A PRÁCE</t>
  </si>
  <si>
    <t>015</t>
  </si>
  <si>
    <t>936173112</t>
  </si>
  <si>
    <t>Osadenie doplnkových oceľ. konštrukcií 20-50 kg Z01 a Z02</t>
  </si>
  <si>
    <t>93617-3112</t>
  </si>
  <si>
    <t>45.25.50</t>
  </si>
  <si>
    <t>013</t>
  </si>
  <si>
    <t>968061113</t>
  </si>
  <si>
    <t>Vyvesenie alebo zavesenie drev. krídiel okien nad 1,5 m2</t>
  </si>
  <si>
    <t>96806-1113</t>
  </si>
  <si>
    <t>45.11.11</t>
  </si>
  <si>
    <t>968061125</t>
  </si>
  <si>
    <t>Vyvesenie alebo zavesenie drev. krídiel dvier do 2 m2</t>
  </si>
  <si>
    <t>96806-1125</t>
  </si>
  <si>
    <t>968061126</t>
  </si>
  <si>
    <t>Vyvesenie alebo zavesenie drev. krídiel dvier nad 2 m2</t>
  </si>
  <si>
    <t>96806-1126</t>
  </si>
  <si>
    <t>968062356</t>
  </si>
  <si>
    <t>Vybúranie rámov okien drev. dvojitých alebo zdvoj. do 4 m2</t>
  </si>
  <si>
    <t>m2</t>
  </si>
  <si>
    <t>96806-2356</t>
  </si>
  <si>
    <t>968062456</t>
  </si>
  <si>
    <t>Vybúranie drevených dverových zárubní nad 2 m2</t>
  </si>
  <si>
    <t>96806-2456</t>
  </si>
  <si>
    <t xml:space="preserve">9 - OSTATNÉ KONŠTRUKCIE A PRÁCE  spolu: </t>
  </si>
  <si>
    <t xml:space="preserve">PRÁCE A DODÁVKY HSV  spolu: </t>
  </si>
  <si>
    <t>PRÁCE A DODÁVKY PSV</t>
  </si>
  <si>
    <t>764 - Konštrukcie klampiarske</t>
  </si>
  <si>
    <t>764</t>
  </si>
  <si>
    <t>764372301</t>
  </si>
  <si>
    <t>Oplechovanie parapetov MASLEN hliníkové lakované 1,0 mm š. 300mm</t>
  </si>
  <si>
    <t>m</t>
  </si>
  <si>
    <t>I</t>
  </si>
  <si>
    <t>76437-2301</t>
  </si>
  <si>
    <t xml:space="preserve">  .  .  </t>
  </si>
  <si>
    <t>IK</t>
  </si>
  <si>
    <t>764410850</t>
  </si>
  <si>
    <t>Klamp. demont. parapetov rš 330</t>
  </si>
  <si>
    <t>76441-0850</t>
  </si>
  <si>
    <t>45.22.13</t>
  </si>
  <si>
    <t xml:space="preserve">764 - Konštrukcie klampiarske  spolu: </t>
  </si>
  <si>
    <t>766 - Konštrukcie stolárske</t>
  </si>
  <si>
    <t>766</t>
  </si>
  <si>
    <t>766441821</t>
  </si>
  <si>
    <t>Demontáž parapetných dosiek drevených, laminovaných šírky do 30 cm dĺžky nad 1,0 m</t>
  </si>
  <si>
    <t>76644-1821</t>
  </si>
  <si>
    <t>766694112</t>
  </si>
  <si>
    <t>Montáž parapetných dosák drev. š. do 30cm dl. do 160cm</t>
  </si>
  <si>
    <t>76669-4112</t>
  </si>
  <si>
    <t>45.42.13</t>
  </si>
  <si>
    <t>592413560</t>
  </si>
  <si>
    <t>Doska parapetná HTP1-489 90x18x3</t>
  </si>
  <si>
    <t>26.61.11</t>
  </si>
  <si>
    <t>IZ</t>
  </si>
  <si>
    <t>592413580</t>
  </si>
  <si>
    <t>Doska parapetná HTP3-489 120x18x4</t>
  </si>
  <si>
    <t xml:space="preserve">766 - Konštrukcie stolárske  spolu: </t>
  </si>
  <si>
    <t xml:space="preserve">PRÁCE A DODÁVKY PSV  spolu: </t>
  </si>
  <si>
    <t>Za rozpočet celkom</t>
  </si>
  <si>
    <t>Prehlad_1_2__</t>
  </si>
  <si>
    <t>2</t>
  </si>
  <si>
    <t>....Časť : výmena okien</t>
  </si>
  <si>
    <t>Časť : zateplenie fasády</t>
  </si>
  <si>
    <t>622445012</t>
  </si>
  <si>
    <t>Príprava podkladu, Primer, stien PROFI</t>
  </si>
  <si>
    <t>62244-5012</t>
  </si>
  <si>
    <t>622445016</t>
  </si>
  <si>
    <t>Príprava podkladu, penetračný náter Silikát-Tiefengrund stien PROFI</t>
  </si>
  <si>
    <t>62244-5016</t>
  </si>
  <si>
    <t>622464223</t>
  </si>
  <si>
    <t>Omietka vonk. stien tenkovrstv. BAUMIT silikátová základ a škrabaná 3 mm</t>
  </si>
  <si>
    <t>62246-4223</t>
  </si>
  <si>
    <t>45.41.10</t>
  </si>
  <si>
    <t>625259616</t>
  </si>
  <si>
    <t>Kontaktný zatepľovací systém PROFI z min. vlny hr. 150 mm zatĺk. kotvy</t>
  </si>
  <si>
    <t>62525-9616</t>
  </si>
  <si>
    <t>5535E0551</t>
  </si>
  <si>
    <t>Mriežka vetracia PVC okrúhla, priem. 50mm, biela</t>
  </si>
  <si>
    <t>25.23.15</t>
  </si>
  <si>
    <t xml:space="preserve">540521              </t>
  </si>
  <si>
    <t>625259623</t>
  </si>
  <si>
    <t>Kontaktný zatepľovací systém ostenia PROFI z min. vlny hr. 30 mm</t>
  </si>
  <si>
    <t>62525-9623</t>
  </si>
  <si>
    <t>625993010</t>
  </si>
  <si>
    <t>Zatepl.vonk sokla polystyr XPS-R hr. 100 mm a omiet. Baumit mozaika</t>
  </si>
  <si>
    <t>62599-3010</t>
  </si>
  <si>
    <t>629994002</t>
  </si>
  <si>
    <t>Soklová lišta hr. 1 mm k zateplovaniu stien</t>
  </si>
  <si>
    <t>62999-4002</t>
  </si>
  <si>
    <t>629994007</t>
  </si>
  <si>
    <t>Začisťovacia okenná lišta k zateplovaniu stien</t>
  </si>
  <si>
    <t>62999-4007</t>
  </si>
  <si>
    <t>003</t>
  </si>
  <si>
    <t>941941041</t>
  </si>
  <si>
    <t>Montáž lešenia ľahk. radového s podlahami š. do 1,2 m v. do 10 m</t>
  </si>
  <si>
    <t>94194-1041</t>
  </si>
  <si>
    <t>45.25.10</t>
  </si>
  <si>
    <t>941941291</t>
  </si>
  <si>
    <t>Príplatok za prvý a každý ďalší mesiac použitia lešenia k pol. -1041</t>
  </si>
  <si>
    <t>94194-1291</t>
  </si>
  <si>
    <t>941941841</t>
  </si>
  <si>
    <t>Demontáž lešenia ľahk. radového s podlahami š. do 1,2 m v. do 10 m</t>
  </si>
  <si>
    <t>94194-1841</t>
  </si>
  <si>
    <t>953945111</t>
  </si>
  <si>
    <t>Lišta rohová BAUMIT 9075</t>
  </si>
  <si>
    <t>95394-5111</t>
  </si>
  <si>
    <t>764410250</t>
  </si>
  <si>
    <t>Klamp. PZ pl. oplechovanie parapetov rš 330</t>
  </si>
  <si>
    <t>76441-0250</t>
  </si>
  <si>
    <t>PRÁCE A DODÁVKY M</t>
  </si>
  <si>
    <t>M21 - 155 Elektromontáže</t>
  </si>
  <si>
    <t>921</t>
  </si>
  <si>
    <t>210220022-S</t>
  </si>
  <si>
    <t>Bleskozvod, montáže</t>
  </si>
  <si>
    <t>kompl</t>
  </si>
  <si>
    <t>MK</t>
  </si>
  <si>
    <t>213290041</t>
  </si>
  <si>
    <t>Demontáž bleskozvodu</t>
  </si>
  <si>
    <t>hod</t>
  </si>
  <si>
    <t>74382-0041</t>
  </si>
  <si>
    <t>45.31.1*</t>
  </si>
  <si>
    <t>213291102</t>
  </si>
  <si>
    <t>Revízia bleskozvodu a vypracovanie správy</t>
  </si>
  <si>
    <t>74381-1102</t>
  </si>
  <si>
    <t xml:space="preserve">M21 - 155 Elektromontáže  spolu: </t>
  </si>
  <si>
    <t xml:space="preserve">PRÁCE A DODÁVKY M  spolu: </t>
  </si>
  <si>
    <t>Prehlad_1_3__</t>
  </si>
  <si>
    <t>3</t>
  </si>
  <si>
    <t>....Časť : zateplenie fasády</t>
  </si>
  <si>
    <t>Časť : zateplenie striech</t>
  </si>
  <si>
    <t>321</t>
  </si>
  <si>
    <t>979012212</t>
  </si>
  <si>
    <t>Zvislá doprava sute a vybúraných hmôt do 4 m</t>
  </si>
  <si>
    <t>t</t>
  </si>
  <si>
    <t>97901-2212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</si>
  <si>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</si>
  <si>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</si>
  <si>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</si>
  <si>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</si>
  <si>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</si>
  <si>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</si>
  <si>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272</t>
  </si>
  <si>
    <t>979087212</t>
  </si>
  <si>
    <t>Nakladanie sute na dopravný prostriedok</t>
  </si>
  <si>
    <t>97908-7212</t>
  </si>
  <si>
    <t>979131409</t>
  </si>
  <si>
    <t>Poplatok za ulož.a znešk.staveb.sute na vymedzených skládkach "O"-ostatný odpad</t>
  </si>
  <si>
    <t>97913-1409</t>
  </si>
  <si>
    <t>006</t>
  </si>
  <si>
    <t>981512113</t>
  </si>
  <si>
    <t>Demolácia konštr. objektov z betónu alebo kameňa na MC iným spôsobom</t>
  </si>
  <si>
    <t>m3</t>
  </si>
  <si>
    <t>98151-2113</t>
  </si>
  <si>
    <t>712 - Povlakové krytiny</t>
  </si>
  <si>
    <t>712</t>
  </si>
  <si>
    <t>712300832</t>
  </si>
  <si>
    <t>Odstránenie povl. krytiny striech do 10° 2-vrstvovej</t>
  </si>
  <si>
    <t>71230-0832</t>
  </si>
  <si>
    <t>45.22.12</t>
  </si>
  <si>
    <t>712361705</t>
  </si>
  <si>
    <t>Zhotovenie povlakovej krytiny striech do 10° fóliou lepenou so zvaranými spojmi</t>
  </si>
  <si>
    <t>71236-1705</t>
  </si>
  <si>
    <t>6282B0968</t>
  </si>
  <si>
    <t>Fólia MONARPLAN GF 1,5 - šír.2,12 m dĺ.15m</t>
  </si>
  <si>
    <t>712363003</t>
  </si>
  <si>
    <t>Vytvor. spoja dvoch fólií z mäkč. PVC teplovzd. navarením</t>
  </si>
  <si>
    <t>71236-3003</t>
  </si>
  <si>
    <t>45.22.20</t>
  </si>
  <si>
    <t xml:space="preserve">712 - Povlakové krytiny  spolu: </t>
  </si>
  <si>
    <t>713 - Izolácie tepelné</t>
  </si>
  <si>
    <t>713</t>
  </si>
  <si>
    <t>713141135</t>
  </si>
  <si>
    <t>Montáž tep. izolácie striech, prilepenie za studena bodovo 1 vrstva na PUR penu</t>
  </si>
  <si>
    <t>71314-1135</t>
  </si>
  <si>
    <t>45.32.11</t>
  </si>
  <si>
    <t>2831BA493</t>
  </si>
  <si>
    <t>Doska izolačná Puren FD-L hr.10cm 1200x600mm 2400x600mm (aj iný výrobca)</t>
  </si>
  <si>
    <t>2831BA494</t>
  </si>
  <si>
    <t>Doska izolačná Puren hr.12cm 1200x600mm 2400x600mm (aj iný výrobca)</t>
  </si>
  <si>
    <t>713190814</t>
  </si>
  <si>
    <t>Odstránenie škvárového lôžka hr. do 200 mm</t>
  </si>
  <si>
    <t>71319-0814</t>
  </si>
  <si>
    <t>713191120</t>
  </si>
  <si>
    <t>Izolácia tepelná podláh, stropov, striech vrchom, položením PE fólia</t>
  </si>
  <si>
    <t>71319-1120</t>
  </si>
  <si>
    <t xml:space="preserve">713 - Izolácie tepelné  spolu: </t>
  </si>
  <si>
    <t>721 - Vnútorná kanalizácia</t>
  </si>
  <si>
    <t>721</t>
  </si>
  <si>
    <t>721233213-S</t>
  </si>
  <si>
    <t>Výmena strešných vtokov</t>
  </si>
  <si>
    <t>kompl.</t>
  </si>
  <si>
    <t xml:space="preserve">721 - Vnútorná kanalizácia  spolu: </t>
  </si>
  <si>
    <t>764112221</t>
  </si>
  <si>
    <t>Montáž lemovania z pozinkovaného plechu komínov na vlnitej hladkej alebo drážkovej krytine v ploche</t>
  </si>
  <si>
    <t>76411-2221</t>
  </si>
  <si>
    <t>1387A0101</t>
  </si>
  <si>
    <t>Plech lakoplastovaný š.1000-1250mm hr.0,50mm Standard tabuľový, zvitkový</t>
  </si>
  <si>
    <t>764210271</t>
  </si>
  <si>
    <t>Montáž oplechovania muriva a atík z pozinkovaného plechu, vrátane rohov r.š. 250 mm</t>
  </si>
  <si>
    <t>76421-0271</t>
  </si>
  <si>
    <t>553441702</t>
  </si>
  <si>
    <t>Žľab klamp.PZ pododkvapový, polkruhový Z 33</t>
  </si>
  <si>
    <t>28.12.10</t>
  </si>
  <si>
    <t xml:space="preserve">281210              </t>
  </si>
  <si>
    <t>764352223</t>
  </si>
  <si>
    <t>Montáž PZ žľaby pododkvap.polkruh Z 33 dl 2 až 6m,sedlová,pult.strecha</t>
  </si>
  <si>
    <t>76435-2223</t>
  </si>
  <si>
    <t>764352810</t>
  </si>
  <si>
    <t>Klamp. demont. žľaby polkruhové rš 330, do 30°</t>
  </si>
  <si>
    <t>76435-2810</t>
  </si>
  <si>
    <t>764359212</t>
  </si>
  <si>
    <t>Klamp. PZ pl. žľaby kotlík konický pre rúry o d-125</t>
  </si>
  <si>
    <t>76435-9212</t>
  </si>
  <si>
    <t>764359810</t>
  </si>
  <si>
    <t>Klamp. demont. kotlík konický d-150, do 30°</t>
  </si>
  <si>
    <t>76435-9810</t>
  </si>
  <si>
    <t>764454212</t>
  </si>
  <si>
    <t>Montáž PZ pl. rúry odpadové kruhové ZR d-100</t>
  </si>
  <si>
    <t>76445-4212</t>
  </si>
  <si>
    <t>553443110</t>
  </si>
  <si>
    <t>Zvodová rúra PZ ZR d-100</t>
  </si>
  <si>
    <t>764454232</t>
  </si>
  <si>
    <t>Montáž PZ výtokové koleno KCV 100 d-100</t>
  </si>
  <si>
    <t>76445-4232</t>
  </si>
  <si>
    <t>553442971</t>
  </si>
  <si>
    <t>Koleno "V" PZ cínované dolné KCV d-100</t>
  </si>
  <si>
    <t>764454801</t>
  </si>
  <si>
    <t>Klamp. demont. rúr odpadových kruhových d-100</t>
  </si>
  <si>
    <t>76445-4801</t>
  </si>
  <si>
    <t>764456852</t>
  </si>
  <si>
    <t>Klamp. demont. kolien výtokových kruhových d-100</t>
  </si>
  <si>
    <t>76445-6852</t>
  </si>
  <si>
    <t>Prehlad_1_4__</t>
  </si>
  <si>
    <t>4</t>
  </si>
  <si>
    <t>....Časť : zateplenie striech</t>
  </si>
  <si>
    <t>Objekt : časť BCD - jasle a vstup</t>
  </si>
  <si>
    <t>..Objekt : časť BCD - jasle a vstup</t>
  </si>
  <si>
    <t>Objekt : časť B,C,D - jasle a vstup</t>
  </si>
  <si>
    <t>611434610</t>
  </si>
  <si>
    <t>Dvere vstupné plastové 90x200 (+990) celosklené</t>
  </si>
  <si>
    <t>936173111</t>
  </si>
  <si>
    <t>Osadenie doplnkových oceľ. konštrukcií do 20 kg</t>
  </si>
  <si>
    <t>93617-3111</t>
  </si>
  <si>
    <t>968072455</t>
  </si>
  <si>
    <t>Vybúranie kov. dverných zárubní do 2 m2</t>
  </si>
  <si>
    <t>96807-2455</t>
  </si>
  <si>
    <t>968081120</t>
  </si>
  <si>
    <t>Vyvesenie alebo zavesenie plast. dverí do 2 m2</t>
  </si>
  <si>
    <t>96808-1120</t>
  </si>
  <si>
    <t>Prehlad_2_3__</t>
  </si>
  <si>
    <t>Mriežka vetracia PVC okrúhla, priem.125/100 mm, biela</t>
  </si>
  <si>
    <t>625259621</t>
  </si>
  <si>
    <t>Kontaktný zatepľovací systém PROFI z min. vlny hr. 240 mm zatĺk. kotvy</t>
  </si>
  <si>
    <t>62525-9621</t>
  </si>
  <si>
    <t>941955001</t>
  </si>
  <si>
    <t>Lešenie ľahké prac. pomocné výš. podlahy do 1,2 m</t>
  </si>
  <si>
    <t>94195-5001</t>
  </si>
  <si>
    <t>941955101</t>
  </si>
  <si>
    <t>Lešenie ľahké prac. pomocné v schodisku výš. do 1,5 m</t>
  </si>
  <si>
    <t>94195-5101</t>
  </si>
  <si>
    <t>Prehlad_2_1__</t>
  </si>
  <si>
    <t>965041341</t>
  </si>
  <si>
    <t>Búr. podkl. alebo mazanín škvárobet. hr. do 10 cm nad 4 m2</t>
  </si>
  <si>
    <t>96504-1341</t>
  </si>
  <si>
    <t>979012219</t>
  </si>
  <si>
    <t>Príplatok za ďalšie 4 m výšky zvislého premiestnenia</t>
  </si>
  <si>
    <t>97901-2219</t>
  </si>
  <si>
    <t>000</t>
  </si>
  <si>
    <t>98.112</t>
  </si>
  <si>
    <t>Demolácia budov drevených ostat. postup. rozoberaním s ulož. na skládku do 5km</t>
  </si>
  <si>
    <t>45.00.00</t>
  </si>
  <si>
    <t>Doska izolačná Puren FD-L hr.12cm 1200x600mm 2400x600mm (aj iný výrobca)</t>
  </si>
  <si>
    <t>1387A0106</t>
  </si>
  <si>
    <t>m Plech lakoplastovaný š.1000-1250mm hr.0,60mm Polyester hladký tabuľový, zvitkový</t>
  </si>
  <si>
    <t>764210274</t>
  </si>
  <si>
    <t>Montáž oplechovania muriva a atík z pozinkovaného plechu, vrátane rohov r.š. 500 mm</t>
  </si>
  <si>
    <t>76421-0274</t>
  </si>
  <si>
    <t>764311822</t>
  </si>
  <si>
    <t>Klamp. demont. zastrešenia na hl. krytine1000, do 30° nad 25m2</t>
  </si>
  <si>
    <t>76431-1822</t>
  </si>
  <si>
    <t>764322830</t>
  </si>
  <si>
    <t>Klamp. demont. odkvapov tvrdá kryt. rš 400, do 30°</t>
  </si>
  <si>
    <t>76432-2830</t>
  </si>
  <si>
    <t>Prehlad_2_2__</t>
  </si>
  <si>
    <t>Objekt : EF - Terasy a prestrešené chodníky</t>
  </si>
  <si>
    <t>5</t>
  </si>
  <si>
    <t>..Objekt : EF - Terasy a prestrešené chodníky</t>
  </si>
  <si>
    <t>Spolu:</t>
  </si>
  <si>
    <t xml:space="preserve"> NUS celkom</t>
  </si>
  <si>
    <t xml:space="preserve"> IN celkom</t>
  </si>
  <si>
    <t xml:space="preserve"> ON celkom</t>
  </si>
  <si>
    <t>DPH 1. sadzba</t>
  </si>
  <si>
    <t>DPH 2. sadzba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</si>
</sst>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#,##0&quot; &quot;"/>
    <numFmt numFmtId="170" formatCode="_ * #,##0_ ;_ * \-#,##0_ ;_ * &quot;-&quot;_ ;_ @_ "/>
    <numFmt numFmtId="171" formatCode="_(&quot;$&quot;* #,##0_);_(&quot;$&quot;* \(#,##0\);_(&quot;$&quot;* &quot;-&quot;_);_(@_)"/>
    <numFmt numFmtId="172" formatCode="#,##0.00000"/>
    <numFmt numFmtId="173" formatCode="_(&quot;$&quot;* #,##0.00_);_(&quot;$&quot;* \(#,##0.00\);_(&quot;$&quot;* &quot;-&quot;??_);_(@_)"/>
    <numFmt numFmtId="174" formatCode="_ * #,##0.00_ ;_ * \-#,##0.00_ ;_ * &quot;-&quot;??_ ;_ @_ "/>
    <numFmt numFmtId="175" formatCode="0.000"/>
  </numFmts>
  <fonts count="33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color rgb="FF0070C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11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4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1" fontId="9" fillId="0" borderId="0" applyFont="0" applyFill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13" fillId="0" borderId="0"/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182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top" wrapText="1"/>
    </xf>
    <xf numFmtId="49" fontId="1" fillId="0" borderId="51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  <xf numFmtId="4" fontId="1" fillId="0" borderId="0" xfId="0" applyNumberFormat="1" applyFont="1"/>
    <xf numFmtId="49" fontId="1" fillId="0" borderId="53" xfId="0" applyNumberFormat="1" applyFont="1" applyBorder="1" applyAlignment="1">
      <alignment horizontal="center" vertical="top" wrapText="1"/>
    </xf>
    <xf numFmtId="49" fontId="1" fillId="0" borderId="54" xfId="0" applyNumberFormat="1" applyFont="1" applyBorder="1" applyAlignment="1">
      <alignment horizontal="center"/>
    </xf>
    <xf numFmtId="0" fontId="1" fillId="0" borderId="0" xfId="49" applyFont="1"/>
    <xf numFmtId="0" fontId="1" fillId="0" borderId="0" xfId="49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55" xfId="49" applyFont="1" applyBorder="1" applyAlignment="1">
      <alignment horizontal="left" vertical="center"/>
    </xf>
    <xf numFmtId="0" fontId="1" fillId="0" borderId="56" xfId="49" applyFont="1" applyBorder="1" applyAlignment="1">
      <alignment horizontal="left" vertical="center"/>
    </xf>
    <xf numFmtId="0" fontId="1" fillId="0" borderId="56" xfId="49" applyFont="1" applyBorder="1" applyAlignment="1">
      <alignment horizontal="right" vertical="center"/>
    </xf>
    <xf numFmtId="0" fontId="1" fillId="0" borderId="57" xfId="49" applyFont="1" applyBorder="1" applyAlignment="1">
      <alignment horizontal="left" vertical="center"/>
    </xf>
    <xf numFmtId="0" fontId="1" fillId="0" borderId="58" xfId="49" applyFont="1" applyBorder="1" applyAlignment="1">
      <alignment horizontal="left" vertical="center"/>
    </xf>
    <xf numFmtId="0" fontId="1" fillId="0" borderId="58" xfId="49" applyFont="1" applyBorder="1" applyAlignment="1">
      <alignment horizontal="right" vertical="center"/>
    </xf>
    <xf numFmtId="0" fontId="1" fillId="0" borderId="59" xfId="49" applyFont="1" applyBorder="1" applyAlignment="1">
      <alignment horizontal="left" vertical="center"/>
    </xf>
    <xf numFmtId="0" fontId="1" fillId="0" borderId="60" xfId="49" applyFont="1" applyBorder="1" applyAlignment="1">
      <alignment horizontal="left" vertical="center"/>
    </xf>
    <xf numFmtId="0" fontId="1" fillId="0" borderId="60" xfId="49" applyFont="1" applyBorder="1" applyAlignment="1">
      <alignment horizontal="right" vertical="center"/>
    </xf>
    <xf numFmtId="0" fontId="1" fillId="0" borderId="61" xfId="49" applyFont="1" applyBorder="1" applyAlignment="1">
      <alignment horizontal="left" vertical="center"/>
    </xf>
    <xf numFmtId="0" fontId="1" fillId="0" borderId="62" xfId="49" applyFont="1" applyBorder="1" applyAlignment="1">
      <alignment horizontal="left" vertical="center"/>
    </xf>
    <xf numFmtId="0" fontId="1" fillId="0" borderId="62" xfId="49" applyFont="1" applyBorder="1" applyAlignment="1">
      <alignment horizontal="right" vertical="center"/>
    </xf>
    <xf numFmtId="0" fontId="1" fillId="0" borderId="63" xfId="49" applyFont="1" applyBorder="1" applyAlignment="1">
      <alignment horizontal="left" vertical="center"/>
    </xf>
    <xf numFmtId="0" fontId="1" fillId="0" borderId="64" xfId="49" applyFont="1" applyBorder="1" applyAlignment="1">
      <alignment horizontal="right" vertical="center"/>
    </xf>
    <xf numFmtId="0" fontId="1" fillId="0" borderId="64" xfId="49" applyFont="1" applyBorder="1" applyAlignment="1">
      <alignment horizontal="left" vertical="center"/>
    </xf>
    <xf numFmtId="0" fontId="1" fillId="0" borderId="65" xfId="49" applyFont="1" applyBorder="1" applyAlignment="1">
      <alignment horizontal="left" vertical="center"/>
    </xf>
    <xf numFmtId="0" fontId="1" fillId="0" borderId="66" xfId="49" applyFont="1" applyBorder="1" applyAlignment="1">
      <alignment horizontal="left" vertical="center"/>
    </xf>
    <xf numFmtId="0" fontId="1" fillId="0" borderId="55" xfId="49" applyFont="1" applyBorder="1" applyAlignment="1">
      <alignment horizontal="right" vertical="center"/>
    </xf>
    <xf numFmtId="3" fontId="1" fillId="0" borderId="67" xfId="49" applyNumberFormat="1" applyFont="1" applyBorder="1" applyAlignment="1">
      <alignment horizontal="right" vertical="center"/>
    </xf>
    <xf numFmtId="0" fontId="1" fillId="0" borderId="63" xfId="49" applyFont="1" applyBorder="1" applyAlignment="1">
      <alignment horizontal="right" vertical="center"/>
    </xf>
    <xf numFmtId="3" fontId="1" fillId="0" borderId="68" xfId="49" applyNumberFormat="1" applyFont="1" applyBorder="1" applyAlignment="1">
      <alignment horizontal="right" vertical="center"/>
    </xf>
    <xf numFmtId="0" fontId="1" fillId="0" borderId="65" xfId="49" applyFont="1" applyBorder="1" applyAlignment="1">
      <alignment horizontal="right" vertical="center"/>
    </xf>
    <xf numFmtId="3" fontId="1" fillId="0" borderId="69" xfId="49" applyNumberFormat="1" applyFont="1" applyBorder="1" applyAlignment="1">
      <alignment horizontal="right" vertical="center"/>
    </xf>
    <xf numFmtId="0" fontId="1" fillId="0" borderId="66" xfId="49" applyFont="1" applyBorder="1" applyAlignment="1">
      <alignment horizontal="right" vertical="center"/>
    </xf>
    <xf numFmtId="0" fontId="3" fillId="0" borderId="70" xfId="49" applyFont="1" applyBorder="1" applyAlignment="1">
      <alignment horizontal="center" vertical="center"/>
    </xf>
    <xf numFmtId="0" fontId="1" fillId="0" borderId="71" xfId="49" applyFont="1" applyBorder="1" applyAlignment="1">
      <alignment horizontal="left" vertical="center"/>
    </xf>
    <xf numFmtId="0" fontId="1" fillId="0" borderId="71" xfId="49" applyFont="1" applyBorder="1" applyAlignment="1">
      <alignment horizontal="center" vertical="center"/>
    </xf>
    <xf numFmtId="0" fontId="1" fillId="0" borderId="72" xfId="49" applyFont="1" applyBorder="1" applyAlignment="1">
      <alignment horizontal="center" vertical="center"/>
    </xf>
    <xf numFmtId="0" fontId="1" fillId="0" borderId="73" xfId="49" applyFont="1" applyBorder="1" applyAlignment="1">
      <alignment horizontal="center" vertical="center"/>
    </xf>
    <xf numFmtId="0" fontId="1" fillId="0" borderId="74" xfId="49" applyFont="1" applyBorder="1" applyAlignment="1">
      <alignment horizontal="center" vertical="center"/>
    </xf>
    <xf numFmtId="0" fontId="1" fillId="0" borderId="75" xfId="49" applyFont="1" applyBorder="1" applyAlignment="1">
      <alignment horizontal="left" vertical="center"/>
    </xf>
    <xf numFmtId="0" fontId="1" fillId="0" borderId="77" xfId="49" applyFont="1" applyBorder="1" applyAlignment="1">
      <alignment horizontal="left" vertical="center"/>
    </xf>
    <xf numFmtId="0" fontId="1" fillId="0" borderId="78" xfId="49" applyFont="1" applyBorder="1" applyAlignment="1">
      <alignment horizontal="center" vertical="center"/>
    </xf>
    <xf numFmtId="0" fontId="1" fillId="0" borderId="48" xfId="49" applyFont="1" applyBorder="1" applyAlignment="1">
      <alignment horizontal="left" vertical="center"/>
    </xf>
    <xf numFmtId="0" fontId="1" fillId="0" borderId="79" xfId="49" applyFont="1" applyBorder="1" applyAlignment="1">
      <alignment horizontal="left" vertical="center"/>
    </xf>
    <xf numFmtId="0" fontId="1" fillId="0" borderId="51" xfId="49" applyFont="1" applyBorder="1" applyAlignment="1">
      <alignment horizontal="center" vertical="center"/>
    </xf>
    <xf numFmtId="0" fontId="1" fillId="0" borderId="52" xfId="49" applyFont="1" applyBorder="1" applyAlignment="1">
      <alignment horizontal="left" vertical="center"/>
    </xf>
    <xf numFmtId="0" fontId="1" fillId="0" borderId="83" xfId="49" applyFont="1" applyBorder="1" applyAlignment="1">
      <alignment horizontal="center" vertical="center"/>
    </xf>
    <xf numFmtId="0" fontId="1" fillId="0" borderId="73" xfId="49" applyFont="1" applyBorder="1" applyAlignment="1">
      <alignment horizontal="left" vertical="center"/>
    </xf>
    <xf numFmtId="0" fontId="1" fillId="0" borderId="84" xfId="49" applyFont="1" applyBorder="1" applyAlignment="1">
      <alignment horizontal="center" vertical="center"/>
    </xf>
    <xf numFmtId="0" fontId="1" fillId="0" borderId="85" xfId="49" applyFont="1" applyBorder="1" applyAlignment="1">
      <alignment horizontal="center" vertical="center"/>
    </xf>
    <xf numFmtId="10" fontId="1" fillId="0" borderId="64" xfId="49" applyNumberFormat="1" applyFont="1" applyBorder="1" applyAlignment="1">
      <alignment horizontal="right" vertical="center"/>
    </xf>
    <xf numFmtId="10" fontId="1" fillId="0" borderId="86" xfId="49" applyNumberFormat="1" applyFont="1" applyBorder="1" applyAlignment="1">
      <alignment horizontal="right" vertical="center"/>
    </xf>
    <xf numFmtId="10" fontId="1" fillId="0" borderId="58" xfId="49" applyNumberFormat="1" applyFont="1" applyBorder="1" applyAlignment="1">
      <alignment horizontal="right" vertical="center"/>
    </xf>
    <xf numFmtId="10" fontId="1" fillId="0" borderId="87" xfId="49" applyNumberFormat="1" applyFont="1" applyBorder="1" applyAlignment="1">
      <alignment horizontal="right" vertical="center"/>
    </xf>
    <xf numFmtId="0" fontId="1" fillId="0" borderId="81" xfId="49" applyFont="1" applyBorder="1" applyAlignment="1">
      <alignment horizontal="left" vertical="center"/>
    </xf>
    <xf numFmtId="0" fontId="1" fillId="0" borderId="83" xfId="49" applyFont="1" applyBorder="1" applyAlignment="1">
      <alignment horizontal="right" vertical="center"/>
    </xf>
    <xf numFmtId="0" fontId="1" fillId="0" borderId="89" xfId="49" applyFont="1" applyBorder="1" applyAlignment="1">
      <alignment horizontal="center" vertical="center"/>
    </xf>
    <xf numFmtId="0" fontId="1" fillId="0" borderId="90" xfId="49" applyFont="1" applyBorder="1" applyAlignment="1">
      <alignment horizontal="left" vertical="center"/>
    </xf>
    <xf numFmtId="0" fontId="1" fillId="0" borderId="90" xfId="49" applyFont="1" applyBorder="1" applyAlignment="1">
      <alignment horizontal="right" vertical="center"/>
    </xf>
    <xf numFmtId="0" fontId="1" fillId="0" borderId="91" xfId="49" applyFont="1" applyBorder="1" applyAlignment="1">
      <alignment horizontal="right" vertical="center"/>
    </xf>
    <xf numFmtId="3" fontId="1" fillId="0" borderId="0" xfId="49" applyNumberFormat="1" applyFont="1" applyAlignment="1">
      <alignment horizontal="right" vertical="center"/>
    </xf>
    <xf numFmtId="0" fontId="1" fillId="0" borderId="89" xfId="49" applyFont="1" applyBorder="1" applyAlignment="1">
      <alignment horizontal="left" vertical="center"/>
    </xf>
    <xf numFmtId="0" fontId="1" fillId="0" borderId="0" xfId="49" applyFont="1" applyAlignment="1">
      <alignment horizontal="right" vertical="center"/>
    </xf>
    <xf numFmtId="0" fontId="1" fillId="0" borderId="92" xfId="49" applyFont="1" applyBorder="1" applyAlignment="1">
      <alignment horizontal="right" vertical="center"/>
    </xf>
    <xf numFmtId="3" fontId="1" fillId="0" borderId="92" xfId="49" applyNumberFormat="1" applyFont="1" applyBorder="1" applyAlignment="1">
      <alignment horizontal="right" vertical="center"/>
    </xf>
    <xf numFmtId="3" fontId="1" fillId="0" borderId="93" xfId="49" applyNumberFormat="1" applyFont="1" applyBorder="1" applyAlignment="1">
      <alignment horizontal="right" vertical="center"/>
    </xf>
    <xf numFmtId="0" fontId="3" fillId="0" borderId="94" xfId="49" applyFont="1" applyBorder="1" applyAlignment="1">
      <alignment horizontal="center" vertical="center"/>
    </xf>
    <xf numFmtId="0" fontId="1" fillId="0" borderId="95" xfId="49" applyFont="1" applyBorder="1" applyAlignment="1">
      <alignment horizontal="left" vertical="center"/>
    </xf>
    <xf numFmtId="0" fontId="1" fillId="0" borderId="96" xfId="49" applyFont="1" applyBorder="1" applyAlignment="1">
      <alignment horizontal="left" vertical="center"/>
    </xf>
    <xf numFmtId="0" fontId="1" fillId="0" borderId="90" xfId="49" applyFont="1" applyBorder="1" applyAlignment="1">
      <alignment horizontal="center" vertical="center"/>
    </xf>
    <xf numFmtId="0" fontId="1" fillId="0" borderId="97" xfId="49" applyFont="1" applyBorder="1" applyAlignment="1">
      <alignment horizontal="left" vertical="center"/>
    </xf>
    <xf numFmtId="0" fontId="1" fillId="0" borderId="98" xfId="49" applyFont="1" applyBorder="1" applyAlignment="1">
      <alignment horizontal="left" vertical="center"/>
    </xf>
    <xf numFmtId="0" fontId="1" fillId="0" borderId="99" xfId="49" applyFont="1" applyBorder="1" applyAlignment="1">
      <alignment horizontal="left" vertical="center"/>
    </xf>
    <xf numFmtId="0" fontId="1" fillId="0" borderId="100" xfId="49" applyFont="1" applyBorder="1" applyAlignment="1">
      <alignment horizontal="left" vertical="center"/>
    </xf>
    <xf numFmtId="0" fontId="1" fillId="0" borderId="101" xfId="49" applyFont="1" applyBorder="1" applyAlignment="1">
      <alignment horizontal="left" vertical="center"/>
    </xf>
    <xf numFmtId="0" fontId="1" fillId="0" borderId="102" xfId="49" applyFont="1" applyBorder="1" applyAlignment="1">
      <alignment horizontal="left" vertical="center"/>
    </xf>
    <xf numFmtId="3" fontId="1" fillId="0" borderId="97" xfId="49" applyNumberFormat="1" applyFont="1" applyBorder="1" applyAlignment="1">
      <alignment horizontal="right" vertical="center"/>
    </xf>
    <xf numFmtId="3" fontId="1" fillId="0" borderId="101" xfId="49" applyNumberFormat="1" applyFont="1" applyBorder="1" applyAlignment="1">
      <alignment horizontal="right" vertical="center"/>
    </xf>
    <xf numFmtId="3" fontId="1" fillId="0" borderId="102" xfId="49" applyNumberFormat="1" applyFont="1" applyBorder="1" applyAlignment="1">
      <alignment horizontal="right" vertical="center"/>
    </xf>
    <xf numFmtId="0" fontId="1" fillId="0" borderId="103" xfId="49" applyFont="1" applyBorder="1" applyAlignment="1">
      <alignment horizontal="left" vertical="center"/>
    </xf>
    <xf numFmtId="0" fontId="1" fillId="0" borderId="81" xfId="49" applyFont="1" applyBorder="1" applyAlignment="1">
      <alignment horizontal="right" vertical="center"/>
    </xf>
    <xf numFmtId="0" fontId="1" fillId="0" borderId="87" xfId="49" applyFont="1" applyBorder="1" applyAlignment="1">
      <alignment horizontal="left" vertical="center"/>
    </xf>
    <xf numFmtId="0" fontId="1" fillId="0" borderId="68" xfId="49" applyFont="1" applyBorder="1" applyAlignment="1">
      <alignment horizontal="right" vertical="center"/>
    </xf>
    <xf numFmtId="0" fontId="1" fillId="0" borderId="104" xfId="49" applyFont="1" applyBorder="1" applyAlignment="1">
      <alignment horizontal="left" vertical="center"/>
    </xf>
    <xf numFmtId="169" fontId="1" fillId="0" borderId="105" xfId="49" applyNumberFormat="1" applyFont="1" applyBorder="1" applyAlignment="1">
      <alignment horizontal="right" vertical="center"/>
    </xf>
    <xf numFmtId="0" fontId="1" fillId="0" borderId="106" xfId="49" applyFont="1" applyBorder="1" applyAlignment="1">
      <alignment horizontal="center" vertical="center"/>
    </xf>
    <xf numFmtId="0" fontId="1" fillId="0" borderId="107" xfId="49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2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108" xfId="0" applyFont="1" applyBorder="1" applyAlignment="1">
      <alignment horizontal="center"/>
    </xf>
    <xf numFmtId="0" fontId="1" fillId="0" borderId="109" xfId="0" applyFont="1" applyBorder="1" applyAlignment="1">
      <alignment horizontal="center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5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109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Continuous"/>
    </xf>
    <xf numFmtId="0" fontId="1" fillId="0" borderId="113" xfId="0" applyFont="1" applyBorder="1" applyAlignment="1">
      <alignment horizontal="centerContinuous"/>
    </xf>
    <xf numFmtId="0" fontId="1" fillId="0" borderId="114" xfId="0" applyFont="1" applyBorder="1" applyAlignment="1">
      <alignment horizontal="centerContinuous"/>
    </xf>
    <xf numFmtId="0" fontId="1" fillId="0" borderId="110" xfId="0" applyFont="1" applyBorder="1" applyAlignment="1">
      <alignment horizontal="center"/>
    </xf>
    <xf numFmtId="0" fontId="1" fillId="0" borderId="111" xfId="0" applyFont="1" applyBorder="1" applyAlignment="1">
      <alignment horizontal="center"/>
    </xf>
    <xf numFmtId="0" fontId="6" fillId="0" borderId="110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0" fontId="1" fillId="0" borderId="108" xfId="0" applyFont="1" applyBorder="1" applyAlignment="1" applyProtection="1">
      <alignment horizontal="center"/>
      <protection locked="0"/>
    </xf>
    <xf numFmtId="0" fontId="6" fillId="0" borderId="111" xfId="0" applyFont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alignment horizontal="center"/>
      <protection locked="0"/>
    </xf>
    <xf numFmtId="0" fontId="1" fillId="0" borderId="109" xfId="0" applyFont="1" applyBorder="1" applyAlignment="1" applyProtection="1">
      <alignment horizontal="center"/>
      <protection locked="0"/>
    </xf>
    <xf numFmtId="167" fontId="1" fillId="0" borderId="109" xfId="0" applyNumberFormat="1" applyFont="1" applyBorder="1"/>
    <xf numFmtId="0" fontId="1" fillId="0" borderId="109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108" xfId="0" applyNumberFormat="1" applyFont="1" applyBorder="1" applyAlignment="1">
      <alignment horizontal="left"/>
    </xf>
    <xf numFmtId="0" fontId="1" fillId="0" borderId="108" xfId="0" applyFont="1" applyBorder="1" applyAlignment="1">
      <alignment horizontal="right"/>
    </xf>
    <xf numFmtId="49" fontId="1" fillId="0" borderId="109" xfId="0" applyNumberFormat="1" applyFont="1" applyBorder="1" applyAlignment="1">
      <alignment horizontal="left"/>
    </xf>
    <xf numFmtId="0" fontId="1" fillId="0" borderId="109" xfId="0" applyFont="1" applyBorder="1" applyAlignment="1">
      <alignment horizontal="right"/>
    </xf>
    <xf numFmtId="0" fontId="0" fillId="50" borderId="0" xfId="0" applyFill="1"/>
    <xf numFmtId="0" fontId="0" fillId="51" borderId="0" xfId="0" applyFill="1"/>
    <xf numFmtId="49" fontId="0" fillId="0" borderId="0" xfId="0" applyNumberFormat="1"/>
    <xf numFmtId="4" fontId="1" fillId="0" borderId="75" xfId="49" applyNumberFormat="1" applyFont="1" applyBorder="1" applyAlignment="1">
      <alignment horizontal="right" vertical="center"/>
    </xf>
    <xf numFmtId="4" fontId="1" fillId="0" borderId="76" xfId="49" applyNumberFormat="1" applyFont="1" applyBorder="1" applyAlignment="1">
      <alignment horizontal="right" vertical="center"/>
    </xf>
    <xf numFmtId="4" fontId="1" fillId="0" borderId="48" xfId="49" applyNumberFormat="1" applyFont="1" applyBorder="1" applyAlignment="1">
      <alignment horizontal="right" vertical="center"/>
    </xf>
    <xf numFmtId="4" fontId="1" fillId="0" borderId="88" xfId="49" applyNumberFormat="1" applyFont="1" applyBorder="1" applyAlignment="1">
      <alignment horizontal="right" vertical="center"/>
    </xf>
    <xf numFmtId="4" fontId="1" fillId="0" borderId="80" xfId="49" applyNumberFormat="1" applyFont="1" applyBorder="1" applyAlignment="1">
      <alignment horizontal="right" vertical="center"/>
    </xf>
    <xf numFmtId="4" fontId="1" fillId="0" borderId="52" xfId="49" applyNumberFormat="1" applyFont="1" applyBorder="1" applyAlignment="1">
      <alignment horizontal="right" vertical="center"/>
    </xf>
    <xf numFmtId="4" fontId="1" fillId="0" borderId="81" xfId="49" applyNumberFormat="1" applyFont="1" applyBorder="1" applyAlignment="1">
      <alignment horizontal="right" vertical="center"/>
    </xf>
    <xf numFmtId="4" fontId="1" fillId="0" borderId="82" xfId="49" applyNumberFormat="1" applyFont="1" applyBorder="1" applyAlignment="1">
      <alignment horizontal="right" vertical="center"/>
    </xf>
    <xf numFmtId="4" fontId="1" fillId="0" borderId="87" xfId="49" applyNumberFormat="1" applyFont="1" applyBorder="1" applyAlignment="1">
      <alignment horizontal="right" vertical="center"/>
    </xf>
    <xf numFmtId="49" fontId="4" fillId="0" borderId="0" xfId="1" applyNumberFormat="1" applyFont="1"/>
    <xf numFmtId="0" fontId="1" fillId="0" borderId="115" xfId="0" applyFont="1" applyBorder="1" applyAlignment="1">
      <alignment horizontal="right" vertical="top"/>
    </xf>
    <xf numFmtId="49" fontId="3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left" vertical="top" wrapText="1"/>
    </xf>
    <xf numFmtId="167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vertical="top"/>
    </xf>
    <xf numFmtId="4" fontId="1" fillId="0" borderId="115" xfId="0" applyNumberFormat="1" applyFont="1" applyBorder="1" applyAlignment="1">
      <alignment vertical="top"/>
    </xf>
    <xf numFmtId="172" fontId="1" fillId="0" borderId="115" xfId="0" applyNumberFormat="1" applyFont="1" applyBorder="1" applyAlignment="1">
      <alignment vertical="top"/>
    </xf>
    <xf numFmtId="0" fontId="1" fillId="0" borderId="115" xfId="0" applyFont="1" applyBorder="1" applyAlignment="1">
      <alignment horizontal="center" vertical="top"/>
    </xf>
    <xf numFmtId="175" fontId="1" fillId="0" borderId="115" xfId="0" applyNumberFormat="1" applyFont="1" applyBorder="1" applyAlignment="1">
      <alignment vertical="top"/>
    </xf>
    <xf numFmtId="49" fontId="1" fillId="0" borderId="115" xfId="0" applyNumberFormat="1" applyFont="1" applyBorder="1" applyAlignment="1">
      <alignment horizontal="center" vertical="top"/>
    </xf>
    <xf numFmtId="49" fontId="3" fillId="0" borderId="115" xfId="0" applyNumberFormat="1" applyFont="1" applyBorder="1" applyAlignment="1">
      <alignment horizontal="center" vertical="top"/>
    </xf>
    <xf numFmtId="49" fontId="1" fillId="0" borderId="115" xfId="0" applyNumberFormat="1" applyFont="1" applyBorder="1" applyAlignment="1">
      <alignment horizontal="right" vertical="top" wrapText="1"/>
    </xf>
    <xf numFmtId="4" fontId="3" fillId="0" borderId="115" xfId="0" applyNumberFormat="1" applyFont="1" applyBorder="1" applyAlignment="1">
      <alignment vertical="top"/>
    </xf>
    <xf numFmtId="172" fontId="3" fillId="0" borderId="115" xfId="0" applyNumberFormat="1" applyFont="1" applyBorder="1" applyAlignment="1">
      <alignment vertical="top"/>
    </xf>
    <xf numFmtId="167" fontId="3" fillId="0" borderId="115" xfId="0" applyNumberFormat="1" applyFont="1" applyBorder="1" applyAlignment="1">
      <alignment vertical="top"/>
    </xf>
    <xf numFmtId="49" fontId="3" fillId="0" borderId="115" xfId="0" applyNumberFormat="1" applyFont="1" applyBorder="1" applyAlignment="1">
      <alignment horizontal="left" vertical="top" wrapText="1"/>
    </xf>
    <xf numFmtId="49" fontId="30" fillId="0" borderId="115" xfId="0" applyNumberFormat="1" applyFont="1" applyBorder="1" applyAlignment="1">
      <alignment vertical="top"/>
    </xf>
    <xf numFmtId="167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vertical="top"/>
    </xf>
    <xf numFmtId="172" fontId="30" fillId="0" borderId="115" xfId="0" applyNumberFormat="1" applyFont="1" applyBorder="1" applyAlignment="1">
      <alignment vertical="top"/>
    </xf>
    <xf numFmtId="0" fontId="30" fillId="0" borderId="115" xfId="0" applyFont="1" applyBorder="1" applyAlignment="1">
      <alignment horizontal="center" vertical="top"/>
    </xf>
    <xf numFmtId="175" fontId="30" fillId="0" borderId="115" xfId="0" applyNumberFormat="1" applyFont="1" applyBorder="1" applyAlignment="1">
      <alignment vertical="top"/>
    </xf>
    <xf numFmtId="0" fontId="30" fillId="0" borderId="0" xfId="0" applyFont="1"/>
    <xf numFmtId="0" fontId="31" fillId="0" borderId="115" xfId="0" applyFont="1" applyBorder="1" applyAlignment="1">
      <alignment horizontal="right" vertical="top"/>
    </xf>
    <xf numFmtId="49" fontId="31" fillId="0" borderId="115" xfId="0" applyNumberFormat="1" applyFont="1" applyBorder="1" applyAlignment="1">
      <alignment horizontal="center" vertical="top"/>
    </xf>
    <xf numFmtId="49" fontId="31" fillId="0" borderId="115" xfId="0" applyNumberFormat="1" applyFont="1" applyBorder="1" applyAlignment="1">
      <alignment vertical="top"/>
    </xf>
    <xf numFmtId="49" fontId="31" fillId="0" borderId="115" xfId="0" applyNumberFormat="1" applyFont="1" applyBorder="1" applyAlignment="1">
      <alignment horizontal="left" vertical="top" wrapText="1"/>
    </xf>
    <xf numFmtId="167" fontId="31" fillId="0" borderId="115" xfId="0" applyNumberFormat="1" applyFont="1" applyBorder="1" applyAlignment="1">
      <alignment vertical="top"/>
    </xf>
    <xf numFmtId="0" fontId="31" fillId="0" borderId="115" xfId="0" applyFont="1" applyBorder="1" applyAlignment="1">
      <alignment vertical="top"/>
    </xf>
    <xf numFmtId="4" fontId="31" fillId="0" borderId="115" xfId="0" applyNumberFormat="1" applyFont="1" applyBorder="1" applyAlignment="1">
      <alignment vertical="top"/>
    </xf>
    <xf numFmtId="49" fontId="32" fillId="0" borderId="115" xfId="0" applyNumberFormat="1" applyFont="1" applyBorder="1" applyAlignment="1">
      <alignment horizontal="center" vertical="top"/>
    </xf>
    <xf numFmtId="49" fontId="32" fillId="0" borderId="115" xfId="0" applyNumberFormat="1" applyFont="1" applyBorder="1" applyAlignment="1">
      <alignment vertical="top"/>
    </xf>
  </cellXfs>
  <cellStyles count="81">
    <cellStyle name="1 000 Sk" xfId="60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8" xr:uid="{00000000-0005-0000-0000-000003000000}"/>
    <cellStyle name="1000 Sk_fakturuj99" xfId="31" xr:uid="{00000000-0005-0000-0000-000004000000}"/>
    <cellStyle name="20 % – Zvýraznění1" xfId="53" xr:uid="{00000000-0005-0000-0000-000005000000}"/>
    <cellStyle name="20 % – Zvýraznění2" xfId="57" xr:uid="{00000000-0005-0000-0000-000006000000}"/>
    <cellStyle name="20 % – Zvýraznění3" xfId="29" xr:uid="{00000000-0005-0000-0000-000007000000}"/>
    <cellStyle name="20 % – Zvýraznění4" xfId="61" xr:uid="{00000000-0005-0000-0000-000008000000}"/>
    <cellStyle name="20 % – Zvýraznění5" xfId="62" xr:uid="{00000000-0005-0000-0000-000009000000}"/>
    <cellStyle name="20 % – Zvýraznění6" xfId="63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4" xr:uid="{00000000-0005-0000-0000-000012000000}"/>
    <cellStyle name="40 % – Zvýraznění3" xfId="65" xr:uid="{00000000-0005-0000-0000-000013000000}"/>
    <cellStyle name="40 % – Zvýraznění4" xfId="66" xr:uid="{00000000-0005-0000-0000-000014000000}"/>
    <cellStyle name="40 % – Zvýraznění5" xfId="36" xr:uid="{00000000-0005-0000-0000-000015000000}"/>
    <cellStyle name="40 % – Zvýraznění6" xfId="67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50" builtinId="43" customBuiltin="1"/>
    <cellStyle name="40 % - zvýraznenie5" xfId="52" builtinId="47" customBuiltin="1"/>
    <cellStyle name="40 % - zvýraznenie6" xfId="56" builtinId="51" customBuiltin="1"/>
    <cellStyle name="60 % – Zvýraznění1" xfId="68" xr:uid="{00000000-0005-0000-0000-00001D000000}"/>
    <cellStyle name="60 % – Zvýraznění2" xfId="69" xr:uid="{00000000-0005-0000-0000-00001E000000}"/>
    <cellStyle name="60 % – Zvýraznění3" xfId="70" xr:uid="{00000000-0005-0000-0000-00001F000000}"/>
    <cellStyle name="60 % – Zvýraznění4" xfId="71" xr:uid="{00000000-0005-0000-0000-000020000000}"/>
    <cellStyle name="60 % – Zvýraznění5" xfId="72" xr:uid="{00000000-0005-0000-0000-000021000000}"/>
    <cellStyle name="60 % – Zvýraznění6" xfId="73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4" builtinId="48" customBuiltin="1"/>
    <cellStyle name="60 % - zvýraznenie6" xfId="59" builtinId="52" customBuiltin="1"/>
    <cellStyle name="Celkem" xfId="74" xr:uid="{00000000-0005-0000-0000-000029000000}"/>
    <cellStyle name="Čiarka" xfId="3" builtinId="3" customBuiltin="1"/>
    <cellStyle name="Čiarka [0]" xfId="4" builtinId="6" customBuiltin="1"/>
    <cellStyle name="data" xfId="75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6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7" xr:uid="{00000000-0005-0000-0000-000039000000}"/>
    <cellStyle name="normálne_KLs" xfId="1" xr:uid="{00000000-0005-0000-0000-00003B000000}"/>
    <cellStyle name="normálne_KLv" xfId="49" xr:uid="{00000000-0005-0000-0000-00003C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8" xr:uid="{00000000-0005-0000-0000-000042000000}"/>
    <cellStyle name="Text upozornění" xfId="79" xr:uid="{00000000-0005-0000-0000-000043000000}"/>
    <cellStyle name="Text upozornenia" xfId="15" builtinId="11" customBuiltin="1"/>
    <cellStyle name="TEXT1" xfId="80" xr:uid="{00000000-0005-0000-0000-000045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1" builtinId="45" customBuiltin="1"/>
    <cellStyle name="Zvýraznenie6" xfId="55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534035</xdr:colOff>
      <xdr:row>32</xdr:row>
      <xdr:rowOff>9525</xdr:rowOff>
    </xdr:from>
    <xdr:to>
      <xdr:col>5</xdr:col>
      <xdr:colOff>534035</xdr:colOff>
      <xdr:row>40</xdr:row>
      <xdr:rowOff>228600</xdr:rowOff>
    </xdr:to>
    <xdr:sp macro="" textlink="" fLocksText="0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extLst>
            <a:ext uri="smNativeData">
              <pm:smNativeData xmlns:pm="smNativeData" xmlns="" val="SMDATA_11_QSbFXxMAAAAlAAAACg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MAAAAEAAAAAAAAAAAAAAAAAAAAAAAAAAeAAAAaAAAAAAAAAAAAAAAAAAAAAAAAAAAAAAAECcAABAnAAAAAAAAAAAAAAAAAAAAAAAAAAAAAAAAAAAAAAAAAAAAABQAAAAAAAAAwMD/AAAAAABkAAAAMgAAAAAAAABkAAAAAAAAAH9/fwAKAAAAIQAAADAAAAAsAAAAIAAAAAUAAAArACoCKAAAAAUAAAAABCoCURQAAOEtAAAAAAAAmQwAAAAAAAA="/>
            </a:ext>
          </a:extLst>
        </xdr:cNvSpPr>
      </xdr:nvSpPr>
      <xdr:spPr>
        <a:xfrm>
          <a:off x="330263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0531-E43D-4DCC-A84C-786D972703C3}">
  <dimension ref="A1:AD17"/>
  <sheetViews>
    <sheetView workbookViewId="0"/>
  </sheetViews>
  <sheetFormatPr defaultRowHeight="12.75"/>
  <cols>
    <col min="1" max="1" width="13.42578125" bestFit="1" customWidth="1"/>
    <col min="2" max="2" width="60.5703125" bestFit="1" customWidth="1"/>
    <col min="3" max="3" width="38.7109375" bestFit="1" customWidth="1"/>
    <col min="4" max="4" width="28.28515625" bestFit="1" customWidth="1"/>
    <col min="5" max="5" width="12.42578125" bestFit="1" customWidth="1"/>
    <col min="6" max="6" width="12.140625" bestFit="1" customWidth="1"/>
    <col min="7" max="7" width="10.85546875" bestFit="1" customWidth="1"/>
    <col min="8" max="8" width="8.85546875" bestFit="1" customWidth="1"/>
    <col min="9" max="9" width="10.7109375" bestFit="1" customWidth="1"/>
    <col min="10" max="10" width="10.42578125" bestFit="1" customWidth="1"/>
    <col min="11" max="11" width="11.7109375" bestFit="1" customWidth="1"/>
    <col min="12" max="12" width="9.7109375" bestFit="1" customWidth="1"/>
    <col min="13" max="13" width="11.5703125" bestFit="1" customWidth="1"/>
    <col min="14" max="14" width="11.28515625" bestFit="1" customWidth="1"/>
    <col min="15" max="24" width="6.85546875" bestFit="1" customWidth="1"/>
    <col min="25" max="27" width="5.28515625" bestFit="1" customWidth="1"/>
    <col min="28" max="29" width="13.140625" bestFit="1" customWidth="1"/>
    <col min="30" max="30" width="5.7109375" bestFit="1" customWidth="1"/>
  </cols>
  <sheetData>
    <row r="1" spans="1:30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s="136" t="s">
        <v>132</v>
      </c>
      <c r="P1" s="136" t="s">
        <v>134</v>
      </c>
      <c r="Q1" s="136" t="s">
        <v>135</v>
      </c>
      <c r="R1" s="136" t="s">
        <v>136</v>
      </c>
      <c r="S1" s="136" t="s">
        <v>137</v>
      </c>
      <c r="T1" s="136" t="s">
        <v>138</v>
      </c>
      <c r="U1" s="136" t="s">
        <v>139</v>
      </c>
      <c r="V1" s="136" t="s">
        <v>140</v>
      </c>
      <c r="W1" s="136" t="s">
        <v>106</v>
      </c>
      <c r="X1" s="136" t="s">
        <v>107</v>
      </c>
      <c r="Y1" s="137" t="s">
        <v>109</v>
      </c>
      <c r="Z1" s="137" t="s">
        <v>110</v>
      </c>
      <c r="AA1" s="137" t="s">
        <v>111</v>
      </c>
      <c r="AB1" s="137" t="s">
        <v>142</v>
      </c>
      <c r="AC1" s="137" t="s">
        <v>143</v>
      </c>
      <c r="AD1" t="s">
        <v>31</v>
      </c>
    </row>
    <row r="2" spans="1:30">
      <c r="O2" s="136" t="s">
        <v>133</v>
      </c>
      <c r="P2" s="136" t="s">
        <v>133</v>
      </c>
      <c r="Q2" s="136" t="s">
        <v>133</v>
      </c>
      <c r="R2" s="136" t="s">
        <v>133</v>
      </c>
      <c r="S2" s="136" t="s">
        <v>133</v>
      </c>
      <c r="T2" s="136" t="s">
        <v>133</v>
      </c>
      <c r="U2" s="136" t="s">
        <v>133</v>
      </c>
      <c r="V2" s="136" t="s">
        <v>133</v>
      </c>
      <c r="W2" s="136" t="s">
        <v>133</v>
      </c>
      <c r="X2" s="136" t="s">
        <v>133</v>
      </c>
      <c r="Y2" s="137" t="s">
        <v>141</v>
      </c>
      <c r="Z2" s="137" t="s">
        <v>141</v>
      </c>
      <c r="AA2" s="137" t="s">
        <v>141</v>
      </c>
      <c r="AB2" s="137" t="s">
        <v>141</v>
      </c>
      <c r="AC2" s="137" t="s">
        <v>141</v>
      </c>
    </row>
    <row r="4" spans="1:30">
      <c r="A4" s="138" t="s">
        <v>144</v>
      </c>
      <c r="B4" t="s">
        <v>145</v>
      </c>
      <c r="G4" s="138" t="s">
        <v>144</v>
      </c>
      <c r="H4" s="138" t="s">
        <v>144</v>
      </c>
      <c r="I4" s="138" t="s">
        <v>144</v>
      </c>
      <c r="J4" s="138" t="s">
        <v>144</v>
      </c>
      <c r="K4" s="138" t="s">
        <v>144</v>
      </c>
      <c r="L4" s="138" t="s">
        <v>144</v>
      </c>
      <c r="M4" s="138" t="s">
        <v>144</v>
      </c>
      <c r="N4" s="138" t="s">
        <v>144</v>
      </c>
    </row>
    <row r="5" spans="1:30">
      <c r="A5" s="138" t="s">
        <v>144</v>
      </c>
      <c r="B5" t="s">
        <v>145</v>
      </c>
      <c r="C5" t="s">
        <v>148</v>
      </c>
      <c r="G5" s="138" t="s">
        <v>149</v>
      </c>
      <c r="H5" s="138" t="s">
        <v>144</v>
      </c>
      <c r="I5" s="138" t="s">
        <v>144</v>
      </c>
      <c r="J5" s="138" t="s">
        <v>144</v>
      </c>
      <c r="K5" s="138" t="s">
        <v>144</v>
      </c>
      <c r="L5" s="138" t="s">
        <v>144</v>
      </c>
      <c r="M5" s="138" t="s">
        <v>144</v>
      </c>
      <c r="N5" s="138" t="s">
        <v>144</v>
      </c>
    </row>
    <row r="6" spans="1:30">
      <c r="A6" s="138" t="s">
        <v>144</v>
      </c>
      <c r="B6" t="s">
        <v>145</v>
      </c>
      <c r="C6" t="s">
        <v>148</v>
      </c>
      <c r="D6" t="s">
        <v>151</v>
      </c>
      <c r="G6" s="138" t="s">
        <v>149</v>
      </c>
      <c r="H6" s="138" t="s">
        <v>149</v>
      </c>
      <c r="I6" s="138" t="s">
        <v>144</v>
      </c>
      <c r="J6" s="138" t="s">
        <v>144</v>
      </c>
      <c r="K6" s="138" t="s">
        <v>144</v>
      </c>
      <c r="L6" s="138" t="s">
        <v>144</v>
      </c>
      <c r="M6" s="138" t="s">
        <v>144</v>
      </c>
      <c r="N6" s="138" t="s">
        <v>144</v>
      </c>
    </row>
    <row r="7" spans="1:30">
      <c r="A7" s="138" t="s">
        <v>262</v>
      </c>
      <c r="B7" t="s">
        <v>145</v>
      </c>
      <c r="C7" t="s">
        <v>148</v>
      </c>
      <c r="D7" t="s">
        <v>160</v>
      </c>
      <c r="G7" s="138" t="s">
        <v>149</v>
      </c>
      <c r="H7" s="138" t="s">
        <v>263</v>
      </c>
      <c r="I7" s="138" t="s">
        <v>144</v>
      </c>
      <c r="J7" s="138" t="s">
        <v>144</v>
      </c>
      <c r="K7" s="138" t="s">
        <v>144</v>
      </c>
      <c r="L7" s="138" t="s">
        <v>144</v>
      </c>
      <c r="M7" s="138" t="s">
        <v>144</v>
      </c>
      <c r="N7" s="138" t="s">
        <v>144</v>
      </c>
      <c r="O7">
        <f>SUMIF(Prehlad_1_2__!AJ12:'Prehlad_1_2__'!AJ46,"EK",Prehlad_1_2__!J12:'Prehlad_1_2__'!J46)</f>
        <v>0</v>
      </c>
      <c r="P7">
        <f>SUMIF(Prehlad_1_2__!AJ12:'Prehlad_1_2__'!AJ46,"EZ",Prehlad_1_2__!J12:'Prehlad_1_2__'!J46)</f>
        <v>0</v>
      </c>
      <c r="Q7">
        <f>SUMIF(Prehlad_1_2__!AJ12:'Prehlad_1_2__'!AJ46,"IK",Prehlad_1_2__!J12:'Prehlad_1_2__'!J46)</f>
        <v>0</v>
      </c>
      <c r="R7">
        <f>SUMIF(Prehlad_1_2__!AJ12:'Prehlad_1_2__'!AJ46,"IZ",Prehlad_1_2__!J12:'Prehlad_1_2__'!J46)</f>
        <v>0</v>
      </c>
      <c r="S7">
        <f>SUMIF(Prehlad_1_2__!AJ12:'Prehlad_1_2__'!AJ46,"MK",Prehlad_1_2__!J12:'Prehlad_1_2__'!J46)</f>
        <v>0</v>
      </c>
      <c r="T7">
        <f>SUMIF(Prehlad_1_2__!AJ12:'Prehlad_1_2__'!AJ46,"MZ",Prehlad_1_2__!J12:'Prehlad_1_2__'!J46)</f>
        <v>0</v>
      </c>
      <c r="U7">
        <f>SUMIF(Prehlad_1_2__!AJ12:'Prehlad_1_2__'!AJ46,"PK",Prehlad_1_2__!J12:'Prehlad_1_2__'!J46)</f>
        <v>0</v>
      </c>
      <c r="V7">
        <f>SUMIF(Prehlad_1_2__!AJ12:'Prehlad_1_2__'!AJ46,"PZ",Prehlad_1_2__!J12:'Prehlad_1_2__'!J46)</f>
        <v>0</v>
      </c>
      <c r="W7">
        <f>SUM(O7:V7)</f>
        <v>0</v>
      </c>
      <c r="X7">
        <f>SUMIF(Prehlad_1_2__!AJ12:'Prehlad_1_2__'!AJ46,"U",Prehlad_1_2__!J12:'Prehlad_1_2__'!J46)</f>
        <v>0</v>
      </c>
      <c r="AD7">
        <f>SUM(W7:AC7)</f>
        <v>0</v>
      </c>
    </row>
    <row r="8" spans="1:30">
      <c r="A8" s="138" t="s">
        <v>329</v>
      </c>
      <c r="B8" t="s">
        <v>145</v>
      </c>
      <c r="C8" t="s">
        <v>148</v>
      </c>
      <c r="D8" t="s">
        <v>265</v>
      </c>
      <c r="G8" s="138" t="s">
        <v>149</v>
      </c>
      <c r="H8" s="138" t="s">
        <v>330</v>
      </c>
      <c r="I8" s="138" t="s">
        <v>144</v>
      </c>
      <c r="J8" s="138" t="s">
        <v>144</v>
      </c>
      <c r="K8" s="138" t="s">
        <v>144</v>
      </c>
      <c r="L8" s="138" t="s">
        <v>144</v>
      </c>
      <c r="M8" s="138" t="s">
        <v>144</v>
      </c>
      <c r="N8" s="138" t="s">
        <v>144</v>
      </c>
      <c r="O8">
        <f>SUMIF(Prehlad_1_3__!AJ12:'Prehlad_1_3__'!AJ50,"EK",Prehlad_1_3__!J12:'Prehlad_1_3__'!J50)</f>
        <v>0</v>
      </c>
      <c r="P8">
        <f>SUMIF(Prehlad_1_3__!AJ12:'Prehlad_1_3__'!AJ50,"EZ",Prehlad_1_3__!J12:'Prehlad_1_3__'!J50)</f>
        <v>0</v>
      </c>
      <c r="Q8">
        <f>SUMIF(Prehlad_1_3__!AJ12:'Prehlad_1_3__'!AJ50,"IK",Prehlad_1_3__!J12:'Prehlad_1_3__'!J50)</f>
        <v>0</v>
      </c>
      <c r="R8">
        <f>SUMIF(Prehlad_1_3__!AJ12:'Prehlad_1_3__'!AJ50,"IZ",Prehlad_1_3__!J12:'Prehlad_1_3__'!J50)</f>
        <v>0</v>
      </c>
      <c r="S8">
        <f>SUMIF(Prehlad_1_3__!AJ12:'Prehlad_1_3__'!AJ50,"MK",Prehlad_1_3__!J12:'Prehlad_1_3__'!J50)</f>
        <v>0</v>
      </c>
      <c r="T8">
        <f>SUMIF(Prehlad_1_3__!AJ12:'Prehlad_1_3__'!AJ50,"MZ",Prehlad_1_3__!J12:'Prehlad_1_3__'!J50)</f>
        <v>0</v>
      </c>
      <c r="U8">
        <f>SUMIF(Prehlad_1_3__!AJ12:'Prehlad_1_3__'!AJ50,"PK",Prehlad_1_3__!J12:'Prehlad_1_3__'!J50)</f>
        <v>0</v>
      </c>
      <c r="V8">
        <f>SUMIF(Prehlad_1_3__!AJ12:'Prehlad_1_3__'!AJ50,"PZ",Prehlad_1_3__!J12:'Prehlad_1_3__'!J50)</f>
        <v>0</v>
      </c>
      <c r="W8">
        <f>SUM(O8:V8)</f>
        <v>0</v>
      </c>
      <c r="X8">
        <f>SUMIF(Prehlad_1_3__!AJ12:'Prehlad_1_3__'!AJ50,"U",Prehlad_1_3__!J12:'Prehlad_1_3__'!J50)</f>
        <v>0</v>
      </c>
      <c r="AD8">
        <f>SUM(W8:AC8)</f>
        <v>0</v>
      </c>
    </row>
    <row r="9" spans="1:30">
      <c r="A9" s="138" t="s">
        <v>435</v>
      </c>
      <c r="B9" t="s">
        <v>145</v>
      </c>
      <c r="C9" t="s">
        <v>148</v>
      </c>
      <c r="D9" t="s">
        <v>332</v>
      </c>
      <c r="G9" s="138" t="s">
        <v>149</v>
      </c>
      <c r="H9" s="138" t="s">
        <v>436</v>
      </c>
      <c r="I9" s="138" t="s">
        <v>144</v>
      </c>
      <c r="J9" s="138" t="s">
        <v>144</v>
      </c>
      <c r="K9" s="138" t="s">
        <v>144</v>
      </c>
      <c r="L9" s="138" t="s">
        <v>144</v>
      </c>
      <c r="M9" s="138" t="s">
        <v>144</v>
      </c>
      <c r="N9" s="138" t="s">
        <v>144</v>
      </c>
      <c r="O9">
        <f>SUMIF(Prehlad_1_4__!AJ12:'Prehlad_1_4__'!AJ63,"EK",Prehlad_1_4__!J12:'Prehlad_1_4__'!J63)</f>
        <v>0</v>
      </c>
      <c r="P9">
        <f>SUMIF(Prehlad_1_4__!AJ12:'Prehlad_1_4__'!AJ63,"EZ",Prehlad_1_4__!J12:'Prehlad_1_4__'!J63)</f>
        <v>0</v>
      </c>
      <c r="Q9">
        <f>SUMIF(Prehlad_1_4__!AJ12:'Prehlad_1_4__'!AJ63,"IK",Prehlad_1_4__!J12:'Prehlad_1_4__'!J63)</f>
        <v>0</v>
      </c>
      <c r="R9">
        <f>SUMIF(Prehlad_1_4__!AJ12:'Prehlad_1_4__'!AJ63,"IZ",Prehlad_1_4__!J12:'Prehlad_1_4__'!J63)</f>
        <v>0</v>
      </c>
      <c r="S9">
        <f>SUMIF(Prehlad_1_4__!AJ12:'Prehlad_1_4__'!AJ63,"MK",Prehlad_1_4__!J12:'Prehlad_1_4__'!J63)</f>
        <v>0</v>
      </c>
      <c r="T9">
        <f>SUMIF(Prehlad_1_4__!AJ12:'Prehlad_1_4__'!AJ63,"MZ",Prehlad_1_4__!J12:'Prehlad_1_4__'!J63)</f>
        <v>0</v>
      </c>
      <c r="U9">
        <f>SUMIF(Prehlad_1_4__!AJ12:'Prehlad_1_4__'!AJ63,"PK",Prehlad_1_4__!J12:'Prehlad_1_4__'!J63)</f>
        <v>0</v>
      </c>
      <c r="V9">
        <f>SUMIF(Prehlad_1_4__!AJ12:'Prehlad_1_4__'!AJ63,"PZ",Prehlad_1_4__!J12:'Prehlad_1_4__'!J63)</f>
        <v>0</v>
      </c>
      <c r="W9">
        <f>SUM(O9:V9)</f>
        <v>0</v>
      </c>
      <c r="X9">
        <f>SUMIF(Prehlad_1_4__!AJ12:'Prehlad_1_4__'!AJ63,"U",Prehlad_1_4__!J12:'Prehlad_1_4__'!J63)</f>
        <v>0</v>
      </c>
      <c r="AD9">
        <f>SUM(W9:AC9)</f>
        <v>0</v>
      </c>
    </row>
    <row r="10" spans="1:30">
      <c r="A10" s="138" t="s">
        <v>144</v>
      </c>
      <c r="B10" t="s">
        <v>145</v>
      </c>
      <c r="C10" t="s">
        <v>438</v>
      </c>
      <c r="G10" s="138" t="s">
        <v>263</v>
      </c>
      <c r="H10" s="138" t="s">
        <v>144</v>
      </c>
      <c r="I10" s="138" t="s">
        <v>144</v>
      </c>
      <c r="J10" s="138" t="s">
        <v>144</v>
      </c>
      <c r="K10" s="138" t="s">
        <v>144</v>
      </c>
      <c r="L10" s="138" t="s">
        <v>144</v>
      </c>
      <c r="M10" s="138" t="s">
        <v>144</v>
      </c>
      <c r="N10" s="138" t="s">
        <v>144</v>
      </c>
    </row>
    <row r="11" spans="1:30">
      <c r="A11" s="138" t="s">
        <v>144</v>
      </c>
      <c r="B11" t="s">
        <v>145</v>
      </c>
      <c r="C11" t="s">
        <v>438</v>
      </c>
      <c r="D11" t="s">
        <v>151</v>
      </c>
      <c r="G11" s="138" t="s">
        <v>263</v>
      </c>
      <c r="H11" s="138" t="s">
        <v>436</v>
      </c>
      <c r="I11" s="138" t="s">
        <v>144</v>
      </c>
      <c r="J11" s="138" t="s">
        <v>144</v>
      </c>
      <c r="K11" s="138" t="s">
        <v>144</v>
      </c>
      <c r="L11" s="138" t="s">
        <v>144</v>
      </c>
      <c r="M11" s="138" t="s">
        <v>144</v>
      </c>
      <c r="N11" s="138" t="s">
        <v>144</v>
      </c>
    </row>
    <row r="12" spans="1:30">
      <c r="A12" s="138" t="s">
        <v>452</v>
      </c>
      <c r="B12" t="s">
        <v>145</v>
      </c>
      <c r="C12" t="s">
        <v>438</v>
      </c>
      <c r="D12" t="s">
        <v>160</v>
      </c>
      <c r="G12" s="138" t="s">
        <v>263</v>
      </c>
      <c r="H12" s="138" t="s">
        <v>330</v>
      </c>
      <c r="I12" s="138" t="s">
        <v>144</v>
      </c>
      <c r="J12" s="138" t="s">
        <v>144</v>
      </c>
      <c r="K12" s="138" t="s">
        <v>144</v>
      </c>
      <c r="L12" s="138" t="s">
        <v>144</v>
      </c>
      <c r="M12" s="138" t="s">
        <v>144</v>
      </c>
      <c r="N12" s="138" t="s">
        <v>144</v>
      </c>
      <c r="O12">
        <f>SUMIF(Prehlad_2_3__!AJ12:'Prehlad_2_3__'!AJ26,"EK",Prehlad_2_3__!J12:'Prehlad_2_3__'!J26)</f>
        <v>0</v>
      </c>
      <c r="P12">
        <f>SUMIF(Prehlad_2_3__!AJ12:'Prehlad_2_3__'!AJ26,"EZ",Prehlad_2_3__!J12:'Prehlad_2_3__'!J26)</f>
        <v>0</v>
      </c>
      <c r="Q12">
        <f>SUMIF(Prehlad_2_3__!AJ12:'Prehlad_2_3__'!AJ26,"IK",Prehlad_2_3__!J12:'Prehlad_2_3__'!J26)</f>
        <v>0</v>
      </c>
      <c r="R12">
        <f>SUMIF(Prehlad_2_3__!AJ12:'Prehlad_2_3__'!AJ26,"IZ",Prehlad_2_3__!J12:'Prehlad_2_3__'!J26)</f>
        <v>0</v>
      </c>
      <c r="S12">
        <f>SUMIF(Prehlad_2_3__!AJ12:'Prehlad_2_3__'!AJ26,"MK",Prehlad_2_3__!J12:'Prehlad_2_3__'!J26)</f>
        <v>0</v>
      </c>
      <c r="T12">
        <f>SUMIF(Prehlad_2_3__!AJ12:'Prehlad_2_3__'!AJ26,"MZ",Prehlad_2_3__!J12:'Prehlad_2_3__'!J26)</f>
        <v>0</v>
      </c>
      <c r="U12">
        <f>SUMIF(Prehlad_2_3__!AJ12:'Prehlad_2_3__'!AJ26,"PK",Prehlad_2_3__!J12:'Prehlad_2_3__'!J26)</f>
        <v>0</v>
      </c>
      <c r="V12">
        <f>SUMIF(Prehlad_2_3__!AJ12:'Prehlad_2_3__'!AJ26,"PZ",Prehlad_2_3__!J12:'Prehlad_2_3__'!J26)</f>
        <v>0</v>
      </c>
      <c r="W12">
        <f>SUM(O12:V12)</f>
        <v>0</v>
      </c>
      <c r="X12">
        <f>SUMIF(Prehlad_2_3__!AJ12:'Prehlad_2_3__'!AJ26,"U",Prehlad_2_3__!J12:'Prehlad_2_3__'!J26)</f>
        <v>0</v>
      </c>
      <c r="AD12">
        <f>SUM(W12:AC12)</f>
        <v>0</v>
      </c>
    </row>
    <row r="13" spans="1:30">
      <c r="A13" s="138" t="s">
        <v>463</v>
      </c>
      <c r="B13" t="s">
        <v>145</v>
      </c>
      <c r="C13" t="s">
        <v>438</v>
      </c>
      <c r="D13" t="s">
        <v>265</v>
      </c>
      <c r="G13" s="138" t="s">
        <v>263</v>
      </c>
      <c r="H13" s="138" t="s">
        <v>149</v>
      </c>
      <c r="I13" s="138" t="s">
        <v>144</v>
      </c>
      <c r="J13" s="138" t="s">
        <v>144</v>
      </c>
      <c r="K13" s="138" t="s">
        <v>144</v>
      </c>
      <c r="L13" s="138" t="s">
        <v>144</v>
      </c>
      <c r="M13" s="138" t="s">
        <v>144</v>
      </c>
      <c r="N13" s="138" t="s">
        <v>144</v>
      </c>
      <c r="O13">
        <f>SUMIF(Prehlad_2_1__!AJ12:'Prehlad_2_1__'!AJ53,"EK",Prehlad_2_1__!J12:'Prehlad_2_1__'!J53)</f>
        <v>0</v>
      </c>
      <c r="P13">
        <f>SUMIF(Prehlad_2_1__!AJ12:'Prehlad_2_1__'!AJ53,"EZ",Prehlad_2_1__!J12:'Prehlad_2_1__'!J53)</f>
        <v>0</v>
      </c>
      <c r="Q13">
        <f>SUMIF(Prehlad_2_1__!AJ12:'Prehlad_2_1__'!AJ53,"IK",Prehlad_2_1__!J12:'Prehlad_2_1__'!J53)</f>
        <v>0</v>
      </c>
      <c r="R13">
        <f>SUMIF(Prehlad_2_1__!AJ12:'Prehlad_2_1__'!AJ53,"IZ",Prehlad_2_1__!J12:'Prehlad_2_1__'!J53)</f>
        <v>0</v>
      </c>
      <c r="S13">
        <f>SUMIF(Prehlad_2_1__!AJ12:'Prehlad_2_1__'!AJ53,"MK",Prehlad_2_1__!J12:'Prehlad_2_1__'!J53)</f>
        <v>0</v>
      </c>
      <c r="T13">
        <f>SUMIF(Prehlad_2_1__!AJ12:'Prehlad_2_1__'!AJ53,"MZ",Prehlad_2_1__!J12:'Prehlad_2_1__'!J53)</f>
        <v>0</v>
      </c>
      <c r="U13">
        <f>SUMIF(Prehlad_2_1__!AJ12:'Prehlad_2_1__'!AJ53,"PK",Prehlad_2_1__!J12:'Prehlad_2_1__'!J53)</f>
        <v>0</v>
      </c>
      <c r="V13">
        <f>SUMIF(Prehlad_2_1__!AJ12:'Prehlad_2_1__'!AJ53,"PZ",Prehlad_2_1__!J12:'Prehlad_2_1__'!J53)</f>
        <v>0</v>
      </c>
      <c r="W13">
        <f>SUM(O13:V13)</f>
        <v>0</v>
      </c>
      <c r="X13">
        <f>SUMIF(Prehlad_2_1__!AJ12:'Prehlad_2_1__'!AJ53,"U",Prehlad_2_1__!J12:'Prehlad_2_1__'!J53)</f>
        <v>0</v>
      </c>
      <c r="AD13">
        <f>SUM(W13:AC13)</f>
        <v>0</v>
      </c>
    </row>
    <row r="14" spans="1:30">
      <c r="A14" s="138" t="s">
        <v>486</v>
      </c>
      <c r="B14" t="s">
        <v>145</v>
      </c>
      <c r="C14" t="s">
        <v>438</v>
      </c>
      <c r="D14" t="s">
        <v>332</v>
      </c>
      <c r="G14" s="138" t="s">
        <v>263</v>
      </c>
      <c r="H14" s="138" t="s">
        <v>263</v>
      </c>
      <c r="I14" s="138" t="s">
        <v>144</v>
      </c>
      <c r="J14" s="138" t="s">
        <v>144</v>
      </c>
      <c r="K14" s="138" t="s">
        <v>144</v>
      </c>
      <c r="L14" s="138" t="s">
        <v>144</v>
      </c>
      <c r="M14" s="138" t="s">
        <v>144</v>
      </c>
      <c r="N14" s="138" t="s">
        <v>144</v>
      </c>
      <c r="O14">
        <f>SUMIF(Prehlad_2_2__!AJ12:'Prehlad_2_2__'!AJ65,"EK",Prehlad_2_2__!J12:'Prehlad_2_2__'!J65)</f>
        <v>0</v>
      </c>
      <c r="P14">
        <f>SUMIF(Prehlad_2_2__!AJ12:'Prehlad_2_2__'!AJ65,"EZ",Prehlad_2_2__!J12:'Prehlad_2_2__'!J65)</f>
        <v>0</v>
      </c>
      <c r="Q14">
        <f>SUMIF(Prehlad_2_2__!AJ12:'Prehlad_2_2__'!AJ65,"IK",Prehlad_2_2__!J12:'Prehlad_2_2__'!J65)</f>
        <v>0</v>
      </c>
      <c r="R14">
        <f>SUMIF(Prehlad_2_2__!AJ12:'Prehlad_2_2__'!AJ65,"IZ",Prehlad_2_2__!J12:'Prehlad_2_2__'!J65)</f>
        <v>0</v>
      </c>
      <c r="S14">
        <f>SUMIF(Prehlad_2_2__!AJ12:'Prehlad_2_2__'!AJ65,"MK",Prehlad_2_2__!J12:'Prehlad_2_2__'!J65)</f>
        <v>0</v>
      </c>
      <c r="T14">
        <f>SUMIF(Prehlad_2_2__!AJ12:'Prehlad_2_2__'!AJ65,"MZ",Prehlad_2_2__!J12:'Prehlad_2_2__'!J65)</f>
        <v>0</v>
      </c>
      <c r="U14">
        <f>SUMIF(Prehlad_2_2__!AJ12:'Prehlad_2_2__'!AJ65,"PK",Prehlad_2_2__!J12:'Prehlad_2_2__'!J65)</f>
        <v>0</v>
      </c>
      <c r="V14">
        <f>SUMIF(Prehlad_2_2__!AJ12:'Prehlad_2_2__'!AJ65,"PZ",Prehlad_2_2__!J12:'Prehlad_2_2__'!J65)</f>
        <v>0</v>
      </c>
      <c r="W14">
        <f>SUM(O14:V14)</f>
        <v>0</v>
      </c>
      <c r="X14">
        <f>SUMIF(Prehlad_2_2__!AJ12:'Prehlad_2_2__'!AJ65,"U",Prehlad_2_2__!J12:'Prehlad_2_2__'!J65)</f>
        <v>0</v>
      </c>
      <c r="AD14">
        <f>SUM(W14:AC14)</f>
        <v>0</v>
      </c>
    </row>
    <row r="15" spans="1:30">
      <c r="A15" s="138" t="s">
        <v>144</v>
      </c>
      <c r="B15" t="s">
        <v>145</v>
      </c>
      <c r="C15" t="s">
        <v>487</v>
      </c>
      <c r="G15" s="138" t="s">
        <v>488</v>
      </c>
      <c r="H15" s="138" t="s">
        <v>144</v>
      </c>
      <c r="I15" s="138" t="s">
        <v>144</v>
      </c>
      <c r="J15" s="138" t="s">
        <v>144</v>
      </c>
      <c r="K15" s="138" t="s">
        <v>144</v>
      </c>
      <c r="L15" s="138" t="s">
        <v>144</v>
      </c>
      <c r="M15" s="138" t="s">
        <v>144</v>
      </c>
      <c r="N15" s="138" t="s">
        <v>144</v>
      </c>
    </row>
    <row r="17" spans="1:30">
      <c r="A17" t="s">
        <v>490</v>
      </c>
      <c r="O17">
        <f t="shared" ref="O17:AD17" si="0">SUM(O3:O15)</f>
        <v>0</v>
      </c>
      <c r="P17">
        <f t="shared" si="0"/>
        <v>0</v>
      </c>
      <c r="Q17">
        <f t="shared" si="0"/>
        <v>0</v>
      </c>
      <c r="R17">
        <f t="shared" si="0"/>
        <v>0</v>
      </c>
      <c r="S17">
        <f t="shared" si="0"/>
        <v>0</v>
      </c>
      <c r="T17">
        <f t="shared" si="0"/>
        <v>0</v>
      </c>
      <c r="U17">
        <f t="shared" si="0"/>
        <v>0</v>
      </c>
      <c r="V17">
        <f t="shared" si="0"/>
        <v>0</v>
      </c>
      <c r="W17">
        <f t="shared" si="0"/>
        <v>0</v>
      </c>
      <c r="X17">
        <f t="shared" si="0"/>
        <v>0</v>
      </c>
      <c r="Y17">
        <f t="shared" si="0"/>
        <v>0</v>
      </c>
      <c r="Z17">
        <f t="shared" si="0"/>
        <v>0</v>
      </c>
      <c r="AA17">
        <f t="shared" si="0"/>
        <v>0</v>
      </c>
      <c r="AB17">
        <f t="shared" si="0"/>
        <v>0</v>
      </c>
      <c r="AC17">
        <f t="shared" si="0"/>
        <v>0</v>
      </c>
      <c r="AD17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43"/>
  <sheetViews>
    <sheetView showGridLines="0" showZeros="0" topLeftCell="A10" workbookViewId="0">
      <selection activeCell="B1" sqref="B1:J41"/>
    </sheetView>
  </sheetViews>
  <sheetFormatPr defaultRowHeight="12.75"/>
  <cols>
    <col min="1" max="1" width="0.7109375" style="10" customWidth="1"/>
    <col min="2" max="2" width="3.7109375" style="10" customWidth="1"/>
    <col min="3" max="3" width="6.85546875" style="10" customWidth="1"/>
    <col min="4" max="6" width="14" style="10" customWidth="1"/>
    <col min="7" max="7" width="3.85546875" style="10" customWidth="1"/>
    <col min="8" max="8" width="17.7109375" style="10" customWidth="1"/>
    <col min="9" max="9" width="8.7109375" style="10" customWidth="1"/>
    <col min="10" max="10" width="14" style="10" customWidth="1"/>
    <col min="11" max="11" width="2.28515625" style="10" customWidth="1"/>
    <col min="12" max="12" width="6.85546875" style="10" customWidth="1"/>
    <col min="13" max="23" width="9.140625" style="10"/>
    <col min="24" max="25" width="5.7109375" style="10" customWidth="1"/>
    <col min="26" max="26" width="6.5703125" style="10" customWidth="1"/>
    <col min="27" max="27" width="21.42578125" style="10" customWidth="1"/>
    <col min="28" max="28" width="4.28515625" style="10" customWidth="1"/>
    <col min="29" max="29" width="8.28515625" style="10" customWidth="1"/>
    <col min="30" max="30" width="8.7109375" style="10" customWidth="1"/>
    <col min="31" max="16384" width="9.140625" style="10"/>
  </cols>
  <sheetData>
    <row r="1" spans="2:30" ht="28.5" customHeight="1">
      <c r="B1" s="11"/>
      <c r="C1" s="11"/>
      <c r="D1" s="11"/>
      <c r="F1" s="12" t="str">
        <f>CONCATENATE(AA2," ",AB2," ",AC2," ",AD2)</f>
        <v xml:space="preserve">Krycí list rozpočtu v EUR  </v>
      </c>
      <c r="G1" s="11"/>
      <c r="H1" s="11"/>
      <c r="I1" s="11"/>
      <c r="J1" s="11"/>
      <c r="Z1" s="91" t="s">
        <v>3</v>
      </c>
      <c r="AA1" s="91" t="s">
        <v>4</v>
      </c>
      <c r="AB1" s="91" t="s">
        <v>5</v>
      </c>
      <c r="AC1" s="91" t="s">
        <v>6</v>
      </c>
      <c r="AD1" s="91" t="s">
        <v>7</v>
      </c>
    </row>
    <row r="2" spans="2:30" ht="18" customHeight="1">
      <c r="B2" s="13"/>
      <c r="C2" s="14" t="s">
        <v>145</v>
      </c>
      <c r="D2" s="14"/>
      <c r="E2" s="14"/>
      <c r="F2" s="14"/>
      <c r="G2" s="15" t="s">
        <v>65</v>
      </c>
      <c r="H2" s="14"/>
      <c r="I2" s="14"/>
      <c r="J2" s="74"/>
      <c r="Z2" s="91" t="s">
        <v>10</v>
      </c>
      <c r="AA2" s="92" t="s">
        <v>66</v>
      </c>
      <c r="AB2" s="92" t="s">
        <v>12</v>
      </c>
      <c r="AC2" s="92"/>
      <c r="AD2" s="93"/>
    </row>
    <row r="3" spans="2:30" ht="18" customHeight="1">
      <c r="B3" s="16"/>
      <c r="C3" s="17"/>
      <c r="D3" s="17"/>
      <c r="E3" s="17"/>
      <c r="F3" s="17"/>
      <c r="G3" s="18" t="s">
        <v>161</v>
      </c>
      <c r="H3" s="17">
        <v>1263</v>
      </c>
      <c r="I3" s="17"/>
      <c r="J3" s="75"/>
      <c r="Z3" s="91" t="s">
        <v>14</v>
      </c>
      <c r="AA3" s="92" t="s">
        <v>67</v>
      </c>
      <c r="AB3" s="92" t="s">
        <v>12</v>
      </c>
      <c r="AC3" s="92" t="s">
        <v>16</v>
      </c>
      <c r="AD3" s="93" t="s">
        <v>17</v>
      </c>
    </row>
    <row r="4" spans="2:30" ht="18" customHeight="1">
      <c r="B4" s="19"/>
      <c r="C4" s="20"/>
      <c r="D4" s="20"/>
      <c r="E4" s="20"/>
      <c r="F4" s="20"/>
      <c r="G4" s="21"/>
      <c r="H4" s="20"/>
      <c r="I4" s="20"/>
      <c r="J4" s="76"/>
      <c r="Z4" s="91" t="s">
        <v>18</v>
      </c>
      <c r="AA4" s="92" t="s">
        <v>68</v>
      </c>
      <c r="AB4" s="92" t="s">
        <v>12</v>
      </c>
      <c r="AC4" s="92"/>
      <c r="AD4" s="93"/>
    </row>
    <row r="5" spans="2:30" ht="18" customHeight="1">
      <c r="B5" s="22"/>
      <c r="C5" s="23" t="s">
        <v>162</v>
      </c>
      <c r="D5" s="23"/>
      <c r="E5" s="23" t="s">
        <v>69</v>
      </c>
      <c r="F5" s="24"/>
      <c r="G5" s="24" t="s">
        <v>70</v>
      </c>
      <c r="H5" s="23" t="s">
        <v>163</v>
      </c>
      <c r="I5" s="24" t="s">
        <v>71</v>
      </c>
      <c r="J5" s="77" t="s">
        <v>164</v>
      </c>
      <c r="Z5" s="91" t="s">
        <v>20</v>
      </c>
      <c r="AA5" s="92" t="s">
        <v>67</v>
      </c>
      <c r="AB5" s="92" t="s">
        <v>12</v>
      </c>
      <c r="AC5" s="92" t="s">
        <v>16</v>
      </c>
      <c r="AD5" s="93" t="s">
        <v>17</v>
      </c>
    </row>
    <row r="6" spans="2:30" ht="18" customHeight="1">
      <c r="B6" s="13"/>
      <c r="C6" s="14" t="s">
        <v>1</v>
      </c>
      <c r="D6" s="14" t="s">
        <v>165</v>
      </c>
      <c r="E6" s="14"/>
      <c r="F6" s="14"/>
      <c r="G6" s="14" t="s">
        <v>72</v>
      </c>
      <c r="H6" s="14">
        <v>315524</v>
      </c>
      <c r="I6" s="14"/>
      <c r="J6" s="74"/>
    </row>
    <row r="7" spans="2:30" ht="18" customHeight="1">
      <c r="B7" s="25"/>
      <c r="C7" s="26"/>
      <c r="D7" s="27" t="s">
        <v>166</v>
      </c>
      <c r="E7" s="27"/>
      <c r="F7" s="27"/>
      <c r="G7" s="27" t="s">
        <v>73</v>
      </c>
      <c r="H7" s="27">
        <v>2021031111</v>
      </c>
      <c r="I7" s="27"/>
      <c r="J7" s="78"/>
    </row>
    <row r="8" spans="2:30" ht="18" customHeight="1">
      <c r="B8" s="16"/>
      <c r="C8" s="17" t="s">
        <v>0</v>
      </c>
      <c r="D8" s="17"/>
      <c r="E8" s="17"/>
      <c r="F8" s="17"/>
      <c r="G8" s="17" t="s">
        <v>72</v>
      </c>
      <c r="H8" s="17"/>
      <c r="I8" s="17"/>
      <c r="J8" s="75"/>
    </row>
    <row r="9" spans="2:30" ht="18" customHeight="1">
      <c r="B9" s="19"/>
      <c r="C9" s="21"/>
      <c r="D9" s="20"/>
      <c r="E9" s="20"/>
      <c r="F9" s="20"/>
      <c r="G9" s="27" t="s">
        <v>73</v>
      </c>
      <c r="H9" s="20"/>
      <c r="I9" s="20"/>
      <c r="J9" s="76"/>
    </row>
    <row r="10" spans="2:30" ht="18" customHeight="1">
      <c r="B10" s="16"/>
      <c r="C10" s="17" t="s">
        <v>74</v>
      </c>
      <c r="D10" s="17" t="s">
        <v>167</v>
      </c>
      <c r="E10" s="17"/>
      <c r="F10" s="17"/>
      <c r="G10" s="17" t="s">
        <v>72</v>
      </c>
      <c r="H10" s="17">
        <v>40453031</v>
      </c>
      <c r="I10" s="17"/>
      <c r="J10" s="75"/>
    </row>
    <row r="11" spans="2:30" ht="18" customHeight="1">
      <c r="B11" s="28"/>
      <c r="C11" s="29"/>
      <c r="D11" s="29" t="s">
        <v>168</v>
      </c>
      <c r="E11" s="29"/>
      <c r="F11" s="29"/>
      <c r="G11" s="29" t="s">
        <v>73</v>
      </c>
      <c r="H11" s="29">
        <v>1021740566</v>
      </c>
      <c r="I11" s="29"/>
      <c r="J11" s="79"/>
    </row>
    <row r="12" spans="2:30" ht="18" customHeight="1">
      <c r="B12" s="30">
        <v>1</v>
      </c>
      <c r="C12" s="14" t="s">
        <v>169</v>
      </c>
      <c r="D12" s="14"/>
      <c r="E12" s="14"/>
      <c r="F12" s="31">
        <f>IF(B12&lt;&gt;0,ROUND($J$31/B12,0),0)</f>
        <v>0</v>
      </c>
      <c r="G12" s="15">
        <v>1</v>
      </c>
      <c r="H12" s="14" t="s">
        <v>172</v>
      </c>
      <c r="I12" s="14"/>
      <c r="J12" s="80">
        <f>IF(G12&lt;&gt;0,ROUND($J$31/G12,0),0)</f>
        <v>0</v>
      </c>
    </row>
    <row r="13" spans="2:30" ht="18" customHeight="1">
      <c r="B13" s="32">
        <v>1</v>
      </c>
      <c r="C13" s="27" t="s">
        <v>170</v>
      </c>
      <c r="D13" s="27"/>
      <c r="E13" s="27"/>
      <c r="F13" s="33">
        <f>IF(B13&lt;&gt;0,ROUND($J$31/B13,0),0)</f>
        <v>0</v>
      </c>
      <c r="G13" s="26">
        <v>1</v>
      </c>
      <c r="H13" s="27" t="s">
        <v>173</v>
      </c>
      <c r="I13" s="27"/>
      <c r="J13" s="81">
        <f>IF(G13&lt;&gt;0,ROUND($J$31/G13,0),0)</f>
        <v>0</v>
      </c>
    </row>
    <row r="14" spans="2:30" ht="18" customHeight="1">
      <c r="B14" s="34">
        <v>1</v>
      </c>
      <c r="C14" s="29" t="s">
        <v>171</v>
      </c>
      <c r="D14" s="29"/>
      <c r="E14" s="29"/>
      <c r="F14" s="35">
        <f>IF(B14&lt;&gt;0,ROUND($J$31/B14,0),0)</f>
        <v>0</v>
      </c>
      <c r="G14" s="36"/>
      <c r="H14" s="29"/>
      <c r="I14" s="29"/>
      <c r="J14" s="82">
        <f>IF(G14&lt;&gt;0,ROUND($J$31/G14,0),0)</f>
        <v>0</v>
      </c>
    </row>
    <row r="15" spans="2:30" ht="18" customHeight="1">
      <c r="B15" s="37" t="s">
        <v>75</v>
      </c>
      <c r="C15" s="38" t="s">
        <v>76</v>
      </c>
      <c r="D15" s="39" t="s">
        <v>29</v>
      </c>
      <c r="E15" s="39" t="s">
        <v>77</v>
      </c>
      <c r="F15" s="40" t="s">
        <v>78</v>
      </c>
      <c r="G15" s="37" t="s">
        <v>79</v>
      </c>
      <c r="H15" s="41" t="s">
        <v>80</v>
      </c>
      <c r="I15" s="52"/>
      <c r="J15" s="53"/>
    </row>
    <row r="16" spans="2:30" ht="18" customHeight="1">
      <c r="B16" s="42">
        <v>1</v>
      </c>
      <c r="C16" s="43" t="s">
        <v>81</v>
      </c>
      <c r="D16" s="139">
        <f>Zoznam!O17</f>
        <v>0</v>
      </c>
      <c r="E16" s="139">
        <f>Zoznam!P17</f>
        <v>0</v>
      </c>
      <c r="F16" s="140">
        <f>D16+E16</f>
        <v>0</v>
      </c>
      <c r="G16" s="42">
        <v>6</v>
      </c>
      <c r="H16" s="44" t="s">
        <v>492</v>
      </c>
      <c r="I16" s="83"/>
      <c r="J16" s="140">
        <f>Zoznam!Z17</f>
        <v>0</v>
      </c>
    </row>
    <row r="17" spans="2:10" ht="18" customHeight="1">
      <c r="B17" s="45">
        <v>2</v>
      </c>
      <c r="C17" s="46" t="s">
        <v>82</v>
      </c>
      <c r="D17" s="141">
        <f>Zoznam!Q17</f>
        <v>0</v>
      </c>
      <c r="E17" s="141">
        <f>Zoznam!R17</f>
        <v>0</v>
      </c>
      <c r="F17" s="140">
        <f>D17+E17</f>
        <v>0</v>
      </c>
      <c r="G17" s="45">
        <v>7</v>
      </c>
      <c r="H17" s="47"/>
      <c r="I17" s="17"/>
      <c r="J17" s="142">
        <v>0</v>
      </c>
    </row>
    <row r="18" spans="2:10" ht="18" customHeight="1">
      <c r="B18" s="45">
        <v>3</v>
      </c>
      <c r="C18" s="46" t="s">
        <v>83</v>
      </c>
      <c r="D18" s="141">
        <f>Zoznam!S17</f>
        <v>0</v>
      </c>
      <c r="E18" s="141">
        <f>Zoznam!T17</f>
        <v>0</v>
      </c>
      <c r="F18" s="140">
        <f>D18+E18</f>
        <v>0</v>
      </c>
      <c r="G18" s="45">
        <v>8</v>
      </c>
      <c r="H18" s="47"/>
      <c r="I18" s="17"/>
      <c r="J18" s="142">
        <v>0</v>
      </c>
    </row>
    <row r="19" spans="2:10" ht="18" customHeight="1">
      <c r="B19" s="45">
        <v>4</v>
      </c>
      <c r="C19" s="46" t="s">
        <v>84</v>
      </c>
      <c r="D19" s="141">
        <f>Zoznam!U17</f>
        <v>0</v>
      </c>
      <c r="E19" s="141">
        <f>Zoznam!V17</f>
        <v>0</v>
      </c>
      <c r="F19" s="143">
        <f>D19+E19</f>
        <v>0</v>
      </c>
      <c r="G19" s="45">
        <v>9</v>
      </c>
      <c r="H19" s="47"/>
      <c r="I19" s="17"/>
      <c r="J19" s="142">
        <v>0</v>
      </c>
    </row>
    <row r="20" spans="2:10" ht="18" customHeight="1">
      <c r="B20" s="48">
        <v>5</v>
      </c>
      <c r="C20" s="49" t="s">
        <v>85</v>
      </c>
      <c r="D20" s="144">
        <f>SUM(D16:D19)</f>
        <v>0</v>
      </c>
      <c r="E20" s="145">
        <f>SUM(E16:E19)</f>
        <v>0</v>
      </c>
      <c r="F20" s="146">
        <f>SUM(F16:F19)</f>
        <v>0</v>
      </c>
      <c r="G20" s="50">
        <v>10</v>
      </c>
      <c r="I20" s="84" t="s">
        <v>86</v>
      </c>
      <c r="J20" s="146">
        <f>SUM(J16:J19)</f>
        <v>0</v>
      </c>
    </row>
    <row r="21" spans="2:10" ht="18" customHeight="1">
      <c r="B21" s="37" t="s">
        <v>87</v>
      </c>
      <c r="C21" s="51"/>
      <c r="D21" s="52" t="s">
        <v>88</v>
      </c>
      <c r="E21" s="52"/>
      <c r="F21" s="53"/>
      <c r="G21" s="37" t="s">
        <v>89</v>
      </c>
      <c r="H21" s="41" t="s">
        <v>90</v>
      </c>
      <c r="I21" s="52"/>
      <c r="J21" s="53"/>
    </row>
    <row r="22" spans="2:10" ht="18" customHeight="1">
      <c r="B22" s="42">
        <v>11</v>
      </c>
      <c r="C22" s="44" t="s">
        <v>491</v>
      </c>
      <c r="D22" s="54"/>
      <c r="E22" s="55">
        <v>0</v>
      </c>
      <c r="F22" s="140">
        <f>Zoznam!Y17</f>
        <v>0</v>
      </c>
      <c r="G22" s="45">
        <v>16</v>
      </c>
      <c r="H22" s="47" t="s">
        <v>91</v>
      </c>
      <c r="I22" s="85"/>
      <c r="J22" s="142">
        <f>Zoznam!X17</f>
        <v>0</v>
      </c>
    </row>
    <row r="23" spans="2:10" ht="18" customHeight="1">
      <c r="B23" s="45">
        <v>12</v>
      </c>
      <c r="C23" s="47"/>
      <c r="D23" s="56"/>
      <c r="E23" s="57">
        <v>0</v>
      </c>
      <c r="F23" s="142">
        <f>ROUND(((D16+E16+D17+E17+D18)*E23),2)</f>
        <v>0</v>
      </c>
      <c r="G23" s="45">
        <v>17</v>
      </c>
      <c r="H23" s="47" t="s">
        <v>493</v>
      </c>
      <c r="I23" s="85"/>
      <c r="J23" s="142">
        <f>Zoznam!AA17</f>
        <v>0</v>
      </c>
    </row>
    <row r="24" spans="2:10" ht="18" customHeight="1">
      <c r="B24" s="45">
        <v>13</v>
      </c>
      <c r="C24" s="47"/>
      <c r="D24" s="56"/>
      <c r="E24" s="57">
        <v>0</v>
      </c>
      <c r="F24" s="142">
        <f>ROUND(((D16+E16+D17+E17+D18)*E24),2)</f>
        <v>0</v>
      </c>
      <c r="G24" s="45">
        <v>18</v>
      </c>
      <c r="H24" s="47"/>
      <c r="I24" s="85"/>
      <c r="J24" s="142">
        <v>0</v>
      </c>
    </row>
    <row r="25" spans="2:10" ht="18" customHeight="1">
      <c r="B25" s="45">
        <v>14</v>
      </c>
      <c r="C25" s="47"/>
      <c r="D25" s="56"/>
      <c r="E25" s="57">
        <v>0</v>
      </c>
      <c r="F25" s="142">
        <f>ROUND(((D16+E16+D17+E17+D18+E18)*E25),2)</f>
        <v>0</v>
      </c>
      <c r="G25" s="45">
        <v>19</v>
      </c>
      <c r="H25" s="47"/>
      <c r="I25" s="85"/>
      <c r="J25" s="142">
        <v>0</v>
      </c>
    </row>
    <row r="26" spans="2:10" ht="18" customHeight="1">
      <c r="B26" s="48">
        <v>15</v>
      </c>
      <c r="C26" s="58"/>
      <c r="D26" s="59"/>
      <c r="E26" s="59" t="s">
        <v>92</v>
      </c>
      <c r="F26" s="146">
        <f>SUM(F22:F25)</f>
        <v>0</v>
      </c>
      <c r="G26" s="48">
        <v>20</v>
      </c>
      <c r="H26" s="58"/>
      <c r="I26" s="59" t="s">
        <v>93</v>
      </c>
      <c r="J26" s="146">
        <f>SUM(J22:J25)</f>
        <v>0</v>
      </c>
    </row>
    <row r="27" spans="2:10" ht="18" customHeight="1">
      <c r="B27" s="60"/>
      <c r="C27" s="61" t="s">
        <v>94</v>
      </c>
      <c r="D27" s="62"/>
      <c r="E27" s="63" t="s">
        <v>95</v>
      </c>
      <c r="F27" s="64"/>
      <c r="G27" s="37" t="s">
        <v>96</v>
      </c>
      <c r="H27" s="41" t="s">
        <v>97</v>
      </c>
      <c r="I27" s="52"/>
      <c r="J27" s="53"/>
    </row>
    <row r="28" spans="2:10" ht="18" customHeight="1">
      <c r="B28" s="65"/>
      <c r="C28" s="66"/>
      <c r="D28" s="11"/>
      <c r="E28" s="67"/>
      <c r="F28" s="64"/>
      <c r="G28" s="42">
        <v>21</v>
      </c>
      <c r="H28" s="44"/>
      <c r="I28" s="86" t="s">
        <v>98</v>
      </c>
      <c r="J28" s="140">
        <f>ROUND(F20,2)+J20+F26+J26</f>
        <v>0</v>
      </c>
    </row>
    <row r="29" spans="2:10" ht="18" customHeight="1">
      <c r="B29" s="65"/>
      <c r="C29" s="11" t="s">
        <v>99</v>
      </c>
      <c r="D29" s="11"/>
      <c r="E29" s="68"/>
      <c r="F29" s="64"/>
      <c r="G29" s="45">
        <v>22</v>
      </c>
      <c r="H29" s="47" t="s">
        <v>494</v>
      </c>
      <c r="I29" s="147"/>
      <c r="J29" s="142">
        <f>Zoznam!AB17</f>
        <v>0</v>
      </c>
    </row>
    <row r="30" spans="2:10" ht="18" customHeight="1">
      <c r="B30" s="16"/>
      <c r="C30" s="17" t="s">
        <v>100</v>
      </c>
      <c r="D30" s="17"/>
      <c r="E30" s="68"/>
      <c r="F30" s="64"/>
      <c r="G30" s="45">
        <v>23</v>
      </c>
      <c r="H30" s="47" t="s">
        <v>495</v>
      </c>
      <c r="I30" s="147"/>
      <c r="J30" s="142">
        <f>Zoznam!AC17</f>
        <v>0</v>
      </c>
    </row>
    <row r="31" spans="2:10" ht="18" customHeight="1">
      <c r="B31" s="65"/>
      <c r="C31" s="11"/>
      <c r="D31" s="11"/>
      <c r="E31" s="68"/>
      <c r="F31" s="64"/>
      <c r="G31" s="48">
        <v>24</v>
      </c>
      <c r="H31" s="58"/>
      <c r="I31" s="59" t="s">
        <v>101</v>
      </c>
      <c r="J31" s="146">
        <f>SUM(J28:J30)</f>
        <v>0</v>
      </c>
    </row>
    <row r="32" spans="2:10" ht="18" customHeight="1">
      <c r="B32" s="60"/>
      <c r="C32" s="11"/>
      <c r="D32" s="64"/>
      <c r="E32" s="69"/>
      <c r="F32" s="64"/>
      <c r="G32" s="70" t="s">
        <v>102</v>
      </c>
      <c r="H32" s="71" t="s">
        <v>174</v>
      </c>
      <c r="I32" s="87"/>
      <c r="J32" s="88">
        <v>0</v>
      </c>
    </row>
    <row r="33" spans="2:10" ht="18" customHeight="1">
      <c r="B33" s="72"/>
      <c r="C33" s="73"/>
      <c r="D33" s="61" t="s">
        <v>103</v>
      </c>
      <c r="E33" s="73"/>
      <c r="F33" s="73"/>
      <c r="G33" s="73"/>
      <c r="H33" s="73" t="s">
        <v>104</v>
      </c>
      <c r="I33" s="73"/>
      <c r="J33" s="89"/>
    </row>
    <row r="34" spans="2:10" ht="18" customHeight="1">
      <c r="B34" s="65"/>
      <c r="C34" s="66"/>
      <c r="D34" s="11"/>
      <c r="E34" s="11"/>
      <c r="F34" s="66"/>
      <c r="G34" s="11"/>
      <c r="H34" s="11"/>
      <c r="I34" s="11"/>
      <c r="J34" s="90"/>
    </row>
    <row r="35" spans="2:10" ht="18" customHeight="1">
      <c r="B35" s="65"/>
      <c r="C35" s="11" t="s">
        <v>99</v>
      </c>
      <c r="D35" s="11"/>
      <c r="E35" s="11"/>
      <c r="F35" s="66"/>
      <c r="G35" s="11" t="s">
        <v>99</v>
      </c>
      <c r="H35" s="11"/>
      <c r="I35" s="11"/>
      <c r="J35" s="90"/>
    </row>
    <row r="36" spans="2:10" ht="18" customHeight="1">
      <c r="B36" s="16"/>
      <c r="C36" s="17" t="s">
        <v>100</v>
      </c>
      <c r="D36" s="17"/>
      <c r="E36" s="17"/>
      <c r="F36" s="18"/>
      <c r="G36" s="17" t="s">
        <v>100</v>
      </c>
      <c r="H36" s="17"/>
      <c r="I36" s="17"/>
      <c r="J36" s="75"/>
    </row>
    <row r="37" spans="2:10" ht="18" customHeight="1">
      <c r="B37" s="65"/>
      <c r="C37" s="11" t="s">
        <v>95</v>
      </c>
      <c r="D37" s="11"/>
      <c r="E37" s="11"/>
      <c r="F37" s="66"/>
      <c r="G37" s="11" t="s">
        <v>95</v>
      </c>
      <c r="H37" s="11"/>
      <c r="I37" s="11"/>
      <c r="J37" s="90"/>
    </row>
    <row r="38" spans="2:10" ht="18" customHeight="1">
      <c r="B38" s="65"/>
      <c r="C38" s="11"/>
      <c r="D38" s="11"/>
      <c r="E38" s="11"/>
      <c r="F38" s="11"/>
      <c r="G38" s="11"/>
      <c r="H38" s="11"/>
      <c r="I38" s="11"/>
      <c r="J38" s="90"/>
    </row>
    <row r="39" spans="2:10" ht="18" customHeight="1">
      <c r="B39" s="65"/>
      <c r="C39" s="11"/>
      <c r="D39" s="11"/>
      <c r="E39" s="11"/>
      <c r="F39" s="11"/>
      <c r="G39" s="11"/>
      <c r="H39" s="11"/>
      <c r="I39" s="11"/>
      <c r="J39" s="90"/>
    </row>
    <row r="40" spans="2:10" ht="18" customHeight="1">
      <c r="B40" s="65"/>
      <c r="C40" s="11"/>
      <c r="D40" s="11"/>
      <c r="E40" s="11"/>
      <c r="F40" s="11"/>
      <c r="G40" s="11"/>
      <c r="H40" s="11"/>
      <c r="I40" s="11"/>
      <c r="J40" s="90"/>
    </row>
    <row r="41" spans="2:10" ht="18" customHeight="1">
      <c r="B41" s="28"/>
      <c r="C41" s="29"/>
      <c r="D41" s="29"/>
      <c r="E41" s="29"/>
      <c r="F41" s="29"/>
      <c r="G41" s="29"/>
      <c r="H41" s="29"/>
      <c r="I41" s="29"/>
      <c r="J41" s="79"/>
    </row>
    <row r="42" spans="2:10" ht="14.25" customHeight="1"/>
    <row r="43" spans="2:10" ht="2.25" customHeight="1"/>
  </sheetData>
  <printOptions horizontalCentered="1" verticalCentered="1"/>
  <pageMargins left="0.23888899999999999" right="0.26874999999999999" top="0.35416700000000001" bottom="0.432639" header="0.31388899999999997" footer="0.35416700000000001"/>
  <pageSetup paperSize="9" fitToHeight="0" orientation="portrait" r:id="rId1"/>
  <drawing r:id="rId2"/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00"/>
  <sheetViews>
    <sheetView workbookViewId="0">
      <pane xSplit="1" ySplit="2" topLeftCell="B3" activePane="bottomRight" state="frozen"/>
      <selection pane="topRight"/>
      <selection pane="bottomLeft"/>
      <selection pane="bottomRight" sqref="A1:M17"/>
    </sheetView>
  </sheetViews>
  <sheetFormatPr defaultRowHeight="12.75"/>
  <cols>
    <col min="1" max="1" width="37.140625" customWidth="1"/>
    <col min="2" max="12" width="9.140625" customWidth="1"/>
    <col min="13" max="13" width="3.7109375" customWidth="1"/>
  </cols>
  <sheetData>
    <row r="1" spans="1:13" s="1" customFormat="1" ht="25.5">
      <c r="A1" s="3" t="s">
        <v>105</v>
      </c>
      <c r="B1" s="4" t="s">
        <v>106</v>
      </c>
      <c r="C1" s="4" t="s">
        <v>107</v>
      </c>
      <c r="D1" s="4" t="s">
        <v>108</v>
      </c>
      <c r="E1" s="4" t="s">
        <v>109</v>
      </c>
      <c r="F1" s="4" t="s">
        <v>110</v>
      </c>
      <c r="G1" s="4" t="s">
        <v>111</v>
      </c>
      <c r="H1" s="4" t="s">
        <v>112</v>
      </c>
      <c r="I1" s="4" t="s">
        <v>113</v>
      </c>
      <c r="J1" s="4" t="s">
        <v>114</v>
      </c>
      <c r="K1" s="4" t="s">
        <v>115</v>
      </c>
      <c r="L1" s="4" t="s">
        <v>115</v>
      </c>
      <c r="M1" s="8" t="s">
        <v>37</v>
      </c>
    </row>
    <row r="2" spans="1:13" s="2" customFormat="1">
      <c r="A2" s="5" t="s">
        <v>116</v>
      </c>
      <c r="B2" s="6" t="s">
        <v>12</v>
      </c>
      <c r="C2" s="6" t="s">
        <v>12</v>
      </c>
      <c r="D2" s="6" t="s">
        <v>12</v>
      </c>
      <c r="E2" s="6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6" t="s">
        <v>12</v>
      </c>
      <c r="L2" s="6" t="s">
        <v>117</v>
      </c>
      <c r="M2" s="9"/>
    </row>
    <row r="3" spans="1:13" ht="13.7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.7" customHeight="1">
      <c r="A4" s="7" t="s">
        <v>146</v>
      </c>
      <c r="B4" s="7">
        <f>Zoznam!W4</f>
        <v>0</v>
      </c>
      <c r="C4" s="7">
        <f>Zoznam!X4</f>
        <v>0</v>
      </c>
      <c r="D4" s="7">
        <f t="shared" ref="D4:D15" si="0">SUM(B4:C4)</f>
        <v>0</v>
      </c>
      <c r="E4" s="7">
        <f>Zoznam!Y4</f>
        <v>0</v>
      </c>
      <c r="F4" s="7">
        <f>Zoznam!Z4</f>
        <v>0</v>
      </c>
      <c r="G4" s="7">
        <f>Zoznam!AA4</f>
        <v>0</v>
      </c>
      <c r="H4" s="7">
        <f t="shared" ref="H4:H15" si="1">SUM(D4:G4)</f>
        <v>0</v>
      </c>
      <c r="I4" s="7">
        <f>Zoznam!AB4</f>
        <v>0</v>
      </c>
      <c r="J4" s="7">
        <f>Zoznam!AC4</f>
        <v>0</v>
      </c>
      <c r="K4" s="7">
        <f t="shared" ref="K4:K15" si="2">SUM(H4:J4)</f>
        <v>0</v>
      </c>
      <c r="L4" s="7">
        <f t="shared" ref="L4:L15" si="3">K4*30.126</f>
        <v>0</v>
      </c>
      <c r="M4" s="7" t="s">
        <v>147</v>
      </c>
    </row>
    <row r="5" spans="1:13" ht="13.7" customHeight="1">
      <c r="A5" s="7" t="s">
        <v>150</v>
      </c>
      <c r="B5" s="7">
        <f>Zoznam!W5</f>
        <v>0</v>
      </c>
      <c r="C5" s="7">
        <f>Zoznam!X5</f>
        <v>0</v>
      </c>
      <c r="D5" s="7">
        <f t="shared" si="0"/>
        <v>0</v>
      </c>
      <c r="E5" s="7">
        <f>Zoznam!Y5</f>
        <v>0</v>
      </c>
      <c r="F5" s="7">
        <f>Zoznam!Z5</f>
        <v>0</v>
      </c>
      <c r="G5" s="7">
        <f>Zoznam!AA5</f>
        <v>0</v>
      </c>
      <c r="H5" s="7">
        <f t="shared" si="1"/>
        <v>0</v>
      </c>
      <c r="I5" s="7">
        <f>Zoznam!AB5</f>
        <v>0</v>
      </c>
      <c r="J5" s="7">
        <f>Zoznam!AC5</f>
        <v>0</v>
      </c>
      <c r="K5" s="7">
        <f t="shared" si="2"/>
        <v>0</v>
      </c>
      <c r="L5" s="7">
        <f t="shared" si="3"/>
        <v>0</v>
      </c>
      <c r="M5" s="7" t="s">
        <v>147</v>
      </c>
    </row>
    <row r="6" spans="1:13" ht="13.7" customHeight="1">
      <c r="A6" s="7" t="s">
        <v>152</v>
      </c>
      <c r="B6" s="7">
        <f>Zoznam!W6</f>
        <v>0</v>
      </c>
      <c r="C6" s="7">
        <f>Zoznam!X6</f>
        <v>0</v>
      </c>
      <c r="D6" s="7">
        <f t="shared" si="0"/>
        <v>0</v>
      </c>
      <c r="E6" s="7">
        <f>Zoznam!Y6</f>
        <v>0</v>
      </c>
      <c r="F6" s="7">
        <f>Zoznam!Z6</f>
        <v>0</v>
      </c>
      <c r="G6" s="7">
        <f>Zoznam!AA6</f>
        <v>0</v>
      </c>
      <c r="H6" s="7">
        <f t="shared" si="1"/>
        <v>0</v>
      </c>
      <c r="I6" s="7">
        <f>Zoznam!AB6</f>
        <v>0</v>
      </c>
      <c r="J6" s="7">
        <f>Zoznam!AC6</f>
        <v>0</v>
      </c>
      <c r="K6" s="7">
        <f t="shared" si="2"/>
        <v>0</v>
      </c>
      <c r="L6" s="7">
        <f t="shared" si="3"/>
        <v>0</v>
      </c>
      <c r="M6" s="7" t="s">
        <v>147</v>
      </c>
    </row>
    <row r="7" spans="1:13" ht="13.7" customHeight="1">
      <c r="A7" s="7" t="s">
        <v>264</v>
      </c>
      <c r="B7" s="7">
        <f>Zoznam!W7</f>
        <v>0</v>
      </c>
      <c r="C7" s="7">
        <f>Zoznam!X7</f>
        <v>0</v>
      </c>
      <c r="D7" s="7">
        <f t="shared" si="0"/>
        <v>0</v>
      </c>
      <c r="E7" s="7">
        <f>Zoznam!Y7</f>
        <v>0</v>
      </c>
      <c r="F7" s="7">
        <f>Zoznam!Z7</f>
        <v>0</v>
      </c>
      <c r="G7" s="7">
        <f>Zoznam!AA7</f>
        <v>0</v>
      </c>
      <c r="H7" s="7">
        <f t="shared" si="1"/>
        <v>0</v>
      </c>
      <c r="I7" s="7">
        <f>Zoznam!AB7</f>
        <v>0</v>
      </c>
      <c r="J7" s="7">
        <f>Zoznam!AC7</f>
        <v>0</v>
      </c>
      <c r="K7" s="7">
        <f t="shared" si="2"/>
        <v>0</v>
      </c>
      <c r="L7" s="7">
        <f t="shared" si="3"/>
        <v>0</v>
      </c>
      <c r="M7" s="7" t="s">
        <v>147</v>
      </c>
    </row>
    <row r="8" spans="1:13" ht="13.7" customHeight="1">
      <c r="A8" s="7" t="s">
        <v>331</v>
      </c>
      <c r="B8" s="7">
        <f>Zoznam!W8</f>
        <v>0</v>
      </c>
      <c r="C8" s="7">
        <f>Zoznam!X8</f>
        <v>0</v>
      </c>
      <c r="D8" s="7">
        <f t="shared" si="0"/>
        <v>0</v>
      </c>
      <c r="E8" s="7">
        <f>Zoznam!Y8</f>
        <v>0</v>
      </c>
      <c r="F8" s="7">
        <f>Zoznam!Z8</f>
        <v>0</v>
      </c>
      <c r="G8" s="7">
        <f>Zoznam!AA8</f>
        <v>0</v>
      </c>
      <c r="H8" s="7">
        <f t="shared" si="1"/>
        <v>0</v>
      </c>
      <c r="I8" s="7">
        <f>Zoznam!AB8</f>
        <v>0</v>
      </c>
      <c r="J8" s="7">
        <f>Zoznam!AC8</f>
        <v>0</v>
      </c>
      <c r="K8" s="7">
        <f t="shared" si="2"/>
        <v>0</v>
      </c>
      <c r="L8" s="7">
        <f t="shared" si="3"/>
        <v>0</v>
      </c>
      <c r="M8" s="7" t="s">
        <v>147</v>
      </c>
    </row>
    <row r="9" spans="1:13" ht="13.7" customHeight="1">
      <c r="A9" s="7" t="s">
        <v>437</v>
      </c>
      <c r="B9" s="7">
        <f>Zoznam!W9</f>
        <v>0</v>
      </c>
      <c r="C9" s="7">
        <f>Zoznam!X9</f>
        <v>0</v>
      </c>
      <c r="D9" s="7">
        <f t="shared" si="0"/>
        <v>0</v>
      </c>
      <c r="E9" s="7">
        <f>Zoznam!Y9</f>
        <v>0</v>
      </c>
      <c r="F9" s="7">
        <f>Zoznam!Z9</f>
        <v>0</v>
      </c>
      <c r="G9" s="7">
        <f>Zoznam!AA9</f>
        <v>0</v>
      </c>
      <c r="H9" s="7">
        <f t="shared" si="1"/>
        <v>0</v>
      </c>
      <c r="I9" s="7">
        <f>Zoznam!AB9</f>
        <v>0</v>
      </c>
      <c r="J9" s="7">
        <f>Zoznam!AC9</f>
        <v>0</v>
      </c>
      <c r="K9" s="7">
        <f t="shared" si="2"/>
        <v>0</v>
      </c>
      <c r="L9" s="7">
        <f t="shared" si="3"/>
        <v>0</v>
      </c>
      <c r="M9" s="7" t="s">
        <v>147</v>
      </c>
    </row>
    <row r="10" spans="1:13" ht="13.7" customHeight="1">
      <c r="A10" s="7" t="s">
        <v>439</v>
      </c>
      <c r="B10" s="7">
        <f>Zoznam!W10</f>
        <v>0</v>
      </c>
      <c r="C10" s="7">
        <f>Zoznam!X10</f>
        <v>0</v>
      </c>
      <c r="D10" s="7">
        <f t="shared" si="0"/>
        <v>0</v>
      </c>
      <c r="E10" s="7">
        <f>Zoznam!Y10</f>
        <v>0</v>
      </c>
      <c r="F10" s="7">
        <f>Zoznam!Z10</f>
        <v>0</v>
      </c>
      <c r="G10" s="7">
        <f>Zoznam!AA10</f>
        <v>0</v>
      </c>
      <c r="H10" s="7">
        <f t="shared" si="1"/>
        <v>0</v>
      </c>
      <c r="I10" s="7">
        <f>Zoznam!AB10</f>
        <v>0</v>
      </c>
      <c r="J10" s="7">
        <f>Zoznam!AC10</f>
        <v>0</v>
      </c>
      <c r="K10" s="7">
        <f t="shared" si="2"/>
        <v>0</v>
      </c>
      <c r="L10" s="7">
        <f t="shared" si="3"/>
        <v>0</v>
      </c>
      <c r="M10" s="7" t="s">
        <v>147</v>
      </c>
    </row>
    <row r="11" spans="1:13" ht="13.7" customHeight="1">
      <c r="A11" s="7" t="s">
        <v>152</v>
      </c>
      <c r="B11" s="7">
        <f>Zoznam!W11</f>
        <v>0</v>
      </c>
      <c r="C11" s="7">
        <f>Zoznam!X11</f>
        <v>0</v>
      </c>
      <c r="D11" s="7">
        <f t="shared" si="0"/>
        <v>0</v>
      </c>
      <c r="E11" s="7">
        <f>Zoznam!Y11</f>
        <v>0</v>
      </c>
      <c r="F11" s="7">
        <f>Zoznam!Z11</f>
        <v>0</v>
      </c>
      <c r="G11" s="7">
        <f>Zoznam!AA11</f>
        <v>0</v>
      </c>
      <c r="H11" s="7">
        <f t="shared" si="1"/>
        <v>0</v>
      </c>
      <c r="I11" s="7">
        <f>Zoznam!AB11</f>
        <v>0</v>
      </c>
      <c r="J11" s="7">
        <f>Zoznam!AC11</f>
        <v>0</v>
      </c>
      <c r="K11" s="7">
        <f t="shared" si="2"/>
        <v>0</v>
      </c>
      <c r="L11" s="7">
        <f t="shared" si="3"/>
        <v>0</v>
      </c>
      <c r="M11" s="7" t="s">
        <v>147</v>
      </c>
    </row>
    <row r="12" spans="1:13" ht="13.7" customHeight="1">
      <c r="A12" s="7" t="s">
        <v>264</v>
      </c>
      <c r="B12" s="7">
        <f>Zoznam!W12</f>
        <v>0</v>
      </c>
      <c r="C12" s="7">
        <f>Zoznam!X12</f>
        <v>0</v>
      </c>
      <c r="D12" s="7">
        <f t="shared" si="0"/>
        <v>0</v>
      </c>
      <c r="E12" s="7">
        <f>Zoznam!Y12</f>
        <v>0</v>
      </c>
      <c r="F12" s="7">
        <f>Zoznam!Z12</f>
        <v>0</v>
      </c>
      <c r="G12" s="7">
        <f>Zoznam!AA12</f>
        <v>0</v>
      </c>
      <c r="H12" s="7">
        <f t="shared" si="1"/>
        <v>0</v>
      </c>
      <c r="I12" s="7">
        <f>Zoznam!AB12</f>
        <v>0</v>
      </c>
      <c r="J12" s="7">
        <f>Zoznam!AC12</f>
        <v>0</v>
      </c>
      <c r="K12" s="7">
        <f t="shared" si="2"/>
        <v>0</v>
      </c>
      <c r="L12" s="7">
        <f t="shared" si="3"/>
        <v>0</v>
      </c>
      <c r="M12" s="7" t="s">
        <v>147</v>
      </c>
    </row>
    <row r="13" spans="1:13" ht="13.7" customHeight="1">
      <c r="A13" s="7" t="s">
        <v>331</v>
      </c>
      <c r="B13" s="7">
        <f>Zoznam!W13</f>
        <v>0</v>
      </c>
      <c r="C13" s="7">
        <f>Zoznam!X13</f>
        <v>0</v>
      </c>
      <c r="D13" s="7">
        <f t="shared" si="0"/>
        <v>0</v>
      </c>
      <c r="E13" s="7">
        <f>Zoznam!Y13</f>
        <v>0</v>
      </c>
      <c r="F13" s="7">
        <f>Zoznam!Z13</f>
        <v>0</v>
      </c>
      <c r="G13" s="7">
        <f>Zoznam!AA13</f>
        <v>0</v>
      </c>
      <c r="H13" s="7">
        <f t="shared" si="1"/>
        <v>0</v>
      </c>
      <c r="I13" s="7">
        <f>Zoznam!AB13</f>
        <v>0</v>
      </c>
      <c r="J13" s="7">
        <f>Zoznam!AC13</f>
        <v>0</v>
      </c>
      <c r="K13" s="7">
        <f t="shared" si="2"/>
        <v>0</v>
      </c>
      <c r="L13" s="7">
        <f t="shared" si="3"/>
        <v>0</v>
      </c>
      <c r="M13" s="7" t="s">
        <v>147</v>
      </c>
    </row>
    <row r="14" spans="1:13" ht="13.7" customHeight="1">
      <c r="A14" s="7" t="s">
        <v>437</v>
      </c>
      <c r="B14" s="7">
        <f>Zoznam!W14</f>
        <v>0</v>
      </c>
      <c r="C14" s="7">
        <f>Zoznam!X14</f>
        <v>0</v>
      </c>
      <c r="D14" s="7">
        <f t="shared" si="0"/>
        <v>0</v>
      </c>
      <c r="E14" s="7">
        <f>Zoznam!Y14</f>
        <v>0</v>
      </c>
      <c r="F14" s="7">
        <f>Zoznam!Z14</f>
        <v>0</v>
      </c>
      <c r="G14" s="7">
        <f>Zoznam!AA14</f>
        <v>0</v>
      </c>
      <c r="H14" s="7">
        <f t="shared" si="1"/>
        <v>0</v>
      </c>
      <c r="I14" s="7">
        <f>Zoznam!AB14</f>
        <v>0</v>
      </c>
      <c r="J14" s="7">
        <f>Zoznam!AC14</f>
        <v>0</v>
      </c>
      <c r="K14" s="7">
        <f t="shared" si="2"/>
        <v>0</v>
      </c>
      <c r="L14" s="7">
        <f t="shared" si="3"/>
        <v>0</v>
      </c>
      <c r="M14" s="7" t="s">
        <v>147</v>
      </c>
    </row>
    <row r="15" spans="1:13" ht="13.7" customHeight="1">
      <c r="A15" s="7" t="s">
        <v>489</v>
      </c>
      <c r="B15" s="7">
        <f>Zoznam!W15</f>
        <v>0</v>
      </c>
      <c r="C15" s="7">
        <f>Zoznam!X15</f>
        <v>0</v>
      </c>
      <c r="D15" s="7">
        <f t="shared" si="0"/>
        <v>0</v>
      </c>
      <c r="E15" s="7">
        <f>Zoznam!Y15</f>
        <v>0</v>
      </c>
      <c r="F15" s="7">
        <f>Zoznam!Z15</f>
        <v>0</v>
      </c>
      <c r="G15" s="7">
        <f>Zoznam!AA15</f>
        <v>0</v>
      </c>
      <c r="H15" s="7">
        <f t="shared" si="1"/>
        <v>0</v>
      </c>
      <c r="I15" s="7">
        <f>Zoznam!AB15</f>
        <v>0</v>
      </c>
      <c r="J15" s="7">
        <f>Zoznam!AC15</f>
        <v>0</v>
      </c>
      <c r="K15" s="7">
        <f t="shared" si="2"/>
        <v>0</v>
      </c>
      <c r="L15" s="7">
        <f t="shared" si="3"/>
        <v>0</v>
      </c>
      <c r="M15" s="7" t="s">
        <v>147</v>
      </c>
    </row>
    <row r="16" spans="1:13" ht="13.7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3.7" customHeight="1">
      <c r="A17" s="7" t="s">
        <v>490</v>
      </c>
      <c r="B17" s="7">
        <f t="shared" ref="B17:L17" si="4">SUM(B3:B15)</f>
        <v>0</v>
      </c>
      <c r="C17" s="7">
        <f t="shared" si="4"/>
        <v>0</v>
      </c>
      <c r="D17" s="7">
        <f t="shared" si="4"/>
        <v>0</v>
      </c>
      <c r="E17" s="7">
        <f t="shared" si="4"/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/>
    </row>
    <row r="18" spans="1:13" ht="13.7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3.7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3.7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3.7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3.7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3.7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3.7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3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3.7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3.7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3.7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3.7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3.7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3.7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7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3.7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3.7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3.7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3.7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3.7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3.7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3.7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7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3.7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3.7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3.7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3.7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.7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.7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3.7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3.7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3.7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3.7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3.7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3.7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3.7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3.7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3.7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3.7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3.7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3.7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3.7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3.7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3.7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3.7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3.7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3.7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3.7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3.7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3.7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3.7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3.7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3.7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3.7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3.7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3.7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3.7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3.7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3.7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3.7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3.7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3.7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3.7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3.7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3.7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3.7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3.7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3.7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3.7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3.7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3.7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3.7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3.7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3.7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3.7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3.7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3.7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3.7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3.7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3.7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3.7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3.7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3.7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ht="13.7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ht="13.7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ht="13.7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ht="13.7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ht="13.7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ht="13.7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ht="13.7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ht="13.7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ht="13.7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ht="13.7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ht="13.7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 ht="13.7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 ht="13.7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 ht="13.7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ht="13.7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ht="13.7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ht="13.7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 ht="13.7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 ht="13.7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 ht="13.7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ht="13.7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 ht="13.7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ht="13.7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3.7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 ht="13.7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 ht="13.7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 ht="13.7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 ht="13.7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 ht="13.7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 ht="13.7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 ht="13.7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 ht="13.7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 ht="13.7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ht="13.7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ht="13.7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 ht="13.7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ht="13.7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 ht="13.7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 ht="13.7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ht="13.7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 ht="13.7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 ht="13.7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 ht="13.7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 ht="13.7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 ht="13.7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 ht="13.7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 ht="13.7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ht="13.7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 ht="13.7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 ht="13.7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 ht="13.7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 ht="13.7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ht="13.7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ht="13.7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 ht="13.7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 ht="13.7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 ht="13.7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 ht="13.7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ht="13.7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 ht="13.7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 ht="13.7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 ht="13.7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 ht="13.7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 ht="13.7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ht="13.7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 ht="13.7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 ht="13.7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 ht="13.7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 ht="13.7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 ht="13.7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 ht="13.7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ht="13.7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ht="13.7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 ht="13.7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 ht="13.7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 ht="13.7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 ht="13.7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ht="13.7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 ht="13.7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 ht="13.7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ht="13.7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ht="13.7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ht="13.7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 ht="13.7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 ht="13.7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 ht="13.7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 ht="13.7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 ht="13.7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 ht="13.7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 ht="13.7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ht="13.7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ht="13.7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 ht="13.7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ht="13.7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 ht="13.7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 ht="13.7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ht="13.7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 ht="13.7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 ht="13.7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 ht="13.7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 ht="13.7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 ht="13.7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 ht="13.7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 ht="13.7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 ht="13.7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 ht="13.7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 ht="13.7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 ht="13.7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 ht="13.7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ht="13.7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 ht="13.7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 ht="13.7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 ht="13.7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 ht="13.7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 ht="13.7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ht="13.7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 ht="13.7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 ht="13.7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 ht="13.7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 ht="13.7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 ht="13.7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 ht="13.7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 ht="13.7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 ht="13.7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 ht="13.7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 ht="13.7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 ht="13.7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ht="13.7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 ht="13.7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 ht="13.7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 ht="13.7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 ht="13.7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 ht="13.7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 ht="13.7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 ht="13.7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 ht="13.7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 ht="13.7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 ht="13.7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 ht="13.7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 ht="13.7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 ht="13.7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 ht="13.7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 ht="13.7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 ht="13.7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 ht="13.7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 ht="13.7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 ht="13.7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 ht="13.7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 ht="13.7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 ht="13.7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 ht="13.7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 ht="13.7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 ht="13.7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 ht="13.7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 ht="13.7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 ht="13.7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 ht="13.7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 ht="13.7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 ht="13.7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 ht="13.7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 ht="13.7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 ht="13.7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 ht="13.7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 ht="13.7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 ht="13.7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 ht="13.7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 ht="13.7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 ht="13.7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 ht="13.7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 ht="13.7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ht="13.7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 ht="13.7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 ht="13.7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 ht="13.7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 ht="13.7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 ht="13.7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 ht="13.7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 ht="13.7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 ht="13.7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 ht="13.7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 ht="13.7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 ht="13.7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 ht="13.7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 ht="13.7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 ht="13.7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 ht="13.7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 ht="13.7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 ht="13.7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 ht="13.7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 ht="13.7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 ht="13.7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 ht="13.7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 ht="13.7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 ht="13.7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 ht="13.7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 ht="13.7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 ht="13.7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 ht="13.7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 ht="13.7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 ht="13.7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</sheetData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useFirstPageNumber="1" r:id="rId1"/>
  <headerFooter>
    <oddHeader>&amp;C&amp;"Times New Roman"&amp;12&amp;A</oddHeader>
    <oddFooter>&amp;C&amp;"Times New Roman"&amp;12Strana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828A-1167-46EF-A8E3-1C0F2EB7E903}">
  <sheetPr>
    <pageSetUpPr fitToPage="1"/>
  </sheetPr>
  <dimension ref="A1:AK47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22" sqref="A22:J22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181</v>
      </c>
      <c r="C14" s="151" t="s">
        <v>182</v>
      </c>
      <c r="D14" s="152" t="s">
        <v>183</v>
      </c>
      <c r="E14" s="153">
        <v>5</v>
      </c>
      <c r="F14" s="154" t="s">
        <v>184</v>
      </c>
      <c r="G14" s="155"/>
      <c r="H14" s="155">
        <f>ROUND(E14*G14,2)</f>
        <v>0</v>
      </c>
      <c r="I14" s="155"/>
      <c r="J14" s="155">
        <f>ROUND(E14*G14,2)</f>
        <v>0</v>
      </c>
      <c r="K14" s="156">
        <v>1.1999999999999999E-3</v>
      </c>
      <c r="L14" s="156">
        <f>E14*K14</f>
        <v>5.9999999999999993E-3</v>
      </c>
      <c r="M14" s="153"/>
      <c r="N14" s="153">
        <f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186</v>
      </c>
      <c r="Y14" s="151" t="s">
        <v>182</v>
      </c>
      <c r="Z14" s="154" t="s">
        <v>187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60" t="s">
        <v>190</v>
      </c>
      <c r="C15" s="150" t="s">
        <v>191</v>
      </c>
      <c r="D15" s="152" t="s">
        <v>192</v>
      </c>
      <c r="E15" s="153">
        <v>1</v>
      </c>
      <c r="F15" s="154" t="s">
        <v>184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3.5000000000000003E-2</v>
      </c>
      <c r="L15" s="156">
        <f>E15*K15</f>
        <v>3.5000000000000003E-2</v>
      </c>
      <c r="M15" s="153"/>
      <c r="N15" s="153">
        <f>E15*M15</f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191</v>
      </c>
      <c r="Y15" s="151" t="s">
        <v>191</v>
      </c>
      <c r="Z15" s="154" t="s">
        <v>193</v>
      </c>
      <c r="AA15" s="151" t="s">
        <v>185</v>
      </c>
      <c r="AB15" s="154"/>
      <c r="AC15" s="154"/>
      <c r="AD15" s="154"/>
      <c r="AE15" s="154"/>
      <c r="AF15" s="154"/>
      <c r="AG15" s="154"/>
      <c r="AH15" s="154"/>
      <c r="AJ15" s="94" t="s">
        <v>194</v>
      </c>
      <c r="AK15" s="94" t="s">
        <v>189</v>
      </c>
    </row>
    <row r="16" spans="1:37">
      <c r="A16" s="149">
        <v>3</v>
      </c>
      <c r="B16" s="160" t="s">
        <v>190</v>
      </c>
      <c r="C16" s="150" t="s">
        <v>195</v>
      </c>
      <c r="D16" s="152" t="s">
        <v>196</v>
      </c>
      <c r="E16" s="153">
        <v>1</v>
      </c>
      <c r="F16" s="154" t="s">
        <v>184</v>
      </c>
      <c r="G16" s="155"/>
      <c r="H16" s="155"/>
      <c r="I16" s="155">
        <f>ROUND(E16*G16,2)</f>
        <v>0</v>
      </c>
      <c r="J16" s="155">
        <f>ROUND(E16*G16,2)</f>
        <v>0</v>
      </c>
      <c r="K16" s="156"/>
      <c r="L16" s="156">
        <f>E16*K16</f>
        <v>0</v>
      </c>
      <c r="M16" s="153"/>
      <c r="N16" s="153">
        <f>E16*M16</f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89</v>
      </c>
      <c r="W16" s="158"/>
      <c r="X16" s="151" t="s">
        <v>195</v>
      </c>
      <c r="Y16" s="151" t="s">
        <v>195</v>
      </c>
      <c r="Z16" s="154" t="s">
        <v>193</v>
      </c>
      <c r="AA16" s="151" t="s">
        <v>185</v>
      </c>
      <c r="AB16" s="154"/>
      <c r="AC16" s="154"/>
      <c r="AD16" s="154"/>
      <c r="AE16" s="154"/>
      <c r="AF16" s="154"/>
      <c r="AG16" s="154"/>
      <c r="AH16" s="154"/>
      <c r="AJ16" s="94" t="s">
        <v>194</v>
      </c>
      <c r="AK16" s="94" t="s">
        <v>189</v>
      </c>
    </row>
    <row r="17" spans="1:37">
      <c r="A17" s="149">
        <v>4</v>
      </c>
      <c r="B17" s="160" t="s">
        <v>190</v>
      </c>
      <c r="C17" s="150" t="s">
        <v>197</v>
      </c>
      <c r="D17" s="152" t="s">
        <v>198</v>
      </c>
      <c r="E17" s="153">
        <v>4</v>
      </c>
      <c r="F17" s="154" t="s">
        <v>184</v>
      </c>
      <c r="G17" s="155"/>
      <c r="H17" s="155"/>
      <c r="I17" s="155">
        <f>ROUND(E17*G17,2)</f>
        <v>0</v>
      </c>
      <c r="J17" s="155">
        <f>ROUND(E17*G17,2)</f>
        <v>0</v>
      </c>
      <c r="K17" s="156"/>
      <c r="L17" s="156">
        <f>E17*K17</f>
        <v>0</v>
      </c>
      <c r="M17" s="153"/>
      <c r="N17" s="153">
        <f>E17*M17</f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89</v>
      </c>
      <c r="W17" s="158"/>
      <c r="X17" s="151" t="s">
        <v>197</v>
      </c>
      <c r="Y17" s="151" t="s">
        <v>197</v>
      </c>
      <c r="Z17" s="154" t="s">
        <v>193</v>
      </c>
      <c r="AA17" s="151" t="s">
        <v>185</v>
      </c>
      <c r="AB17" s="154"/>
      <c r="AC17" s="154"/>
      <c r="AD17" s="154"/>
      <c r="AE17" s="154"/>
      <c r="AF17" s="154"/>
      <c r="AG17" s="154"/>
      <c r="AH17" s="154"/>
      <c r="AJ17" s="94" t="s">
        <v>194</v>
      </c>
      <c r="AK17" s="94" t="s">
        <v>189</v>
      </c>
    </row>
    <row r="18" spans="1:37" ht="25.5">
      <c r="A18" s="149">
        <v>5</v>
      </c>
      <c r="B18" s="159" t="s">
        <v>181</v>
      </c>
      <c r="C18" s="151" t="s">
        <v>199</v>
      </c>
      <c r="D18" s="152" t="s">
        <v>200</v>
      </c>
      <c r="E18" s="153">
        <v>1</v>
      </c>
      <c r="F18" s="154" t="s">
        <v>184</v>
      </c>
      <c r="G18" s="155"/>
      <c r="H18" s="155">
        <f>ROUND(E18*G18,2)</f>
        <v>0</v>
      </c>
      <c r="I18" s="155"/>
      <c r="J18" s="155">
        <f>ROUND(E18*G18,2)</f>
        <v>0</v>
      </c>
      <c r="K18" s="156">
        <v>1.1999999999999999E-3</v>
      </c>
      <c r="L18" s="156">
        <f>E18*K18</f>
        <v>1.1999999999999999E-3</v>
      </c>
      <c r="M18" s="153"/>
      <c r="N18" s="153">
        <f>E18*M18</f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201</v>
      </c>
      <c r="Y18" s="151" t="s">
        <v>199</v>
      </c>
      <c r="Z18" s="154" t="s">
        <v>187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>
      <c r="A19" s="149"/>
      <c r="B19" s="159"/>
      <c r="C19" s="151"/>
      <c r="D19" s="161" t="s">
        <v>202</v>
      </c>
      <c r="E19" s="162">
        <f>J19</f>
        <v>0</v>
      </c>
      <c r="F19" s="154"/>
      <c r="G19" s="155"/>
      <c r="H19" s="162">
        <f>SUM(H12:H18)</f>
        <v>0</v>
      </c>
      <c r="I19" s="162">
        <f>SUM(I12:I18)</f>
        <v>0</v>
      </c>
      <c r="J19" s="162">
        <f>SUM(J12:J18)</f>
        <v>0</v>
      </c>
      <c r="K19" s="156"/>
      <c r="L19" s="163">
        <f>SUM(L12:L18)</f>
        <v>4.2200000000000001E-2</v>
      </c>
      <c r="M19" s="153"/>
      <c r="N19" s="164">
        <f>SUM(N12:N18)</f>
        <v>0</v>
      </c>
      <c r="O19" s="154"/>
      <c r="P19" s="154"/>
      <c r="Q19" s="153"/>
      <c r="R19" s="153"/>
      <c r="S19" s="153"/>
      <c r="T19" s="157"/>
      <c r="U19" s="157"/>
      <c r="V19" s="157"/>
      <c r="W19" s="158">
        <f>SUM(W12:W18)</f>
        <v>0</v>
      </c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</row>
    <row r="20" spans="1:37">
      <c r="A20" s="149"/>
      <c r="B20" s="159"/>
      <c r="C20" s="151"/>
      <c r="D20" s="152"/>
      <c r="E20" s="153"/>
      <c r="F20" s="154"/>
      <c r="G20" s="155"/>
      <c r="H20" s="155"/>
      <c r="I20" s="155"/>
      <c r="J20" s="155"/>
      <c r="K20" s="156"/>
      <c r="L20" s="156"/>
      <c r="M20" s="153"/>
      <c r="N20" s="153"/>
      <c r="O20" s="154"/>
      <c r="P20" s="154"/>
      <c r="Q20" s="153"/>
      <c r="R20" s="153"/>
      <c r="S20" s="153"/>
      <c r="T20" s="157"/>
      <c r="U20" s="157"/>
      <c r="V20" s="157"/>
      <c r="W20" s="158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1" t="s">
        <v>203</v>
      </c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 ht="25.5">
      <c r="A22" s="173">
        <v>6</v>
      </c>
      <c r="B22" s="174" t="s">
        <v>204</v>
      </c>
      <c r="C22" s="175" t="s">
        <v>205</v>
      </c>
      <c r="D22" s="176" t="s">
        <v>206</v>
      </c>
      <c r="E22" s="177">
        <v>8</v>
      </c>
      <c r="F22" s="178" t="s">
        <v>184</v>
      </c>
      <c r="G22" s="179"/>
      <c r="H22" s="179">
        <f t="shared" ref="H22:H27" si="0">ROUND(E22*G22,2)</f>
        <v>0</v>
      </c>
      <c r="I22" s="179"/>
      <c r="J22" s="179">
        <f t="shared" ref="J22:J27" si="1">ROUND(E22*G22,2)</f>
        <v>0</v>
      </c>
      <c r="K22" s="156">
        <v>1.74E-3</v>
      </c>
      <c r="L22" s="156">
        <f t="shared" ref="L22:L27" si="2">E22*K22</f>
        <v>1.392E-2</v>
      </c>
      <c r="M22" s="153"/>
      <c r="N22" s="153">
        <f t="shared" ref="N22:N27" si="3">E22*M22</f>
        <v>0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207</v>
      </c>
      <c r="Y22" s="151" t="s">
        <v>205</v>
      </c>
      <c r="Z22" s="154" t="s">
        <v>208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 ht="25.5">
      <c r="A23" s="149">
        <v>7</v>
      </c>
      <c r="B23" s="159" t="s">
        <v>209</v>
      </c>
      <c r="C23" s="151" t="s">
        <v>210</v>
      </c>
      <c r="D23" s="152" t="s">
        <v>211</v>
      </c>
      <c r="E23" s="153">
        <v>4</v>
      </c>
      <c r="F23" s="154" t="s">
        <v>184</v>
      </c>
      <c r="G23" s="155"/>
      <c r="H23" s="155">
        <f t="shared" si="0"/>
        <v>0</v>
      </c>
      <c r="I23" s="155"/>
      <c r="J23" s="155">
        <f t="shared" si="1"/>
        <v>0</v>
      </c>
      <c r="K23" s="156"/>
      <c r="L23" s="156">
        <f t="shared" si="2"/>
        <v>0</v>
      </c>
      <c r="M23" s="153"/>
      <c r="N23" s="153">
        <f t="shared" si="3"/>
        <v>0</v>
      </c>
      <c r="O23" s="154"/>
      <c r="P23" s="154" t="s">
        <v>185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212</v>
      </c>
      <c r="Y23" s="151" t="s">
        <v>210</v>
      </c>
      <c r="Z23" s="154" t="s">
        <v>213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188</v>
      </c>
      <c r="AK23" s="94" t="s">
        <v>189</v>
      </c>
    </row>
    <row r="24" spans="1:37">
      <c r="A24" s="149">
        <v>8</v>
      </c>
      <c r="B24" s="159" t="s">
        <v>209</v>
      </c>
      <c r="C24" s="151" t="s">
        <v>214</v>
      </c>
      <c r="D24" s="152" t="s">
        <v>215</v>
      </c>
      <c r="E24" s="153">
        <v>1</v>
      </c>
      <c r="F24" s="154" t="s">
        <v>184</v>
      </c>
      <c r="G24" s="155"/>
      <c r="H24" s="155">
        <f t="shared" si="0"/>
        <v>0</v>
      </c>
      <c r="I24" s="155"/>
      <c r="J24" s="155">
        <f t="shared" si="1"/>
        <v>0</v>
      </c>
      <c r="K24" s="156"/>
      <c r="L24" s="156">
        <f t="shared" si="2"/>
        <v>0</v>
      </c>
      <c r="M24" s="153"/>
      <c r="N24" s="153">
        <f t="shared" si="3"/>
        <v>0</v>
      </c>
      <c r="O24" s="154"/>
      <c r="P24" s="154" t="s">
        <v>185</v>
      </c>
      <c r="Q24" s="153"/>
      <c r="R24" s="153"/>
      <c r="S24" s="153"/>
      <c r="T24" s="157"/>
      <c r="U24" s="157"/>
      <c r="V24" s="157" t="s">
        <v>96</v>
      </c>
      <c r="W24" s="158"/>
      <c r="X24" s="151" t="s">
        <v>216</v>
      </c>
      <c r="Y24" s="151" t="s">
        <v>214</v>
      </c>
      <c r="Z24" s="154" t="s">
        <v>213</v>
      </c>
      <c r="AA24" s="154"/>
      <c r="AB24" s="154"/>
      <c r="AC24" s="154"/>
      <c r="AD24" s="154"/>
      <c r="AE24" s="154"/>
      <c r="AF24" s="154"/>
      <c r="AG24" s="154"/>
      <c r="AH24" s="154"/>
      <c r="AJ24" s="94" t="s">
        <v>188</v>
      </c>
      <c r="AK24" s="94" t="s">
        <v>189</v>
      </c>
    </row>
    <row r="25" spans="1:37">
      <c r="A25" s="149">
        <v>9</v>
      </c>
      <c r="B25" s="159" t="s">
        <v>209</v>
      </c>
      <c r="C25" s="151" t="s">
        <v>217</v>
      </c>
      <c r="D25" s="152" t="s">
        <v>218</v>
      </c>
      <c r="E25" s="153">
        <v>1</v>
      </c>
      <c r="F25" s="154" t="s">
        <v>184</v>
      </c>
      <c r="G25" s="155"/>
      <c r="H25" s="155">
        <f t="shared" si="0"/>
        <v>0</v>
      </c>
      <c r="I25" s="155"/>
      <c r="J25" s="155">
        <f t="shared" si="1"/>
        <v>0</v>
      </c>
      <c r="K25" s="156"/>
      <c r="L25" s="156">
        <f t="shared" si="2"/>
        <v>0</v>
      </c>
      <c r="M25" s="153"/>
      <c r="N25" s="153">
        <f t="shared" si="3"/>
        <v>0</v>
      </c>
      <c r="O25" s="154"/>
      <c r="P25" s="154" t="s">
        <v>185</v>
      </c>
      <c r="Q25" s="153"/>
      <c r="R25" s="153"/>
      <c r="S25" s="153"/>
      <c r="T25" s="157"/>
      <c r="U25" s="157"/>
      <c r="V25" s="157" t="s">
        <v>96</v>
      </c>
      <c r="W25" s="158"/>
      <c r="X25" s="151" t="s">
        <v>219</v>
      </c>
      <c r="Y25" s="151" t="s">
        <v>217</v>
      </c>
      <c r="Z25" s="154" t="s">
        <v>213</v>
      </c>
      <c r="AA25" s="154"/>
      <c r="AB25" s="154"/>
      <c r="AC25" s="154"/>
      <c r="AD25" s="154"/>
      <c r="AE25" s="154"/>
      <c r="AF25" s="154"/>
      <c r="AG25" s="154"/>
      <c r="AH25" s="154"/>
      <c r="AJ25" s="94" t="s">
        <v>188</v>
      </c>
      <c r="AK25" s="94" t="s">
        <v>189</v>
      </c>
    </row>
    <row r="26" spans="1:37" ht="25.5">
      <c r="A26" s="149">
        <v>10</v>
      </c>
      <c r="B26" s="159" t="s">
        <v>209</v>
      </c>
      <c r="C26" s="151" t="s">
        <v>220</v>
      </c>
      <c r="D26" s="152" t="s">
        <v>221</v>
      </c>
      <c r="E26" s="153">
        <v>8.64</v>
      </c>
      <c r="F26" s="154" t="s">
        <v>222</v>
      </c>
      <c r="G26" s="155"/>
      <c r="H26" s="155">
        <f t="shared" si="0"/>
        <v>0</v>
      </c>
      <c r="I26" s="155"/>
      <c r="J26" s="155">
        <f t="shared" si="1"/>
        <v>0</v>
      </c>
      <c r="K26" s="156">
        <v>9.3999999999999997E-4</v>
      </c>
      <c r="L26" s="156">
        <f t="shared" si="2"/>
        <v>8.1215999999999997E-3</v>
      </c>
      <c r="M26" s="153">
        <v>5.3999999999999999E-2</v>
      </c>
      <c r="N26" s="153">
        <f t="shared" si="3"/>
        <v>0.46656000000000003</v>
      </c>
      <c r="O26" s="154"/>
      <c r="P26" s="154" t="s">
        <v>185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223</v>
      </c>
      <c r="Y26" s="151" t="s">
        <v>220</v>
      </c>
      <c r="Z26" s="154" t="s">
        <v>213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188</v>
      </c>
      <c r="AK26" s="94" t="s">
        <v>189</v>
      </c>
    </row>
    <row r="27" spans="1:37">
      <c r="A27" s="149">
        <v>11</v>
      </c>
      <c r="B27" s="159" t="s">
        <v>209</v>
      </c>
      <c r="C27" s="151" t="s">
        <v>224</v>
      </c>
      <c r="D27" s="152" t="s">
        <v>225</v>
      </c>
      <c r="E27" s="153">
        <v>4.2930000000000001</v>
      </c>
      <c r="F27" s="154" t="s">
        <v>222</v>
      </c>
      <c r="G27" s="155"/>
      <c r="H27" s="155">
        <f t="shared" si="0"/>
        <v>0</v>
      </c>
      <c r="I27" s="155"/>
      <c r="J27" s="155">
        <f t="shared" si="1"/>
        <v>0</v>
      </c>
      <c r="K27" s="156">
        <v>1.0300000000000001E-3</v>
      </c>
      <c r="L27" s="156">
        <f t="shared" si="2"/>
        <v>4.421790000000001E-3</v>
      </c>
      <c r="M27" s="153">
        <v>6.7000000000000004E-2</v>
      </c>
      <c r="N27" s="153">
        <f t="shared" si="3"/>
        <v>0.28763100000000003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226</v>
      </c>
      <c r="Y27" s="151" t="s">
        <v>224</v>
      </c>
      <c r="Z27" s="154" t="s">
        <v>213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188</v>
      </c>
      <c r="AK27" s="94" t="s">
        <v>189</v>
      </c>
    </row>
    <row r="28" spans="1:37">
      <c r="A28" s="149"/>
      <c r="B28" s="159"/>
      <c r="C28" s="151"/>
      <c r="D28" s="161" t="s">
        <v>227</v>
      </c>
      <c r="E28" s="162">
        <f>J28</f>
        <v>0</v>
      </c>
      <c r="F28" s="154"/>
      <c r="G28" s="155"/>
      <c r="H28" s="162">
        <f>SUM(H21:H27)</f>
        <v>0</v>
      </c>
      <c r="I28" s="162">
        <f>SUM(I21:I27)</f>
        <v>0</v>
      </c>
      <c r="J28" s="162">
        <f>SUM(J21:J27)</f>
        <v>0</v>
      </c>
      <c r="K28" s="156"/>
      <c r="L28" s="163">
        <f>SUM(L21:L27)</f>
        <v>2.6463390000000003E-2</v>
      </c>
      <c r="M28" s="153"/>
      <c r="N28" s="164">
        <f>SUM(N21:N27)</f>
        <v>0.75419100000000006</v>
      </c>
      <c r="O28" s="154"/>
      <c r="P28" s="154"/>
      <c r="Q28" s="153"/>
      <c r="R28" s="153"/>
      <c r="S28" s="153"/>
      <c r="T28" s="157"/>
      <c r="U28" s="157"/>
      <c r="V28" s="157"/>
      <c r="W28" s="158">
        <f>SUM(W21:W27)</f>
        <v>0</v>
      </c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/>
      <c r="B29" s="159"/>
      <c r="C29" s="151"/>
      <c r="D29" s="152"/>
      <c r="E29" s="153"/>
      <c r="F29" s="154"/>
      <c r="G29" s="155"/>
      <c r="H29" s="155"/>
      <c r="I29" s="155"/>
      <c r="J29" s="155"/>
      <c r="K29" s="156"/>
      <c r="L29" s="156"/>
      <c r="M29" s="153"/>
      <c r="N29" s="153"/>
      <c r="O29" s="154"/>
      <c r="P29" s="154"/>
      <c r="Q29" s="153"/>
      <c r="R29" s="153"/>
      <c r="S29" s="153"/>
      <c r="T29" s="157"/>
      <c r="U29" s="157"/>
      <c r="V29" s="157"/>
      <c r="W29" s="158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</row>
    <row r="30" spans="1:37">
      <c r="A30" s="149"/>
      <c r="B30" s="159"/>
      <c r="C30" s="151"/>
      <c r="D30" s="161" t="s">
        <v>228</v>
      </c>
      <c r="E30" s="164">
        <f>J30</f>
        <v>0</v>
      </c>
      <c r="F30" s="154"/>
      <c r="G30" s="155"/>
      <c r="H30" s="162">
        <f>+H19+H28</f>
        <v>0</v>
      </c>
      <c r="I30" s="162">
        <f>+I19+I28</f>
        <v>0</v>
      </c>
      <c r="J30" s="162">
        <f>+J19+J28</f>
        <v>0</v>
      </c>
      <c r="K30" s="156"/>
      <c r="L30" s="163">
        <f>+L19+L28</f>
        <v>6.8663390000000005E-2</v>
      </c>
      <c r="M30" s="153"/>
      <c r="N30" s="164">
        <f>+N19+N28</f>
        <v>0.75419100000000006</v>
      </c>
      <c r="O30" s="154"/>
      <c r="P30" s="154"/>
      <c r="Q30" s="153"/>
      <c r="R30" s="153"/>
      <c r="S30" s="153"/>
      <c r="T30" s="157"/>
      <c r="U30" s="157"/>
      <c r="V30" s="157"/>
      <c r="W30" s="158">
        <f>+W19+W28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0" t="s">
        <v>229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1" t="s">
        <v>230</v>
      </c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 ht="25.5">
      <c r="A34" s="149">
        <v>12</v>
      </c>
      <c r="B34" s="159" t="s">
        <v>231</v>
      </c>
      <c r="C34" s="151" t="s">
        <v>232</v>
      </c>
      <c r="D34" s="152" t="s">
        <v>233</v>
      </c>
      <c r="E34" s="153">
        <v>6</v>
      </c>
      <c r="F34" s="154" t="s">
        <v>234</v>
      </c>
      <c r="G34" s="155"/>
      <c r="H34" s="155">
        <f>ROUND(E34*G34,2)</f>
        <v>0</v>
      </c>
      <c r="I34" s="155"/>
      <c r="J34" s="155">
        <f>ROUND(E34*G34,2)</f>
        <v>0</v>
      </c>
      <c r="K34" s="156">
        <v>2.1000000000000001E-4</v>
      </c>
      <c r="L34" s="156">
        <f>E34*K34</f>
        <v>1.2600000000000001E-3</v>
      </c>
      <c r="M34" s="153"/>
      <c r="N34" s="153">
        <f>E34*M34</f>
        <v>0</v>
      </c>
      <c r="O34" s="154"/>
      <c r="P34" s="154" t="s">
        <v>185</v>
      </c>
      <c r="Q34" s="153"/>
      <c r="R34" s="153"/>
      <c r="S34" s="153"/>
      <c r="T34" s="157"/>
      <c r="U34" s="157"/>
      <c r="V34" s="157" t="s">
        <v>235</v>
      </c>
      <c r="W34" s="158"/>
      <c r="X34" s="151" t="s">
        <v>236</v>
      </c>
      <c r="Y34" s="151" t="s">
        <v>232</v>
      </c>
      <c r="Z34" s="154" t="s">
        <v>237</v>
      </c>
      <c r="AA34" s="154"/>
      <c r="AB34" s="154"/>
      <c r="AC34" s="154"/>
      <c r="AD34" s="154"/>
      <c r="AE34" s="154"/>
      <c r="AF34" s="154"/>
      <c r="AG34" s="154"/>
      <c r="AH34" s="154"/>
      <c r="AJ34" s="94" t="s">
        <v>238</v>
      </c>
      <c r="AK34" s="94" t="s">
        <v>189</v>
      </c>
    </row>
    <row r="35" spans="1:37">
      <c r="A35" s="149">
        <v>13</v>
      </c>
      <c r="B35" s="159" t="s">
        <v>231</v>
      </c>
      <c r="C35" s="151" t="s">
        <v>239</v>
      </c>
      <c r="D35" s="152" t="s">
        <v>240</v>
      </c>
      <c r="E35" s="153">
        <v>4.8</v>
      </c>
      <c r="F35" s="154" t="s">
        <v>234</v>
      </c>
      <c r="G35" s="155"/>
      <c r="H35" s="155">
        <f>ROUND(E35*G35,2)</f>
        <v>0</v>
      </c>
      <c r="I35" s="155"/>
      <c r="J35" s="155">
        <f>ROUND(E35*G35,2)</f>
        <v>0</v>
      </c>
      <c r="K35" s="156"/>
      <c r="L35" s="156">
        <f>E35*K35</f>
        <v>0</v>
      </c>
      <c r="M35" s="153">
        <v>1E-3</v>
      </c>
      <c r="N35" s="153">
        <f>E35*M35</f>
        <v>4.7999999999999996E-3</v>
      </c>
      <c r="O35" s="154"/>
      <c r="P35" s="154" t="s">
        <v>185</v>
      </c>
      <c r="Q35" s="153"/>
      <c r="R35" s="153"/>
      <c r="S35" s="153"/>
      <c r="T35" s="157"/>
      <c r="U35" s="157"/>
      <c r="V35" s="157" t="s">
        <v>235</v>
      </c>
      <c r="W35" s="158"/>
      <c r="X35" s="151" t="s">
        <v>241</v>
      </c>
      <c r="Y35" s="151" t="s">
        <v>239</v>
      </c>
      <c r="Z35" s="154" t="s">
        <v>242</v>
      </c>
      <c r="AA35" s="154"/>
      <c r="AB35" s="154"/>
      <c r="AC35" s="154"/>
      <c r="AD35" s="154"/>
      <c r="AE35" s="154"/>
      <c r="AF35" s="154"/>
      <c r="AG35" s="154"/>
      <c r="AH35" s="154"/>
      <c r="AJ35" s="94" t="s">
        <v>238</v>
      </c>
      <c r="AK35" s="94" t="s">
        <v>189</v>
      </c>
    </row>
    <row r="36" spans="1:37">
      <c r="A36" s="149"/>
      <c r="B36" s="159"/>
      <c r="C36" s="151"/>
      <c r="D36" s="161" t="s">
        <v>243</v>
      </c>
      <c r="E36" s="162">
        <f>J36</f>
        <v>0</v>
      </c>
      <c r="F36" s="154"/>
      <c r="G36" s="155"/>
      <c r="H36" s="162">
        <f>SUM(H32:H35)</f>
        <v>0</v>
      </c>
      <c r="I36" s="162">
        <f>SUM(I32:I35)</f>
        <v>0</v>
      </c>
      <c r="J36" s="162">
        <f>SUM(J32:J35)</f>
        <v>0</v>
      </c>
      <c r="K36" s="156"/>
      <c r="L36" s="163">
        <f>SUM(L32:L35)</f>
        <v>1.2600000000000001E-3</v>
      </c>
      <c r="M36" s="153"/>
      <c r="N36" s="164">
        <f>SUM(N32:N35)</f>
        <v>4.7999999999999996E-3</v>
      </c>
      <c r="O36" s="154"/>
      <c r="P36" s="154"/>
      <c r="Q36" s="153"/>
      <c r="R36" s="153"/>
      <c r="S36" s="153"/>
      <c r="T36" s="157"/>
      <c r="U36" s="157"/>
      <c r="V36" s="157"/>
      <c r="W36" s="158">
        <f>SUM(W32:W35)</f>
        <v>0</v>
      </c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9"/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1" t="s">
        <v>244</v>
      </c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 ht="25.5">
      <c r="A39" s="149">
        <v>14</v>
      </c>
      <c r="B39" s="159" t="s">
        <v>245</v>
      </c>
      <c r="C39" s="151" t="s">
        <v>246</v>
      </c>
      <c r="D39" s="152" t="s">
        <v>247</v>
      </c>
      <c r="E39" s="153">
        <v>4</v>
      </c>
      <c r="F39" s="154" t="s">
        <v>184</v>
      </c>
      <c r="G39" s="155"/>
      <c r="H39" s="155">
        <f>ROUND(E39*G39,2)</f>
        <v>0</v>
      </c>
      <c r="I39" s="155"/>
      <c r="J39" s="155">
        <f>ROUND(E39*G39,2)</f>
        <v>0</v>
      </c>
      <c r="K39" s="156">
        <v>5.0000000000000001E-3</v>
      </c>
      <c r="L39" s="156">
        <f>E39*K39</f>
        <v>0.02</v>
      </c>
      <c r="M39" s="153"/>
      <c r="N39" s="153">
        <f>E39*M39</f>
        <v>0</v>
      </c>
      <c r="O39" s="154"/>
      <c r="P39" s="154" t="s">
        <v>185</v>
      </c>
      <c r="Q39" s="153"/>
      <c r="R39" s="153"/>
      <c r="S39" s="153"/>
      <c r="T39" s="157"/>
      <c r="U39" s="157"/>
      <c r="V39" s="157" t="s">
        <v>235</v>
      </c>
      <c r="W39" s="158"/>
      <c r="X39" s="151" t="s">
        <v>248</v>
      </c>
      <c r="Y39" s="151" t="s">
        <v>246</v>
      </c>
      <c r="Z39" s="154" t="s">
        <v>237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238</v>
      </c>
      <c r="AK39" s="94" t="s">
        <v>189</v>
      </c>
    </row>
    <row r="40" spans="1:37" ht="25.5">
      <c r="A40" s="149">
        <v>15</v>
      </c>
      <c r="B40" s="159" t="s">
        <v>245</v>
      </c>
      <c r="C40" s="151" t="s">
        <v>249</v>
      </c>
      <c r="D40" s="152" t="s">
        <v>250</v>
      </c>
      <c r="E40" s="153">
        <v>5</v>
      </c>
      <c r="F40" s="154" t="s">
        <v>184</v>
      </c>
      <c r="G40" s="155"/>
      <c r="H40" s="155">
        <f>ROUND(E40*G40,2)</f>
        <v>0</v>
      </c>
      <c r="I40" s="155"/>
      <c r="J40" s="155">
        <f>ROUND(E40*G40,2)</f>
        <v>0</v>
      </c>
      <c r="K40" s="156">
        <v>2.0000000000000002E-5</v>
      </c>
      <c r="L40" s="156">
        <f>E40*K40</f>
        <v>1E-4</v>
      </c>
      <c r="M40" s="153"/>
      <c r="N40" s="153">
        <f>E40*M40</f>
        <v>0</v>
      </c>
      <c r="O40" s="154"/>
      <c r="P40" s="154" t="s">
        <v>185</v>
      </c>
      <c r="Q40" s="153"/>
      <c r="R40" s="153"/>
      <c r="S40" s="153"/>
      <c r="T40" s="157"/>
      <c r="U40" s="157"/>
      <c r="V40" s="157" t="s">
        <v>235</v>
      </c>
      <c r="W40" s="158"/>
      <c r="X40" s="151" t="s">
        <v>251</v>
      </c>
      <c r="Y40" s="151" t="s">
        <v>249</v>
      </c>
      <c r="Z40" s="154" t="s">
        <v>252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238</v>
      </c>
      <c r="AK40" s="94" t="s">
        <v>189</v>
      </c>
    </row>
    <row r="41" spans="1:37">
      <c r="A41" s="149">
        <v>16</v>
      </c>
      <c r="B41" s="160" t="s">
        <v>190</v>
      </c>
      <c r="C41" s="150" t="s">
        <v>253</v>
      </c>
      <c r="D41" s="152" t="s">
        <v>254</v>
      </c>
      <c r="E41" s="153">
        <v>1</v>
      </c>
      <c r="F41" s="154" t="s">
        <v>184</v>
      </c>
      <c r="G41" s="155"/>
      <c r="H41" s="155"/>
      <c r="I41" s="155">
        <f>ROUND(E41*G41,2)</f>
        <v>0</v>
      </c>
      <c r="J41" s="155">
        <f>ROUND(E41*G41,2)</f>
        <v>0</v>
      </c>
      <c r="K41" s="156">
        <v>1.2E-2</v>
      </c>
      <c r="L41" s="156">
        <f>E41*K41</f>
        <v>1.2E-2</v>
      </c>
      <c r="M41" s="153"/>
      <c r="N41" s="153">
        <f>E41*M41</f>
        <v>0</v>
      </c>
      <c r="O41" s="154"/>
      <c r="P41" s="154" t="s">
        <v>185</v>
      </c>
      <c r="Q41" s="153"/>
      <c r="R41" s="153"/>
      <c r="S41" s="153"/>
      <c r="T41" s="157"/>
      <c r="U41" s="157"/>
      <c r="V41" s="157" t="s">
        <v>89</v>
      </c>
      <c r="W41" s="158"/>
      <c r="X41" s="151" t="s">
        <v>253</v>
      </c>
      <c r="Y41" s="151" t="s">
        <v>253</v>
      </c>
      <c r="Z41" s="154" t="s">
        <v>255</v>
      </c>
      <c r="AA41" s="151" t="s">
        <v>185</v>
      </c>
      <c r="AB41" s="154"/>
      <c r="AC41" s="154"/>
      <c r="AD41" s="154"/>
      <c r="AE41" s="154"/>
      <c r="AF41" s="154"/>
      <c r="AG41" s="154"/>
      <c r="AH41" s="154"/>
      <c r="AJ41" s="94" t="s">
        <v>256</v>
      </c>
      <c r="AK41" s="94" t="s">
        <v>189</v>
      </c>
    </row>
    <row r="42" spans="1:37">
      <c r="A42" s="149">
        <v>17</v>
      </c>
      <c r="B42" s="160" t="s">
        <v>190</v>
      </c>
      <c r="C42" s="150" t="s">
        <v>257</v>
      </c>
      <c r="D42" s="152" t="s">
        <v>258</v>
      </c>
      <c r="E42" s="153">
        <v>4</v>
      </c>
      <c r="F42" s="154" t="s">
        <v>184</v>
      </c>
      <c r="G42" s="155"/>
      <c r="H42" s="155"/>
      <c r="I42" s="155">
        <f>ROUND(E42*G42,2)</f>
        <v>0</v>
      </c>
      <c r="J42" s="155">
        <f>ROUND(E42*G42,2)</f>
        <v>0</v>
      </c>
      <c r="K42" s="156">
        <v>2.3E-2</v>
      </c>
      <c r="L42" s="156">
        <f>E42*K42</f>
        <v>9.1999999999999998E-2</v>
      </c>
      <c r="M42" s="153"/>
      <c r="N42" s="153">
        <f>E42*M42</f>
        <v>0</v>
      </c>
      <c r="O42" s="154"/>
      <c r="P42" s="154" t="s">
        <v>185</v>
      </c>
      <c r="Q42" s="153"/>
      <c r="R42" s="153"/>
      <c r="S42" s="153"/>
      <c r="T42" s="157"/>
      <c r="U42" s="157"/>
      <c r="V42" s="157" t="s">
        <v>89</v>
      </c>
      <c r="W42" s="158"/>
      <c r="X42" s="151" t="s">
        <v>257</v>
      </c>
      <c r="Y42" s="151" t="s">
        <v>257</v>
      </c>
      <c r="Z42" s="154" t="s">
        <v>255</v>
      </c>
      <c r="AA42" s="151" t="s">
        <v>185</v>
      </c>
      <c r="AB42" s="154"/>
      <c r="AC42" s="154"/>
      <c r="AD42" s="154"/>
      <c r="AE42" s="154"/>
      <c r="AF42" s="154"/>
      <c r="AG42" s="154"/>
      <c r="AH42" s="154"/>
      <c r="AJ42" s="94" t="s">
        <v>256</v>
      </c>
      <c r="AK42" s="94" t="s">
        <v>189</v>
      </c>
    </row>
    <row r="43" spans="1:37">
      <c r="A43" s="149"/>
      <c r="B43" s="159"/>
      <c r="C43" s="151"/>
      <c r="D43" s="161" t="s">
        <v>259</v>
      </c>
      <c r="E43" s="162">
        <f>J43</f>
        <v>0</v>
      </c>
      <c r="F43" s="154"/>
      <c r="G43" s="155"/>
      <c r="H43" s="162">
        <f>SUM(H38:H42)</f>
        <v>0</v>
      </c>
      <c r="I43" s="162">
        <f>SUM(I38:I42)</f>
        <v>0</v>
      </c>
      <c r="J43" s="162">
        <f>SUM(J38:J42)</f>
        <v>0</v>
      </c>
      <c r="K43" s="156"/>
      <c r="L43" s="163">
        <f>SUM(L38:L42)</f>
        <v>0.1241</v>
      </c>
      <c r="M43" s="153"/>
      <c r="N43" s="164">
        <f>SUM(N38:N42)</f>
        <v>0</v>
      </c>
      <c r="O43" s="154"/>
      <c r="P43" s="154"/>
      <c r="Q43" s="153"/>
      <c r="R43" s="153"/>
      <c r="S43" s="153"/>
      <c r="T43" s="157"/>
      <c r="U43" s="157"/>
      <c r="V43" s="157"/>
      <c r="W43" s="158">
        <f>SUM(W38:W42)</f>
        <v>0</v>
      </c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9"/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9"/>
      <c r="C45" s="151"/>
      <c r="D45" s="161" t="s">
        <v>260</v>
      </c>
      <c r="E45" s="162">
        <f>J45</f>
        <v>0</v>
      </c>
      <c r="F45" s="154"/>
      <c r="G45" s="155"/>
      <c r="H45" s="162">
        <f>+H36+H43</f>
        <v>0</v>
      </c>
      <c r="I45" s="162">
        <f>+I36+I43</f>
        <v>0</v>
      </c>
      <c r="J45" s="162">
        <f>+J36+J43</f>
        <v>0</v>
      </c>
      <c r="K45" s="156"/>
      <c r="L45" s="163">
        <f>+L36+L43</f>
        <v>0.12536</v>
      </c>
      <c r="M45" s="153"/>
      <c r="N45" s="164">
        <f>+N36+N43</f>
        <v>4.7999999999999996E-3</v>
      </c>
      <c r="O45" s="154"/>
      <c r="P45" s="154"/>
      <c r="Q45" s="153"/>
      <c r="R45" s="153"/>
      <c r="S45" s="153"/>
      <c r="T45" s="157"/>
      <c r="U45" s="157"/>
      <c r="V45" s="157"/>
      <c r="W45" s="158">
        <f>+W36+W43</f>
        <v>0</v>
      </c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9"/>
      <c r="C47" s="151"/>
      <c r="D47" s="165" t="s">
        <v>261</v>
      </c>
      <c r="E47" s="162">
        <f>J47</f>
        <v>0</v>
      </c>
      <c r="F47" s="154"/>
      <c r="G47" s="155"/>
      <c r="H47" s="162">
        <f>+H30+H45</f>
        <v>0</v>
      </c>
      <c r="I47" s="162">
        <f>+I30+I45</f>
        <v>0</v>
      </c>
      <c r="J47" s="162">
        <f>+J30+J45</f>
        <v>0</v>
      </c>
      <c r="K47" s="156"/>
      <c r="L47" s="163">
        <f>+L30+L45</f>
        <v>0.19402339000000002</v>
      </c>
      <c r="M47" s="153"/>
      <c r="N47" s="164">
        <f>+N30+N45</f>
        <v>0.75899100000000008</v>
      </c>
      <c r="O47" s="154"/>
      <c r="P47" s="154"/>
      <c r="Q47" s="153"/>
      <c r="R47" s="153"/>
      <c r="S47" s="153"/>
      <c r="T47" s="157"/>
      <c r="U47" s="157"/>
      <c r="V47" s="157"/>
      <c r="W47" s="158">
        <f>+W30+W45</f>
        <v>0</v>
      </c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C018-A1BA-4835-90FF-A3EF17E9E75F}">
  <sheetPr>
    <pageSetUpPr fitToPage="1"/>
  </sheetPr>
  <dimension ref="A1:AK51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F3" sqref="AF3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265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59" t="s">
        <v>181</v>
      </c>
      <c r="C14" s="151" t="s">
        <v>266</v>
      </c>
      <c r="D14" s="152" t="s">
        <v>267</v>
      </c>
      <c r="E14" s="153">
        <v>313.815</v>
      </c>
      <c r="F14" s="154" t="s">
        <v>222</v>
      </c>
      <c r="G14" s="155"/>
      <c r="H14" s="155">
        <f>ROUND(E14*G14,2)</f>
        <v>0</v>
      </c>
      <c r="I14" s="155"/>
      <c r="J14" s="155">
        <f t="shared" ref="J14:J22" si="0">ROUND(E14*G14,2)</f>
        <v>0</v>
      </c>
      <c r="K14" s="156">
        <v>1.6000000000000001E-4</v>
      </c>
      <c r="L14" s="156">
        <f t="shared" ref="L14:L22" si="1">E14*K14</f>
        <v>5.0210400000000002E-2</v>
      </c>
      <c r="M14" s="153"/>
      <c r="N14" s="153">
        <f t="shared" ref="N14:N22" si="2"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268</v>
      </c>
      <c r="Y14" s="151" t="s">
        <v>266</v>
      </c>
      <c r="Z14" s="154" t="s">
        <v>237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 ht="25.5">
      <c r="A15" s="149">
        <v>2</v>
      </c>
      <c r="B15" s="159" t="s">
        <v>181</v>
      </c>
      <c r="C15" s="151" t="s">
        <v>269</v>
      </c>
      <c r="D15" s="152" t="s">
        <v>270</v>
      </c>
      <c r="E15" s="153">
        <v>313.815</v>
      </c>
      <c r="F15" s="154" t="s">
        <v>222</v>
      </c>
      <c r="G15" s="155"/>
      <c r="H15" s="155">
        <f>ROUND(E15*G15,2)</f>
        <v>0</v>
      </c>
      <c r="I15" s="155"/>
      <c r="J15" s="155">
        <f t="shared" si="0"/>
        <v>0</v>
      </c>
      <c r="K15" s="156">
        <v>2.4000000000000001E-4</v>
      </c>
      <c r="L15" s="156">
        <f t="shared" si="1"/>
        <v>7.5315599999999996E-2</v>
      </c>
      <c r="M15" s="153"/>
      <c r="N15" s="153">
        <f t="shared" si="2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271</v>
      </c>
      <c r="Y15" s="151" t="s">
        <v>269</v>
      </c>
      <c r="Z15" s="154" t="s">
        <v>237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 ht="25.5">
      <c r="A16" s="149">
        <v>3</v>
      </c>
      <c r="B16" s="159" t="s">
        <v>181</v>
      </c>
      <c r="C16" s="151" t="s">
        <v>272</v>
      </c>
      <c r="D16" s="152" t="s">
        <v>273</v>
      </c>
      <c r="E16" s="153">
        <v>287.41399999999999</v>
      </c>
      <c r="F16" s="154" t="s">
        <v>222</v>
      </c>
      <c r="G16" s="155"/>
      <c r="H16" s="155">
        <f>ROUND(E16*G16,2)</f>
        <v>0</v>
      </c>
      <c r="I16" s="155"/>
      <c r="J16" s="155">
        <f t="shared" si="0"/>
        <v>0</v>
      </c>
      <c r="K16" s="156">
        <v>4.4000000000000003E-3</v>
      </c>
      <c r="L16" s="156">
        <f t="shared" si="1"/>
        <v>1.2646216000000001</v>
      </c>
      <c r="M16" s="153"/>
      <c r="N16" s="153">
        <f t="shared" si="2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274</v>
      </c>
      <c r="Y16" s="151" t="s">
        <v>272</v>
      </c>
      <c r="Z16" s="154" t="s">
        <v>275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 ht="25.5">
      <c r="A17" s="149">
        <v>4</v>
      </c>
      <c r="B17" s="159" t="s">
        <v>181</v>
      </c>
      <c r="C17" s="151" t="s">
        <v>276</v>
      </c>
      <c r="D17" s="152" t="s">
        <v>277</v>
      </c>
      <c r="E17" s="153">
        <v>200.75399999999999</v>
      </c>
      <c r="F17" s="154" t="s">
        <v>222</v>
      </c>
      <c r="G17" s="155"/>
      <c r="H17" s="155">
        <f>ROUND(E17*G17,2)</f>
        <v>0</v>
      </c>
      <c r="I17" s="155"/>
      <c r="J17" s="155">
        <f t="shared" si="0"/>
        <v>0</v>
      </c>
      <c r="K17" s="156">
        <v>3.9579999999999997E-2</v>
      </c>
      <c r="L17" s="156">
        <f t="shared" si="1"/>
        <v>7.9458433199999989</v>
      </c>
      <c r="M17" s="153"/>
      <c r="N17" s="153">
        <f t="shared" si="2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278</v>
      </c>
      <c r="Y17" s="151" t="s">
        <v>276</v>
      </c>
      <c r="Z17" s="154" t="s">
        <v>237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>
      <c r="A18" s="149">
        <v>5</v>
      </c>
      <c r="B18" s="160" t="s">
        <v>190</v>
      </c>
      <c r="C18" s="150" t="s">
        <v>279</v>
      </c>
      <c r="D18" s="152" t="s">
        <v>280</v>
      </c>
      <c r="E18" s="153">
        <v>15</v>
      </c>
      <c r="F18" s="154" t="s">
        <v>184</v>
      </c>
      <c r="G18" s="155"/>
      <c r="H18" s="155"/>
      <c r="I18" s="155">
        <f>ROUND(E18*G18,2)</f>
        <v>0</v>
      </c>
      <c r="J18" s="155">
        <f t="shared" si="0"/>
        <v>0</v>
      </c>
      <c r="K18" s="156"/>
      <c r="L18" s="156">
        <f t="shared" si="1"/>
        <v>0</v>
      </c>
      <c r="M18" s="153"/>
      <c r="N18" s="153">
        <f t="shared" si="2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89</v>
      </c>
      <c r="W18" s="158"/>
      <c r="X18" s="151" t="s">
        <v>279</v>
      </c>
      <c r="Y18" s="151" t="s">
        <v>279</v>
      </c>
      <c r="Z18" s="154" t="s">
        <v>281</v>
      </c>
      <c r="AA18" s="151" t="s">
        <v>282</v>
      </c>
      <c r="AB18" s="154"/>
      <c r="AC18" s="154"/>
      <c r="AD18" s="154"/>
      <c r="AE18" s="154"/>
      <c r="AF18" s="154"/>
      <c r="AG18" s="154"/>
      <c r="AH18" s="154"/>
      <c r="AJ18" s="94" t="s">
        <v>194</v>
      </c>
      <c r="AK18" s="94" t="s">
        <v>189</v>
      </c>
    </row>
    <row r="19" spans="1:37" ht="25.5">
      <c r="A19" s="149">
        <v>6</v>
      </c>
      <c r="B19" s="159" t="s">
        <v>181</v>
      </c>
      <c r="C19" s="151" t="s">
        <v>283</v>
      </c>
      <c r="D19" s="152" t="s">
        <v>284</v>
      </c>
      <c r="E19" s="153">
        <v>64.427999999999997</v>
      </c>
      <c r="F19" s="154" t="s">
        <v>222</v>
      </c>
      <c r="G19" s="155"/>
      <c r="H19" s="155">
        <f>ROUND(E19*G19,2)</f>
        <v>0</v>
      </c>
      <c r="I19" s="155"/>
      <c r="J19" s="155">
        <f t="shared" si="0"/>
        <v>0</v>
      </c>
      <c r="K19" s="156">
        <v>2.4639999999999999E-2</v>
      </c>
      <c r="L19" s="156">
        <f t="shared" si="1"/>
        <v>1.5875059199999999</v>
      </c>
      <c r="M19" s="153"/>
      <c r="N19" s="153">
        <f t="shared" si="2"/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285</v>
      </c>
      <c r="Y19" s="151" t="s">
        <v>283</v>
      </c>
      <c r="Z19" s="154" t="s">
        <v>237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 ht="25.5">
      <c r="A20" s="149">
        <v>7</v>
      </c>
      <c r="B20" s="159" t="s">
        <v>181</v>
      </c>
      <c r="C20" s="151" t="s">
        <v>286</v>
      </c>
      <c r="D20" s="152" t="s">
        <v>287</v>
      </c>
      <c r="E20" s="153">
        <v>26.401</v>
      </c>
      <c r="F20" s="154" t="s">
        <v>222</v>
      </c>
      <c r="G20" s="155"/>
      <c r="H20" s="155">
        <f>ROUND(E20*G20,2)</f>
        <v>0</v>
      </c>
      <c r="I20" s="155"/>
      <c r="J20" s="155">
        <f t="shared" si="0"/>
        <v>0</v>
      </c>
      <c r="K20" s="156">
        <v>1.498E-2</v>
      </c>
      <c r="L20" s="156">
        <f t="shared" si="1"/>
        <v>0.39548697999999999</v>
      </c>
      <c r="M20" s="153"/>
      <c r="N20" s="153">
        <f t="shared" si="2"/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288</v>
      </c>
      <c r="Y20" s="151" t="s">
        <v>286</v>
      </c>
      <c r="Z20" s="154" t="s">
        <v>275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>
      <c r="A21" s="149">
        <v>8</v>
      </c>
      <c r="B21" s="159" t="s">
        <v>181</v>
      </c>
      <c r="C21" s="151" t="s">
        <v>289</v>
      </c>
      <c r="D21" s="152" t="s">
        <v>290</v>
      </c>
      <c r="E21" s="153">
        <v>73.656000000000006</v>
      </c>
      <c r="F21" s="154" t="s">
        <v>234</v>
      </c>
      <c r="G21" s="155"/>
      <c r="H21" s="155">
        <f>ROUND(E21*G21,2)</f>
        <v>0</v>
      </c>
      <c r="I21" s="155"/>
      <c r="J21" s="155">
        <f t="shared" si="0"/>
        <v>0</v>
      </c>
      <c r="K21" s="156"/>
      <c r="L21" s="156">
        <f t="shared" si="1"/>
        <v>0</v>
      </c>
      <c r="M21" s="153"/>
      <c r="N21" s="153">
        <f t="shared" si="2"/>
        <v>0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291</v>
      </c>
      <c r="Y21" s="151" t="s">
        <v>289</v>
      </c>
      <c r="Z21" s="154" t="s">
        <v>275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>
      <c r="A22" s="149">
        <v>9</v>
      </c>
      <c r="B22" s="159" t="s">
        <v>181</v>
      </c>
      <c r="C22" s="151" t="s">
        <v>292</v>
      </c>
      <c r="D22" s="152" t="s">
        <v>293</v>
      </c>
      <c r="E22" s="153">
        <v>167.15</v>
      </c>
      <c r="F22" s="154" t="s">
        <v>234</v>
      </c>
      <c r="G22" s="155"/>
      <c r="H22" s="155">
        <f>ROUND(E22*G22,2)</f>
        <v>0</v>
      </c>
      <c r="I22" s="155"/>
      <c r="J22" s="155">
        <f t="shared" si="0"/>
        <v>0</v>
      </c>
      <c r="K22" s="156"/>
      <c r="L22" s="156">
        <f t="shared" si="1"/>
        <v>0</v>
      </c>
      <c r="M22" s="153"/>
      <c r="N22" s="153">
        <f t="shared" si="2"/>
        <v>0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294</v>
      </c>
      <c r="Y22" s="151" t="s">
        <v>292</v>
      </c>
      <c r="Z22" s="154" t="s">
        <v>275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/>
      <c r="B23" s="159"/>
      <c r="C23" s="151"/>
      <c r="D23" s="161" t="s">
        <v>202</v>
      </c>
      <c r="E23" s="162">
        <f>J23</f>
        <v>0</v>
      </c>
      <c r="F23" s="154"/>
      <c r="G23" s="155"/>
      <c r="H23" s="162">
        <f>SUM(H12:H22)</f>
        <v>0</v>
      </c>
      <c r="I23" s="162">
        <f>SUM(I12:I22)</f>
        <v>0</v>
      </c>
      <c r="J23" s="162">
        <f>SUM(J12:J22)</f>
        <v>0</v>
      </c>
      <c r="K23" s="156"/>
      <c r="L23" s="163">
        <f>SUM(L12:L22)</f>
        <v>11.318983819999998</v>
      </c>
      <c r="M23" s="153"/>
      <c r="N23" s="164">
        <f>SUM(N12:N22)</f>
        <v>0</v>
      </c>
      <c r="O23" s="154"/>
      <c r="P23" s="154"/>
      <c r="Q23" s="153"/>
      <c r="R23" s="153"/>
      <c r="S23" s="153"/>
      <c r="T23" s="157"/>
      <c r="U23" s="157"/>
      <c r="V23" s="157"/>
      <c r="W23" s="158">
        <f>SUM(W12:W22)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1" t="s">
        <v>203</v>
      </c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 ht="25.5">
      <c r="A26" s="149">
        <v>10</v>
      </c>
      <c r="B26" s="159" t="s">
        <v>295</v>
      </c>
      <c r="C26" s="151" t="s">
        <v>296</v>
      </c>
      <c r="D26" s="152" t="s">
        <v>297</v>
      </c>
      <c r="E26" s="153">
        <v>170.43199999999999</v>
      </c>
      <c r="F26" s="154" t="s">
        <v>222</v>
      </c>
      <c r="G26" s="155"/>
      <c r="H26" s="155">
        <f>ROUND(E26*G26,2)</f>
        <v>0</v>
      </c>
      <c r="I26" s="155"/>
      <c r="J26" s="155">
        <f>ROUND(E26*G26,2)</f>
        <v>0</v>
      </c>
      <c r="K26" s="156"/>
      <c r="L26" s="156">
        <f>E26*K26</f>
        <v>0</v>
      </c>
      <c r="M26" s="153"/>
      <c r="N26" s="153">
        <f>E26*M26</f>
        <v>0</v>
      </c>
      <c r="O26" s="154"/>
      <c r="P26" s="154" t="s">
        <v>185</v>
      </c>
      <c r="Q26" s="153"/>
      <c r="R26" s="153"/>
      <c r="S26" s="153"/>
      <c r="T26" s="157"/>
      <c r="U26" s="157"/>
      <c r="V26" s="157" t="s">
        <v>96</v>
      </c>
      <c r="W26" s="158"/>
      <c r="X26" s="151" t="s">
        <v>298</v>
      </c>
      <c r="Y26" s="151" t="s">
        <v>296</v>
      </c>
      <c r="Z26" s="154" t="s">
        <v>299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188</v>
      </c>
      <c r="AK26" s="94" t="s">
        <v>189</v>
      </c>
    </row>
    <row r="27" spans="1:37" ht="25.5">
      <c r="A27" s="149">
        <v>11</v>
      </c>
      <c r="B27" s="159" t="s">
        <v>295</v>
      </c>
      <c r="C27" s="151" t="s">
        <v>300</v>
      </c>
      <c r="D27" s="152" t="s">
        <v>301</v>
      </c>
      <c r="E27" s="153">
        <v>340.86399999999998</v>
      </c>
      <c r="F27" s="154" t="s">
        <v>222</v>
      </c>
      <c r="G27" s="155"/>
      <c r="H27" s="155">
        <f>ROUND(E27*G27,2)</f>
        <v>0</v>
      </c>
      <c r="I27" s="155"/>
      <c r="J27" s="155">
        <f>ROUND(E27*G27,2)</f>
        <v>0</v>
      </c>
      <c r="K27" s="156">
        <v>6.9999999999999999E-4</v>
      </c>
      <c r="L27" s="156">
        <f>E27*K27</f>
        <v>0.23860479999999998</v>
      </c>
      <c r="M27" s="153"/>
      <c r="N27" s="153">
        <f>E27*M27</f>
        <v>0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302</v>
      </c>
      <c r="Y27" s="151" t="s">
        <v>300</v>
      </c>
      <c r="Z27" s="154" t="s">
        <v>299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188</v>
      </c>
      <c r="AK27" s="94" t="s">
        <v>189</v>
      </c>
    </row>
    <row r="28" spans="1:37" ht="25.5">
      <c r="A28" s="149">
        <v>12</v>
      </c>
      <c r="B28" s="159" t="s">
        <v>295</v>
      </c>
      <c r="C28" s="151" t="s">
        <v>303</v>
      </c>
      <c r="D28" s="152" t="s">
        <v>304</v>
      </c>
      <c r="E28" s="153">
        <v>170.43199999999999</v>
      </c>
      <c r="F28" s="154" t="s">
        <v>222</v>
      </c>
      <c r="G28" s="155"/>
      <c r="H28" s="155">
        <f>ROUND(E28*G28,2)</f>
        <v>0</v>
      </c>
      <c r="I28" s="155"/>
      <c r="J28" s="155">
        <f>ROUND(E28*G28,2)</f>
        <v>0</v>
      </c>
      <c r="K28" s="156"/>
      <c r="L28" s="156">
        <f>E28*K28</f>
        <v>0</v>
      </c>
      <c r="M28" s="153"/>
      <c r="N28" s="153">
        <f>E28*M28</f>
        <v>0</v>
      </c>
      <c r="O28" s="154"/>
      <c r="P28" s="154" t="s">
        <v>185</v>
      </c>
      <c r="Q28" s="153"/>
      <c r="R28" s="153"/>
      <c r="S28" s="153"/>
      <c r="T28" s="157"/>
      <c r="U28" s="157"/>
      <c r="V28" s="157" t="s">
        <v>96</v>
      </c>
      <c r="W28" s="158"/>
      <c r="X28" s="151" t="s">
        <v>305</v>
      </c>
      <c r="Y28" s="151" t="s">
        <v>303</v>
      </c>
      <c r="Z28" s="154" t="s">
        <v>299</v>
      </c>
      <c r="AA28" s="154"/>
      <c r="AB28" s="154"/>
      <c r="AC28" s="154"/>
      <c r="AD28" s="154"/>
      <c r="AE28" s="154"/>
      <c r="AF28" s="154"/>
      <c r="AG28" s="154"/>
      <c r="AH28" s="154"/>
      <c r="AJ28" s="94" t="s">
        <v>188</v>
      </c>
      <c r="AK28" s="94" t="s">
        <v>189</v>
      </c>
    </row>
    <row r="29" spans="1:37">
      <c r="A29" s="149">
        <v>13</v>
      </c>
      <c r="B29" s="159" t="s">
        <v>181</v>
      </c>
      <c r="C29" s="151" t="s">
        <v>306</v>
      </c>
      <c r="D29" s="152" t="s">
        <v>307</v>
      </c>
      <c r="E29" s="153">
        <v>318.12</v>
      </c>
      <c r="F29" s="154" t="s">
        <v>234</v>
      </c>
      <c r="G29" s="155"/>
      <c r="H29" s="155">
        <f>ROUND(E29*G29,2)</f>
        <v>0</v>
      </c>
      <c r="I29" s="155"/>
      <c r="J29" s="155">
        <f>ROUND(E29*G29,2)</f>
        <v>0</v>
      </c>
      <c r="K29" s="156"/>
      <c r="L29" s="156">
        <f>E29*K29</f>
        <v>0</v>
      </c>
      <c r="M29" s="153"/>
      <c r="N29" s="153">
        <f>E29*M29</f>
        <v>0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96</v>
      </c>
      <c r="W29" s="158"/>
      <c r="X29" s="151" t="s">
        <v>308</v>
      </c>
      <c r="Y29" s="151" t="s">
        <v>306</v>
      </c>
      <c r="Z29" s="154" t="s">
        <v>275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188</v>
      </c>
      <c r="AK29" s="94" t="s">
        <v>189</v>
      </c>
    </row>
    <row r="30" spans="1:37">
      <c r="A30" s="149"/>
      <c r="B30" s="159"/>
      <c r="C30" s="151"/>
      <c r="D30" s="161" t="s">
        <v>227</v>
      </c>
      <c r="E30" s="162">
        <f>J30</f>
        <v>0</v>
      </c>
      <c r="F30" s="154"/>
      <c r="G30" s="155"/>
      <c r="H30" s="162">
        <f>SUM(H25:H29)</f>
        <v>0</v>
      </c>
      <c r="I30" s="162">
        <f>SUM(I25:I29)</f>
        <v>0</v>
      </c>
      <c r="J30" s="162">
        <f>SUM(J25:J29)</f>
        <v>0</v>
      </c>
      <c r="K30" s="156"/>
      <c r="L30" s="163">
        <f>SUM(L25:L29)</f>
        <v>0.23860479999999998</v>
      </c>
      <c r="M30" s="153"/>
      <c r="N30" s="164">
        <f>SUM(N25:N29)</f>
        <v>0</v>
      </c>
      <c r="O30" s="154"/>
      <c r="P30" s="154"/>
      <c r="Q30" s="153"/>
      <c r="R30" s="153"/>
      <c r="S30" s="153"/>
      <c r="T30" s="157"/>
      <c r="U30" s="157"/>
      <c r="V30" s="157"/>
      <c r="W30" s="158">
        <f>SUM(W25:W29)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9"/>
      <c r="C32" s="151"/>
      <c r="D32" s="161" t="s">
        <v>228</v>
      </c>
      <c r="E32" s="164">
        <f>J32</f>
        <v>0</v>
      </c>
      <c r="F32" s="154"/>
      <c r="G32" s="155"/>
      <c r="H32" s="162">
        <f>+H23+H30</f>
        <v>0</v>
      </c>
      <c r="I32" s="162">
        <f>+I23+I30</f>
        <v>0</v>
      </c>
      <c r="J32" s="162">
        <f>+J23+J30</f>
        <v>0</v>
      </c>
      <c r="K32" s="156"/>
      <c r="L32" s="163">
        <f>+L23+L30</f>
        <v>11.557588619999997</v>
      </c>
      <c r="M32" s="153"/>
      <c r="N32" s="164">
        <f>+N23+N30</f>
        <v>0</v>
      </c>
      <c r="O32" s="154"/>
      <c r="P32" s="154"/>
      <c r="Q32" s="153"/>
      <c r="R32" s="153"/>
      <c r="S32" s="153"/>
      <c r="T32" s="157"/>
      <c r="U32" s="157"/>
      <c r="V32" s="157"/>
      <c r="W32" s="158">
        <f>+W23+W30</f>
        <v>0</v>
      </c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>
      <c r="A33" s="149"/>
      <c r="B33" s="159"/>
      <c r="C33" s="151"/>
      <c r="D33" s="152"/>
      <c r="E33" s="153"/>
      <c r="F33" s="154"/>
      <c r="G33" s="155"/>
      <c r="H33" s="155"/>
      <c r="I33" s="155"/>
      <c r="J33" s="155"/>
      <c r="K33" s="156"/>
      <c r="L33" s="156"/>
      <c r="M33" s="153"/>
      <c r="N33" s="153"/>
      <c r="O33" s="154"/>
      <c r="P33" s="154"/>
      <c r="Q33" s="153"/>
      <c r="R33" s="153"/>
      <c r="S33" s="153"/>
      <c r="T33" s="157"/>
      <c r="U33" s="157"/>
      <c r="V33" s="157"/>
      <c r="W33" s="158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0" t="s">
        <v>229</v>
      </c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1" t="s">
        <v>230</v>
      </c>
      <c r="C35" s="151"/>
      <c r="D35" s="152"/>
      <c r="E35" s="153"/>
      <c r="F35" s="154"/>
      <c r="G35" s="155"/>
      <c r="H35" s="155"/>
      <c r="I35" s="155"/>
      <c r="J35" s="155"/>
      <c r="K35" s="156"/>
      <c r="L35" s="156"/>
      <c r="M35" s="153"/>
      <c r="N35" s="153"/>
      <c r="O35" s="154"/>
      <c r="P35" s="154"/>
      <c r="Q35" s="153"/>
      <c r="R35" s="153"/>
      <c r="S35" s="153"/>
      <c r="T35" s="157"/>
      <c r="U35" s="157"/>
      <c r="V35" s="157"/>
      <c r="W35" s="158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>
        <v>14</v>
      </c>
      <c r="B36" s="159" t="s">
        <v>231</v>
      </c>
      <c r="C36" s="151" t="s">
        <v>309</v>
      </c>
      <c r="D36" s="152" t="s">
        <v>310</v>
      </c>
      <c r="E36" s="153">
        <v>28.5</v>
      </c>
      <c r="F36" s="154" t="s">
        <v>234</v>
      </c>
      <c r="G36" s="155"/>
      <c r="H36" s="155">
        <f>ROUND(E36*G36,2)</f>
        <v>0</v>
      </c>
      <c r="I36" s="155"/>
      <c r="J36" s="155">
        <f>ROUND(E36*G36,2)</f>
        <v>0</v>
      </c>
      <c r="K36" s="156">
        <v>1.8699999999999999E-3</v>
      </c>
      <c r="L36" s="156">
        <f>E36*K36</f>
        <v>5.3294999999999995E-2</v>
      </c>
      <c r="M36" s="153"/>
      <c r="N36" s="153">
        <f>E36*M36</f>
        <v>0</v>
      </c>
      <c r="O36" s="154"/>
      <c r="P36" s="154" t="s">
        <v>185</v>
      </c>
      <c r="Q36" s="153"/>
      <c r="R36" s="153"/>
      <c r="S36" s="153"/>
      <c r="T36" s="157"/>
      <c r="U36" s="157"/>
      <c r="V36" s="157" t="s">
        <v>235</v>
      </c>
      <c r="W36" s="158"/>
      <c r="X36" s="151" t="s">
        <v>311</v>
      </c>
      <c r="Y36" s="151" t="s">
        <v>309</v>
      </c>
      <c r="Z36" s="154" t="s">
        <v>242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238</v>
      </c>
      <c r="AK36" s="94" t="s">
        <v>189</v>
      </c>
    </row>
    <row r="37" spans="1:37">
      <c r="A37" s="149">
        <v>15</v>
      </c>
      <c r="B37" s="159" t="s">
        <v>231</v>
      </c>
      <c r="C37" s="151" t="s">
        <v>239</v>
      </c>
      <c r="D37" s="152" t="s">
        <v>240</v>
      </c>
      <c r="E37" s="153">
        <v>28.5</v>
      </c>
      <c r="F37" s="154" t="s">
        <v>234</v>
      </c>
      <c r="G37" s="155"/>
      <c r="H37" s="155">
        <f>ROUND(E37*G37,2)</f>
        <v>0</v>
      </c>
      <c r="I37" s="155"/>
      <c r="J37" s="155">
        <f>ROUND(E37*G37,2)</f>
        <v>0</v>
      </c>
      <c r="K37" s="156"/>
      <c r="L37" s="156">
        <f>E37*K37</f>
        <v>0</v>
      </c>
      <c r="M37" s="153">
        <v>1E-3</v>
      </c>
      <c r="N37" s="153">
        <f>E37*M37</f>
        <v>2.8500000000000001E-2</v>
      </c>
      <c r="O37" s="154"/>
      <c r="P37" s="154" t="s">
        <v>185</v>
      </c>
      <c r="Q37" s="153"/>
      <c r="R37" s="153"/>
      <c r="S37" s="153"/>
      <c r="T37" s="157"/>
      <c r="U37" s="157"/>
      <c r="V37" s="157" t="s">
        <v>235</v>
      </c>
      <c r="W37" s="158"/>
      <c r="X37" s="151" t="s">
        <v>241</v>
      </c>
      <c r="Y37" s="151" t="s">
        <v>239</v>
      </c>
      <c r="Z37" s="154" t="s">
        <v>242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238</v>
      </c>
      <c r="AK37" s="94" t="s">
        <v>189</v>
      </c>
    </row>
    <row r="38" spans="1:37">
      <c r="A38" s="149"/>
      <c r="B38" s="159"/>
      <c r="C38" s="151"/>
      <c r="D38" s="161" t="s">
        <v>243</v>
      </c>
      <c r="E38" s="162">
        <f>J38</f>
        <v>0</v>
      </c>
      <c r="F38" s="154"/>
      <c r="G38" s="155"/>
      <c r="H38" s="162">
        <f>SUM(H34:H37)</f>
        <v>0</v>
      </c>
      <c r="I38" s="162">
        <f>SUM(I34:I37)</f>
        <v>0</v>
      </c>
      <c r="J38" s="162">
        <f>SUM(J34:J37)</f>
        <v>0</v>
      </c>
      <c r="K38" s="156"/>
      <c r="L38" s="163">
        <f>SUM(L34:L37)</f>
        <v>5.3294999999999995E-2</v>
      </c>
      <c r="M38" s="153"/>
      <c r="N38" s="164">
        <f>SUM(N34:N37)</f>
        <v>2.8500000000000001E-2</v>
      </c>
      <c r="O38" s="154"/>
      <c r="P38" s="154"/>
      <c r="Q38" s="153"/>
      <c r="R38" s="153"/>
      <c r="S38" s="153"/>
      <c r="T38" s="157"/>
      <c r="U38" s="157"/>
      <c r="V38" s="157"/>
      <c r="W38" s="158">
        <f>SUM(W34:W37)</f>
        <v>0</v>
      </c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52"/>
      <c r="E39" s="153"/>
      <c r="F39" s="154"/>
      <c r="G39" s="155"/>
      <c r="H39" s="155"/>
      <c r="I39" s="155"/>
      <c r="J39" s="155"/>
      <c r="K39" s="156"/>
      <c r="L39" s="156"/>
      <c r="M39" s="153"/>
      <c r="N39" s="153"/>
      <c r="O39" s="154"/>
      <c r="P39" s="154"/>
      <c r="Q39" s="153"/>
      <c r="R39" s="153"/>
      <c r="S39" s="153"/>
      <c r="T39" s="157"/>
      <c r="U39" s="157"/>
      <c r="V39" s="157"/>
      <c r="W39" s="158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9"/>
      <c r="C40" s="151"/>
      <c r="D40" s="161" t="s">
        <v>260</v>
      </c>
      <c r="E40" s="164">
        <f>J40</f>
        <v>0</v>
      </c>
      <c r="F40" s="154"/>
      <c r="G40" s="155"/>
      <c r="H40" s="162">
        <f>+H38</f>
        <v>0</v>
      </c>
      <c r="I40" s="162">
        <f>+I38</f>
        <v>0</v>
      </c>
      <c r="J40" s="162">
        <f>+J38</f>
        <v>0</v>
      </c>
      <c r="K40" s="156"/>
      <c r="L40" s="163">
        <f>+L38</f>
        <v>5.3294999999999995E-2</v>
      </c>
      <c r="M40" s="153"/>
      <c r="N40" s="164">
        <f>+N38</f>
        <v>2.8500000000000001E-2</v>
      </c>
      <c r="O40" s="154"/>
      <c r="P40" s="154"/>
      <c r="Q40" s="153"/>
      <c r="R40" s="153"/>
      <c r="S40" s="153"/>
      <c r="T40" s="157"/>
      <c r="U40" s="157"/>
      <c r="V40" s="157"/>
      <c r="W40" s="158">
        <f>+W38</f>
        <v>0</v>
      </c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/>
      <c r="B41" s="159"/>
      <c r="C41" s="151"/>
      <c r="D41" s="152"/>
      <c r="E41" s="153"/>
      <c r="F41" s="154"/>
      <c r="G41" s="155"/>
      <c r="H41" s="155"/>
      <c r="I41" s="155"/>
      <c r="J41" s="155"/>
      <c r="K41" s="156"/>
      <c r="L41" s="156"/>
      <c r="M41" s="153"/>
      <c r="N41" s="153"/>
      <c r="O41" s="154"/>
      <c r="P41" s="154"/>
      <c r="Q41" s="153"/>
      <c r="R41" s="153"/>
      <c r="S41" s="153"/>
      <c r="T41" s="157"/>
      <c r="U41" s="157"/>
      <c r="V41" s="157"/>
      <c r="W41" s="158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0" t="s">
        <v>312</v>
      </c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1" t="s">
        <v>313</v>
      </c>
      <c r="C43" s="151"/>
      <c r="D43" s="152"/>
      <c r="E43" s="153"/>
      <c r="F43" s="154"/>
      <c r="G43" s="155"/>
      <c r="H43" s="155"/>
      <c r="I43" s="155"/>
      <c r="J43" s="155"/>
      <c r="K43" s="156"/>
      <c r="L43" s="156"/>
      <c r="M43" s="153"/>
      <c r="N43" s="153"/>
      <c r="O43" s="154"/>
      <c r="P43" s="154"/>
      <c r="Q43" s="153"/>
      <c r="R43" s="153"/>
      <c r="S43" s="153"/>
      <c r="T43" s="157"/>
      <c r="U43" s="157"/>
      <c r="V43" s="157"/>
      <c r="W43" s="158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>
        <v>16</v>
      </c>
      <c r="B44" s="159" t="s">
        <v>314</v>
      </c>
      <c r="C44" s="151" t="s">
        <v>315</v>
      </c>
      <c r="D44" s="152" t="s">
        <v>316</v>
      </c>
      <c r="E44" s="153">
        <v>1</v>
      </c>
      <c r="F44" s="154" t="s">
        <v>317</v>
      </c>
      <c r="G44" s="155"/>
      <c r="H44" s="155">
        <f>ROUND(E44*G44,2)</f>
        <v>0</v>
      </c>
      <c r="I44" s="155"/>
      <c r="J44" s="155">
        <f>ROUND(E44*G44,2)</f>
        <v>0</v>
      </c>
      <c r="K44" s="156"/>
      <c r="L44" s="156">
        <f>E44*K44</f>
        <v>0</v>
      </c>
      <c r="M44" s="153"/>
      <c r="N44" s="153">
        <f>E44*M44</f>
        <v>0</v>
      </c>
      <c r="O44" s="154"/>
      <c r="P44" s="154" t="s">
        <v>185</v>
      </c>
      <c r="Q44" s="153"/>
      <c r="R44" s="153"/>
      <c r="S44" s="153"/>
      <c r="T44" s="157"/>
      <c r="U44" s="157"/>
      <c r="V44" s="157" t="s">
        <v>172</v>
      </c>
      <c r="W44" s="158"/>
      <c r="X44" s="151" t="s">
        <v>144</v>
      </c>
      <c r="Y44" s="151" t="s">
        <v>315</v>
      </c>
      <c r="Z44" s="154" t="s">
        <v>237</v>
      </c>
      <c r="AA44" s="154"/>
      <c r="AB44" s="154"/>
      <c r="AC44" s="154"/>
      <c r="AD44" s="154"/>
      <c r="AE44" s="154"/>
      <c r="AF44" s="154"/>
      <c r="AG44" s="154"/>
      <c r="AH44" s="154"/>
      <c r="AJ44" s="94" t="s">
        <v>318</v>
      </c>
      <c r="AK44" s="94" t="s">
        <v>189</v>
      </c>
    </row>
    <row r="45" spans="1:37">
      <c r="A45" s="149">
        <v>17</v>
      </c>
      <c r="B45" s="159" t="s">
        <v>314</v>
      </c>
      <c r="C45" s="151" t="s">
        <v>319</v>
      </c>
      <c r="D45" s="152" t="s">
        <v>320</v>
      </c>
      <c r="E45" s="153">
        <v>24</v>
      </c>
      <c r="F45" s="154" t="s">
        <v>321</v>
      </c>
      <c r="G45" s="155"/>
      <c r="H45" s="155">
        <f>ROUND(E45*G45,2)</f>
        <v>0</v>
      </c>
      <c r="I45" s="155"/>
      <c r="J45" s="155">
        <f>ROUND(E45*G45,2)</f>
        <v>0</v>
      </c>
      <c r="K45" s="156"/>
      <c r="L45" s="156">
        <f>E45*K45</f>
        <v>0</v>
      </c>
      <c r="M45" s="153"/>
      <c r="N45" s="153">
        <f>E45*M45</f>
        <v>0</v>
      </c>
      <c r="O45" s="154"/>
      <c r="P45" s="154" t="s">
        <v>185</v>
      </c>
      <c r="Q45" s="153"/>
      <c r="R45" s="153"/>
      <c r="S45" s="153"/>
      <c r="T45" s="157"/>
      <c r="U45" s="157"/>
      <c r="V45" s="157" t="s">
        <v>172</v>
      </c>
      <c r="W45" s="158"/>
      <c r="X45" s="151" t="s">
        <v>322</v>
      </c>
      <c r="Y45" s="151" t="s">
        <v>319</v>
      </c>
      <c r="Z45" s="154" t="s">
        <v>323</v>
      </c>
      <c r="AA45" s="154"/>
      <c r="AB45" s="154"/>
      <c r="AC45" s="154"/>
      <c r="AD45" s="154"/>
      <c r="AE45" s="154"/>
      <c r="AF45" s="154"/>
      <c r="AG45" s="154"/>
      <c r="AH45" s="154"/>
      <c r="AJ45" s="94" t="s">
        <v>318</v>
      </c>
      <c r="AK45" s="94" t="s">
        <v>189</v>
      </c>
    </row>
    <row r="46" spans="1:37">
      <c r="A46" s="149">
        <v>18</v>
      </c>
      <c r="B46" s="159" t="s">
        <v>314</v>
      </c>
      <c r="C46" s="151" t="s">
        <v>324</v>
      </c>
      <c r="D46" s="152" t="s">
        <v>325</v>
      </c>
      <c r="E46" s="153">
        <v>16</v>
      </c>
      <c r="F46" s="154" t="s">
        <v>12</v>
      </c>
      <c r="G46" s="155"/>
      <c r="H46" s="155">
        <f>ROUND(E46*G46,2)</f>
        <v>0</v>
      </c>
      <c r="I46" s="155"/>
      <c r="J46" s="155">
        <f>ROUND(E46*G46,2)</f>
        <v>0</v>
      </c>
      <c r="K46" s="156"/>
      <c r="L46" s="156">
        <f>E46*K46</f>
        <v>0</v>
      </c>
      <c r="M46" s="153"/>
      <c r="N46" s="153">
        <f>E46*M46</f>
        <v>0</v>
      </c>
      <c r="O46" s="154"/>
      <c r="P46" s="154" t="s">
        <v>185</v>
      </c>
      <c r="Q46" s="153"/>
      <c r="R46" s="153"/>
      <c r="S46" s="153"/>
      <c r="T46" s="157"/>
      <c r="U46" s="157"/>
      <c r="V46" s="157" t="s">
        <v>172</v>
      </c>
      <c r="W46" s="158"/>
      <c r="X46" s="151" t="s">
        <v>326</v>
      </c>
      <c r="Y46" s="151" t="s">
        <v>324</v>
      </c>
      <c r="Z46" s="154" t="s">
        <v>323</v>
      </c>
      <c r="AA46" s="154"/>
      <c r="AB46" s="154"/>
      <c r="AC46" s="154"/>
      <c r="AD46" s="154"/>
      <c r="AE46" s="154"/>
      <c r="AF46" s="154"/>
      <c r="AG46" s="154"/>
      <c r="AH46" s="154"/>
      <c r="AJ46" s="94" t="s">
        <v>318</v>
      </c>
      <c r="AK46" s="94" t="s">
        <v>189</v>
      </c>
    </row>
    <row r="47" spans="1:37">
      <c r="A47" s="149"/>
      <c r="B47" s="159"/>
      <c r="C47" s="151"/>
      <c r="D47" s="161" t="s">
        <v>327</v>
      </c>
      <c r="E47" s="162">
        <f>J47</f>
        <v>0</v>
      </c>
      <c r="F47" s="154"/>
      <c r="G47" s="155"/>
      <c r="H47" s="162">
        <f>SUM(H42:H46)</f>
        <v>0</v>
      </c>
      <c r="I47" s="162">
        <f>SUM(I42:I46)</f>
        <v>0</v>
      </c>
      <c r="J47" s="162">
        <f>SUM(J42:J46)</f>
        <v>0</v>
      </c>
      <c r="K47" s="156"/>
      <c r="L47" s="163">
        <f>SUM(L42:L46)</f>
        <v>0</v>
      </c>
      <c r="M47" s="153"/>
      <c r="N47" s="164">
        <f>SUM(N42:N46)</f>
        <v>0</v>
      </c>
      <c r="O47" s="154"/>
      <c r="P47" s="154"/>
      <c r="Q47" s="153"/>
      <c r="R47" s="153"/>
      <c r="S47" s="153"/>
      <c r="T47" s="157"/>
      <c r="U47" s="157"/>
      <c r="V47" s="157"/>
      <c r="W47" s="158">
        <f>SUM(W42:W46)</f>
        <v>0</v>
      </c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>
      <c r="A48" s="149"/>
      <c r="B48" s="159"/>
      <c r="C48" s="151"/>
      <c r="D48" s="152"/>
      <c r="E48" s="153"/>
      <c r="F48" s="154"/>
      <c r="G48" s="155"/>
      <c r="H48" s="155"/>
      <c r="I48" s="155"/>
      <c r="J48" s="155"/>
      <c r="K48" s="156"/>
      <c r="L48" s="156"/>
      <c r="M48" s="153"/>
      <c r="N48" s="153"/>
      <c r="O48" s="154"/>
      <c r="P48" s="154"/>
      <c r="Q48" s="153"/>
      <c r="R48" s="153"/>
      <c r="S48" s="153"/>
      <c r="T48" s="157"/>
      <c r="U48" s="157"/>
      <c r="V48" s="157"/>
      <c r="W48" s="158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</row>
    <row r="49" spans="1:34">
      <c r="A49" s="149"/>
      <c r="B49" s="159"/>
      <c r="C49" s="151"/>
      <c r="D49" s="161" t="s">
        <v>328</v>
      </c>
      <c r="E49" s="162">
        <f>J49</f>
        <v>0</v>
      </c>
      <c r="F49" s="154"/>
      <c r="G49" s="155"/>
      <c r="H49" s="162">
        <f>+H47</f>
        <v>0</v>
      </c>
      <c r="I49" s="162">
        <f>+I47</f>
        <v>0</v>
      </c>
      <c r="J49" s="162">
        <f>+J47</f>
        <v>0</v>
      </c>
      <c r="K49" s="156"/>
      <c r="L49" s="163">
        <f>+L47</f>
        <v>0</v>
      </c>
      <c r="M49" s="153"/>
      <c r="N49" s="164">
        <f>+N47</f>
        <v>0</v>
      </c>
      <c r="O49" s="154"/>
      <c r="P49" s="154"/>
      <c r="Q49" s="153"/>
      <c r="R49" s="153"/>
      <c r="S49" s="153"/>
      <c r="T49" s="157"/>
      <c r="U49" s="157"/>
      <c r="V49" s="157"/>
      <c r="W49" s="158">
        <f>+W47</f>
        <v>0</v>
      </c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</row>
    <row r="50" spans="1:34">
      <c r="A50" s="149"/>
      <c r="B50" s="159"/>
      <c r="C50" s="151"/>
      <c r="D50" s="152"/>
      <c r="E50" s="153"/>
      <c r="F50" s="154"/>
      <c r="G50" s="155"/>
      <c r="H50" s="155"/>
      <c r="I50" s="155"/>
      <c r="J50" s="155"/>
      <c r="K50" s="156"/>
      <c r="L50" s="156"/>
      <c r="M50" s="153"/>
      <c r="N50" s="153"/>
      <c r="O50" s="154"/>
      <c r="P50" s="154"/>
      <c r="Q50" s="153"/>
      <c r="R50" s="153"/>
      <c r="S50" s="153"/>
      <c r="T50" s="157"/>
      <c r="U50" s="157"/>
      <c r="V50" s="157"/>
      <c r="W50" s="158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4">
      <c r="A51" s="149"/>
      <c r="B51" s="159"/>
      <c r="C51" s="151"/>
      <c r="D51" s="165" t="s">
        <v>261</v>
      </c>
      <c r="E51" s="162">
        <f>J51</f>
        <v>0</v>
      </c>
      <c r="F51" s="154"/>
      <c r="G51" s="155"/>
      <c r="H51" s="162">
        <f>+H32+H40+H49</f>
        <v>0</v>
      </c>
      <c r="I51" s="162">
        <f>+I32+I40+I49</f>
        <v>0</v>
      </c>
      <c r="J51" s="162">
        <f>+J32+J40+J49</f>
        <v>0</v>
      </c>
      <c r="K51" s="156"/>
      <c r="L51" s="163">
        <f>+L32+L40+L49</f>
        <v>11.610883619999997</v>
      </c>
      <c r="M51" s="153"/>
      <c r="N51" s="164">
        <f>+N32+N40+N49</f>
        <v>2.8500000000000001E-2</v>
      </c>
      <c r="O51" s="154"/>
      <c r="P51" s="154"/>
      <c r="Q51" s="153"/>
      <c r="R51" s="153"/>
      <c r="S51" s="153"/>
      <c r="T51" s="157"/>
      <c r="U51" s="157"/>
      <c r="V51" s="157"/>
      <c r="W51" s="158">
        <f>+W32+W40+W49</f>
        <v>0</v>
      </c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AD71-0621-4A90-BA19-3DEF2D017CFE}">
  <sheetPr>
    <pageSetUpPr fitToPage="1"/>
  </sheetPr>
  <dimension ref="A1:AK64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33" sqref="A33:J35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148</v>
      </c>
      <c r="B6" s="94"/>
      <c r="C6" s="94"/>
      <c r="D6" s="94"/>
      <c r="E6" s="94" t="s">
        <v>159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332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203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59" t="s">
        <v>333</v>
      </c>
      <c r="C14" s="151" t="s">
        <v>334</v>
      </c>
      <c r="D14" s="152" t="s">
        <v>335</v>
      </c>
      <c r="E14" s="153">
        <v>168.13800000000001</v>
      </c>
      <c r="F14" s="154" t="s">
        <v>336</v>
      </c>
      <c r="G14" s="155"/>
      <c r="H14" s="155">
        <f t="shared" ref="H14:H19" si="0">ROUND(E14*G14,2)</f>
        <v>0</v>
      </c>
      <c r="I14" s="155"/>
      <c r="J14" s="155">
        <f t="shared" ref="J14:J19" si="1">ROUND(E14*G14,2)</f>
        <v>0</v>
      </c>
      <c r="K14" s="156"/>
      <c r="L14" s="156">
        <f t="shared" ref="L14:L19" si="2">E14*K14</f>
        <v>0</v>
      </c>
      <c r="M14" s="153"/>
      <c r="N14" s="153">
        <f t="shared" ref="N14:N19" si="3"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337</v>
      </c>
      <c r="Y14" s="151" t="s">
        <v>334</v>
      </c>
      <c r="Z14" s="154" t="s">
        <v>213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59" t="s">
        <v>209</v>
      </c>
      <c r="C15" s="151" t="s">
        <v>338</v>
      </c>
      <c r="D15" s="152" t="s">
        <v>339</v>
      </c>
      <c r="E15" s="153">
        <v>168.13800000000001</v>
      </c>
      <c r="F15" s="154" t="s">
        <v>336</v>
      </c>
      <c r="G15" s="155"/>
      <c r="H15" s="155">
        <f t="shared" si="0"/>
        <v>0</v>
      </c>
      <c r="I15" s="155"/>
      <c r="J15" s="155">
        <f t="shared" si="1"/>
        <v>0</v>
      </c>
      <c r="K15" s="156"/>
      <c r="L15" s="156">
        <f t="shared" si="2"/>
        <v>0</v>
      </c>
      <c r="M15" s="153"/>
      <c r="N15" s="153">
        <f t="shared" si="3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340</v>
      </c>
      <c r="Y15" s="151" t="s">
        <v>338</v>
      </c>
      <c r="Z15" s="154" t="s">
        <v>213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 ht="25.5">
      <c r="A16" s="149">
        <v>3</v>
      </c>
      <c r="B16" s="159" t="s">
        <v>209</v>
      </c>
      <c r="C16" s="151" t="s">
        <v>341</v>
      </c>
      <c r="D16" s="152" t="s">
        <v>342</v>
      </c>
      <c r="E16" s="153">
        <v>1513.242</v>
      </c>
      <c r="F16" s="154" t="s">
        <v>336</v>
      </c>
      <c r="G16" s="155"/>
      <c r="H16" s="155">
        <f t="shared" si="0"/>
        <v>0</v>
      </c>
      <c r="I16" s="155"/>
      <c r="J16" s="155">
        <f t="shared" si="1"/>
        <v>0</v>
      </c>
      <c r="K16" s="156"/>
      <c r="L16" s="156">
        <f t="shared" si="2"/>
        <v>0</v>
      </c>
      <c r="M16" s="153"/>
      <c r="N16" s="153">
        <f t="shared" si="3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343</v>
      </c>
      <c r="Y16" s="151" t="s">
        <v>341</v>
      </c>
      <c r="Z16" s="154" t="s">
        <v>213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>
      <c r="A17" s="149">
        <v>4</v>
      </c>
      <c r="B17" s="159" t="s">
        <v>344</v>
      </c>
      <c r="C17" s="151" t="s">
        <v>345</v>
      </c>
      <c r="D17" s="152" t="s">
        <v>346</v>
      </c>
      <c r="E17" s="153">
        <v>168.13800000000001</v>
      </c>
      <c r="F17" s="154" t="s">
        <v>336</v>
      </c>
      <c r="G17" s="155"/>
      <c r="H17" s="155">
        <f t="shared" si="0"/>
        <v>0</v>
      </c>
      <c r="I17" s="155"/>
      <c r="J17" s="155">
        <f t="shared" si="1"/>
        <v>0</v>
      </c>
      <c r="K17" s="156"/>
      <c r="L17" s="156">
        <f t="shared" si="2"/>
        <v>0</v>
      </c>
      <c r="M17" s="153"/>
      <c r="N17" s="153">
        <f t="shared" si="3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347</v>
      </c>
      <c r="Y17" s="151" t="s">
        <v>345</v>
      </c>
      <c r="Z17" s="154" t="s">
        <v>213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 ht="25.5">
      <c r="A18" s="149">
        <v>5</v>
      </c>
      <c r="B18" s="159" t="s">
        <v>209</v>
      </c>
      <c r="C18" s="151" t="s">
        <v>348</v>
      </c>
      <c r="D18" s="152" t="s">
        <v>349</v>
      </c>
      <c r="E18" s="153">
        <v>168.13800000000001</v>
      </c>
      <c r="F18" s="154" t="s">
        <v>336</v>
      </c>
      <c r="G18" s="155"/>
      <c r="H18" s="155">
        <f t="shared" si="0"/>
        <v>0</v>
      </c>
      <c r="I18" s="155"/>
      <c r="J18" s="155">
        <f t="shared" si="1"/>
        <v>0</v>
      </c>
      <c r="K18" s="156"/>
      <c r="L18" s="156">
        <f t="shared" si="2"/>
        <v>0</v>
      </c>
      <c r="M18" s="153"/>
      <c r="N18" s="153">
        <f t="shared" si="3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350</v>
      </c>
      <c r="Y18" s="151" t="s">
        <v>348</v>
      </c>
      <c r="Z18" s="154" t="s">
        <v>213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 ht="25.5">
      <c r="A19" s="149">
        <v>6</v>
      </c>
      <c r="B19" s="159" t="s">
        <v>351</v>
      </c>
      <c r="C19" s="151" t="s">
        <v>352</v>
      </c>
      <c r="D19" s="152" t="s">
        <v>353</v>
      </c>
      <c r="E19" s="153">
        <v>45.911000000000001</v>
      </c>
      <c r="F19" s="154" t="s">
        <v>354</v>
      </c>
      <c r="G19" s="155"/>
      <c r="H19" s="155">
        <f t="shared" si="0"/>
        <v>0</v>
      </c>
      <c r="I19" s="155"/>
      <c r="J19" s="155">
        <f t="shared" si="1"/>
        <v>0</v>
      </c>
      <c r="K19" s="156">
        <v>1.7099999999999999E-3</v>
      </c>
      <c r="L19" s="156">
        <f t="shared" si="2"/>
        <v>7.8507809999999997E-2</v>
      </c>
      <c r="M19" s="153">
        <v>2.38</v>
      </c>
      <c r="N19" s="153">
        <f t="shared" si="3"/>
        <v>109.26818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355</v>
      </c>
      <c r="Y19" s="151" t="s">
        <v>352</v>
      </c>
      <c r="Z19" s="154" t="s">
        <v>213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>
      <c r="A20" s="149"/>
      <c r="B20" s="159"/>
      <c r="C20" s="151"/>
      <c r="D20" s="161" t="s">
        <v>227</v>
      </c>
      <c r="E20" s="162">
        <f>J20</f>
        <v>0</v>
      </c>
      <c r="F20" s="154"/>
      <c r="G20" s="155"/>
      <c r="H20" s="162">
        <f>SUM(H12:H19)</f>
        <v>0</v>
      </c>
      <c r="I20" s="162">
        <f>SUM(I12:I19)</f>
        <v>0</v>
      </c>
      <c r="J20" s="162">
        <f>SUM(J12:J19)</f>
        <v>0</v>
      </c>
      <c r="K20" s="156"/>
      <c r="L20" s="163">
        <f>SUM(L12:L19)</f>
        <v>7.8507809999999997E-2</v>
      </c>
      <c r="M20" s="153"/>
      <c r="N20" s="164">
        <f>SUM(N12:N19)</f>
        <v>109.26818</v>
      </c>
      <c r="O20" s="154"/>
      <c r="P20" s="154"/>
      <c r="Q20" s="153"/>
      <c r="R20" s="153"/>
      <c r="S20" s="153"/>
      <c r="T20" s="157"/>
      <c r="U20" s="157"/>
      <c r="V20" s="157"/>
      <c r="W20" s="158">
        <f>SUM(W12:W19)</f>
        <v>0</v>
      </c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</row>
    <row r="21" spans="1:37">
      <c r="A21" s="149"/>
      <c r="B21" s="159"/>
      <c r="C21" s="151"/>
      <c r="D21" s="152"/>
      <c r="E21" s="153"/>
      <c r="F21" s="154"/>
      <c r="G21" s="155"/>
      <c r="H21" s="155"/>
      <c r="I21" s="155"/>
      <c r="J21" s="155"/>
      <c r="K21" s="156"/>
      <c r="L21" s="156"/>
      <c r="M21" s="153"/>
      <c r="N21" s="153"/>
      <c r="O21" s="154"/>
      <c r="P21" s="154"/>
      <c r="Q21" s="153"/>
      <c r="R21" s="153"/>
      <c r="S21" s="153"/>
      <c r="T21" s="157"/>
      <c r="U21" s="157"/>
      <c r="V21" s="157"/>
      <c r="W21" s="158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</row>
    <row r="22" spans="1:37">
      <c r="A22" s="149"/>
      <c r="B22" s="159"/>
      <c r="C22" s="151"/>
      <c r="D22" s="161" t="s">
        <v>228</v>
      </c>
      <c r="E22" s="164">
        <f>J22</f>
        <v>0</v>
      </c>
      <c r="F22" s="154"/>
      <c r="G22" s="155"/>
      <c r="H22" s="162">
        <f>+H20</f>
        <v>0</v>
      </c>
      <c r="I22" s="162">
        <f>+I20</f>
        <v>0</v>
      </c>
      <c r="J22" s="162">
        <f>+J20</f>
        <v>0</v>
      </c>
      <c r="K22" s="156"/>
      <c r="L22" s="163">
        <f>+L20</f>
        <v>7.8507809999999997E-2</v>
      </c>
      <c r="M22" s="153"/>
      <c r="N22" s="164">
        <f>+N20</f>
        <v>109.26818</v>
      </c>
      <c r="O22" s="154"/>
      <c r="P22" s="154"/>
      <c r="Q22" s="153"/>
      <c r="R22" s="153"/>
      <c r="S22" s="153"/>
      <c r="T22" s="157"/>
      <c r="U22" s="157"/>
      <c r="V22" s="157"/>
      <c r="W22" s="158">
        <f>+W20</f>
        <v>0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</row>
    <row r="23" spans="1:37">
      <c r="A23" s="149"/>
      <c r="B23" s="159"/>
      <c r="C23" s="151"/>
      <c r="D23" s="152"/>
      <c r="E23" s="153"/>
      <c r="F23" s="154"/>
      <c r="G23" s="155"/>
      <c r="H23" s="155"/>
      <c r="I23" s="155"/>
      <c r="J23" s="155"/>
      <c r="K23" s="156"/>
      <c r="L23" s="156"/>
      <c r="M23" s="153"/>
      <c r="N23" s="153"/>
      <c r="O23" s="154"/>
      <c r="P23" s="154"/>
      <c r="Q23" s="153"/>
      <c r="R23" s="153"/>
      <c r="S23" s="153"/>
      <c r="T23" s="157"/>
      <c r="U23" s="157"/>
      <c r="V23" s="157"/>
      <c r="W23" s="158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0" t="s">
        <v>229</v>
      </c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1" t="s">
        <v>356</v>
      </c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>
        <v>7</v>
      </c>
      <c r="B26" s="159" t="s">
        <v>357</v>
      </c>
      <c r="C26" s="151" t="s">
        <v>358</v>
      </c>
      <c r="D26" s="152" t="s">
        <v>359</v>
      </c>
      <c r="E26" s="153">
        <v>312.154</v>
      </c>
      <c r="F26" s="154" t="s">
        <v>222</v>
      </c>
      <c r="G26" s="155"/>
      <c r="H26" s="155">
        <f>ROUND(E26*G26,2)</f>
        <v>0</v>
      </c>
      <c r="I26" s="155"/>
      <c r="J26" s="155">
        <f>ROUND(E26*G26,2)</f>
        <v>0</v>
      </c>
      <c r="K26" s="156"/>
      <c r="L26" s="156">
        <f>E26*K26</f>
        <v>0</v>
      </c>
      <c r="M26" s="153">
        <v>0.01</v>
      </c>
      <c r="N26" s="153">
        <f>E26*M26</f>
        <v>3.12154</v>
      </c>
      <c r="O26" s="154"/>
      <c r="P26" s="154" t="s">
        <v>185</v>
      </c>
      <c r="Q26" s="153"/>
      <c r="R26" s="153"/>
      <c r="S26" s="153"/>
      <c r="T26" s="157"/>
      <c r="U26" s="157"/>
      <c r="V26" s="157" t="s">
        <v>235</v>
      </c>
      <c r="W26" s="158"/>
      <c r="X26" s="151" t="s">
        <v>360</v>
      </c>
      <c r="Y26" s="151" t="s">
        <v>358</v>
      </c>
      <c r="Z26" s="154" t="s">
        <v>361</v>
      </c>
      <c r="AA26" s="154"/>
      <c r="AB26" s="154"/>
      <c r="AC26" s="154"/>
      <c r="AD26" s="154"/>
      <c r="AE26" s="154"/>
      <c r="AF26" s="154"/>
      <c r="AG26" s="154"/>
      <c r="AH26" s="154"/>
      <c r="AJ26" s="94" t="s">
        <v>238</v>
      </c>
      <c r="AK26" s="94" t="s">
        <v>189</v>
      </c>
    </row>
    <row r="27" spans="1:37" ht="25.5">
      <c r="A27" s="149">
        <v>8</v>
      </c>
      <c r="B27" s="159" t="s">
        <v>357</v>
      </c>
      <c r="C27" s="151" t="s">
        <v>362</v>
      </c>
      <c r="D27" s="152" t="s">
        <v>363</v>
      </c>
      <c r="E27" s="153">
        <v>312.154</v>
      </c>
      <c r="F27" s="154" t="s">
        <v>222</v>
      </c>
      <c r="G27" s="155"/>
      <c r="H27" s="155">
        <f>ROUND(E27*G27,2)</f>
        <v>0</v>
      </c>
      <c r="I27" s="155"/>
      <c r="J27" s="155">
        <f>ROUND(E27*G27,2)</f>
        <v>0</v>
      </c>
      <c r="K27" s="156">
        <v>3.0000000000000001E-5</v>
      </c>
      <c r="L27" s="156">
        <f>E27*K27</f>
        <v>9.3646200000000006E-3</v>
      </c>
      <c r="M27" s="153"/>
      <c r="N27" s="153">
        <f>E27*M27</f>
        <v>0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235</v>
      </c>
      <c r="W27" s="158"/>
      <c r="X27" s="151" t="s">
        <v>364</v>
      </c>
      <c r="Y27" s="151" t="s">
        <v>362</v>
      </c>
      <c r="Z27" s="154" t="s">
        <v>237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238</v>
      </c>
      <c r="AK27" s="94" t="s">
        <v>189</v>
      </c>
    </row>
    <row r="28" spans="1:37">
      <c r="A28" s="149">
        <v>9</v>
      </c>
      <c r="B28" s="160" t="s">
        <v>190</v>
      </c>
      <c r="C28" s="150" t="s">
        <v>365</v>
      </c>
      <c r="D28" s="152" t="s">
        <v>366</v>
      </c>
      <c r="E28" s="153">
        <v>343.36900000000003</v>
      </c>
      <c r="F28" s="154" t="s">
        <v>222</v>
      </c>
      <c r="G28" s="155"/>
      <c r="H28" s="155"/>
      <c r="I28" s="155">
        <f>ROUND(E28*G28,2)</f>
        <v>0</v>
      </c>
      <c r="J28" s="155">
        <f>ROUND(E28*G28,2)</f>
        <v>0</v>
      </c>
      <c r="K28" s="156"/>
      <c r="L28" s="156">
        <f>E28*K28</f>
        <v>0</v>
      </c>
      <c r="M28" s="153"/>
      <c r="N28" s="153">
        <f>E28*M28</f>
        <v>0</v>
      </c>
      <c r="O28" s="154"/>
      <c r="P28" s="154" t="s">
        <v>185</v>
      </c>
      <c r="Q28" s="153"/>
      <c r="R28" s="153"/>
      <c r="S28" s="153"/>
      <c r="T28" s="157"/>
      <c r="U28" s="157"/>
      <c r="V28" s="157" t="s">
        <v>89</v>
      </c>
      <c r="W28" s="158"/>
      <c r="X28" s="151" t="s">
        <v>365</v>
      </c>
      <c r="Y28" s="151" t="s">
        <v>365</v>
      </c>
      <c r="Z28" s="154" t="s">
        <v>237</v>
      </c>
      <c r="AA28" s="151" t="s">
        <v>185</v>
      </c>
      <c r="AB28" s="154"/>
      <c r="AC28" s="154"/>
      <c r="AD28" s="154"/>
      <c r="AE28" s="154"/>
      <c r="AF28" s="154"/>
      <c r="AG28" s="154"/>
      <c r="AH28" s="154"/>
      <c r="AJ28" s="94" t="s">
        <v>256</v>
      </c>
      <c r="AK28" s="94" t="s">
        <v>189</v>
      </c>
    </row>
    <row r="29" spans="1:37" ht="25.5">
      <c r="A29" s="149">
        <v>10</v>
      </c>
      <c r="B29" s="159" t="s">
        <v>357</v>
      </c>
      <c r="C29" s="151" t="s">
        <v>367</v>
      </c>
      <c r="D29" s="152" t="s">
        <v>368</v>
      </c>
      <c r="E29" s="153">
        <v>286.8</v>
      </c>
      <c r="F29" s="154" t="s">
        <v>234</v>
      </c>
      <c r="G29" s="155"/>
      <c r="H29" s="155">
        <f>ROUND(E29*G29,2)</f>
        <v>0</v>
      </c>
      <c r="I29" s="155"/>
      <c r="J29" s="155">
        <f>ROUND(E29*G29,2)</f>
        <v>0</v>
      </c>
      <c r="K29" s="156"/>
      <c r="L29" s="156">
        <f>E29*K29</f>
        <v>0</v>
      </c>
      <c r="M29" s="153"/>
      <c r="N29" s="153">
        <f>E29*M29</f>
        <v>0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235</v>
      </c>
      <c r="W29" s="158"/>
      <c r="X29" s="151" t="s">
        <v>369</v>
      </c>
      <c r="Y29" s="151" t="s">
        <v>367</v>
      </c>
      <c r="Z29" s="154" t="s">
        <v>370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238</v>
      </c>
      <c r="AK29" s="94" t="s">
        <v>189</v>
      </c>
    </row>
    <row r="30" spans="1:37">
      <c r="A30" s="149"/>
      <c r="B30" s="159"/>
      <c r="C30" s="151"/>
      <c r="D30" s="161" t="s">
        <v>371</v>
      </c>
      <c r="E30" s="162">
        <f>J30</f>
        <v>0</v>
      </c>
      <c r="F30" s="154"/>
      <c r="G30" s="155"/>
      <c r="H30" s="162">
        <f>SUM(H24:H29)</f>
        <v>0</v>
      </c>
      <c r="I30" s="162">
        <f>SUM(I24:I29)</f>
        <v>0</v>
      </c>
      <c r="J30" s="162">
        <f>SUM(J24:J29)</f>
        <v>0</v>
      </c>
      <c r="K30" s="156"/>
      <c r="L30" s="163">
        <f>SUM(L24:L29)</f>
        <v>9.3646200000000006E-3</v>
      </c>
      <c r="M30" s="153"/>
      <c r="N30" s="164">
        <f>SUM(N24:N29)</f>
        <v>3.12154</v>
      </c>
      <c r="O30" s="154"/>
      <c r="P30" s="154"/>
      <c r="Q30" s="153"/>
      <c r="R30" s="153"/>
      <c r="S30" s="153"/>
      <c r="T30" s="157"/>
      <c r="U30" s="157"/>
      <c r="V30" s="157"/>
      <c r="W30" s="158">
        <f>SUM(W24:W29)</f>
        <v>0</v>
      </c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</row>
    <row r="31" spans="1:37">
      <c r="A31" s="149"/>
      <c r="B31" s="159"/>
      <c r="C31" s="151"/>
      <c r="D31" s="152"/>
      <c r="E31" s="153"/>
      <c r="F31" s="154"/>
      <c r="G31" s="155"/>
      <c r="H31" s="155"/>
      <c r="I31" s="155"/>
      <c r="J31" s="155"/>
      <c r="K31" s="156"/>
      <c r="L31" s="156"/>
      <c r="M31" s="153"/>
      <c r="N31" s="153"/>
      <c r="O31" s="154"/>
      <c r="P31" s="154"/>
      <c r="Q31" s="153"/>
      <c r="R31" s="153"/>
      <c r="S31" s="153"/>
      <c r="T31" s="157"/>
      <c r="U31" s="157"/>
      <c r="V31" s="157"/>
      <c r="W31" s="158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</row>
    <row r="32" spans="1:37">
      <c r="A32" s="149"/>
      <c r="B32" s="151" t="s">
        <v>372</v>
      </c>
      <c r="C32" s="151"/>
      <c r="D32" s="152"/>
      <c r="E32" s="153"/>
      <c r="F32" s="154"/>
      <c r="G32" s="155"/>
      <c r="H32" s="155"/>
      <c r="I32" s="155"/>
      <c r="J32" s="155"/>
      <c r="K32" s="156"/>
      <c r="L32" s="156"/>
      <c r="M32" s="153"/>
      <c r="N32" s="153"/>
      <c r="O32" s="154"/>
      <c r="P32" s="154"/>
      <c r="Q32" s="153"/>
      <c r="R32" s="153"/>
      <c r="S32" s="153"/>
      <c r="T32" s="157"/>
      <c r="U32" s="157"/>
      <c r="V32" s="157"/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</row>
    <row r="33" spans="1:37" s="172" customFormat="1" ht="25.5">
      <c r="A33" s="173">
        <v>11</v>
      </c>
      <c r="B33" s="174" t="s">
        <v>373</v>
      </c>
      <c r="C33" s="175" t="s">
        <v>374</v>
      </c>
      <c r="D33" s="176" t="s">
        <v>375</v>
      </c>
      <c r="E33" s="177">
        <v>613.27800000000002</v>
      </c>
      <c r="F33" s="178" t="s">
        <v>222</v>
      </c>
      <c r="G33" s="179"/>
      <c r="H33" s="179">
        <f>ROUND(E33*G33,2)</f>
        <v>0</v>
      </c>
      <c r="I33" s="179"/>
      <c r="J33" s="179">
        <f>ROUND(E33*G33,2)</f>
        <v>0</v>
      </c>
      <c r="K33" s="169">
        <v>5.2999999999999998E-4</v>
      </c>
      <c r="L33" s="169">
        <f>E33*K33</f>
        <v>0.32503734000000001</v>
      </c>
      <c r="M33" s="167"/>
      <c r="N33" s="167">
        <f>E33*M33</f>
        <v>0</v>
      </c>
      <c r="O33" s="168"/>
      <c r="P33" s="168" t="s">
        <v>185</v>
      </c>
      <c r="Q33" s="167"/>
      <c r="R33" s="167"/>
      <c r="S33" s="167"/>
      <c r="T33" s="170"/>
      <c r="U33" s="170"/>
      <c r="V33" s="170" t="s">
        <v>235</v>
      </c>
      <c r="W33" s="171"/>
      <c r="X33" s="166" t="s">
        <v>376</v>
      </c>
      <c r="Y33" s="166" t="s">
        <v>374</v>
      </c>
      <c r="Z33" s="168" t="s">
        <v>377</v>
      </c>
      <c r="AA33" s="168"/>
      <c r="AB33" s="168"/>
      <c r="AC33" s="168"/>
      <c r="AD33" s="168"/>
      <c r="AE33" s="168"/>
      <c r="AF33" s="168"/>
      <c r="AG33" s="168"/>
      <c r="AH33" s="168"/>
      <c r="AJ33" s="172" t="s">
        <v>238</v>
      </c>
      <c r="AK33" s="172" t="s">
        <v>189</v>
      </c>
    </row>
    <row r="34" spans="1:37" s="172" customFormat="1" ht="25.5">
      <c r="A34" s="173">
        <v>12</v>
      </c>
      <c r="B34" s="180" t="s">
        <v>190</v>
      </c>
      <c r="C34" s="181" t="s">
        <v>378</v>
      </c>
      <c r="D34" s="176" t="s">
        <v>379</v>
      </c>
      <c r="E34" s="177">
        <v>306.63900000000001</v>
      </c>
      <c r="F34" s="178" t="s">
        <v>222</v>
      </c>
      <c r="G34" s="179"/>
      <c r="H34" s="179"/>
      <c r="I34" s="179">
        <f>ROUND(E34*G34,2)</f>
        <v>0</v>
      </c>
      <c r="J34" s="179">
        <f>ROUND(E34*G34,2)</f>
        <v>0</v>
      </c>
      <c r="K34" s="169"/>
      <c r="L34" s="169">
        <f>E34*K34</f>
        <v>0</v>
      </c>
      <c r="M34" s="167"/>
      <c r="N34" s="167">
        <f>E34*M34</f>
        <v>0</v>
      </c>
      <c r="O34" s="168"/>
      <c r="P34" s="168" t="s">
        <v>185</v>
      </c>
      <c r="Q34" s="167"/>
      <c r="R34" s="167"/>
      <c r="S34" s="167"/>
      <c r="T34" s="170"/>
      <c r="U34" s="170"/>
      <c r="V34" s="170" t="s">
        <v>89</v>
      </c>
      <c r="W34" s="171"/>
      <c r="X34" s="166" t="s">
        <v>378</v>
      </c>
      <c r="Y34" s="166" t="s">
        <v>378</v>
      </c>
      <c r="Z34" s="168" t="s">
        <v>237</v>
      </c>
      <c r="AA34" s="166" t="s">
        <v>185</v>
      </c>
      <c r="AB34" s="168"/>
      <c r="AC34" s="168"/>
      <c r="AD34" s="168"/>
      <c r="AE34" s="168"/>
      <c r="AF34" s="168"/>
      <c r="AG34" s="168"/>
      <c r="AH34" s="168"/>
      <c r="AJ34" s="172" t="s">
        <v>256</v>
      </c>
      <c r="AK34" s="172" t="s">
        <v>189</v>
      </c>
    </row>
    <row r="35" spans="1:37" s="172" customFormat="1" ht="25.5">
      <c r="A35" s="173">
        <v>13</v>
      </c>
      <c r="B35" s="180" t="s">
        <v>190</v>
      </c>
      <c r="C35" s="181" t="s">
        <v>380</v>
      </c>
      <c r="D35" s="176" t="s">
        <v>381</v>
      </c>
      <c r="E35" s="177">
        <v>306.63900000000001</v>
      </c>
      <c r="F35" s="178" t="s">
        <v>222</v>
      </c>
      <c r="G35" s="179"/>
      <c r="H35" s="179"/>
      <c r="I35" s="179">
        <f>ROUND(E35*G35,2)</f>
        <v>0</v>
      </c>
      <c r="J35" s="179">
        <f>ROUND(E35*G35,2)</f>
        <v>0</v>
      </c>
      <c r="K35" s="169"/>
      <c r="L35" s="169">
        <f>E35*K35</f>
        <v>0</v>
      </c>
      <c r="M35" s="167"/>
      <c r="N35" s="167">
        <f>E35*M35</f>
        <v>0</v>
      </c>
      <c r="O35" s="168"/>
      <c r="P35" s="168" t="s">
        <v>185</v>
      </c>
      <c r="Q35" s="167"/>
      <c r="R35" s="167"/>
      <c r="S35" s="167"/>
      <c r="T35" s="170"/>
      <c r="U35" s="170"/>
      <c r="V35" s="170" t="s">
        <v>89</v>
      </c>
      <c r="W35" s="171"/>
      <c r="X35" s="166" t="s">
        <v>380</v>
      </c>
      <c r="Y35" s="166" t="s">
        <v>380</v>
      </c>
      <c r="Z35" s="168" t="s">
        <v>237</v>
      </c>
      <c r="AA35" s="166" t="s">
        <v>185</v>
      </c>
      <c r="AB35" s="168"/>
      <c r="AC35" s="168"/>
      <c r="AD35" s="168"/>
      <c r="AE35" s="168"/>
      <c r="AF35" s="168"/>
      <c r="AG35" s="168"/>
      <c r="AH35" s="168"/>
      <c r="AJ35" s="172" t="s">
        <v>256</v>
      </c>
      <c r="AK35" s="172" t="s">
        <v>189</v>
      </c>
    </row>
    <row r="36" spans="1:37">
      <c r="A36" s="149">
        <v>14</v>
      </c>
      <c r="B36" s="159" t="s">
        <v>373</v>
      </c>
      <c r="C36" s="151" t="s">
        <v>382</v>
      </c>
      <c r="D36" s="152" t="s">
        <v>383</v>
      </c>
      <c r="E36" s="153">
        <v>306.08</v>
      </c>
      <c r="F36" s="154" t="s">
        <v>222</v>
      </c>
      <c r="G36" s="155"/>
      <c r="H36" s="155">
        <f>ROUND(E36*G36,2)</f>
        <v>0</v>
      </c>
      <c r="I36" s="155"/>
      <c r="J36" s="155">
        <f>ROUND(E36*G36,2)</f>
        <v>0</v>
      </c>
      <c r="K36" s="156"/>
      <c r="L36" s="156">
        <f>E36*K36</f>
        <v>0</v>
      </c>
      <c r="M36" s="153">
        <v>0.18</v>
      </c>
      <c r="N36" s="153">
        <f>E36*M36</f>
        <v>55.094399999999993</v>
      </c>
      <c r="O36" s="154"/>
      <c r="P36" s="154" t="s">
        <v>185</v>
      </c>
      <c r="Q36" s="153"/>
      <c r="R36" s="153"/>
      <c r="S36" s="153"/>
      <c r="T36" s="157"/>
      <c r="U36" s="157"/>
      <c r="V36" s="157" t="s">
        <v>235</v>
      </c>
      <c r="W36" s="158"/>
      <c r="X36" s="151" t="s">
        <v>384</v>
      </c>
      <c r="Y36" s="151" t="s">
        <v>382</v>
      </c>
      <c r="Z36" s="154" t="s">
        <v>377</v>
      </c>
      <c r="AA36" s="154"/>
      <c r="AB36" s="154"/>
      <c r="AC36" s="154"/>
      <c r="AD36" s="154"/>
      <c r="AE36" s="154"/>
      <c r="AF36" s="154"/>
      <c r="AG36" s="154"/>
      <c r="AH36" s="154"/>
      <c r="AJ36" s="94" t="s">
        <v>238</v>
      </c>
      <c r="AK36" s="94" t="s">
        <v>189</v>
      </c>
    </row>
    <row r="37" spans="1:37" ht="25.5">
      <c r="A37" s="149">
        <v>15</v>
      </c>
      <c r="B37" s="159" t="s">
        <v>373</v>
      </c>
      <c r="C37" s="151" t="s">
        <v>385</v>
      </c>
      <c r="D37" s="152" t="s">
        <v>386</v>
      </c>
      <c r="E37" s="153">
        <v>312.154</v>
      </c>
      <c r="F37" s="154" t="s">
        <v>222</v>
      </c>
      <c r="G37" s="155"/>
      <c r="H37" s="155">
        <f>ROUND(E37*G37,2)</f>
        <v>0</v>
      </c>
      <c r="I37" s="155"/>
      <c r="J37" s="155">
        <f>ROUND(E37*G37,2)</f>
        <v>0</v>
      </c>
      <c r="K37" s="156"/>
      <c r="L37" s="156">
        <f>E37*K37</f>
        <v>0</v>
      </c>
      <c r="M37" s="153"/>
      <c r="N37" s="153">
        <f>E37*M37</f>
        <v>0</v>
      </c>
      <c r="O37" s="154"/>
      <c r="P37" s="154" t="s">
        <v>185</v>
      </c>
      <c r="Q37" s="153"/>
      <c r="R37" s="153"/>
      <c r="S37" s="153"/>
      <c r="T37" s="157"/>
      <c r="U37" s="157"/>
      <c r="V37" s="157" t="s">
        <v>235</v>
      </c>
      <c r="W37" s="158"/>
      <c r="X37" s="151" t="s">
        <v>387</v>
      </c>
      <c r="Y37" s="151" t="s">
        <v>385</v>
      </c>
      <c r="Z37" s="154" t="s">
        <v>377</v>
      </c>
      <c r="AA37" s="154"/>
      <c r="AB37" s="154"/>
      <c r="AC37" s="154"/>
      <c r="AD37" s="154"/>
      <c r="AE37" s="154"/>
      <c r="AF37" s="154"/>
      <c r="AG37" s="154"/>
      <c r="AH37" s="154"/>
      <c r="AJ37" s="94" t="s">
        <v>238</v>
      </c>
      <c r="AK37" s="94" t="s">
        <v>189</v>
      </c>
    </row>
    <row r="38" spans="1:37">
      <c r="A38" s="149"/>
      <c r="B38" s="159"/>
      <c r="C38" s="151"/>
      <c r="D38" s="161" t="s">
        <v>388</v>
      </c>
      <c r="E38" s="162">
        <f>J38</f>
        <v>0</v>
      </c>
      <c r="F38" s="154"/>
      <c r="G38" s="155"/>
      <c r="H38" s="162">
        <f>SUM(H32:H37)</f>
        <v>0</v>
      </c>
      <c r="I38" s="162">
        <f>SUM(I32:I37)</f>
        <v>0</v>
      </c>
      <c r="J38" s="162">
        <f>SUM(J32:J37)</f>
        <v>0</v>
      </c>
      <c r="K38" s="156"/>
      <c r="L38" s="163">
        <f>SUM(L32:L37)</f>
        <v>0.32503734000000001</v>
      </c>
      <c r="M38" s="153"/>
      <c r="N38" s="164">
        <f>SUM(N32:N37)</f>
        <v>55.094399999999993</v>
      </c>
      <c r="O38" s="154"/>
      <c r="P38" s="154"/>
      <c r="Q38" s="153"/>
      <c r="R38" s="153"/>
      <c r="S38" s="153"/>
      <c r="T38" s="157"/>
      <c r="U38" s="157"/>
      <c r="V38" s="157"/>
      <c r="W38" s="158">
        <f>SUM(W32:W37)</f>
        <v>0</v>
      </c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/>
      <c r="B39" s="159"/>
      <c r="C39" s="151"/>
      <c r="D39" s="152"/>
      <c r="E39" s="153"/>
      <c r="F39" s="154"/>
      <c r="G39" s="155"/>
      <c r="H39" s="155"/>
      <c r="I39" s="155"/>
      <c r="J39" s="155"/>
      <c r="K39" s="156"/>
      <c r="L39" s="156"/>
      <c r="M39" s="153"/>
      <c r="N39" s="153"/>
      <c r="O39" s="154"/>
      <c r="P39" s="154"/>
      <c r="Q39" s="153"/>
      <c r="R39" s="153"/>
      <c r="S39" s="153"/>
      <c r="T39" s="157"/>
      <c r="U39" s="157"/>
      <c r="V39" s="157"/>
      <c r="W39" s="158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spans="1:37">
      <c r="A40" s="149"/>
      <c r="B40" s="151" t="s">
        <v>389</v>
      </c>
      <c r="C40" s="151"/>
      <c r="D40" s="152"/>
      <c r="E40" s="153"/>
      <c r="F40" s="154"/>
      <c r="G40" s="155"/>
      <c r="H40" s="155"/>
      <c r="I40" s="155"/>
      <c r="J40" s="155"/>
      <c r="K40" s="156"/>
      <c r="L40" s="156"/>
      <c r="M40" s="153"/>
      <c r="N40" s="153"/>
      <c r="O40" s="154"/>
      <c r="P40" s="154"/>
      <c r="Q40" s="153"/>
      <c r="R40" s="153"/>
      <c r="S40" s="153"/>
      <c r="T40" s="157"/>
      <c r="U40" s="157"/>
      <c r="V40" s="157"/>
      <c r="W40" s="158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  <row r="41" spans="1:37">
      <c r="A41" s="149">
        <v>16</v>
      </c>
      <c r="B41" s="159" t="s">
        <v>390</v>
      </c>
      <c r="C41" s="151" t="s">
        <v>391</v>
      </c>
      <c r="D41" s="152" t="s">
        <v>392</v>
      </c>
      <c r="E41" s="153">
        <v>1</v>
      </c>
      <c r="F41" s="154" t="s">
        <v>393</v>
      </c>
      <c r="G41" s="155"/>
      <c r="H41" s="155">
        <f>ROUND(E41*G41,2)</f>
        <v>0</v>
      </c>
      <c r="I41" s="155"/>
      <c r="J41" s="155">
        <f>ROUND(E41*G41,2)</f>
        <v>0</v>
      </c>
      <c r="K41" s="156">
        <v>2.52E-2</v>
      </c>
      <c r="L41" s="156">
        <f>E41*K41</f>
        <v>2.52E-2</v>
      </c>
      <c r="M41" s="153"/>
      <c r="N41" s="153">
        <f>E41*M41</f>
        <v>0</v>
      </c>
      <c r="O41" s="154"/>
      <c r="P41" s="154" t="s">
        <v>185</v>
      </c>
      <c r="Q41" s="153"/>
      <c r="R41" s="153"/>
      <c r="S41" s="153"/>
      <c r="T41" s="157"/>
      <c r="U41" s="157"/>
      <c r="V41" s="157" t="s">
        <v>235</v>
      </c>
      <c r="W41" s="158"/>
      <c r="X41" s="151" t="s">
        <v>144</v>
      </c>
      <c r="Y41" s="151" t="s">
        <v>391</v>
      </c>
      <c r="Z41" s="154" t="s">
        <v>237</v>
      </c>
      <c r="AA41" s="154"/>
      <c r="AB41" s="154"/>
      <c r="AC41" s="154"/>
      <c r="AD41" s="154"/>
      <c r="AE41" s="154"/>
      <c r="AF41" s="154"/>
      <c r="AG41" s="154"/>
      <c r="AH41" s="154"/>
      <c r="AJ41" s="94" t="s">
        <v>238</v>
      </c>
      <c r="AK41" s="94" t="s">
        <v>189</v>
      </c>
    </row>
    <row r="42" spans="1:37">
      <c r="A42" s="149"/>
      <c r="B42" s="159"/>
      <c r="C42" s="151"/>
      <c r="D42" s="161" t="s">
        <v>394</v>
      </c>
      <c r="E42" s="162">
        <f>J42</f>
        <v>0</v>
      </c>
      <c r="F42" s="154"/>
      <c r="G42" s="155"/>
      <c r="H42" s="162">
        <f>SUM(H40:H41)</f>
        <v>0</v>
      </c>
      <c r="I42" s="162">
        <f>SUM(I40:I41)</f>
        <v>0</v>
      </c>
      <c r="J42" s="162">
        <f>SUM(J40:J41)</f>
        <v>0</v>
      </c>
      <c r="K42" s="156"/>
      <c r="L42" s="163">
        <f>SUM(L40:L41)</f>
        <v>2.52E-2</v>
      </c>
      <c r="M42" s="153"/>
      <c r="N42" s="164">
        <f>SUM(N40:N41)</f>
        <v>0</v>
      </c>
      <c r="O42" s="154"/>
      <c r="P42" s="154"/>
      <c r="Q42" s="153"/>
      <c r="R42" s="153"/>
      <c r="S42" s="153"/>
      <c r="T42" s="157"/>
      <c r="U42" s="157"/>
      <c r="V42" s="157"/>
      <c r="W42" s="158">
        <f>SUM(W40:W41)</f>
        <v>0</v>
      </c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9"/>
      <c r="C43" s="151"/>
      <c r="D43" s="152"/>
      <c r="E43" s="153"/>
      <c r="F43" s="154"/>
      <c r="G43" s="155"/>
      <c r="H43" s="155"/>
      <c r="I43" s="155"/>
      <c r="J43" s="155"/>
      <c r="K43" s="156"/>
      <c r="L43" s="156"/>
      <c r="M43" s="153"/>
      <c r="N43" s="153"/>
      <c r="O43" s="154"/>
      <c r="P43" s="154"/>
      <c r="Q43" s="153"/>
      <c r="R43" s="153"/>
      <c r="S43" s="153"/>
      <c r="T43" s="157"/>
      <c r="U43" s="157"/>
      <c r="V43" s="157"/>
      <c r="W43" s="158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1" t="s">
        <v>230</v>
      </c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 ht="25.5">
      <c r="A45" s="149">
        <v>17</v>
      </c>
      <c r="B45" s="159" t="s">
        <v>231</v>
      </c>
      <c r="C45" s="151" t="s">
        <v>395</v>
      </c>
      <c r="D45" s="152" t="s">
        <v>396</v>
      </c>
      <c r="E45" s="153">
        <v>2.375</v>
      </c>
      <c r="F45" s="154" t="s">
        <v>222</v>
      </c>
      <c r="G45" s="155"/>
      <c r="H45" s="155">
        <f>ROUND(E45*G45,2)</f>
        <v>0</v>
      </c>
      <c r="I45" s="155"/>
      <c r="J45" s="155">
        <f t="shared" ref="J45:J59" si="4">ROUND(E45*G45,2)</f>
        <v>0</v>
      </c>
      <c r="K45" s="156">
        <v>2.0000000000000001E-4</v>
      </c>
      <c r="L45" s="156">
        <f t="shared" ref="L45:L59" si="5">E45*K45</f>
        <v>4.75E-4</v>
      </c>
      <c r="M45" s="153"/>
      <c r="N45" s="153">
        <f t="shared" ref="N45:N59" si="6">E45*M45</f>
        <v>0</v>
      </c>
      <c r="O45" s="154"/>
      <c r="P45" s="154" t="s">
        <v>185</v>
      </c>
      <c r="Q45" s="153"/>
      <c r="R45" s="153"/>
      <c r="S45" s="153"/>
      <c r="T45" s="157"/>
      <c r="U45" s="157"/>
      <c r="V45" s="157" t="s">
        <v>235</v>
      </c>
      <c r="W45" s="158"/>
      <c r="X45" s="151" t="s">
        <v>397</v>
      </c>
      <c r="Y45" s="151" t="s">
        <v>395</v>
      </c>
      <c r="Z45" s="154" t="s">
        <v>237</v>
      </c>
      <c r="AA45" s="154"/>
      <c r="AB45" s="154"/>
      <c r="AC45" s="154"/>
      <c r="AD45" s="154"/>
      <c r="AE45" s="154"/>
      <c r="AF45" s="154"/>
      <c r="AG45" s="154"/>
      <c r="AH45" s="154"/>
      <c r="AJ45" s="94" t="s">
        <v>238</v>
      </c>
      <c r="AK45" s="94" t="s">
        <v>189</v>
      </c>
    </row>
    <row r="46" spans="1:37" ht="25.5">
      <c r="A46" s="149">
        <v>18</v>
      </c>
      <c r="B46" s="160" t="s">
        <v>190</v>
      </c>
      <c r="C46" s="150" t="s">
        <v>398</v>
      </c>
      <c r="D46" s="152" t="s">
        <v>399</v>
      </c>
      <c r="E46" s="153">
        <v>57.201000000000001</v>
      </c>
      <c r="F46" s="154" t="s">
        <v>222</v>
      </c>
      <c r="G46" s="155"/>
      <c r="H46" s="155"/>
      <c r="I46" s="155">
        <f>ROUND(E46*G46,2)</f>
        <v>0</v>
      </c>
      <c r="J46" s="155">
        <f t="shared" si="4"/>
        <v>0</v>
      </c>
      <c r="K46" s="156"/>
      <c r="L46" s="156">
        <f t="shared" si="5"/>
        <v>0</v>
      </c>
      <c r="M46" s="153"/>
      <c r="N46" s="153">
        <f t="shared" si="6"/>
        <v>0</v>
      </c>
      <c r="O46" s="154"/>
      <c r="P46" s="154" t="s">
        <v>185</v>
      </c>
      <c r="Q46" s="153"/>
      <c r="R46" s="153"/>
      <c r="S46" s="153"/>
      <c r="T46" s="157"/>
      <c r="U46" s="157"/>
      <c r="V46" s="157" t="s">
        <v>89</v>
      </c>
      <c r="W46" s="158"/>
      <c r="X46" s="151" t="s">
        <v>398</v>
      </c>
      <c r="Y46" s="151" t="s">
        <v>398</v>
      </c>
      <c r="Z46" s="154" t="s">
        <v>237</v>
      </c>
      <c r="AA46" s="151" t="s">
        <v>185</v>
      </c>
      <c r="AB46" s="154"/>
      <c r="AC46" s="154"/>
      <c r="AD46" s="154"/>
      <c r="AE46" s="154"/>
      <c r="AF46" s="154"/>
      <c r="AG46" s="154"/>
      <c r="AH46" s="154"/>
      <c r="AJ46" s="94" t="s">
        <v>256</v>
      </c>
      <c r="AK46" s="94" t="s">
        <v>189</v>
      </c>
    </row>
    <row r="47" spans="1:37" ht="25.5">
      <c r="A47" s="149">
        <v>19</v>
      </c>
      <c r="B47" s="159" t="s">
        <v>231</v>
      </c>
      <c r="C47" s="151" t="s">
        <v>400</v>
      </c>
      <c r="D47" s="152" t="s">
        <v>401</v>
      </c>
      <c r="E47" s="153">
        <v>74.959999999999994</v>
      </c>
      <c r="F47" s="154" t="s">
        <v>234</v>
      </c>
      <c r="G47" s="155"/>
      <c r="H47" s="155">
        <f>ROUND(E47*G47,2)</f>
        <v>0</v>
      </c>
      <c r="I47" s="155"/>
      <c r="J47" s="155">
        <f t="shared" si="4"/>
        <v>0</v>
      </c>
      <c r="K47" s="156">
        <v>6.0000000000000002E-5</v>
      </c>
      <c r="L47" s="156">
        <f t="shared" si="5"/>
        <v>4.4976E-3</v>
      </c>
      <c r="M47" s="153"/>
      <c r="N47" s="153">
        <f t="shared" si="6"/>
        <v>0</v>
      </c>
      <c r="O47" s="154"/>
      <c r="P47" s="154" t="s">
        <v>185</v>
      </c>
      <c r="Q47" s="153"/>
      <c r="R47" s="153"/>
      <c r="S47" s="153"/>
      <c r="T47" s="157"/>
      <c r="U47" s="157"/>
      <c r="V47" s="157" t="s">
        <v>235</v>
      </c>
      <c r="W47" s="158"/>
      <c r="X47" s="151" t="s">
        <v>402</v>
      </c>
      <c r="Y47" s="151" t="s">
        <v>400</v>
      </c>
      <c r="Z47" s="154" t="s">
        <v>237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238</v>
      </c>
      <c r="AK47" s="94" t="s">
        <v>189</v>
      </c>
    </row>
    <row r="48" spans="1:37">
      <c r="A48" s="149">
        <v>20</v>
      </c>
      <c r="B48" s="160" t="s">
        <v>190</v>
      </c>
      <c r="C48" s="150" t="s">
        <v>403</v>
      </c>
      <c r="D48" s="152" t="s">
        <v>404</v>
      </c>
      <c r="E48" s="153">
        <v>20.300999999999998</v>
      </c>
      <c r="F48" s="154" t="s">
        <v>234</v>
      </c>
      <c r="G48" s="155"/>
      <c r="H48" s="155"/>
      <c r="I48" s="155">
        <f>ROUND(E48*G48,2)</f>
        <v>0</v>
      </c>
      <c r="J48" s="155">
        <f t="shared" si="4"/>
        <v>0</v>
      </c>
      <c r="K48" s="156">
        <v>1.8400000000000001E-3</v>
      </c>
      <c r="L48" s="156">
        <f t="shared" si="5"/>
        <v>3.7353839999999999E-2</v>
      </c>
      <c r="M48" s="153"/>
      <c r="N48" s="153">
        <f t="shared" si="6"/>
        <v>0</v>
      </c>
      <c r="O48" s="154"/>
      <c r="P48" s="154" t="s">
        <v>185</v>
      </c>
      <c r="Q48" s="153"/>
      <c r="R48" s="153"/>
      <c r="S48" s="153"/>
      <c r="T48" s="157"/>
      <c r="U48" s="157"/>
      <c r="V48" s="157" t="s">
        <v>89</v>
      </c>
      <c r="W48" s="158"/>
      <c r="X48" s="151" t="s">
        <v>403</v>
      </c>
      <c r="Y48" s="151" t="s">
        <v>403</v>
      </c>
      <c r="Z48" s="154" t="s">
        <v>405</v>
      </c>
      <c r="AA48" s="151" t="s">
        <v>406</v>
      </c>
      <c r="AB48" s="154"/>
      <c r="AC48" s="154"/>
      <c r="AD48" s="154"/>
      <c r="AE48" s="154"/>
      <c r="AF48" s="154"/>
      <c r="AG48" s="154"/>
      <c r="AH48" s="154"/>
      <c r="AJ48" s="94" t="s">
        <v>256</v>
      </c>
      <c r="AK48" s="94" t="s">
        <v>189</v>
      </c>
    </row>
    <row r="49" spans="1:37" ht="25.5">
      <c r="A49" s="149">
        <v>21</v>
      </c>
      <c r="B49" s="159" t="s">
        <v>231</v>
      </c>
      <c r="C49" s="151" t="s">
        <v>407</v>
      </c>
      <c r="D49" s="152" t="s">
        <v>408</v>
      </c>
      <c r="E49" s="153">
        <v>20.100000000000001</v>
      </c>
      <c r="F49" s="154" t="s">
        <v>234</v>
      </c>
      <c r="G49" s="155"/>
      <c r="H49" s="155">
        <f t="shared" ref="H49:H54" si="7">ROUND(E49*G49,2)</f>
        <v>0</v>
      </c>
      <c r="I49" s="155"/>
      <c r="J49" s="155">
        <f t="shared" si="4"/>
        <v>0</v>
      </c>
      <c r="K49" s="156">
        <v>8.8000000000000003E-4</v>
      </c>
      <c r="L49" s="156">
        <f t="shared" si="5"/>
        <v>1.7688000000000002E-2</v>
      </c>
      <c r="M49" s="153"/>
      <c r="N49" s="153">
        <f t="shared" si="6"/>
        <v>0</v>
      </c>
      <c r="O49" s="154"/>
      <c r="P49" s="154" t="s">
        <v>185</v>
      </c>
      <c r="Q49" s="153"/>
      <c r="R49" s="153"/>
      <c r="S49" s="153"/>
      <c r="T49" s="157"/>
      <c r="U49" s="157"/>
      <c r="V49" s="157" t="s">
        <v>235</v>
      </c>
      <c r="W49" s="158"/>
      <c r="X49" s="151" t="s">
        <v>409</v>
      </c>
      <c r="Y49" s="151" t="s">
        <v>407</v>
      </c>
      <c r="Z49" s="154" t="s">
        <v>242</v>
      </c>
      <c r="AA49" s="154"/>
      <c r="AB49" s="154"/>
      <c r="AC49" s="154"/>
      <c r="AD49" s="154"/>
      <c r="AE49" s="154"/>
      <c r="AF49" s="154"/>
      <c r="AG49" s="154"/>
      <c r="AH49" s="154"/>
      <c r="AJ49" s="94" t="s">
        <v>238</v>
      </c>
      <c r="AK49" s="94" t="s">
        <v>189</v>
      </c>
    </row>
    <row r="50" spans="1:37">
      <c r="A50" s="149">
        <v>22</v>
      </c>
      <c r="B50" s="159" t="s">
        <v>231</v>
      </c>
      <c r="C50" s="151" t="s">
        <v>410</v>
      </c>
      <c r="D50" s="152" t="s">
        <v>411</v>
      </c>
      <c r="E50" s="153">
        <v>20.100000000000001</v>
      </c>
      <c r="F50" s="154" t="s">
        <v>234</v>
      </c>
      <c r="G50" s="155"/>
      <c r="H50" s="155">
        <f t="shared" si="7"/>
        <v>0</v>
      </c>
      <c r="I50" s="155"/>
      <c r="J50" s="155">
        <f t="shared" si="4"/>
        <v>0</v>
      </c>
      <c r="K50" s="156"/>
      <c r="L50" s="156">
        <f t="shared" si="5"/>
        <v>0</v>
      </c>
      <c r="M50" s="153">
        <v>3.0000000000000001E-3</v>
      </c>
      <c r="N50" s="153">
        <f t="shared" si="6"/>
        <v>6.0300000000000006E-2</v>
      </c>
      <c r="O50" s="154"/>
      <c r="P50" s="154" t="s">
        <v>185</v>
      </c>
      <c r="Q50" s="153"/>
      <c r="R50" s="153"/>
      <c r="S50" s="153"/>
      <c r="T50" s="157"/>
      <c r="U50" s="157"/>
      <c r="V50" s="157" t="s">
        <v>235</v>
      </c>
      <c r="W50" s="158"/>
      <c r="X50" s="151" t="s">
        <v>412</v>
      </c>
      <c r="Y50" s="151" t="s">
        <v>410</v>
      </c>
      <c r="Z50" s="154" t="s">
        <v>242</v>
      </c>
      <c r="AA50" s="154"/>
      <c r="AB50" s="154"/>
      <c r="AC50" s="154"/>
      <c r="AD50" s="154"/>
      <c r="AE50" s="154"/>
      <c r="AF50" s="154"/>
      <c r="AG50" s="154"/>
      <c r="AH50" s="154"/>
      <c r="AJ50" s="94" t="s">
        <v>238</v>
      </c>
      <c r="AK50" s="94" t="s">
        <v>189</v>
      </c>
    </row>
    <row r="51" spans="1:37">
      <c r="A51" s="149">
        <v>23</v>
      </c>
      <c r="B51" s="159" t="s">
        <v>231</v>
      </c>
      <c r="C51" s="151" t="s">
        <v>413</v>
      </c>
      <c r="D51" s="152" t="s">
        <v>414</v>
      </c>
      <c r="E51" s="153">
        <v>2</v>
      </c>
      <c r="F51" s="154" t="s">
        <v>184</v>
      </c>
      <c r="G51" s="155"/>
      <c r="H51" s="155">
        <f t="shared" si="7"/>
        <v>0</v>
      </c>
      <c r="I51" s="155"/>
      <c r="J51" s="155">
        <f t="shared" si="4"/>
        <v>0</v>
      </c>
      <c r="K51" s="156">
        <v>1.6000000000000001E-3</v>
      </c>
      <c r="L51" s="156">
        <f t="shared" si="5"/>
        <v>3.2000000000000002E-3</v>
      </c>
      <c r="M51" s="153"/>
      <c r="N51" s="153">
        <f t="shared" si="6"/>
        <v>0</v>
      </c>
      <c r="O51" s="154"/>
      <c r="P51" s="154" t="s">
        <v>185</v>
      </c>
      <c r="Q51" s="153"/>
      <c r="R51" s="153"/>
      <c r="S51" s="153"/>
      <c r="T51" s="157"/>
      <c r="U51" s="157"/>
      <c r="V51" s="157" t="s">
        <v>235</v>
      </c>
      <c r="W51" s="158"/>
      <c r="X51" s="151" t="s">
        <v>415</v>
      </c>
      <c r="Y51" s="151" t="s">
        <v>413</v>
      </c>
      <c r="Z51" s="154" t="s">
        <v>242</v>
      </c>
      <c r="AA51" s="154"/>
      <c r="AB51" s="154"/>
      <c r="AC51" s="154"/>
      <c r="AD51" s="154"/>
      <c r="AE51" s="154"/>
      <c r="AF51" s="154"/>
      <c r="AG51" s="154"/>
      <c r="AH51" s="154"/>
      <c r="AJ51" s="94" t="s">
        <v>238</v>
      </c>
      <c r="AK51" s="94" t="s">
        <v>189</v>
      </c>
    </row>
    <row r="52" spans="1:37">
      <c r="A52" s="149">
        <v>24</v>
      </c>
      <c r="B52" s="159" t="s">
        <v>231</v>
      </c>
      <c r="C52" s="151" t="s">
        <v>416</v>
      </c>
      <c r="D52" s="152" t="s">
        <v>417</v>
      </c>
      <c r="E52" s="153">
        <v>2</v>
      </c>
      <c r="F52" s="154" t="s">
        <v>184</v>
      </c>
      <c r="G52" s="155"/>
      <c r="H52" s="155">
        <f t="shared" si="7"/>
        <v>0</v>
      </c>
      <c r="I52" s="155"/>
      <c r="J52" s="155">
        <f t="shared" si="4"/>
        <v>0</v>
      </c>
      <c r="K52" s="156"/>
      <c r="L52" s="156">
        <f t="shared" si="5"/>
        <v>0</v>
      </c>
      <c r="M52" s="153">
        <v>1E-3</v>
      </c>
      <c r="N52" s="153">
        <f t="shared" si="6"/>
        <v>2E-3</v>
      </c>
      <c r="O52" s="154"/>
      <c r="P52" s="154" t="s">
        <v>185</v>
      </c>
      <c r="Q52" s="153"/>
      <c r="R52" s="153"/>
      <c r="S52" s="153"/>
      <c r="T52" s="157"/>
      <c r="U52" s="157"/>
      <c r="V52" s="157" t="s">
        <v>235</v>
      </c>
      <c r="W52" s="158"/>
      <c r="X52" s="151" t="s">
        <v>418</v>
      </c>
      <c r="Y52" s="151" t="s">
        <v>416</v>
      </c>
      <c r="Z52" s="154" t="s">
        <v>242</v>
      </c>
      <c r="AA52" s="154"/>
      <c r="AB52" s="154"/>
      <c r="AC52" s="154"/>
      <c r="AD52" s="154"/>
      <c r="AE52" s="154"/>
      <c r="AF52" s="154"/>
      <c r="AG52" s="154"/>
      <c r="AH52" s="154"/>
      <c r="AJ52" s="94" t="s">
        <v>238</v>
      </c>
      <c r="AK52" s="94" t="s">
        <v>189</v>
      </c>
    </row>
    <row r="53" spans="1:37">
      <c r="A53" s="149">
        <v>25</v>
      </c>
      <c r="B53" s="159" t="s">
        <v>231</v>
      </c>
      <c r="C53" s="151" t="s">
        <v>309</v>
      </c>
      <c r="D53" s="152" t="s">
        <v>310</v>
      </c>
      <c r="E53" s="153">
        <v>29.39</v>
      </c>
      <c r="F53" s="154" t="s">
        <v>234</v>
      </c>
      <c r="G53" s="155"/>
      <c r="H53" s="155">
        <f t="shared" si="7"/>
        <v>0</v>
      </c>
      <c r="I53" s="155"/>
      <c r="J53" s="155">
        <f t="shared" si="4"/>
        <v>0</v>
      </c>
      <c r="K53" s="156">
        <v>1.8699999999999999E-3</v>
      </c>
      <c r="L53" s="156">
        <f t="shared" si="5"/>
        <v>5.4959299999999996E-2</v>
      </c>
      <c r="M53" s="153"/>
      <c r="N53" s="153">
        <f t="shared" si="6"/>
        <v>0</v>
      </c>
      <c r="O53" s="154"/>
      <c r="P53" s="154" t="s">
        <v>185</v>
      </c>
      <c r="Q53" s="153"/>
      <c r="R53" s="153"/>
      <c r="S53" s="153"/>
      <c r="T53" s="157"/>
      <c r="U53" s="157"/>
      <c r="V53" s="157" t="s">
        <v>235</v>
      </c>
      <c r="W53" s="158"/>
      <c r="X53" s="151" t="s">
        <v>311</v>
      </c>
      <c r="Y53" s="151" t="s">
        <v>309</v>
      </c>
      <c r="Z53" s="154" t="s">
        <v>242</v>
      </c>
      <c r="AA53" s="154"/>
      <c r="AB53" s="154"/>
      <c r="AC53" s="154"/>
      <c r="AD53" s="154"/>
      <c r="AE53" s="154"/>
      <c r="AF53" s="154"/>
      <c r="AG53" s="154"/>
      <c r="AH53" s="154"/>
      <c r="AJ53" s="94" t="s">
        <v>238</v>
      </c>
      <c r="AK53" s="94" t="s">
        <v>189</v>
      </c>
    </row>
    <row r="54" spans="1:37">
      <c r="A54" s="149">
        <v>26</v>
      </c>
      <c r="B54" s="159" t="s">
        <v>231</v>
      </c>
      <c r="C54" s="151" t="s">
        <v>419</v>
      </c>
      <c r="D54" s="152" t="s">
        <v>420</v>
      </c>
      <c r="E54" s="153">
        <v>7</v>
      </c>
      <c r="F54" s="154" t="s">
        <v>234</v>
      </c>
      <c r="G54" s="155"/>
      <c r="H54" s="155">
        <f t="shared" si="7"/>
        <v>0</v>
      </c>
      <c r="I54" s="155"/>
      <c r="J54" s="155">
        <f t="shared" si="4"/>
        <v>0</v>
      </c>
      <c r="K54" s="156">
        <v>2.7E-4</v>
      </c>
      <c r="L54" s="156">
        <f t="shared" si="5"/>
        <v>1.89E-3</v>
      </c>
      <c r="M54" s="153"/>
      <c r="N54" s="153">
        <f t="shared" si="6"/>
        <v>0</v>
      </c>
      <c r="O54" s="154"/>
      <c r="P54" s="154" t="s">
        <v>185</v>
      </c>
      <c r="Q54" s="153"/>
      <c r="R54" s="153"/>
      <c r="S54" s="153"/>
      <c r="T54" s="157"/>
      <c r="U54" s="157"/>
      <c r="V54" s="157" t="s">
        <v>235</v>
      </c>
      <c r="W54" s="158"/>
      <c r="X54" s="151" t="s">
        <v>421</v>
      </c>
      <c r="Y54" s="151" t="s">
        <v>419</v>
      </c>
      <c r="Z54" s="154" t="s">
        <v>242</v>
      </c>
      <c r="AA54" s="154"/>
      <c r="AB54" s="154"/>
      <c r="AC54" s="154"/>
      <c r="AD54" s="154"/>
      <c r="AE54" s="154"/>
      <c r="AF54" s="154"/>
      <c r="AG54" s="154"/>
      <c r="AH54" s="154"/>
      <c r="AJ54" s="94" t="s">
        <v>238</v>
      </c>
      <c r="AK54" s="94" t="s">
        <v>189</v>
      </c>
    </row>
    <row r="55" spans="1:37">
      <c r="A55" s="149">
        <v>27</v>
      </c>
      <c r="B55" s="160" t="s">
        <v>190</v>
      </c>
      <c r="C55" s="150" t="s">
        <v>422</v>
      </c>
      <c r="D55" s="152" t="s">
        <v>423</v>
      </c>
      <c r="E55" s="153">
        <v>7</v>
      </c>
      <c r="F55" s="154" t="s">
        <v>234</v>
      </c>
      <c r="G55" s="155"/>
      <c r="H55" s="155"/>
      <c r="I55" s="155">
        <f>ROUND(E55*G55,2)</f>
        <v>0</v>
      </c>
      <c r="J55" s="155">
        <f t="shared" si="4"/>
        <v>0</v>
      </c>
      <c r="K55" s="156">
        <v>1.6000000000000001E-3</v>
      </c>
      <c r="L55" s="156">
        <f t="shared" si="5"/>
        <v>1.12E-2</v>
      </c>
      <c r="M55" s="153"/>
      <c r="N55" s="153">
        <f t="shared" si="6"/>
        <v>0</v>
      </c>
      <c r="O55" s="154"/>
      <c r="P55" s="154" t="s">
        <v>185</v>
      </c>
      <c r="Q55" s="153"/>
      <c r="R55" s="153"/>
      <c r="S55" s="153"/>
      <c r="T55" s="157"/>
      <c r="U55" s="157"/>
      <c r="V55" s="157" t="s">
        <v>89</v>
      </c>
      <c r="W55" s="158"/>
      <c r="X55" s="151" t="s">
        <v>422</v>
      </c>
      <c r="Y55" s="151" t="s">
        <v>422</v>
      </c>
      <c r="Z55" s="154" t="s">
        <v>405</v>
      </c>
      <c r="AA55" s="151" t="s">
        <v>406</v>
      </c>
      <c r="AB55" s="154"/>
      <c r="AC55" s="154"/>
      <c r="AD55" s="154"/>
      <c r="AE55" s="154"/>
      <c r="AF55" s="154"/>
      <c r="AG55" s="154"/>
      <c r="AH55" s="154"/>
      <c r="AJ55" s="94" t="s">
        <v>256</v>
      </c>
      <c r="AK55" s="94" t="s">
        <v>189</v>
      </c>
    </row>
    <row r="56" spans="1:37">
      <c r="A56" s="149">
        <v>28</v>
      </c>
      <c r="B56" s="159" t="s">
        <v>231</v>
      </c>
      <c r="C56" s="151" t="s">
        <v>424</v>
      </c>
      <c r="D56" s="152" t="s">
        <v>425</v>
      </c>
      <c r="E56" s="153">
        <v>2</v>
      </c>
      <c r="F56" s="154" t="s">
        <v>184</v>
      </c>
      <c r="G56" s="155"/>
      <c r="H56" s="155">
        <f>ROUND(E56*G56,2)</f>
        <v>0</v>
      </c>
      <c r="I56" s="155"/>
      <c r="J56" s="155">
        <f t="shared" si="4"/>
        <v>0</v>
      </c>
      <c r="K56" s="156"/>
      <c r="L56" s="156">
        <f t="shared" si="5"/>
        <v>0</v>
      </c>
      <c r="M56" s="153"/>
      <c r="N56" s="153">
        <f t="shared" si="6"/>
        <v>0</v>
      </c>
      <c r="O56" s="154"/>
      <c r="P56" s="154" t="s">
        <v>185</v>
      </c>
      <c r="Q56" s="153"/>
      <c r="R56" s="153"/>
      <c r="S56" s="153"/>
      <c r="T56" s="157"/>
      <c r="U56" s="157"/>
      <c r="V56" s="157" t="s">
        <v>235</v>
      </c>
      <c r="W56" s="158"/>
      <c r="X56" s="151" t="s">
        <v>426</v>
      </c>
      <c r="Y56" s="151" t="s">
        <v>424</v>
      </c>
      <c r="Z56" s="154" t="s">
        <v>242</v>
      </c>
      <c r="AA56" s="154"/>
      <c r="AB56" s="154"/>
      <c r="AC56" s="154"/>
      <c r="AD56" s="154"/>
      <c r="AE56" s="154"/>
      <c r="AF56" s="154"/>
      <c r="AG56" s="154"/>
      <c r="AH56" s="154"/>
      <c r="AJ56" s="94" t="s">
        <v>238</v>
      </c>
      <c r="AK56" s="94" t="s">
        <v>189</v>
      </c>
    </row>
    <row r="57" spans="1:37">
      <c r="A57" s="149">
        <v>29</v>
      </c>
      <c r="B57" s="160" t="s">
        <v>190</v>
      </c>
      <c r="C57" s="150" t="s">
        <v>427</v>
      </c>
      <c r="D57" s="152" t="s">
        <v>428</v>
      </c>
      <c r="E57" s="153">
        <v>2</v>
      </c>
      <c r="F57" s="154" t="s">
        <v>184</v>
      </c>
      <c r="G57" s="155"/>
      <c r="H57" s="155"/>
      <c r="I57" s="155">
        <f>ROUND(E57*G57,2)</f>
        <v>0</v>
      </c>
      <c r="J57" s="155">
        <f t="shared" si="4"/>
        <v>0</v>
      </c>
      <c r="K57" s="156">
        <v>1E-3</v>
      </c>
      <c r="L57" s="156">
        <f t="shared" si="5"/>
        <v>2E-3</v>
      </c>
      <c r="M57" s="153"/>
      <c r="N57" s="153">
        <f t="shared" si="6"/>
        <v>0</v>
      </c>
      <c r="O57" s="154"/>
      <c r="P57" s="154" t="s">
        <v>185</v>
      </c>
      <c r="Q57" s="153"/>
      <c r="R57" s="153"/>
      <c r="S57" s="153"/>
      <c r="T57" s="157"/>
      <c r="U57" s="157"/>
      <c r="V57" s="157" t="s">
        <v>89</v>
      </c>
      <c r="W57" s="158"/>
      <c r="X57" s="151" t="s">
        <v>427</v>
      </c>
      <c r="Y57" s="151" t="s">
        <v>427</v>
      </c>
      <c r="Z57" s="154" t="s">
        <v>405</v>
      </c>
      <c r="AA57" s="151" t="s">
        <v>406</v>
      </c>
      <c r="AB57" s="154"/>
      <c r="AC57" s="154"/>
      <c r="AD57" s="154"/>
      <c r="AE57" s="154"/>
      <c r="AF57" s="154"/>
      <c r="AG57" s="154"/>
      <c r="AH57" s="154"/>
      <c r="AJ57" s="94" t="s">
        <v>256</v>
      </c>
      <c r="AK57" s="94" t="s">
        <v>189</v>
      </c>
    </row>
    <row r="58" spans="1:37">
      <c r="A58" s="149">
        <v>30</v>
      </c>
      <c r="B58" s="159" t="s">
        <v>231</v>
      </c>
      <c r="C58" s="151" t="s">
        <v>429</v>
      </c>
      <c r="D58" s="152" t="s">
        <v>430</v>
      </c>
      <c r="E58" s="153">
        <v>7</v>
      </c>
      <c r="F58" s="154" t="s">
        <v>234</v>
      </c>
      <c r="G58" s="155"/>
      <c r="H58" s="155">
        <f>ROUND(E58*G58,2)</f>
        <v>0</v>
      </c>
      <c r="I58" s="155"/>
      <c r="J58" s="155">
        <f t="shared" si="4"/>
        <v>0</v>
      </c>
      <c r="K58" s="156"/>
      <c r="L58" s="156">
        <f t="shared" si="5"/>
        <v>0</v>
      </c>
      <c r="M58" s="153">
        <v>2E-3</v>
      </c>
      <c r="N58" s="153">
        <f t="shared" si="6"/>
        <v>1.4E-2</v>
      </c>
      <c r="O58" s="154"/>
      <c r="P58" s="154" t="s">
        <v>185</v>
      </c>
      <c r="Q58" s="153"/>
      <c r="R58" s="153"/>
      <c r="S58" s="153"/>
      <c r="T58" s="157"/>
      <c r="U58" s="157"/>
      <c r="V58" s="157" t="s">
        <v>235</v>
      </c>
      <c r="W58" s="158"/>
      <c r="X58" s="151" t="s">
        <v>431</v>
      </c>
      <c r="Y58" s="151" t="s">
        <v>429</v>
      </c>
      <c r="Z58" s="154" t="s">
        <v>242</v>
      </c>
      <c r="AA58" s="154"/>
      <c r="AB58" s="154"/>
      <c r="AC58" s="154"/>
      <c r="AD58" s="154"/>
      <c r="AE58" s="154"/>
      <c r="AF58" s="154"/>
      <c r="AG58" s="154"/>
      <c r="AH58" s="154"/>
      <c r="AJ58" s="94" t="s">
        <v>238</v>
      </c>
      <c r="AK58" s="94" t="s">
        <v>189</v>
      </c>
    </row>
    <row r="59" spans="1:37">
      <c r="A59" s="149">
        <v>31</v>
      </c>
      <c r="B59" s="159" t="s">
        <v>231</v>
      </c>
      <c r="C59" s="151" t="s">
        <v>432</v>
      </c>
      <c r="D59" s="152" t="s">
        <v>433</v>
      </c>
      <c r="E59" s="153">
        <v>2</v>
      </c>
      <c r="F59" s="154" t="s">
        <v>184</v>
      </c>
      <c r="G59" s="155"/>
      <c r="H59" s="155">
        <f>ROUND(E59*G59,2)</f>
        <v>0</v>
      </c>
      <c r="I59" s="155"/>
      <c r="J59" s="155">
        <f t="shared" si="4"/>
        <v>0</v>
      </c>
      <c r="K59" s="156"/>
      <c r="L59" s="156">
        <f t="shared" si="5"/>
        <v>0</v>
      </c>
      <c r="M59" s="153"/>
      <c r="N59" s="153">
        <f t="shared" si="6"/>
        <v>0</v>
      </c>
      <c r="O59" s="154"/>
      <c r="P59" s="154" t="s">
        <v>185</v>
      </c>
      <c r="Q59" s="153"/>
      <c r="R59" s="153"/>
      <c r="S59" s="153"/>
      <c r="T59" s="157"/>
      <c r="U59" s="157"/>
      <c r="V59" s="157" t="s">
        <v>235</v>
      </c>
      <c r="W59" s="158"/>
      <c r="X59" s="151" t="s">
        <v>434</v>
      </c>
      <c r="Y59" s="151" t="s">
        <v>432</v>
      </c>
      <c r="Z59" s="154" t="s">
        <v>242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238</v>
      </c>
      <c r="AK59" s="94" t="s">
        <v>189</v>
      </c>
    </row>
    <row r="60" spans="1:37">
      <c r="A60" s="149"/>
      <c r="B60" s="159"/>
      <c r="C60" s="151"/>
      <c r="D60" s="161" t="s">
        <v>243</v>
      </c>
      <c r="E60" s="162">
        <f>J60</f>
        <v>0</v>
      </c>
      <c r="F60" s="154"/>
      <c r="G60" s="155"/>
      <c r="H60" s="162">
        <f>SUM(H44:H59)</f>
        <v>0</v>
      </c>
      <c r="I60" s="162">
        <f>SUM(I44:I59)</f>
        <v>0</v>
      </c>
      <c r="J60" s="162">
        <f>SUM(J44:J59)</f>
        <v>0</v>
      </c>
      <c r="K60" s="156"/>
      <c r="L60" s="163">
        <f>SUM(L44:L59)</f>
        <v>0.13326373999999999</v>
      </c>
      <c r="M60" s="153"/>
      <c r="N60" s="164">
        <f>SUM(N44:N59)</f>
        <v>7.6300000000000007E-2</v>
      </c>
      <c r="O60" s="154"/>
      <c r="P60" s="154"/>
      <c r="Q60" s="153"/>
      <c r="R60" s="153"/>
      <c r="S60" s="153"/>
      <c r="T60" s="157"/>
      <c r="U60" s="157"/>
      <c r="V60" s="157"/>
      <c r="W60" s="158">
        <f>SUM(W44:W59)</f>
        <v>0</v>
      </c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</row>
    <row r="61" spans="1:37">
      <c r="A61" s="149"/>
      <c r="B61" s="159"/>
      <c r="C61" s="151"/>
      <c r="D61" s="152"/>
      <c r="E61" s="153"/>
      <c r="F61" s="154"/>
      <c r="G61" s="155"/>
      <c r="H61" s="155"/>
      <c r="I61" s="155"/>
      <c r="J61" s="155"/>
      <c r="K61" s="156"/>
      <c r="L61" s="156"/>
      <c r="M61" s="153"/>
      <c r="N61" s="153"/>
      <c r="O61" s="154"/>
      <c r="P61" s="154"/>
      <c r="Q61" s="153"/>
      <c r="R61" s="153"/>
      <c r="S61" s="153"/>
      <c r="T61" s="157"/>
      <c r="U61" s="157"/>
      <c r="V61" s="157"/>
      <c r="W61" s="158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</row>
    <row r="62" spans="1:37">
      <c r="A62" s="149"/>
      <c r="B62" s="159"/>
      <c r="C62" s="151"/>
      <c r="D62" s="161" t="s">
        <v>260</v>
      </c>
      <c r="E62" s="162">
        <f>J62</f>
        <v>0</v>
      </c>
      <c r="F62" s="154"/>
      <c r="G62" s="155"/>
      <c r="H62" s="162">
        <f>+H30+H38+H42+H60</f>
        <v>0</v>
      </c>
      <c r="I62" s="162">
        <f>+I30+I38+I42+I60</f>
        <v>0</v>
      </c>
      <c r="J62" s="162">
        <f>+J30+J38+J42+J60</f>
        <v>0</v>
      </c>
      <c r="K62" s="156"/>
      <c r="L62" s="163">
        <f>+L30+L38+L42+L60</f>
        <v>0.49286569999999996</v>
      </c>
      <c r="M62" s="153"/>
      <c r="N62" s="164">
        <f>+N30+N38+N42+N60</f>
        <v>58.29224</v>
      </c>
      <c r="O62" s="154"/>
      <c r="P62" s="154"/>
      <c r="Q62" s="153"/>
      <c r="R62" s="153"/>
      <c r="S62" s="153"/>
      <c r="T62" s="157"/>
      <c r="U62" s="157"/>
      <c r="V62" s="157"/>
      <c r="W62" s="158">
        <f>+W30+W38+W42+W60</f>
        <v>0</v>
      </c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</row>
    <row r="63" spans="1:37">
      <c r="A63" s="149"/>
      <c r="B63" s="159"/>
      <c r="C63" s="151"/>
      <c r="D63" s="152"/>
      <c r="E63" s="153"/>
      <c r="F63" s="154"/>
      <c r="G63" s="155"/>
      <c r="H63" s="155"/>
      <c r="I63" s="155"/>
      <c r="J63" s="155"/>
      <c r="K63" s="156"/>
      <c r="L63" s="156"/>
      <c r="M63" s="153"/>
      <c r="N63" s="153"/>
      <c r="O63" s="154"/>
      <c r="P63" s="154"/>
      <c r="Q63" s="153"/>
      <c r="R63" s="153"/>
      <c r="S63" s="153"/>
      <c r="T63" s="157"/>
      <c r="U63" s="157"/>
      <c r="V63" s="157"/>
      <c r="W63" s="158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</row>
    <row r="64" spans="1:37">
      <c r="A64" s="149"/>
      <c r="B64" s="159"/>
      <c r="C64" s="151"/>
      <c r="D64" s="165" t="s">
        <v>261</v>
      </c>
      <c r="E64" s="162">
        <f>J64</f>
        <v>0</v>
      </c>
      <c r="F64" s="154"/>
      <c r="G64" s="155"/>
      <c r="H64" s="162">
        <f>+H22+H62</f>
        <v>0</v>
      </c>
      <c r="I64" s="162">
        <f>+I22+I62</f>
        <v>0</v>
      </c>
      <c r="J64" s="162">
        <f>+J22+J62</f>
        <v>0</v>
      </c>
      <c r="K64" s="156"/>
      <c r="L64" s="163">
        <f>+L22+L62</f>
        <v>0.57137350999999992</v>
      </c>
      <c r="M64" s="153"/>
      <c r="N64" s="164">
        <f>+N22+N62</f>
        <v>167.56041999999999</v>
      </c>
      <c r="O64" s="154"/>
      <c r="P64" s="154"/>
      <c r="Q64" s="153"/>
      <c r="R64" s="153"/>
      <c r="S64" s="153"/>
      <c r="T64" s="157"/>
      <c r="U64" s="157"/>
      <c r="V64" s="157"/>
      <c r="W64" s="158">
        <f>+W22+W62</f>
        <v>0</v>
      </c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A5CD-C3B9-450F-B890-8F79FD231CB9}">
  <sheetPr>
    <pageSetUpPr fitToPage="1"/>
  </sheetPr>
  <dimension ref="A1:AK54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M33" sqref="AM33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440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265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>
      <c r="A14" s="149">
        <v>1</v>
      </c>
      <c r="B14" s="160" t="s">
        <v>190</v>
      </c>
      <c r="C14" s="150" t="s">
        <v>279</v>
      </c>
      <c r="D14" s="152" t="s">
        <v>453</v>
      </c>
      <c r="E14" s="153">
        <v>26</v>
      </c>
      <c r="F14" s="154" t="s">
        <v>184</v>
      </c>
      <c r="G14" s="155"/>
      <c r="H14" s="155"/>
      <c r="I14" s="155">
        <f>ROUND(E14*G14,2)</f>
        <v>0</v>
      </c>
      <c r="J14" s="155">
        <f t="shared" ref="J14:J23" si="0">ROUND(E14*G14,2)</f>
        <v>0</v>
      </c>
      <c r="K14" s="156"/>
      <c r="L14" s="156">
        <f t="shared" ref="L14:L23" si="1">E14*K14</f>
        <v>0</v>
      </c>
      <c r="M14" s="153"/>
      <c r="N14" s="153">
        <f t="shared" ref="N14:N23" si="2"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89</v>
      </c>
      <c r="W14" s="158"/>
      <c r="X14" s="151" t="s">
        <v>279</v>
      </c>
      <c r="Y14" s="151" t="s">
        <v>279</v>
      </c>
      <c r="Z14" s="154" t="s">
        <v>281</v>
      </c>
      <c r="AA14" s="151" t="s">
        <v>282</v>
      </c>
      <c r="AB14" s="154"/>
      <c r="AC14" s="154"/>
      <c r="AD14" s="154"/>
      <c r="AE14" s="154"/>
      <c r="AF14" s="154"/>
      <c r="AG14" s="154"/>
      <c r="AH14" s="154"/>
      <c r="AJ14" s="94" t="s">
        <v>194</v>
      </c>
      <c r="AK14" s="94" t="s">
        <v>189</v>
      </c>
    </row>
    <row r="15" spans="1:37">
      <c r="A15" s="149">
        <v>2</v>
      </c>
      <c r="B15" s="159" t="s">
        <v>181</v>
      </c>
      <c r="C15" s="151" t="s">
        <v>266</v>
      </c>
      <c r="D15" s="152" t="s">
        <v>267</v>
      </c>
      <c r="E15" s="153">
        <v>729.04200000000003</v>
      </c>
      <c r="F15" s="154" t="s">
        <v>222</v>
      </c>
      <c r="G15" s="155"/>
      <c r="H15" s="155">
        <f t="shared" ref="H15:H23" si="3">ROUND(E15*G15,2)</f>
        <v>0</v>
      </c>
      <c r="I15" s="155"/>
      <c r="J15" s="155">
        <f t="shared" si="0"/>
        <v>0</v>
      </c>
      <c r="K15" s="156">
        <v>1.6000000000000001E-4</v>
      </c>
      <c r="L15" s="156">
        <f t="shared" si="1"/>
        <v>0.11664672000000001</v>
      </c>
      <c r="M15" s="153"/>
      <c r="N15" s="153">
        <f t="shared" si="2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268</v>
      </c>
      <c r="Y15" s="151" t="s">
        <v>266</v>
      </c>
      <c r="Z15" s="154" t="s">
        <v>237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 ht="25.5">
      <c r="A16" s="149">
        <v>3</v>
      </c>
      <c r="B16" s="159" t="s">
        <v>181</v>
      </c>
      <c r="C16" s="151" t="s">
        <v>269</v>
      </c>
      <c r="D16" s="152" t="s">
        <v>270</v>
      </c>
      <c r="E16" s="153">
        <v>729.04200000000003</v>
      </c>
      <c r="F16" s="154" t="s">
        <v>222</v>
      </c>
      <c r="G16" s="155"/>
      <c r="H16" s="155">
        <f t="shared" si="3"/>
        <v>0</v>
      </c>
      <c r="I16" s="155"/>
      <c r="J16" s="155">
        <f t="shared" si="0"/>
        <v>0</v>
      </c>
      <c r="K16" s="156">
        <v>2.4000000000000001E-4</v>
      </c>
      <c r="L16" s="156">
        <f t="shared" si="1"/>
        <v>0.17497008</v>
      </c>
      <c r="M16" s="153"/>
      <c r="N16" s="153">
        <f t="shared" si="2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271</v>
      </c>
      <c r="Y16" s="151" t="s">
        <v>269</v>
      </c>
      <c r="Z16" s="154" t="s">
        <v>237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 ht="25.5">
      <c r="A17" s="149">
        <v>4</v>
      </c>
      <c r="B17" s="159" t="s">
        <v>181</v>
      </c>
      <c r="C17" s="151" t="s">
        <v>272</v>
      </c>
      <c r="D17" s="152" t="s">
        <v>273</v>
      </c>
      <c r="E17" s="153">
        <v>715.8</v>
      </c>
      <c r="F17" s="154" t="s">
        <v>222</v>
      </c>
      <c r="G17" s="155"/>
      <c r="H17" s="155">
        <f t="shared" si="3"/>
        <v>0</v>
      </c>
      <c r="I17" s="155"/>
      <c r="J17" s="155">
        <f t="shared" si="0"/>
        <v>0</v>
      </c>
      <c r="K17" s="156">
        <v>4.4000000000000003E-3</v>
      </c>
      <c r="L17" s="156">
        <f t="shared" si="1"/>
        <v>3.1495199999999999</v>
      </c>
      <c r="M17" s="153"/>
      <c r="N17" s="153">
        <f t="shared" si="2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274</v>
      </c>
      <c r="Y17" s="151" t="s">
        <v>272</v>
      </c>
      <c r="Z17" s="154" t="s">
        <v>275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 ht="25.5">
      <c r="A18" s="149">
        <v>5</v>
      </c>
      <c r="B18" s="159" t="s">
        <v>181</v>
      </c>
      <c r="C18" s="151" t="s">
        <v>276</v>
      </c>
      <c r="D18" s="152" t="s">
        <v>277</v>
      </c>
      <c r="E18" s="153">
        <v>519.24199999999996</v>
      </c>
      <c r="F18" s="154" t="s">
        <v>222</v>
      </c>
      <c r="G18" s="155"/>
      <c r="H18" s="155">
        <f t="shared" si="3"/>
        <v>0</v>
      </c>
      <c r="I18" s="155"/>
      <c r="J18" s="155">
        <f t="shared" si="0"/>
        <v>0</v>
      </c>
      <c r="K18" s="156">
        <v>3.9579999999999997E-2</v>
      </c>
      <c r="L18" s="156">
        <f t="shared" si="1"/>
        <v>20.551598359999996</v>
      </c>
      <c r="M18" s="153"/>
      <c r="N18" s="153">
        <f t="shared" si="2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278</v>
      </c>
      <c r="Y18" s="151" t="s">
        <v>276</v>
      </c>
      <c r="Z18" s="154" t="s">
        <v>237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 ht="25.5">
      <c r="A19" s="149">
        <v>6</v>
      </c>
      <c r="B19" s="159" t="s">
        <v>181</v>
      </c>
      <c r="C19" s="151" t="s">
        <v>454</v>
      </c>
      <c r="D19" s="152" t="s">
        <v>455</v>
      </c>
      <c r="E19" s="153">
        <v>23.736000000000001</v>
      </c>
      <c r="F19" s="154" t="s">
        <v>222</v>
      </c>
      <c r="G19" s="155"/>
      <c r="H19" s="155">
        <f t="shared" si="3"/>
        <v>0</v>
      </c>
      <c r="I19" s="155"/>
      <c r="J19" s="155">
        <f t="shared" si="0"/>
        <v>0</v>
      </c>
      <c r="K19" s="156">
        <v>4.972E-2</v>
      </c>
      <c r="L19" s="156">
        <f t="shared" si="1"/>
        <v>1.18015392</v>
      </c>
      <c r="M19" s="153"/>
      <c r="N19" s="153">
        <f t="shared" si="2"/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456</v>
      </c>
      <c r="Y19" s="151" t="s">
        <v>454</v>
      </c>
      <c r="Z19" s="154" t="s">
        <v>237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 ht="25.5">
      <c r="A20" s="149">
        <v>7</v>
      </c>
      <c r="B20" s="159" t="s">
        <v>181</v>
      </c>
      <c r="C20" s="151" t="s">
        <v>283</v>
      </c>
      <c r="D20" s="152" t="s">
        <v>284</v>
      </c>
      <c r="E20" s="153">
        <v>159.58000000000001</v>
      </c>
      <c r="F20" s="154" t="s">
        <v>222</v>
      </c>
      <c r="G20" s="155"/>
      <c r="H20" s="155">
        <f t="shared" si="3"/>
        <v>0</v>
      </c>
      <c r="I20" s="155"/>
      <c r="J20" s="155">
        <f t="shared" si="0"/>
        <v>0</v>
      </c>
      <c r="K20" s="156">
        <v>2.4639999999999999E-2</v>
      </c>
      <c r="L20" s="156">
        <f t="shared" si="1"/>
        <v>3.9320512000000001</v>
      </c>
      <c r="M20" s="153"/>
      <c r="N20" s="153">
        <f t="shared" si="2"/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285</v>
      </c>
      <c r="Y20" s="151" t="s">
        <v>283</v>
      </c>
      <c r="Z20" s="154" t="s">
        <v>237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 ht="25.5">
      <c r="A21" s="149">
        <v>8</v>
      </c>
      <c r="B21" s="159" t="s">
        <v>181</v>
      </c>
      <c r="C21" s="151" t="s">
        <v>286</v>
      </c>
      <c r="D21" s="152" t="s">
        <v>287</v>
      </c>
      <c r="E21" s="153">
        <v>13.242000000000001</v>
      </c>
      <c r="F21" s="154" t="s">
        <v>222</v>
      </c>
      <c r="G21" s="155"/>
      <c r="H21" s="155">
        <f t="shared" si="3"/>
        <v>0</v>
      </c>
      <c r="I21" s="155"/>
      <c r="J21" s="155">
        <f t="shared" si="0"/>
        <v>0</v>
      </c>
      <c r="K21" s="156">
        <v>1.498E-2</v>
      </c>
      <c r="L21" s="156">
        <f t="shared" si="1"/>
        <v>0.19836516000000001</v>
      </c>
      <c r="M21" s="153"/>
      <c r="N21" s="153">
        <f t="shared" si="2"/>
        <v>0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288</v>
      </c>
      <c r="Y21" s="151" t="s">
        <v>286</v>
      </c>
      <c r="Z21" s="154" t="s">
        <v>275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>
      <c r="A22" s="149">
        <v>9</v>
      </c>
      <c r="B22" s="159" t="s">
        <v>181</v>
      </c>
      <c r="C22" s="151" t="s">
        <v>289</v>
      </c>
      <c r="D22" s="152" t="s">
        <v>290</v>
      </c>
      <c r="E22" s="153">
        <v>63.055</v>
      </c>
      <c r="F22" s="154" t="s">
        <v>234</v>
      </c>
      <c r="G22" s="155"/>
      <c r="H22" s="155">
        <f t="shared" si="3"/>
        <v>0</v>
      </c>
      <c r="I22" s="155"/>
      <c r="J22" s="155">
        <f t="shared" si="0"/>
        <v>0</v>
      </c>
      <c r="K22" s="156"/>
      <c r="L22" s="156">
        <f t="shared" si="1"/>
        <v>0</v>
      </c>
      <c r="M22" s="153"/>
      <c r="N22" s="153">
        <f t="shared" si="2"/>
        <v>0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291</v>
      </c>
      <c r="Y22" s="151" t="s">
        <v>289</v>
      </c>
      <c r="Z22" s="154" t="s">
        <v>275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>
        <v>10</v>
      </c>
      <c r="B23" s="159" t="s">
        <v>181</v>
      </c>
      <c r="C23" s="151" t="s">
        <v>292</v>
      </c>
      <c r="D23" s="152" t="s">
        <v>293</v>
      </c>
      <c r="E23" s="153">
        <v>244.72</v>
      </c>
      <c r="F23" s="154" t="s">
        <v>234</v>
      </c>
      <c r="G23" s="155"/>
      <c r="H23" s="155">
        <f t="shared" si="3"/>
        <v>0</v>
      </c>
      <c r="I23" s="155"/>
      <c r="J23" s="155">
        <f t="shared" si="0"/>
        <v>0</v>
      </c>
      <c r="K23" s="156"/>
      <c r="L23" s="156">
        <f t="shared" si="1"/>
        <v>0</v>
      </c>
      <c r="M23" s="153"/>
      <c r="N23" s="153">
        <f t="shared" si="2"/>
        <v>0</v>
      </c>
      <c r="O23" s="154"/>
      <c r="P23" s="154" t="s">
        <v>185</v>
      </c>
      <c r="Q23" s="153"/>
      <c r="R23" s="153"/>
      <c r="S23" s="153"/>
      <c r="T23" s="157"/>
      <c r="U23" s="157"/>
      <c r="V23" s="157" t="s">
        <v>96</v>
      </c>
      <c r="W23" s="158"/>
      <c r="X23" s="151" t="s">
        <v>294</v>
      </c>
      <c r="Y23" s="151" t="s">
        <v>292</v>
      </c>
      <c r="Z23" s="154" t="s">
        <v>275</v>
      </c>
      <c r="AA23" s="154"/>
      <c r="AB23" s="154"/>
      <c r="AC23" s="154"/>
      <c r="AD23" s="154"/>
      <c r="AE23" s="154"/>
      <c r="AF23" s="154"/>
      <c r="AG23" s="154"/>
      <c r="AH23" s="154"/>
      <c r="AJ23" s="94" t="s">
        <v>188</v>
      </c>
      <c r="AK23" s="94" t="s">
        <v>189</v>
      </c>
    </row>
    <row r="24" spans="1:37">
      <c r="A24" s="149"/>
      <c r="B24" s="159"/>
      <c r="C24" s="151"/>
      <c r="D24" s="161" t="s">
        <v>202</v>
      </c>
      <c r="E24" s="162">
        <f>J24</f>
        <v>0</v>
      </c>
      <c r="F24" s="154"/>
      <c r="G24" s="155"/>
      <c r="H24" s="162">
        <f>SUM(H12:H23)</f>
        <v>0</v>
      </c>
      <c r="I24" s="162">
        <f>SUM(I12:I23)</f>
        <v>0</v>
      </c>
      <c r="J24" s="162">
        <f>SUM(J12:J23)</f>
        <v>0</v>
      </c>
      <c r="K24" s="156"/>
      <c r="L24" s="163">
        <f>SUM(L12:L23)</f>
        <v>29.303305439999995</v>
      </c>
      <c r="M24" s="153"/>
      <c r="N24" s="164">
        <f>SUM(N12:N23)</f>
        <v>0</v>
      </c>
      <c r="O24" s="154"/>
      <c r="P24" s="154"/>
      <c r="Q24" s="153"/>
      <c r="R24" s="153"/>
      <c r="S24" s="153"/>
      <c r="T24" s="157"/>
      <c r="U24" s="157"/>
      <c r="V24" s="157"/>
      <c r="W24" s="158">
        <f>SUM(W12:W23)</f>
        <v>0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52"/>
      <c r="E25" s="153"/>
      <c r="F25" s="154"/>
      <c r="G25" s="155"/>
      <c r="H25" s="155"/>
      <c r="I25" s="155"/>
      <c r="J25" s="155"/>
      <c r="K25" s="156"/>
      <c r="L25" s="156"/>
      <c r="M25" s="153"/>
      <c r="N25" s="153"/>
      <c r="O25" s="154"/>
      <c r="P25" s="154"/>
      <c r="Q25" s="153"/>
      <c r="R25" s="153"/>
      <c r="S25" s="153"/>
      <c r="T25" s="157"/>
      <c r="U25" s="157"/>
      <c r="V25" s="157"/>
      <c r="W25" s="158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1" t="s">
        <v>203</v>
      </c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 ht="25.5">
      <c r="A27" s="149">
        <v>11</v>
      </c>
      <c r="B27" s="159" t="s">
        <v>295</v>
      </c>
      <c r="C27" s="151" t="s">
        <v>296</v>
      </c>
      <c r="D27" s="152" t="s">
        <v>297</v>
      </c>
      <c r="E27" s="153">
        <v>524.54700000000003</v>
      </c>
      <c r="F27" s="154" t="s">
        <v>222</v>
      </c>
      <c r="G27" s="155"/>
      <c r="H27" s="155">
        <f t="shared" ref="H27:H32" si="4">ROUND(E27*G27,2)</f>
        <v>0</v>
      </c>
      <c r="I27" s="155"/>
      <c r="J27" s="155">
        <f t="shared" ref="J27:J32" si="5">ROUND(E27*G27,2)</f>
        <v>0</v>
      </c>
      <c r="K27" s="156"/>
      <c r="L27" s="156">
        <f t="shared" ref="L27:L32" si="6">E27*K27</f>
        <v>0</v>
      </c>
      <c r="M27" s="153"/>
      <c r="N27" s="153">
        <f t="shared" ref="N27:N32" si="7">E27*M27</f>
        <v>0</v>
      </c>
      <c r="O27" s="154"/>
      <c r="P27" s="154" t="s">
        <v>185</v>
      </c>
      <c r="Q27" s="153"/>
      <c r="R27" s="153"/>
      <c r="S27" s="153"/>
      <c r="T27" s="157"/>
      <c r="U27" s="157"/>
      <c r="V27" s="157" t="s">
        <v>96</v>
      </c>
      <c r="W27" s="158"/>
      <c r="X27" s="151" t="s">
        <v>298</v>
      </c>
      <c r="Y27" s="151" t="s">
        <v>296</v>
      </c>
      <c r="Z27" s="154" t="s">
        <v>299</v>
      </c>
      <c r="AA27" s="154"/>
      <c r="AB27" s="154"/>
      <c r="AC27" s="154"/>
      <c r="AD27" s="154"/>
      <c r="AE27" s="154"/>
      <c r="AF27" s="154"/>
      <c r="AG27" s="154"/>
      <c r="AH27" s="154"/>
      <c r="AJ27" s="94" t="s">
        <v>188</v>
      </c>
      <c r="AK27" s="94" t="s">
        <v>189</v>
      </c>
    </row>
    <row r="28" spans="1:37" ht="25.5">
      <c r="A28" s="149">
        <v>12</v>
      </c>
      <c r="B28" s="159" t="s">
        <v>295</v>
      </c>
      <c r="C28" s="151" t="s">
        <v>300</v>
      </c>
      <c r="D28" s="152" t="s">
        <v>301</v>
      </c>
      <c r="E28" s="153">
        <v>2098.1880000000001</v>
      </c>
      <c r="F28" s="154" t="s">
        <v>222</v>
      </c>
      <c r="G28" s="155"/>
      <c r="H28" s="155">
        <f t="shared" si="4"/>
        <v>0</v>
      </c>
      <c r="I28" s="155"/>
      <c r="J28" s="155">
        <f t="shared" si="5"/>
        <v>0</v>
      </c>
      <c r="K28" s="156">
        <v>6.9999999999999999E-4</v>
      </c>
      <c r="L28" s="156">
        <f t="shared" si="6"/>
        <v>1.4687316000000001</v>
      </c>
      <c r="M28" s="153"/>
      <c r="N28" s="153">
        <f t="shared" si="7"/>
        <v>0</v>
      </c>
      <c r="O28" s="154"/>
      <c r="P28" s="154" t="s">
        <v>185</v>
      </c>
      <c r="Q28" s="153"/>
      <c r="R28" s="153"/>
      <c r="S28" s="153"/>
      <c r="T28" s="157"/>
      <c r="U28" s="157"/>
      <c r="V28" s="157" t="s">
        <v>96</v>
      </c>
      <c r="W28" s="158"/>
      <c r="X28" s="151" t="s">
        <v>302</v>
      </c>
      <c r="Y28" s="151" t="s">
        <v>300</v>
      </c>
      <c r="Z28" s="154" t="s">
        <v>299</v>
      </c>
      <c r="AA28" s="154"/>
      <c r="AB28" s="154"/>
      <c r="AC28" s="154"/>
      <c r="AD28" s="154"/>
      <c r="AE28" s="154"/>
      <c r="AF28" s="154"/>
      <c r="AG28" s="154"/>
      <c r="AH28" s="154"/>
      <c r="AJ28" s="94" t="s">
        <v>188</v>
      </c>
      <c r="AK28" s="94" t="s">
        <v>189</v>
      </c>
    </row>
    <row r="29" spans="1:37" ht="25.5">
      <c r="A29" s="149">
        <v>13</v>
      </c>
      <c r="B29" s="159" t="s">
        <v>295</v>
      </c>
      <c r="C29" s="151" t="s">
        <v>303</v>
      </c>
      <c r="D29" s="152" t="s">
        <v>304</v>
      </c>
      <c r="E29" s="153">
        <v>524.54700000000003</v>
      </c>
      <c r="F29" s="154" t="s">
        <v>222</v>
      </c>
      <c r="G29" s="155"/>
      <c r="H29" s="155">
        <f t="shared" si="4"/>
        <v>0</v>
      </c>
      <c r="I29" s="155"/>
      <c r="J29" s="155">
        <f t="shared" si="5"/>
        <v>0</v>
      </c>
      <c r="K29" s="156"/>
      <c r="L29" s="156">
        <f t="shared" si="6"/>
        <v>0</v>
      </c>
      <c r="M29" s="153"/>
      <c r="N29" s="153">
        <f t="shared" si="7"/>
        <v>0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96</v>
      </c>
      <c r="W29" s="158"/>
      <c r="X29" s="151" t="s">
        <v>305</v>
      </c>
      <c r="Y29" s="151" t="s">
        <v>303</v>
      </c>
      <c r="Z29" s="154" t="s">
        <v>299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188</v>
      </c>
      <c r="AK29" s="94" t="s">
        <v>189</v>
      </c>
    </row>
    <row r="30" spans="1:37">
      <c r="A30" s="149">
        <v>14</v>
      </c>
      <c r="B30" s="159" t="s">
        <v>295</v>
      </c>
      <c r="C30" s="151" t="s">
        <v>457</v>
      </c>
      <c r="D30" s="152" t="s">
        <v>458</v>
      </c>
      <c r="E30" s="153">
        <v>106.544</v>
      </c>
      <c r="F30" s="154" t="s">
        <v>222</v>
      </c>
      <c r="G30" s="155"/>
      <c r="H30" s="155">
        <f t="shared" si="4"/>
        <v>0</v>
      </c>
      <c r="I30" s="155"/>
      <c r="J30" s="155">
        <f t="shared" si="5"/>
        <v>0</v>
      </c>
      <c r="K30" s="156">
        <v>1.2700000000000001E-3</v>
      </c>
      <c r="L30" s="156">
        <f t="shared" si="6"/>
        <v>0.13531087999999999</v>
      </c>
      <c r="M30" s="153"/>
      <c r="N30" s="153">
        <f t="shared" si="7"/>
        <v>0</v>
      </c>
      <c r="O30" s="154"/>
      <c r="P30" s="154" t="s">
        <v>185</v>
      </c>
      <c r="Q30" s="153"/>
      <c r="R30" s="153"/>
      <c r="S30" s="153"/>
      <c r="T30" s="157"/>
      <c r="U30" s="157"/>
      <c r="V30" s="157" t="s">
        <v>96</v>
      </c>
      <c r="W30" s="158"/>
      <c r="X30" s="151" t="s">
        <v>459</v>
      </c>
      <c r="Y30" s="151" t="s">
        <v>457</v>
      </c>
      <c r="Z30" s="154" t="s">
        <v>299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188</v>
      </c>
      <c r="AK30" s="94" t="s">
        <v>189</v>
      </c>
    </row>
    <row r="31" spans="1:37" ht="25.5">
      <c r="A31" s="149">
        <v>15</v>
      </c>
      <c r="B31" s="159" t="s">
        <v>295</v>
      </c>
      <c r="C31" s="151" t="s">
        <v>460</v>
      </c>
      <c r="D31" s="152" t="s">
        <v>461</v>
      </c>
      <c r="E31" s="153">
        <v>12.81</v>
      </c>
      <c r="F31" s="154" t="s">
        <v>222</v>
      </c>
      <c r="G31" s="155"/>
      <c r="H31" s="155">
        <f t="shared" si="4"/>
        <v>0</v>
      </c>
      <c r="I31" s="155"/>
      <c r="J31" s="155">
        <f t="shared" si="5"/>
        <v>0</v>
      </c>
      <c r="K31" s="156">
        <v>3.0200000000000001E-3</v>
      </c>
      <c r="L31" s="156">
        <f t="shared" si="6"/>
        <v>3.8686200000000004E-2</v>
      </c>
      <c r="M31" s="153"/>
      <c r="N31" s="153">
        <f t="shared" si="7"/>
        <v>0</v>
      </c>
      <c r="O31" s="154"/>
      <c r="P31" s="154" t="s">
        <v>185</v>
      </c>
      <c r="Q31" s="153"/>
      <c r="R31" s="153"/>
      <c r="S31" s="153"/>
      <c r="T31" s="157"/>
      <c r="U31" s="157"/>
      <c r="V31" s="157" t="s">
        <v>96</v>
      </c>
      <c r="W31" s="158"/>
      <c r="X31" s="151" t="s">
        <v>462</v>
      </c>
      <c r="Y31" s="151" t="s">
        <v>460</v>
      </c>
      <c r="Z31" s="154" t="s">
        <v>299</v>
      </c>
      <c r="AA31" s="154"/>
      <c r="AB31" s="154"/>
      <c r="AC31" s="154"/>
      <c r="AD31" s="154"/>
      <c r="AE31" s="154"/>
      <c r="AF31" s="154"/>
      <c r="AG31" s="154"/>
      <c r="AH31" s="154"/>
      <c r="AJ31" s="94" t="s">
        <v>188</v>
      </c>
      <c r="AK31" s="94" t="s">
        <v>189</v>
      </c>
    </row>
    <row r="32" spans="1:37">
      <c r="A32" s="149">
        <v>16</v>
      </c>
      <c r="B32" s="159" t="s">
        <v>181</v>
      </c>
      <c r="C32" s="151" t="s">
        <v>306</v>
      </c>
      <c r="D32" s="152" t="s">
        <v>307</v>
      </c>
      <c r="E32" s="153">
        <v>690.4</v>
      </c>
      <c r="F32" s="154" t="s">
        <v>234</v>
      </c>
      <c r="G32" s="155"/>
      <c r="H32" s="155">
        <f t="shared" si="4"/>
        <v>0</v>
      </c>
      <c r="I32" s="155"/>
      <c r="J32" s="155">
        <f t="shared" si="5"/>
        <v>0</v>
      </c>
      <c r="K32" s="156"/>
      <c r="L32" s="156">
        <f t="shared" si="6"/>
        <v>0</v>
      </c>
      <c r="M32" s="153"/>
      <c r="N32" s="153">
        <f t="shared" si="7"/>
        <v>0</v>
      </c>
      <c r="O32" s="154"/>
      <c r="P32" s="154" t="s">
        <v>185</v>
      </c>
      <c r="Q32" s="153"/>
      <c r="R32" s="153"/>
      <c r="S32" s="153"/>
      <c r="T32" s="157"/>
      <c r="U32" s="157"/>
      <c r="V32" s="157" t="s">
        <v>96</v>
      </c>
      <c r="W32" s="158"/>
      <c r="X32" s="151" t="s">
        <v>308</v>
      </c>
      <c r="Y32" s="151" t="s">
        <v>306</v>
      </c>
      <c r="Z32" s="154" t="s">
        <v>275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188</v>
      </c>
      <c r="AK32" s="94" t="s">
        <v>189</v>
      </c>
    </row>
    <row r="33" spans="1:37">
      <c r="A33" s="149"/>
      <c r="B33" s="159"/>
      <c r="C33" s="151"/>
      <c r="D33" s="161" t="s">
        <v>227</v>
      </c>
      <c r="E33" s="162">
        <f>J33</f>
        <v>0</v>
      </c>
      <c r="F33" s="154"/>
      <c r="G33" s="155"/>
      <c r="H33" s="162">
        <f>SUM(H26:H32)</f>
        <v>0</v>
      </c>
      <c r="I33" s="162">
        <f>SUM(I26:I32)</f>
        <v>0</v>
      </c>
      <c r="J33" s="162">
        <f>SUM(J26:J32)</f>
        <v>0</v>
      </c>
      <c r="K33" s="156"/>
      <c r="L33" s="163">
        <f>SUM(L26:L32)</f>
        <v>1.6427286800000003</v>
      </c>
      <c r="M33" s="153"/>
      <c r="N33" s="164">
        <f>SUM(N26:N32)</f>
        <v>0</v>
      </c>
      <c r="O33" s="154"/>
      <c r="P33" s="154"/>
      <c r="Q33" s="153"/>
      <c r="R33" s="153"/>
      <c r="S33" s="153"/>
      <c r="T33" s="157"/>
      <c r="U33" s="157"/>
      <c r="V33" s="157"/>
      <c r="W33" s="158">
        <f>SUM(W26:W32)</f>
        <v>0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9"/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9"/>
      <c r="C35" s="151"/>
      <c r="D35" s="161" t="s">
        <v>228</v>
      </c>
      <c r="E35" s="164">
        <f>J35</f>
        <v>0</v>
      </c>
      <c r="F35" s="154"/>
      <c r="G35" s="155"/>
      <c r="H35" s="162">
        <f>+H24+H33</f>
        <v>0</v>
      </c>
      <c r="I35" s="162">
        <f>+I24+I33</f>
        <v>0</v>
      </c>
      <c r="J35" s="162">
        <f>+J24+J33</f>
        <v>0</v>
      </c>
      <c r="K35" s="156"/>
      <c r="L35" s="163">
        <f>+L24+L33</f>
        <v>30.946034119999997</v>
      </c>
      <c r="M35" s="153"/>
      <c r="N35" s="164">
        <f>+N24+N33</f>
        <v>0</v>
      </c>
      <c r="O35" s="154"/>
      <c r="P35" s="154"/>
      <c r="Q35" s="153"/>
      <c r="R35" s="153"/>
      <c r="S35" s="153"/>
      <c r="T35" s="157"/>
      <c r="U35" s="157"/>
      <c r="V35" s="157"/>
      <c r="W35" s="158">
        <f>+W24+W33</f>
        <v>0</v>
      </c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>
      <c r="A36" s="149"/>
      <c r="B36" s="159"/>
      <c r="C36" s="151"/>
      <c r="D36" s="152"/>
      <c r="E36" s="153"/>
      <c r="F36" s="154"/>
      <c r="G36" s="155"/>
      <c r="H36" s="155"/>
      <c r="I36" s="155"/>
      <c r="J36" s="155"/>
      <c r="K36" s="156"/>
      <c r="L36" s="156"/>
      <c r="M36" s="153"/>
      <c r="N36" s="153"/>
      <c r="O36" s="154"/>
      <c r="P36" s="154"/>
      <c r="Q36" s="153"/>
      <c r="R36" s="153"/>
      <c r="S36" s="153"/>
      <c r="T36" s="157"/>
      <c r="U36" s="157"/>
      <c r="V36" s="157"/>
      <c r="W36" s="158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</row>
    <row r="37" spans="1:37">
      <c r="A37" s="149"/>
      <c r="B37" s="150" t="s">
        <v>229</v>
      </c>
      <c r="C37" s="151"/>
      <c r="D37" s="152"/>
      <c r="E37" s="153"/>
      <c r="F37" s="154"/>
      <c r="G37" s="155"/>
      <c r="H37" s="155"/>
      <c r="I37" s="155"/>
      <c r="J37" s="155"/>
      <c r="K37" s="156"/>
      <c r="L37" s="156"/>
      <c r="M37" s="153"/>
      <c r="N37" s="153"/>
      <c r="O37" s="154"/>
      <c r="P37" s="154"/>
      <c r="Q37" s="153"/>
      <c r="R37" s="153"/>
      <c r="S37" s="153"/>
      <c r="T37" s="157"/>
      <c r="U37" s="157"/>
      <c r="V37" s="157"/>
      <c r="W37" s="158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</row>
    <row r="38" spans="1:37">
      <c r="A38" s="149"/>
      <c r="B38" s="151" t="s">
        <v>230</v>
      </c>
      <c r="C38" s="151"/>
      <c r="D38" s="152"/>
      <c r="E38" s="153"/>
      <c r="F38" s="154"/>
      <c r="G38" s="155"/>
      <c r="H38" s="155"/>
      <c r="I38" s="155"/>
      <c r="J38" s="155"/>
      <c r="K38" s="156"/>
      <c r="L38" s="156"/>
      <c r="M38" s="153"/>
      <c r="N38" s="153"/>
      <c r="O38" s="154"/>
      <c r="P38" s="154"/>
      <c r="Q38" s="153"/>
      <c r="R38" s="153"/>
      <c r="S38" s="153"/>
      <c r="T38" s="157"/>
      <c r="U38" s="157"/>
      <c r="V38" s="157"/>
      <c r="W38" s="158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spans="1:37">
      <c r="A39" s="149">
        <v>17</v>
      </c>
      <c r="B39" s="159" t="s">
        <v>231</v>
      </c>
      <c r="C39" s="151" t="s">
        <v>309</v>
      </c>
      <c r="D39" s="152" t="s">
        <v>310</v>
      </c>
      <c r="E39" s="153">
        <v>92.9</v>
      </c>
      <c r="F39" s="154" t="s">
        <v>234</v>
      </c>
      <c r="G39" s="155"/>
      <c r="H39" s="155">
        <f>ROUND(E39*G39,2)</f>
        <v>0</v>
      </c>
      <c r="I39" s="155"/>
      <c r="J39" s="155">
        <f>ROUND(E39*G39,2)</f>
        <v>0</v>
      </c>
      <c r="K39" s="156">
        <v>1.8699999999999999E-3</v>
      </c>
      <c r="L39" s="156">
        <f>E39*K39</f>
        <v>0.17372300000000002</v>
      </c>
      <c r="M39" s="153"/>
      <c r="N39" s="153">
        <f>E39*M39</f>
        <v>0</v>
      </c>
      <c r="O39" s="154"/>
      <c r="P39" s="154" t="s">
        <v>185</v>
      </c>
      <c r="Q39" s="153"/>
      <c r="R39" s="153"/>
      <c r="S39" s="153"/>
      <c r="T39" s="157"/>
      <c r="U39" s="157"/>
      <c r="V39" s="157" t="s">
        <v>235</v>
      </c>
      <c r="W39" s="158"/>
      <c r="X39" s="151" t="s">
        <v>311</v>
      </c>
      <c r="Y39" s="151" t="s">
        <v>309</v>
      </c>
      <c r="Z39" s="154" t="s">
        <v>242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238</v>
      </c>
      <c r="AK39" s="94" t="s">
        <v>189</v>
      </c>
    </row>
    <row r="40" spans="1:37">
      <c r="A40" s="149">
        <v>18</v>
      </c>
      <c r="B40" s="159" t="s">
        <v>231</v>
      </c>
      <c r="C40" s="151" t="s">
        <v>239</v>
      </c>
      <c r="D40" s="152" t="s">
        <v>240</v>
      </c>
      <c r="E40" s="153">
        <v>92.9</v>
      </c>
      <c r="F40" s="154" t="s">
        <v>234</v>
      </c>
      <c r="G40" s="155"/>
      <c r="H40" s="155">
        <f>ROUND(E40*G40,2)</f>
        <v>0</v>
      </c>
      <c r="I40" s="155"/>
      <c r="J40" s="155">
        <f>ROUND(E40*G40,2)</f>
        <v>0</v>
      </c>
      <c r="K40" s="156"/>
      <c r="L40" s="156">
        <f>E40*K40</f>
        <v>0</v>
      </c>
      <c r="M40" s="153">
        <v>1E-3</v>
      </c>
      <c r="N40" s="153">
        <f>E40*M40</f>
        <v>9.290000000000001E-2</v>
      </c>
      <c r="O40" s="154"/>
      <c r="P40" s="154" t="s">
        <v>185</v>
      </c>
      <c r="Q40" s="153"/>
      <c r="R40" s="153"/>
      <c r="S40" s="153"/>
      <c r="T40" s="157"/>
      <c r="U40" s="157"/>
      <c r="V40" s="157" t="s">
        <v>235</v>
      </c>
      <c r="W40" s="158"/>
      <c r="X40" s="151" t="s">
        <v>241</v>
      </c>
      <c r="Y40" s="151" t="s">
        <v>239</v>
      </c>
      <c r="Z40" s="154" t="s">
        <v>242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238</v>
      </c>
      <c r="AK40" s="94" t="s">
        <v>189</v>
      </c>
    </row>
    <row r="41" spans="1:37">
      <c r="A41" s="149"/>
      <c r="B41" s="159"/>
      <c r="C41" s="151"/>
      <c r="D41" s="161" t="s">
        <v>243</v>
      </c>
      <c r="E41" s="162">
        <f>J41</f>
        <v>0</v>
      </c>
      <c r="F41" s="154"/>
      <c r="G41" s="155"/>
      <c r="H41" s="162">
        <f>SUM(H37:H40)</f>
        <v>0</v>
      </c>
      <c r="I41" s="162">
        <f>SUM(I37:I40)</f>
        <v>0</v>
      </c>
      <c r="J41" s="162">
        <f>SUM(J37:J40)</f>
        <v>0</v>
      </c>
      <c r="K41" s="156"/>
      <c r="L41" s="163">
        <f>SUM(L37:L40)</f>
        <v>0.17372300000000002</v>
      </c>
      <c r="M41" s="153"/>
      <c r="N41" s="164">
        <f>SUM(N37:N40)</f>
        <v>9.290000000000001E-2</v>
      </c>
      <c r="O41" s="154"/>
      <c r="P41" s="154"/>
      <c r="Q41" s="153"/>
      <c r="R41" s="153"/>
      <c r="S41" s="153"/>
      <c r="T41" s="157"/>
      <c r="U41" s="157"/>
      <c r="V41" s="157"/>
      <c r="W41" s="158">
        <f>SUM(W37:W40)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9"/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9"/>
      <c r="C43" s="151"/>
      <c r="D43" s="161" t="s">
        <v>260</v>
      </c>
      <c r="E43" s="164">
        <f>J43</f>
        <v>0</v>
      </c>
      <c r="F43" s="154"/>
      <c r="G43" s="155"/>
      <c r="H43" s="162">
        <f>+H41</f>
        <v>0</v>
      </c>
      <c r="I43" s="162">
        <f>+I41</f>
        <v>0</v>
      </c>
      <c r="J43" s="162">
        <f>+J41</f>
        <v>0</v>
      </c>
      <c r="K43" s="156"/>
      <c r="L43" s="163">
        <f>+L41</f>
        <v>0.17372300000000002</v>
      </c>
      <c r="M43" s="153"/>
      <c r="N43" s="164">
        <f>+N41</f>
        <v>9.290000000000001E-2</v>
      </c>
      <c r="O43" s="154"/>
      <c r="P43" s="154"/>
      <c r="Q43" s="153"/>
      <c r="R43" s="153"/>
      <c r="S43" s="153"/>
      <c r="T43" s="157"/>
      <c r="U43" s="157"/>
      <c r="V43" s="157"/>
      <c r="W43" s="158">
        <f>+W41</f>
        <v>0</v>
      </c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/>
      <c r="B44" s="159"/>
      <c r="C44" s="151"/>
      <c r="D44" s="152"/>
      <c r="E44" s="153"/>
      <c r="F44" s="154"/>
      <c r="G44" s="155"/>
      <c r="H44" s="155"/>
      <c r="I44" s="155"/>
      <c r="J44" s="155"/>
      <c r="K44" s="156"/>
      <c r="L44" s="156"/>
      <c r="M44" s="153"/>
      <c r="N44" s="153"/>
      <c r="O44" s="154"/>
      <c r="P44" s="154"/>
      <c r="Q44" s="153"/>
      <c r="R44" s="153"/>
      <c r="S44" s="153"/>
      <c r="T44" s="157"/>
      <c r="U44" s="157"/>
      <c r="V44" s="157"/>
      <c r="W44" s="158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</row>
    <row r="45" spans="1:37">
      <c r="A45" s="149"/>
      <c r="B45" s="150" t="s">
        <v>312</v>
      </c>
      <c r="C45" s="151"/>
      <c r="D45" s="152"/>
      <c r="E45" s="153"/>
      <c r="F45" s="154"/>
      <c r="G45" s="155"/>
      <c r="H45" s="155"/>
      <c r="I45" s="155"/>
      <c r="J45" s="155"/>
      <c r="K45" s="156"/>
      <c r="L45" s="156"/>
      <c r="M45" s="153"/>
      <c r="N45" s="153"/>
      <c r="O45" s="154"/>
      <c r="P45" s="154"/>
      <c r="Q45" s="153"/>
      <c r="R45" s="153"/>
      <c r="S45" s="153"/>
      <c r="T45" s="157"/>
      <c r="U45" s="157"/>
      <c r="V45" s="157"/>
      <c r="W45" s="158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1" t="s">
        <v>313</v>
      </c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>
        <v>19</v>
      </c>
      <c r="B47" s="159" t="s">
        <v>314</v>
      </c>
      <c r="C47" s="151" t="s">
        <v>315</v>
      </c>
      <c r="D47" s="152" t="s">
        <v>316</v>
      </c>
      <c r="E47" s="153">
        <v>1</v>
      </c>
      <c r="F47" s="154" t="s">
        <v>317</v>
      </c>
      <c r="G47" s="155"/>
      <c r="H47" s="155">
        <f>ROUND(E47*G47,2)</f>
        <v>0</v>
      </c>
      <c r="I47" s="155"/>
      <c r="J47" s="155">
        <f>ROUND(E47*G47,2)</f>
        <v>0</v>
      </c>
      <c r="K47" s="156"/>
      <c r="L47" s="156">
        <f>E47*K47</f>
        <v>0</v>
      </c>
      <c r="M47" s="153"/>
      <c r="N47" s="153">
        <f>E47*M47</f>
        <v>0</v>
      </c>
      <c r="O47" s="154"/>
      <c r="P47" s="154" t="s">
        <v>185</v>
      </c>
      <c r="Q47" s="153"/>
      <c r="R47" s="153"/>
      <c r="S47" s="153"/>
      <c r="T47" s="157"/>
      <c r="U47" s="157"/>
      <c r="V47" s="157" t="s">
        <v>172</v>
      </c>
      <c r="W47" s="158"/>
      <c r="X47" s="151" t="s">
        <v>144</v>
      </c>
      <c r="Y47" s="151" t="s">
        <v>315</v>
      </c>
      <c r="Z47" s="154" t="s">
        <v>237</v>
      </c>
      <c r="AA47" s="154"/>
      <c r="AB47" s="154"/>
      <c r="AC47" s="154"/>
      <c r="AD47" s="154"/>
      <c r="AE47" s="154"/>
      <c r="AF47" s="154"/>
      <c r="AG47" s="154"/>
      <c r="AH47" s="154"/>
      <c r="AJ47" s="94" t="s">
        <v>318</v>
      </c>
      <c r="AK47" s="94" t="s">
        <v>189</v>
      </c>
    </row>
    <row r="48" spans="1:37">
      <c r="A48" s="149">
        <v>20</v>
      </c>
      <c r="B48" s="159" t="s">
        <v>314</v>
      </c>
      <c r="C48" s="151" t="s">
        <v>319</v>
      </c>
      <c r="D48" s="152" t="s">
        <v>320</v>
      </c>
      <c r="E48" s="153">
        <v>24</v>
      </c>
      <c r="F48" s="154" t="s">
        <v>321</v>
      </c>
      <c r="G48" s="155"/>
      <c r="H48" s="155">
        <f>ROUND(E48*G48,2)</f>
        <v>0</v>
      </c>
      <c r="I48" s="155"/>
      <c r="J48" s="155">
        <f>ROUND(E48*G48,2)</f>
        <v>0</v>
      </c>
      <c r="K48" s="156"/>
      <c r="L48" s="156">
        <f>E48*K48</f>
        <v>0</v>
      </c>
      <c r="M48" s="153"/>
      <c r="N48" s="153">
        <f>E48*M48</f>
        <v>0</v>
      </c>
      <c r="O48" s="154"/>
      <c r="P48" s="154" t="s">
        <v>185</v>
      </c>
      <c r="Q48" s="153"/>
      <c r="R48" s="153"/>
      <c r="S48" s="153"/>
      <c r="T48" s="157"/>
      <c r="U48" s="157"/>
      <c r="V48" s="157" t="s">
        <v>172</v>
      </c>
      <c r="W48" s="158"/>
      <c r="X48" s="151" t="s">
        <v>322</v>
      </c>
      <c r="Y48" s="151" t="s">
        <v>319</v>
      </c>
      <c r="Z48" s="154" t="s">
        <v>323</v>
      </c>
      <c r="AA48" s="154"/>
      <c r="AB48" s="154"/>
      <c r="AC48" s="154"/>
      <c r="AD48" s="154"/>
      <c r="AE48" s="154"/>
      <c r="AF48" s="154"/>
      <c r="AG48" s="154"/>
      <c r="AH48" s="154"/>
      <c r="AJ48" s="94" t="s">
        <v>318</v>
      </c>
      <c r="AK48" s="94" t="s">
        <v>189</v>
      </c>
    </row>
    <row r="49" spans="1:37">
      <c r="A49" s="149">
        <v>21</v>
      </c>
      <c r="B49" s="159" t="s">
        <v>314</v>
      </c>
      <c r="C49" s="151" t="s">
        <v>324</v>
      </c>
      <c r="D49" s="152" t="s">
        <v>325</v>
      </c>
      <c r="E49" s="153">
        <v>16</v>
      </c>
      <c r="F49" s="154" t="s">
        <v>12</v>
      </c>
      <c r="G49" s="155"/>
      <c r="H49" s="155">
        <f>ROUND(E49*G49,2)</f>
        <v>0</v>
      </c>
      <c r="I49" s="155"/>
      <c r="J49" s="155">
        <f>ROUND(E49*G49,2)</f>
        <v>0</v>
      </c>
      <c r="K49" s="156"/>
      <c r="L49" s="156">
        <f>E49*K49</f>
        <v>0</v>
      </c>
      <c r="M49" s="153"/>
      <c r="N49" s="153">
        <f>E49*M49</f>
        <v>0</v>
      </c>
      <c r="O49" s="154"/>
      <c r="P49" s="154" t="s">
        <v>185</v>
      </c>
      <c r="Q49" s="153"/>
      <c r="R49" s="153"/>
      <c r="S49" s="153"/>
      <c r="T49" s="157"/>
      <c r="U49" s="157"/>
      <c r="V49" s="157" t="s">
        <v>172</v>
      </c>
      <c r="W49" s="158"/>
      <c r="X49" s="151" t="s">
        <v>326</v>
      </c>
      <c r="Y49" s="151" t="s">
        <v>324</v>
      </c>
      <c r="Z49" s="154" t="s">
        <v>323</v>
      </c>
      <c r="AA49" s="154"/>
      <c r="AB49" s="154"/>
      <c r="AC49" s="154"/>
      <c r="AD49" s="154"/>
      <c r="AE49" s="154"/>
      <c r="AF49" s="154"/>
      <c r="AG49" s="154"/>
      <c r="AH49" s="154"/>
      <c r="AJ49" s="94" t="s">
        <v>318</v>
      </c>
      <c r="AK49" s="94" t="s">
        <v>189</v>
      </c>
    </row>
    <row r="50" spans="1:37">
      <c r="A50" s="149"/>
      <c r="B50" s="159"/>
      <c r="C50" s="151"/>
      <c r="D50" s="161" t="s">
        <v>327</v>
      </c>
      <c r="E50" s="162">
        <f>J50</f>
        <v>0</v>
      </c>
      <c r="F50" s="154"/>
      <c r="G50" s="155"/>
      <c r="H50" s="162">
        <f>SUM(H45:H49)</f>
        <v>0</v>
      </c>
      <c r="I50" s="162">
        <f>SUM(I45:I49)</f>
        <v>0</v>
      </c>
      <c r="J50" s="162">
        <f>SUM(J45:J49)</f>
        <v>0</v>
      </c>
      <c r="K50" s="156"/>
      <c r="L50" s="163">
        <f>SUM(L45:L49)</f>
        <v>0</v>
      </c>
      <c r="M50" s="153"/>
      <c r="N50" s="164">
        <f>SUM(N45:N49)</f>
        <v>0</v>
      </c>
      <c r="O50" s="154"/>
      <c r="P50" s="154"/>
      <c r="Q50" s="153"/>
      <c r="R50" s="153"/>
      <c r="S50" s="153"/>
      <c r="T50" s="157"/>
      <c r="U50" s="157"/>
      <c r="V50" s="157"/>
      <c r="W50" s="158">
        <f>SUM(W45:W49)</f>
        <v>0</v>
      </c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</row>
    <row r="51" spans="1:37">
      <c r="A51" s="149"/>
      <c r="B51" s="159"/>
      <c r="C51" s="151"/>
      <c r="D51" s="152"/>
      <c r="E51" s="153"/>
      <c r="F51" s="154"/>
      <c r="G51" s="155"/>
      <c r="H51" s="155"/>
      <c r="I51" s="155"/>
      <c r="J51" s="155"/>
      <c r="K51" s="156"/>
      <c r="L51" s="156"/>
      <c r="M51" s="153"/>
      <c r="N51" s="153"/>
      <c r="O51" s="154"/>
      <c r="P51" s="154"/>
      <c r="Q51" s="153"/>
      <c r="R51" s="153"/>
      <c r="S51" s="153"/>
      <c r="T51" s="157"/>
      <c r="U51" s="157"/>
      <c r="V51" s="157"/>
      <c r="W51" s="158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</row>
    <row r="52" spans="1:37">
      <c r="A52" s="149"/>
      <c r="B52" s="159"/>
      <c r="C52" s="151"/>
      <c r="D52" s="161" t="s">
        <v>328</v>
      </c>
      <c r="E52" s="162">
        <f>J52</f>
        <v>0</v>
      </c>
      <c r="F52" s="154"/>
      <c r="G52" s="155"/>
      <c r="H52" s="162">
        <f>+H50</f>
        <v>0</v>
      </c>
      <c r="I52" s="162">
        <f>+I50</f>
        <v>0</v>
      </c>
      <c r="J52" s="162">
        <f>+J50</f>
        <v>0</v>
      </c>
      <c r="K52" s="156"/>
      <c r="L52" s="163">
        <f>+L50</f>
        <v>0</v>
      </c>
      <c r="M52" s="153"/>
      <c r="N52" s="164">
        <f>+N50</f>
        <v>0</v>
      </c>
      <c r="O52" s="154"/>
      <c r="P52" s="154"/>
      <c r="Q52" s="153"/>
      <c r="R52" s="153"/>
      <c r="S52" s="153"/>
      <c r="T52" s="157"/>
      <c r="U52" s="157"/>
      <c r="V52" s="157"/>
      <c r="W52" s="158">
        <f>+W50</f>
        <v>0</v>
      </c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</row>
    <row r="53" spans="1:37">
      <c r="A53" s="149"/>
      <c r="B53" s="159"/>
      <c r="C53" s="151"/>
      <c r="D53" s="152"/>
      <c r="E53" s="153"/>
      <c r="F53" s="154"/>
      <c r="G53" s="155"/>
      <c r="H53" s="155"/>
      <c r="I53" s="155"/>
      <c r="J53" s="155"/>
      <c r="K53" s="156"/>
      <c r="L53" s="156"/>
      <c r="M53" s="153"/>
      <c r="N53" s="153"/>
      <c r="O53" s="154"/>
      <c r="P53" s="154"/>
      <c r="Q53" s="153"/>
      <c r="R53" s="153"/>
      <c r="S53" s="153"/>
      <c r="T53" s="157"/>
      <c r="U53" s="157"/>
      <c r="V53" s="157"/>
      <c r="W53" s="158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</row>
    <row r="54" spans="1:37">
      <c r="A54" s="149"/>
      <c r="B54" s="159"/>
      <c r="C54" s="151"/>
      <c r="D54" s="165" t="s">
        <v>261</v>
      </c>
      <c r="E54" s="162">
        <f>J54</f>
        <v>0</v>
      </c>
      <c r="F54" s="154"/>
      <c r="G54" s="155"/>
      <c r="H54" s="162">
        <f>+H35+H43+H52</f>
        <v>0</v>
      </c>
      <c r="I54" s="162">
        <f>+I35+I43+I52</f>
        <v>0</v>
      </c>
      <c r="J54" s="162">
        <f>+J35+J43+J52</f>
        <v>0</v>
      </c>
      <c r="K54" s="156"/>
      <c r="L54" s="163">
        <f>+L35+L43+L52</f>
        <v>31.119757119999996</v>
      </c>
      <c r="M54" s="153"/>
      <c r="N54" s="164">
        <f>+N35+N43+N52</f>
        <v>9.290000000000001E-2</v>
      </c>
      <c r="O54" s="154"/>
      <c r="P54" s="154"/>
      <c r="Q54" s="153"/>
      <c r="R54" s="153"/>
      <c r="S54" s="153"/>
      <c r="T54" s="157"/>
      <c r="U54" s="157"/>
      <c r="V54" s="157"/>
      <c r="W54" s="158">
        <f>+W35+W43+W52</f>
        <v>0</v>
      </c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CF57-3A0D-4025-90B8-D8609E329191}">
  <sheetPr>
    <pageSetUpPr fitToPage="1"/>
  </sheetPr>
  <dimension ref="A1:AK66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36" sqref="A36:J38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440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332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203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209</v>
      </c>
      <c r="C14" s="151" t="s">
        <v>464</v>
      </c>
      <c r="D14" s="152" t="s">
        <v>465</v>
      </c>
      <c r="E14" s="153">
        <v>9.109</v>
      </c>
      <c r="F14" s="154" t="s">
        <v>354</v>
      </c>
      <c r="G14" s="155"/>
      <c r="H14" s="155">
        <f t="shared" ref="H14:H22" si="0">ROUND(E14*G14,2)</f>
        <v>0</v>
      </c>
      <c r="I14" s="155"/>
      <c r="J14" s="155">
        <f t="shared" ref="J14:J22" si="1">ROUND(E14*G14,2)</f>
        <v>0</v>
      </c>
      <c r="K14" s="156"/>
      <c r="L14" s="156">
        <f t="shared" ref="L14:L22" si="2">E14*K14</f>
        <v>0</v>
      </c>
      <c r="M14" s="153">
        <v>1.6</v>
      </c>
      <c r="N14" s="153">
        <f t="shared" ref="N14:N22" si="3">E14*M14</f>
        <v>14.574400000000001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466</v>
      </c>
      <c r="Y14" s="151" t="s">
        <v>464</v>
      </c>
      <c r="Z14" s="154" t="s">
        <v>213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59" t="s">
        <v>333</v>
      </c>
      <c r="C15" s="151" t="s">
        <v>334</v>
      </c>
      <c r="D15" s="152" t="s">
        <v>335</v>
      </c>
      <c r="E15" s="153">
        <v>261.95100000000002</v>
      </c>
      <c r="F15" s="154" t="s">
        <v>336</v>
      </c>
      <c r="G15" s="155"/>
      <c r="H15" s="155">
        <f t="shared" si="0"/>
        <v>0</v>
      </c>
      <c r="I15" s="155"/>
      <c r="J15" s="155">
        <f t="shared" si="1"/>
        <v>0</v>
      </c>
      <c r="K15" s="156"/>
      <c r="L15" s="156">
        <f t="shared" si="2"/>
        <v>0</v>
      </c>
      <c r="M15" s="153"/>
      <c r="N15" s="153">
        <f t="shared" si="3"/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96</v>
      </c>
      <c r="W15" s="158"/>
      <c r="X15" s="151" t="s">
        <v>337</v>
      </c>
      <c r="Y15" s="151" t="s">
        <v>334</v>
      </c>
      <c r="Z15" s="154" t="s">
        <v>213</v>
      </c>
      <c r="AA15" s="154"/>
      <c r="AB15" s="154"/>
      <c r="AC15" s="154"/>
      <c r="AD15" s="154"/>
      <c r="AE15" s="154"/>
      <c r="AF15" s="154"/>
      <c r="AG15" s="154"/>
      <c r="AH15" s="154"/>
      <c r="AJ15" s="94" t="s">
        <v>188</v>
      </c>
      <c r="AK15" s="94" t="s">
        <v>189</v>
      </c>
    </row>
    <row r="16" spans="1:37">
      <c r="A16" s="149">
        <v>3</v>
      </c>
      <c r="B16" s="159" t="s">
        <v>333</v>
      </c>
      <c r="C16" s="151" t="s">
        <v>467</v>
      </c>
      <c r="D16" s="152" t="s">
        <v>468</v>
      </c>
      <c r="E16" s="153">
        <v>261.95100000000002</v>
      </c>
      <c r="F16" s="154" t="s">
        <v>336</v>
      </c>
      <c r="G16" s="155"/>
      <c r="H16" s="155">
        <f t="shared" si="0"/>
        <v>0</v>
      </c>
      <c r="I16" s="155"/>
      <c r="J16" s="155">
        <f t="shared" si="1"/>
        <v>0</v>
      </c>
      <c r="K16" s="156"/>
      <c r="L16" s="156">
        <f t="shared" si="2"/>
        <v>0</v>
      </c>
      <c r="M16" s="153"/>
      <c r="N16" s="153">
        <f t="shared" si="3"/>
        <v>0</v>
      </c>
      <c r="O16" s="154"/>
      <c r="P16" s="154" t="s">
        <v>185</v>
      </c>
      <c r="Q16" s="153"/>
      <c r="R16" s="153"/>
      <c r="S16" s="153"/>
      <c r="T16" s="157"/>
      <c r="U16" s="157"/>
      <c r="V16" s="157" t="s">
        <v>96</v>
      </c>
      <c r="W16" s="158"/>
      <c r="X16" s="151" t="s">
        <v>469</v>
      </c>
      <c r="Y16" s="151" t="s">
        <v>467</v>
      </c>
      <c r="Z16" s="154" t="s">
        <v>213</v>
      </c>
      <c r="AA16" s="154"/>
      <c r="AB16" s="154"/>
      <c r="AC16" s="154"/>
      <c r="AD16" s="154"/>
      <c r="AE16" s="154"/>
      <c r="AF16" s="154"/>
      <c r="AG16" s="154"/>
      <c r="AH16" s="154"/>
      <c r="AJ16" s="94" t="s">
        <v>188</v>
      </c>
      <c r="AK16" s="94" t="s">
        <v>189</v>
      </c>
    </row>
    <row r="17" spans="1:37">
      <c r="A17" s="149">
        <v>4</v>
      </c>
      <c r="B17" s="159" t="s">
        <v>209</v>
      </c>
      <c r="C17" s="151" t="s">
        <v>338</v>
      </c>
      <c r="D17" s="152" t="s">
        <v>339</v>
      </c>
      <c r="E17" s="153">
        <v>261.95100000000002</v>
      </c>
      <c r="F17" s="154" t="s">
        <v>336</v>
      </c>
      <c r="G17" s="155"/>
      <c r="H17" s="155">
        <f t="shared" si="0"/>
        <v>0</v>
      </c>
      <c r="I17" s="155"/>
      <c r="J17" s="155">
        <f t="shared" si="1"/>
        <v>0</v>
      </c>
      <c r="K17" s="156"/>
      <c r="L17" s="156">
        <f t="shared" si="2"/>
        <v>0</v>
      </c>
      <c r="M17" s="153"/>
      <c r="N17" s="153">
        <f t="shared" si="3"/>
        <v>0</v>
      </c>
      <c r="O17" s="154"/>
      <c r="P17" s="154" t="s">
        <v>185</v>
      </c>
      <c r="Q17" s="153"/>
      <c r="R17" s="153"/>
      <c r="S17" s="153"/>
      <c r="T17" s="157"/>
      <c r="U17" s="157"/>
      <c r="V17" s="157" t="s">
        <v>96</v>
      </c>
      <c r="W17" s="158"/>
      <c r="X17" s="151" t="s">
        <v>340</v>
      </c>
      <c r="Y17" s="151" t="s">
        <v>338</v>
      </c>
      <c r="Z17" s="154" t="s">
        <v>213</v>
      </c>
      <c r="AA17" s="154"/>
      <c r="AB17" s="154"/>
      <c r="AC17" s="154"/>
      <c r="AD17" s="154"/>
      <c r="AE17" s="154"/>
      <c r="AF17" s="154"/>
      <c r="AG17" s="154"/>
      <c r="AH17" s="154"/>
      <c r="AJ17" s="94" t="s">
        <v>188</v>
      </c>
      <c r="AK17" s="94" t="s">
        <v>189</v>
      </c>
    </row>
    <row r="18" spans="1:37" ht="25.5">
      <c r="A18" s="149">
        <v>5</v>
      </c>
      <c r="B18" s="159" t="s">
        <v>209</v>
      </c>
      <c r="C18" s="151" t="s">
        <v>341</v>
      </c>
      <c r="D18" s="152" t="s">
        <v>342</v>
      </c>
      <c r="E18" s="153">
        <v>2357.5590000000002</v>
      </c>
      <c r="F18" s="154" t="s">
        <v>336</v>
      </c>
      <c r="G18" s="155"/>
      <c r="H18" s="155">
        <f t="shared" si="0"/>
        <v>0</v>
      </c>
      <c r="I18" s="155"/>
      <c r="J18" s="155">
        <f t="shared" si="1"/>
        <v>0</v>
      </c>
      <c r="K18" s="156"/>
      <c r="L18" s="156">
        <f t="shared" si="2"/>
        <v>0</v>
      </c>
      <c r="M18" s="153"/>
      <c r="N18" s="153">
        <f t="shared" si="3"/>
        <v>0</v>
      </c>
      <c r="O18" s="154"/>
      <c r="P18" s="154" t="s">
        <v>185</v>
      </c>
      <c r="Q18" s="153"/>
      <c r="R18" s="153"/>
      <c r="S18" s="153"/>
      <c r="T18" s="157"/>
      <c r="U18" s="157"/>
      <c r="V18" s="157" t="s">
        <v>96</v>
      </c>
      <c r="W18" s="158"/>
      <c r="X18" s="151" t="s">
        <v>343</v>
      </c>
      <c r="Y18" s="151" t="s">
        <v>341</v>
      </c>
      <c r="Z18" s="154" t="s">
        <v>213</v>
      </c>
      <c r="AA18" s="154"/>
      <c r="AB18" s="154"/>
      <c r="AC18" s="154"/>
      <c r="AD18" s="154"/>
      <c r="AE18" s="154"/>
      <c r="AF18" s="154"/>
      <c r="AG18" s="154"/>
      <c r="AH18" s="154"/>
      <c r="AJ18" s="94" t="s">
        <v>188</v>
      </c>
      <c r="AK18" s="94" t="s">
        <v>189</v>
      </c>
    </row>
    <row r="19" spans="1:37">
      <c r="A19" s="149">
        <v>6</v>
      </c>
      <c r="B19" s="159" t="s">
        <v>344</v>
      </c>
      <c r="C19" s="151" t="s">
        <v>345</v>
      </c>
      <c r="D19" s="152" t="s">
        <v>346</v>
      </c>
      <c r="E19" s="153">
        <v>261.95100000000002</v>
      </c>
      <c r="F19" s="154" t="s">
        <v>336</v>
      </c>
      <c r="G19" s="155"/>
      <c r="H19" s="155">
        <f t="shared" si="0"/>
        <v>0</v>
      </c>
      <c r="I19" s="155"/>
      <c r="J19" s="155">
        <f t="shared" si="1"/>
        <v>0</v>
      </c>
      <c r="K19" s="156"/>
      <c r="L19" s="156">
        <f t="shared" si="2"/>
        <v>0</v>
      </c>
      <c r="M19" s="153"/>
      <c r="N19" s="153">
        <f t="shared" si="3"/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347</v>
      </c>
      <c r="Y19" s="151" t="s">
        <v>345</v>
      </c>
      <c r="Z19" s="154" t="s">
        <v>213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 ht="25.5">
      <c r="A20" s="149">
        <v>7</v>
      </c>
      <c r="B20" s="159" t="s">
        <v>209</v>
      </c>
      <c r="C20" s="151" t="s">
        <v>348</v>
      </c>
      <c r="D20" s="152" t="s">
        <v>349</v>
      </c>
      <c r="E20" s="153">
        <v>261.95100000000002</v>
      </c>
      <c r="F20" s="154" t="s">
        <v>336</v>
      </c>
      <c r="G20" s="155"/>
      <c r="H20" s="155">
        <f t="shared" si="0"/>
        <v>0</v>
      </c>
      <c r="I20" s="155"/>
      <c r="J20" s="155">
        <f t="shared" si="1"/>
        <v>0</v>
      </c>
      <c r="K20" s="156"/>
      <c r="L20" s="156">
        <f t="shared" si="2"/>
        <v>0</v>
      </c>
      <c r="M20" s="153"/>
      <c r="N20" s="153">
        <f t="shared" si="3"/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350</v>
      </c>
      <c r="Y20" s="151" t="s">
        <v>348</v>
      </c>
      <c r="Z20" s="154" t="s">
        <v>213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 ht="25.5">
      <c r="A21" s="149">
        <v>8</v>
      </c>
      <c r="B21" s="159" t="s">
        <v>470</v>
      </c>
      <c r="C21" s="151" t="s">
        <v>471</v>
      </c>
      <c r="D21" s="152" t="s">
        <v>472</v>
      </c>
      <c r="E21" s="153">
        <v>240.643</v>
      </c>
      <c r="F21" s="154" t="s">
        <v>354</v>
      </c>
      <c r="G21" s="155"/>
      <c r="H21" s="155">
        <f t="shared" si="0"/>
        <v>0</v>
      </c>
      <c r="I21" s="155"/>
      <c r="J21" s="155">
        <f t="shared" si="1"/>
        <v>0</v>
      </c>
      <c r="K21" s="156">
        <v>5.5000000000000003E-4</v>
      </c>
      <c r="L21" s="156">
        <f t="shared" si="2"/>
        <v>0.13235365000000002</v>
      </c>
      <c r="M21" s="153"/>
      <c r="N21" s="153">
        <f t="shared" si="3"/>
        <v>0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471</v>
      </c>
      <c r="Y21" s="151" t="s">
        <v>471</v>
      </c>
      <c r="Z21" s="154" t="s">
        <v>473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 ht="25.5">
      <c r="A22" s="149">
        <v>9</v>
      </c>
      <c r="B22" s="159" t="s">
        <v>351</v>
      </c>
      <c r="C22" s="151" t="s">
        <v>352</v>
      </c>
      <c r="D22" s="152" t="s">
        <v>353</v>
      </c>
      <c r="E22" s="153">
        <v>65.552999999999997</v>
      </c>
      <c r="F22" s="154" t="s">
        <v>354</v>
      </c>
      <c r="G22" s="155"/>
      <c r="H22" s="155">
        <f t="shared" si="0"/>
        <v>0</v>
      </c>
      <c r="I22" s="155"/>
      <c r="J22" s="155">
        <f t="shared" si="1"/>
        <v>0</v>
      </c>
      <c r="K22" s="156">
        <v>1.7099999999999999E-3</v>
      </c>
      <c r="L22" s="156">
        <f t="shared" si="2"/>
        <v>0.11209562999999999</v>
      </c>
      <c r="M22" s="153">
        <v>2.38</v>
      </c>
      <c r="N22" s="153">
        <f t="shared" si="3"/>
        <v>156.01613999999998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355</v>
      </c>
      <c r="Y22" s="151" t="s">
        <v>352</v>
      </c>
      <c r="Z22" s="154" t="s">
        <v>213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/>
      <c r="B23" s="159"/>
      <c r="C23" s="151"/>
      <c r="D23" s="161" t="s">
        <v>227</v>
      </c>
      <c r="E23" s="162">
        <f>J23</f>
        <v>0</v>
      </c>
      <c r="F23" s="154"/>
      <c r="G23" s="155"/>
      <c r="H23" s="162">
        <f>SUM(H12:H22)</f>
        <v>0</v>
      </c>
      <c r="I23" s="162">
        <f>SUM(I12:I22)</f>
        <v>0</v>
      </c>
      <c r="J23" s="162">
        <f>SUM(J12:J22)</f>
        <v>0</v>
      </c>
      <c r="K23" s="156"/>
      <c r="L23" s="163">
        <f>SUM(L12:L22)</f>
        <v>0.24444927999999999</v>
      </c>
      <c r="M23" s="153"/>
      <c r="N23" s="164">
        <f>SUM(N12:N22)</f>
        <v>170.59053999999998</v>
      </c>
      <c r="O23" s="154"/>
      <c r="P23" s="154"/>
      <c r="Q23" s="153"/>
      <c r="R23" s="153"/>
      <c r="S23" s="153"/>
      <c r="T23" s="157"/>
      <c r="U23" s="157"/>
      <c r="V23" s="157"/>
      <c r="W23" s="158">
        <f>SUM(W12:W22)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61" t="s">
        <v>228</v>
      </c>
      <c r="E25" s="164">
        <f>J25</f>
        <v>0</v>
      </c>
      <c r="F25" s="154"/>
      <c r="G25" s="155"/>
      <c r="H25" s="162">
        <f>+H23</f>
        <v>0</v>
      </c>
      <c r="I25" s="162">
        <f>+I23</f>
        <v>0</v>
      </c>
      <c r="J25" s="162">
        <f>+J23</f>
        <v>0</v>
      </c>
      <c r="K25" s="156"/>
      <c r="L25" s="163">
        <f>+L23</f>
        <v>0.24444927999999999</v>
      </c>
      <c r="M25" s="153"/>
      <c r="N25" s="164">
        <f>+N23</f>
        <v>170.59053999999998</v>
      </c>
      <c r="O25" s="154"/>
      <c r="P25" s="154"/>
      <c r="Q25" s="153"/>
      <c r="R25" s="153"/>
      <c r="S25" s="153"/>
      <c r="T25" s="157"/>
      <c r="U25" s="157"/>
      <c r="V25" s="157"/>
      <c r="W25" s="158">
        <f>+W23</f>
        <v>0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9"/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/>
      <c r="B27" s="150" t="s">
        <v>229</v>
      </c>
      <c r="C27" s="151"/>
      <c r="D27" s="152"/>
      <c r="E27" s="153"/>
      <c r="F27" s="154"/>
      <c r="G27" s="155"/>
      <c r="H27" s="155"/>
      <c r="I27" s="155"/>
      <c r="J27" s="155"/>
      <c r="K27" s="156"/>
      <c r="L27" s="156"/>
      <c r="M27" s="153"/>
      <c r="N27" s="153"/>
      <c r="O27" s="154"/>
      <c r="P27" s="154"/>
      <c r="Q27" s="153"/>
      <c r="R27" s="153"/>
      <c r="S27" s="153"/>
      <c r="T27" s="157"/>
      <c r="U27" s="157"/>
      <c r="V27" s="157"/>
      <c r="W27" s="158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  <row r="28" spans="1:37">
      <c r="A28" s="149"/>
      <c r="B28" s="151" t="s">
        <v>356</v>
      </c>
      <c r="C28" s="151"/>
      <c r="D28" s="152"/>
      <c r="E28" s="153"/>
      <c r="F28" s="154"/>
      <c r="G28" s="155"/>
      <c r="H28" s="155"/>
      <c r="I28" s="155"/>
      <c r="J28" s="155"/>
      <c r="K28" s="156"/>
      <c r="L28" s="156"/>
      <c r="M28" s="153"/>
      <c r="N28" s="153"/>
      <c r="O28" s="154"/>
      <c r="P28" s="154"/>
      <c r="Q28" s="153"/>
      <c r="R28" s="153"/>
      <c r="S28" s="153"/>
      <c r="T28" s="157"/>
      <c r="U28" s="157"/>
      <c r="V28" s="157"/>
      <c r="W28" s="158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</row>
    <row r="29" spans="1:37">
      <c r="A29" s="149">
        <v>10</v>
      </c>
      <c r="B29" s="159" t="s">
        <v>357</v>
      </c>
      <c r="C29" s="151" t="s">
        <v>358</v>
      </c>
      <c r="D29" s="152" t="s">
        <v>359</v>
      </c>
      <c r="E29" s="153">
        <v>559.21</v>
      </c>
      <c r="F29" s="154" t="s">
        <v>222</v>
      </c>
      <c r="G29" s="155"/>
      <c r="H29" s="155">
        <f>ROUND(E29*G29,2)</f>
        <v>0</v>
      </c>
      <c r="I29" s="155"/>
      <c r="J29" s="155">
        <f>ROUND(E29*G29,2)</f>
        <v>0</v>
      </c>
      <c r="K29" s="156"/>
      <c r="L29" s="156">
        <f>E29*K29</f>
        <v>0</v>
      </c>
      <c r="M29" s="153">
        <v>0.01</v>
      </c>
      <c r="N29" s="153">
        <f>E29*M29</f>
        <v>5.5921000000000003</v>
      </c>
      <c r="O29" s="154"/>
      <c r="P29" s="154" t="s">
        <v>185</v>
      </c>
      <c r="Q29" s="153"/>
      <c r="R29" s="153"/>
      <c r="S29" s="153"/>
      <c r="T29" s="157"/>
      <c r="U29" s="157"/>
      <c r="V29" s="157" t="s">
        <v>235</v>
      </c>
      <c r="W29" s="158"/>
      <c r="X29" s="151" t="s">
        <v>360</v>
      </c>
      <c r="Y29" s="151" t="s">
        <v>358</v>
      </c>
      <c r="Z29" s="154" t="s">
        <v>361</v>
      </c>
      <c r="AA29" s="154"/>
      <c r="AB29" s="154"/>
      <c r="AC29" s="154"/>
      <c r="AD29" s="154"/>
      <c r="AE29" s="154"/>
      <c r="AF29" s="154"/>
      <c r="AG29" s="154"/>
      <c r="AH29" s="154"/>
      <c r="AJ29" s="94" t="s">
        <v>238</v>
      </c>
      <c r="AK29" s="94" t="s">
        <v>189</v>
      </c>
    </row>
    <row r="30" spans="1:37" ht="25.5">
      <c r="A30" s="149">
        <v>11</v>
      </c>
      <c r="B30" s="159" t="s">
        <v>357</v>
      </c>
      <c r="C30" s="151" t="s">
        <v>362</v>
      </c>
      <c r="D30" s="152" t="s">
        <v>363</v>
      </c>
      <c r="E30" s="153">
        <v>559.21</v>
      </c>
      <c r="F30" s="154" t="s">
        <v>222</v>
      </c>
      <c r="G30" s="155"/>
      <c r="H30" s="155">
        <f>ROUND(E30*G30,2)</f>
        <v>0</v>
      </c>
      <c r="I30" s="155"/>
      <c r="J30" s="155">
        <f>ROUND(E30*G30,2)</f>
        <v>0</v>
      </c>
      <c r="K30" s="156">
        <v>3.0000000000000001E-5</v>
      </c>
      <c r="L30" s="156">
        <f>E30*K30</f>
        <v>1.6776300000000001E-2</v>
      </c>
      <c r="M30" s="153"/>
      <c r="N30" s="153">
        <f>E30*M30</f>
        <v>0</v>
      </c>
      <c r="O30" s="154"/>
      <c r="P30" s="154" t="s">
        <v>185</v>
      </c>
      <c r="Q30" s="153"/>
      <c r="R30" s="153"/>
      <c r="S30" s="153"/>
      <c r="T30" s="157"/>
      <c r="U30" s="157"/>
      <c r="V30" s="157" t="s">
        <v>235</v>
      </c>
      <c r="W30" s="158"/>
      <c r="X30" s="151" t="s">
        <v>364</v>
      </c>
      <c r="Y30" s="151" t="s">
        <v>362</v>
      </c>
      <c r="Z30" s="154" t="s">
        <v>237</v>
      </c>
      <c r="AA30" s="154"/>
      <c r="AB30" s="154"/>
      <c r="AC30" s="154"/>
      <c r="AD30" s="154"/>
      <c r="AE30" s="154"/>
      <c r="AF30" s="154"/>
      <c r="AG30" s="154"/>
      <c r="AH30" s="154"/>
      <c r="AJ30" s="94" t="s">
        <v>238</v>
      </c>
      <c r="AK30" s="94" t="s">
        <v>189</v>
      </c>
    </row>
    <row r="31" spans="1:37">
      <c r="A31" s="149">
        <v>12</v>
      </c>
      <c r="B31" s="160" t="s">
        <v>190</v>
      </c>
      <c r="C31" s="150" t="s">
        <v>365</v>
      </c>
      <c r="D31" s="152" t="s">
        <v>366</v>
      </c>
      <c r="E31" s="153">
        <v>626.31500000000005</v>
      </c>
      <c r="F31" s="154" t="s">
        <v>222</v>
      </c>
      <c r="G31" s="155"/>
      <c r="H31" s="155"/>
      <c r="I31" s="155">
        <f>ROUND(E31*G31,2)</f>
        <v>0</v>
      </c>
      <c r="J31" s="155">
        <f>ROUND(E31*G31,2)</f>
        <v>0</v>
      </c>
      <c r="K31" s="156"/>
      <c r="L31" s="156">
        <f>E31*K31</f>
        <v>0</v>
      </c>
      <c r="M31" s="153"/>
      <c r="N31" s="153">
        <f>E31*M31</f>
        <v>0</v>
      </c>
      <c r="O31" s="154"/>
      <c r="P31" s="154" t="s">
        <v>185</v>
      </c>
      <c r="Q31" s="153"/>
      <c r="R31" s="153"/>
      <c r="S31" s="153"/>
      <c r="T31" s="157"/>
      <c r="U31" s="157"/>
      <c r="V31" s="157" t="s">
        <v>89</v>
      </c>
      <c r="W31" s="158"/>
      <c r="X31" s="151" t="s">
        <v>365</v>
      </c>
      <c r="Y31" s="151" t="s">
        <v>365</v>
      </c>
      <c r="Z31" s="154" t="s">
        <v>237</v>
      </c>
      <c r="AA31" s="151" t="s">
        <v>185</v>
      </c>
      <c r="AB31" s="154"/>
      <c r="AC31" s="154"/>
      <c r="AD31" s="154"/>
      <c r="AE31" s="154"/>
      <c r="AF31" s="154"/>
      <c r="AG31" s="154"/>
      <c r="AH31" s="154"/>
      <c r="AJ31" s="94" t="s">
        <v>256</v>
      </c>
      <c r="AK31" s="94" t="s">
        <v>189</v>
      </c>
    </row>
    <row r="32" spans="1:37" ht="25.5">
      <c r="A32" s="149">
        <v>13</v>
      </c>
      <c r="B32" s="159" t="s">
        <v>357</v>
      </c>
      <c r="C32" s="151" t="s">
        <v>367</v>
      </c>
      <c r="D32" s="152" t="s">
        <v>368</v>
      </c>
      <c r="E32" s="153">
        <v>405.42099999999999</v>
      </c>
      <c r="F32" s="154" t="s">
        <v>234</v>
      </c>
      <c r="G32" s="155"/>
      <c r="H32" s="155">
        <f>ROUND(E32*G32,2)</f>
        <v>0</v>
      </c>
      <c r="I32" s="155"/>
      <c r="J32" s="155">
        <f>ROUND(E32*G32,2)</f>
        <v>0</v>
      </c>
      <c r="K32" s="156"/>
      <c r="L32" s="156">
        <f>E32*K32</f>
        <v>0</v>
      </c>
      <c r="M32" s="153"/>
      <c r="N32" s="153">
        <f>E32*M32</f>
        <v>0</v>
      </c>
      <c r="O32" s="154"/>
      <c r="P32" s="154" t="s">
        <v>185</v>
      </c>
      <c r="Q32" s="153"/>
      <c r="R32" s="153"/>
      <c r="S32" s="153"/>
      <c r="T32" s="157"/>
      <c r="U32" s="157"/>
      <c r="V32" s="157" t="s">
        <v>235</v>
      </c>
      <c r="W32" s="158"/>
      <c r="X32" s="151" t="s">
        <v>369</v>
      </c>
      <c r="Y32" s="151" t="s">
        <v>367</v>
      </c>
      <c r="Z32" s="154" t="s">
        <v>370</v>
      </c>
      <c r="AA32" s="154"/>
      <c r="AB32" s="154"/>
      <c r="AC32" s="154"/>
      <c r="AD32" s="154"/>
      <c r="AE32" s="154"/>
      <c r="AF32" s="154"/>
      <c r="AG32" s="154"/>
      <c r="AH32" s="154"/>
      <c r="AJ32" s="94" t="s">
        <v>238</v>
      </c>
      <c r="AK32" s="94" t="s">
        <v>189</v>
      </c>
    </row>
    <row r="33" spans="1:37">
      <c r="A33" s="149"/>
      <c r="B33" s="159"/>
      <c r="C33" s="151"/>
      <c r="D33" s="161" t="s">
        <v>371</v>
      </c>
      <c r="E33" s="162">
        <f>J33</f>
        <v>0</v>
      </c>
      <c r="F33" s="154"/>
      <c r="G33" s="155"/>
      <c r="H33" s="162">
        <f>SUM(H27:H32)</f>
        <v>0</v>
      </c>
      <c r="I33" s="162">
        <f>SUM(I27:I32)</f>
        <v>0</v>
      </c>
      <c r="J33" s="162">
        <f>SUM(J27:J32)</f>
        <v>0</v>
      </c>
      <c r="K33" s="156"/>
      <c r="L33" s="163">
        <f>SUM(L27:L32)</f>
        <v>1.6776300000000001E-2</v>
      </c>
      <c r="M33" s="153"/>
      <c r="N33" s="164">
        <f>SUM(N27:N32)</f>
        <v>5.5921000000000003</v>
      </c>
      <c r="O33" s="154"/>
      <c r="P33" s="154"/>
      <c r="Q33" s="153"/>
      <c r="R33" s="153"/>
      <c r="S33" s="153"/>
      <c r="T33" s="157"/>
      <c r="U33" s="157"/>
      <c r="V33" s="157"/>
      <c r="W33" s="158">
        <f>SUM(W27:W32)</f>
        <v>0</v>
      </c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</row>
    <row r="34" spans="1:37">
      <c r="A34" s="149"/>
      <c r="B34" s="159"/>
      <c r="C34" s="151"/>
      <c r="D34" s="152"/>
      <c r="E34" s="153"/>
      <c r="F34" s="154"/>
      <c r="G34" s="155"/>
      <c r="H34" s="155"/>
      <c r="I34" s="155"/>
      <c r="J34" s="155"/>
      <c r="K34" s="156"/>
      <c r="L34" s="156"/>
      <c r="M34" s="153"/>
      <c r="N34" s="153"/>
      <c r="O34" s="154"/>
      <c r="P34" s="154"/>
      <c r="Q34" s="153"/>
      <c r="R34" s="153"/>
      <c r="S34" s="153"/>
      <c r="T34" s="157"/>
      <c r="U34" s="157"/>
      <c r="V34" s="157"/>
      <c r="W34" s="158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1:37">
      <c r="A35" s="149"/>
      <c r="B35" s="151" t="s">
        <v>372</v>
      </c>
      <c r="C35" s="151"/>
      <c r="D35" s="152"/>
      <c r="E35" s="153"/>
      <c r="F35" s="154"/>
      <c r="G35" s="155"/>
      <c r="H35" s="155"/>
      <c r="I35" s="155"/>
      <c r="J35" s="155"/>
      <c r="K35" s="156"/>
      <c r="L35" s="156"/>
      <c r="M35" s="153"/>
      <c r="N35" s="153"/>
      <c r="O35" s="154"/>
      <c r="P35" s="154"/>
      <c r="Q35" s="153"/>
      <c r="R35" s="153"/>
      <c r="S35" s="153"/>
      <c r="T35" s="157"/>
      <c r="U35" s="157"/>
      <c r="V35" s="157"/>
      <c r="W35" s="158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</row>
    <row r="36" spans="1:37" s="172" customFormat="1" ht="25.5">
      <c r="A36" s="173">
        <v>14</v>
      </c>
      <c r="B36" s="174" t="s">
        <v>373</v>
      </c>
      <c r="C36" s="175" t="s">
        <v>374</v>
      </c>
      <c r="D36" s="176" t="s">
        <v>375</v>
      </c>
      <c r="E36" s="177">
        <v>1063.76</v>
      </c>
      <c r="F36" s="178" t="s">
        <v>222</v>
      </c>
      <c r="G36" s="179"/>
      <c r="H36" s="179">
        <f>ROUND(E36*G36,2)</f>
        <v>0</v>
      </c>
      <c r="I36" s="179"/>
      <c r="J36" s="179">
        <f>ROUND(E36*G36,2)</f>
        <v>0</v>
      </c>
      <c r="K36" s="169">
        <v>5.2999999999999998E-4</v>
      </c>
      <c r="L36" s="169">
        <f>E36*K36</f>
        <v>0.56379279999999998</v>
      </c>
      <c r="M36" s="167"/>
      <c r="N36" s="167">
        <f>E36*M36</f>
        <v>0</v>
      </c>
      <c r="O36" s="168"/>
      <c r="P36" s="168" t="s">
        <v>185</v>
      </c>
      <c r="Q36" s="167"/>
      <c r="R36" s="167"/>
      <c r="S36" s="167"/>
      <c r="T36" s="170"/>
      <c r="U36" s="170"/>
      <c r="V36" s="170" t="s">
        <v>235</v>
      </c>
      <c r="W36" s="171"/>
      <c r="X36" s="166" t="s">
        <v>376</v>
      </c>
      <c r="Y36" s="166" t="s">
        <v>374</v>
      </c>
      <c r="Z36" s="168" t="s">
        <v>377</v>
      </c>
      <c r="AA36" s="168"/>
      <c r="AB36" s="168"/>
      <c r="AC36" s="168"/>
      <c r="AD36" s="168"/>
      <c r="AE36" s="168"/>
      <c r="AF36" s="168"/>
      <c r="AG36" s="168"/>
      <c r="AH36" s="168"/>
      <c r="AJ36" s="172" t="s">
        <v>238</v>
      </c>
      <c r="AK36" s="172" t="s">
        <v>189</v>
      </c>
    </row>
    <row r="37" spans="1:37" s="172" customFormat="1" ht="25.5">
      <c r="A37" s="173">
        <v>15</v>
      </c>
      <c r="B37" s="180" t="s">
        <v>190</v>
      </c>
      <c r="C37" s="181" t="s">
        <v>378</v>
      </c>
      <c r="D37" s="176" t="s">
        <v>379</v>
      </c>
      <c r="E37" s="177">
        <v>531.88800000000003</v>
      </c>
      <c r="F37" s="178" t="s">
        <v>222</v>
      </c>
      <c r="G37" s="179"/>
      <c r="H37" s="179"/>
      <c r="I37" s="179">
        <f>ROUND(E37*G37,2)</f>
        <v>0</v>
      </c>
      <c r="J37" s="179">
        <f>ROUND(E37*G37,2)</f>
        <v>0</v>
      </c>
      <c r="K37" s="169"/>
      <c r="L37" s="169">
        <f>E37*K37</f>
        <v>0</v>
      </c>
      <c r="M37" s="167"/>
      <c r="N37" s="167">
        <f>E37*M37</f>
        <v>0</v>
      </c>
      <c r="O37" s="168"/>
      <c r="P37" s="168" t="s">
        <v>185</v>
      </c>
      <c r="Q37" s="167"/>
      <c r="R37" s="167"/>
      <c r="S37" s="167"/>
      <c r="T37" s="170"/>
      <c r="U37" s="170"/>
      <c r="V37" s="170" t="s">
        <v>89</v>
      </c>
      <c r="W37" s="171"/>
      <c r="X37" s="166" t="s">
        <v>378</v>
      </c>
      <c r="Y37" s="166" t="s">
        <v>378</v>
      </c>
      <c r="Z37" s="168" t="s">
        <v>237</v>
      </c>
      <c r="AA37" s="166" t="s">
        <v>185</v>
      </c>
      <c r="AB37" s="168"/>
      <c r="AC37" s="168"/>
      <c r="AD37" s="168"/>
      <c r="AE37" s="168"/>
      <c r="AF37" s="168"/>
      <c r="AG37" s="168"/>
      <c r="AH37" s="168"/>
      <c r="AJ37" s="172" t="s">
        <v>256</v>
      </c>
      <c r="AK37" s="172" t="s">
        <v>189</v>
      </c>
    </row>
    <row r="38" spans="1:37" s="172" customFormat="1" ht="25.5">
      <c r="A38" s="173">
        <v>16</v>
      </c>
      <c r="B38" s="180" t="s">
        <v>190</v>
      </c>
      <c r="C38" s="181" t="s">
        <v>380</v>
      </c>
      <c r="D38" s="176" t="s">
        <v>474</v>
      </c>
      <c r="E38" s="177">
        <v>531.88800000000003</v>
      </c>
      <c r="F38" s="178" t="s">
        <v>222</v>
      </c>
      <c r="G38" s="179"/>
      <c r="H38" s="179"/>
      <c r="I38" s="179">
        <f>ROUND(E38*G38,2)</f>
        <v>0</v>
      </c>
      <c r="J38" s="179">
        <f>ROUND(E38*G38,2)</f>
        <v>0</v>
      </c>
      <c r="K38" s="169"/>
      <c r="L38" s="169">
        <f>E38*K38</f>
        <v>0</v>
      </c>
      <c r="M38" s="167"/>
      <c r="N38" s="167">
        <f>E38*M38</f>
        <v>0</v>
      </c>
      <c r="O38" s="168"/>
      <c r="P38" s="168" t="s">
        <v>185</v>
      </c>
      <c r="Q38" s="167"/>
      <c r="R38" s="167"/>
      <c r="S38" s="167"/>
      <c r="T38" s="170"/>
      <c r="U38" s="170"/>
      <c r="V38" s="170" t="s">
        <v>89</v>
      </c>
      <c r="W38" s="171"/>
      <c r="X38" s="166" t="s">
        <v>380</v>
      </c>
      <c r="Y38" s="166" t="s">
        <v>380</v>
      </c>
      <c r="Z38" s="168" t="s">
        <v>237</v>
      </c>
      <c r="AA38" s="166" t="s">
        <v>185</v>
      </c>
      <c r="AB38" s="168"/>
      <c r="AC38" s="168"/>
      <c r="AD38" s="168"/>
      <c r="AE38" s="168"/>
      <c r="AF38" s="168"/>
      <c r="AG38" s="168"/>
      <c r="AH38" s="168"/>
      <c r="AJ38" s="172" t="s">
        <v>256</v>
      </c>
      <c r="AK38" s="172" t="s">
        <v>189</v>
      </c>
    </row>
    <row r="39" spans="1:37">
      <c r="A39" s="149">
        <v>17</v>
      </c>
      <c r="B39" s="159" t="s">
        <v>373</v>
      </c>
      <c r="C39" s="151" t="s">
        <v>382</v>
      </c>
      <c r="D39" s="152" t="s">
        <v>383</v>
      </c>
      <c r="E39" s="153">
        <v>437.02100000000002</v>
      </c>
      <c r="F39" s="154" t="s">
        <v>222</v>
      </c>
      <c r="G39" s="155"/>
      <c r="H39" s="155">
        <f>ROUND(E39*G39,2)</f>
        <v>0</v>
      </c>
      <c r="I39" s="155"/>
      <c r="J39" s="155">
        <f>ROUND(E39*G39,2)</f>
        <v>0</v>
      </c>
      <c r="K39" s="156"/>
      <c r="L39" s="156">
        <f>E39*K39</f>
        <v>0</v>
      </c>
      <c r="M39" s="153">
        <v>0.18</v>
      </c>
      <c r="N39" s="153">
        <f>E39*M39</f>
        <v>78.663780000000003</v>
      </c>
      <c r="O39" s="154"/>
      <c r="P39" s="154" t="s">
        <v>185</v>
      </c>
      <c r="Q39" s="153"/>
      <c r="R39" s="153"/>
      <c r="S39" s="153"/>
      <c r="T39" s="157"/>
      <c r="U39" s="157"/>
      <c r="V39" s="157" t="s">
        <v>235</v>
      </c>
      <c r="W39" s="158"/>
      <c r="X39" s="151" t="s">
        <v>384</v>
      </c>
      <c r="Y39" s="151" t="s">
        <v>382</v>
      </c>
      <c r="Z39" s="154" t="s">
        <v>377</v>
      </c>
      <c r="AA39" s="154"/>
      <c r="AB39" s="154"/>
      <c r="AC39" s="154"/>
      <c r="AD39" s="154"/>
      <c r="AE39" s="154"/>
      <c r="AF39" s="154"/>
      <c r="AG39" s="154"/>
      <c r="AH39" s="154"/>
      <c r="AJ39" s="94" t="s">
        <v>238</v>
      </c>
      <c r="AK39" s="94" t="s">
        <v>189</v>
      </c>
    </row>
    <row r="40" spans="1:37" ht="25.5">
      <c r="A40" s="149">
        <v>18</v>
      </c>
      <c r="B40" s="159" t="s">
        <v>373</v>
      </c>
      <c r="C40" s="151" t="s">
        <v>385</v>
      </c>
      <c r="D40" s="152" t="s">
        <v>386</v>
      </c>
      <c r="E40" s="153">
        <v>559.21</v>
      </c>
      <c r="F40" s="154" t="s">
        <v>222</v>
      </c>
      <c r="G40" s="155"/>
      <c r="H40" s="155">
        <f>ROUND(E40*G40,2)</f>
        <v>0</v>
      </c>
      <c r="I40" s="155"/>
      <c r="J40" s="155">
        <f>ROUND(E40*G40,2)</f>
        <v>0</v>
      </c>
      <c r="K40" s="156"/>
      <c r="L40" s="156">
        <f>E40*K40</f>
        <v>0</v>
      </c>
      <c r="M40" s="153"/>
      <c r="N40" s="153">
        <f>E40*M40</f>
        <v>0</v>
      </c>
      <c r="O40" s="154"/>
      <c r="P40" s="154" t="s">
        <v>185</v>
      </c>
      <c r="Q40" s="153"/>
      <c r="R40" s="153"/>
      <c r="S40" s="153"/>
      <c r="T40" s="157"/>
      <c r="U40" s="157"/>
      <c r="V40" s="157" t="s">
        <v>235</v>
      </c>
      <c r="W40" s="158"/>
      <c r="X40" s="151" t="s">
        <v>387</v>
      </c>
      <c r="Y40" s="151" t="s">
        <v>385</v>
      </c>
      <c r="Z40" s="154" t="s">
        <v>377</v>
      </c>
      <c r="AA40" s="154"/>
      <c r="AB40" s="154"/>
      <c r="AC40" s="154"/>
      <c r="AD40" s="154"/>
      <c r="AE40" s="154"/>
      <c r="AF40" s="154"/>
      <c r="AG40" s="154"/>
      <c r="AH40" s="154"/>
      <c r="AJ40" s="94" t="s">
        <v>238</v>
      </c>
      <c r="AK40" s="94" t="s">
        <v>189</v>
      </c>
    </row>
    <row r="41" spans="1:37">
      <c r="A41" s="149"/>
      <c r="B41" s="159"/>
      <c r="C41" s="151"/>
      <c r="D41" s="161" t="s">
        <v>388</v>
      </c>
      <c r="E41" s="162">
        <f>J41</f>
        <v>0</v>
      </c>
      <c r="F41" s="154"/>
      <c r="G41" s="155"/>
      <c r="H41" s="162">
        <f>SUM(H35:H40)</f>
        <v>0</v>
      </c>
      <c r="I41" s="162">
        <f>SUM(I35:I40)</f>
        <v>0</v>
      </c>
      <c r="J41" s="162">
        <f>SUM(J35:J40)</f>
        <v>0</v>
      </c>
      <c r="K41" s="156"/>
      <c r="L41" s="163">
        <f>SUM(L35:L40)</f>
        <v>0.56379279999999998</v>
      </c>
      <c r="M41" s="153"/>
      <c r="N41" s="164">
        <f>SUM(N35:N40)</f>
        <v>78.663780000000003</v>
      </c>
      <c r="O41" s="154"/>
      <c r="P41" s="154"/>
      <c r="Q41" s="153"/>
      <c r="R41" s="153"/>
      <c r="S41" s="153"/>
      <c r="T41" s="157"/>
      <c r="U41" s="157"/>
      <c r="V41" s="157"/>
      <c r="W41" s="158">
        <f>SUM(W35:W40)</f>
        <v>0</v>
      </c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</row>
    <row r="42" spans="1:37">
      <c r="A42" s="149"/>
      <c r="B42" s="159"/>
      <c r="C42" s="151"/>
      <c r="D42" s="152"/>
      <c r="E42" s="153"/>
      <c r="F42" s="154"/>
      <c r="G42" s="155"/>
      <c r="H42" s="155"/>
      <c r="I42" s="155"/>
      <c r="J42" s="155"/>
      <c r="K42" s="156"/>
      <c r="L42" s="156"/>
      <c r="M42" s="153"/>
      <c r="N42" s="153"/>
      <c r="O42" s="154"/>
      <c r="P42" s="154"/>
      <c r="Q42" s="153"/>
      <c r="R42" s="153"/>
      <c r="S42" s="153"/>
      <c r="T42" s="157"/>
      <c r="U42" s="157"/>
      <c r="V42" s="157"/>
      <c r="W42" s="158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</row>
    <row r="43" spans="1:37">
      <c r="A43" s="149"/>
      <c r="B43" s="151" t="s">
        <v>389</v>
      </c>
      <c r="C43" s="151"/>
      <c r="D43" s="152"/>
      <c r="E43" s="153"/>
      <c r="F43" s="154"/>
      <c r="G43" s="155"/>
      <c r="H43" s="155"/>
      <c r="I43" s="155"/>
      <c r="J43" s="155"/>
      <c r="K43" s="156"/>
      <c r="L43" s="156"/>
      <c r="M43" s="153"/>
      <c r="N43" s="153"/>
      <c r="O43" s="154"/>
      <c r="P43" s="154"/>
      <c r="Q43" s="153"/>
      <c r="R43" s="153"/>
      <c r="S43" s="153"/>
      <c r="T43" s="157"/>
      <c r="U43" s="157"/>
      <c r="V43" s="157"/>
      <c r="W43" s="158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</row>
    <row r="44" spans="1:37">
      <c r="A44" s="149">
        <v>19</v>
      </c>
      <c r="B44" s="159" t="s">
        <v>390</v>
      </c>
      <c r="C44" s="151" t="s">
        <v>391</v>
      </c>
      <c r="D44" s="152" t="s">
        <v>392</v>
      </c>
      <c r="E44" s="153">
        <v>1</v>
      </c>
      <c r="F44" s="154" t="s">
        <v>393</v>
      </c>
      <c r="G44" s="155"/>
      <c r="H44" s="155">
        <f>ROUND(E44*G44,2)</f>
        <v>0</v>
      </c>
      <c r="I44" s="155"/>
      <c r="J44" s="155">
        <f>ROUND(E44*G44,2)</f>
        <v>0</v>
      </c>
      <c r="K44" s="156">
        <v>2.52E-2</v>
      </c>
      <c r="L44" s="156">
        <f>E44*K44</f>
        <v>2.52E-2</v>
      </c>
      <c r="M44" s="153"/>
      <c r="N44" s="153">
        <f>E44*M44</f>
        <v>0</v>
      </c>
      <c r="O44" s="154"/>
      <c r="P44" s="154" t="s">
        <v>185</v>
      </c>
      <c r="Q44" s="153"/>
      <c r="R44" s="153"/>
      <c r="S44" s="153"/>
      <c r="T44" s="157"/>
      <c r="U44" s="157"/>
      <c r="V44" s="157" t="s">
        <v>235</v>
      </c>
      <c r="W44" s="158"/>
      <c r="X44" s="151" t="s">
        <v>144</v>
      </c>
      <c r="Y44" s="151" t="s">
        <v>391</v>
      </c>
      <c r="Z44" s="154" t="s">
        <v>237</v>
      </c>
      <c r="AA44" s="154"/>
      <c r="AB44" s="154"/>
      <c r="AC44" s="154"/>
      <c r="AD44" s="154"/>
      <c r="AE44" s="154"/>
      <c r="AF44" s="154"/>
      <c r="AG44" s="154"/>
      <c r="AH44" s="154"/>
      <c r="AJ44" s="94" t="s">
        <v>238</v>
      </c>
      <c r="AK44" s="94" t="s">
        <v>189</v>
      </c>
    </row>
    <row r="45" spans="1:37">
      <c r="A45" s="149"/>
      <c r="B45" s="159"/>
      <c r="C45" s="151"/>
      <c r="D45" s="161" t="s">
        <v>394</v>
      </c>
      <c r="E45" s="162">
        <f>J45</f>
        <v>0</v>
      </c>
      <c r="F45" s="154"/>
      <c r="G45" s="155"/>
      <c r="H45" s="162">
        <f>SUM(H43:H44)</f>
        <v>0</v>
      </c>
      <c r="I45" s="162">
        <f>SUM(I43:I44)</f>
        <v>0</v>
      </c>
      <c r="J45" s="162">
        <f>SUM(J43:J44)</f>
        <v>0</v>
      </c>
      <c r="K45" s="156"/>
      <c r="L45" s="163">
        <f>SUM(L43:L44)</f>
        <v>2.52E-2</v>
      </c>
      <c r="M45" s="153"/>
      <c r="N45" s="164">
        <f>SUM(N43:N44)</f>
        <v>0</v>
      </c>
      <c r="O45" s="154"/>
      <c r="P45" s="154"/>
      <c r="Q45" s="153"/>
      <c r="R45" s="153"/>
      <c r="S45" s="153"/>
      <c r="T45" s="157"/>
      <c r="U45" s="157"/>
      <c r="V45" s="157"/>
      <c r="W45" s="158">
        <f>SUM(W43:W44)</f>
        <v>0</v>
      </c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</row>
    <row r="46" spans="1:37">
      <c r="A46" s="149"/>
      <c r="B46" s="159"/>
      <c r="C46" s="151"/>
      <c r="D46" s="152"/>
      <c r="E46" s="153"/>
      <c r="F46" s="154"/>
      <c r="G46" s="155"/>
      <c r="H46" s="155"/>
      <c r="I46" s="155"/>
      <c r="J46" s="155"/>
      <c r="K46" s="156"/>
      <c r="L46" s="156"/>
      <c r="M46" s="153"/>
      <c r="N46" s="153"/>
      <c r="O46" s="154"/>
      <c r="P46" s="154"/>
      <c r="Q46" s="153"/>
      <c r="R46" s="153"/>
      <c r="S46" s="153"/>
      <c r="T46" s="157"/>
      <c r="U46" s="157"/>
      <c r="V46" s="157"/>
      <c r="W46" s="158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</row>
    <row r="47" spans="1:37">
      <c r="A47" s="149"/>
      <c r="B47" s="151" t="s">
        <v>230</v>
      </c>
      <c r="C47" s="151"/>
      <c r="D47" s="152"/>
      <c r="E47" s="153"/>
      <c r="F47" s="154"/>
      <c r="G47" s="155"/>
      <c r="H47" s="155"/>
      <c r="I47" s="155"/>
      <c r="J47" s="155"/>
      <c r="K47" s="156"/>
      <c r="L47" s="156"/>
      <c r="M47" s="153"/>
      <c r="N47" s="153"/>
      <c r="O47" s="154"/>
      <c r="P47" s="154"/>
      <c r="Q47" s="153"/>
      <c r="R47" s="153"/>
      <c r="S47" s="153"/>
      <c r="T47" s="157"/>
      <c r="U47" s="157"/>
      <c r="V47" s="157"/>
      <c r="W47" s="158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</row>
    <row r="48" spans="1:37" ht="25.5">
      <c r="A48" s="149">
        <v>20</v>
      </c>
      <c r="B48" s="160" t="s">
        <v>190</v>
      </c>
      <c r="C48" s="150" t="s">
        <v>475</v>
      </c>
      <c r="D48" s="152" t="s">
        <v>476</v>
      </c>
      <c r="E48" s="153">
        <v>102.19499999999999</v>
      </c>
      <c r="F48" s="154" t="s">
        <v>222</v>
      </c>
      <c r="G48" s="155"/>
      <c r="H48" s="155"/>
      <c r="I48" s="155">
        <f>ROUND(E48*G48,2)</f>
        <v>0</v>
      </c>
      <c r="J48" s="155">
        <f t="shared" ref="J48:J61" si="4">ROUND(E48*G48,2)</f>
        <v>0</v>
      </c>
      <c r="K48" s="156"/>
      <c r="L48" s="156">
        <f t="shared" ref="L48:L61" si="5">E48*K48</f>
        <v>0</v>
      </c>
      <c r="M48" s="153"/>
      <c r="N48" s="153">
        <f t="shared" ref="N48:N61" si="6">E48*M48</f>
        <v>0</v>
      </c>
      <c r="O48" s="154"/>
      <c r="P48" s="154" t="s">
        <v>185</v>
      </c>
      <c r="Q48" s="153"/>
      <c r="R48" s="153"/>
      <c r="S48" s="153"/>
      <c r="T48" s="157"/>
      <c r="U48" s="157"/>
      <c r="V48" s="157" t="s">
        <v>89</v>
      </c>
      <c r="W48" s="158"/>
      <c r="X48" s="151" t="s">
        <v>475</v>
      </c>
      <c r="Y48" s="151" t="s">
        <v>475</v>
      </c>
      <c r="Z48" s="154" t="s">
        <v>237</v>
      </c>
      <c r="AA48" s="151" t="s">
        <v>185</v>
      </c>
      <c r="AB48" s="154"/>
      <c r="AC48" s="154"/>
      <c r="AD48" s="154"/>
      <c r="AE48" s="154"/>
      <c r="AF48" s="154"/>
      <c r="AG48" s="154"/>
      <c r="AH48" s="154"/>
      <c r="AJ48" s="94" t="s">
        <v>256</v>
      </c>
      <c r="AK48" s="94" t="s">
        <v>189</v>
      </c>
    </row>
    <row r="49" spans="1:37" ht="25.5">
      <c r="A49" s="149">
        <v>21</v>
      </c>
      <c r="B49" s="159" t="s">
        <v>231</v>
      </c>
      <c r="C49" s="151" t="s">
        <v>477</v>
      </c>
      <c r="D49" s="152" t="s">
        <v>478</v>
      </c>
      <c r="E49" s="153">
        <v>152.53</v>
      </c>
      <c r="F49" s="154" t="s">
        <v>234</v>
      </c>
      <c r="G49" s="155"/>
      <c r="H49" s="155">
        <f>ROUND(E49*G49,2)</f>
        <v>0</v>
      </c>
      <c r="I49" s="155"/>
      <c r="J49" s="155">
        <f t="shared" si="4"/>
        <v>0</v>
      </c>
      <c r="K49" s="156">
        <v>6.9999999999999994E-5</v>
      </c>
      <c r="L49" s="156">
        <f t="shared" si="5"/>
        <v>1.0677099999999998E-2</v>
      </c>
      <c r="M49" s="153"/>
      <c r="N49" s="153">
        <f t="shared" si="6"/>
        <v>0</v>
      </c>
      <c r="O49" s="154"/>
      <c r="P49" s="154" t="s">
        <v>185</v>
      </c>
      <c r="Q49" s="153"/>
      <c r="R49" s="153"/>
      <c r="S49" s="153"/>
      <c r="T49" s="157"/>
      <c r="U49" s="157"/>
      <c r="V49" s="157" t="s">
        <v>235</v>
      </c>
      <c r="W49" s="158"/>
      <c r="X49" s="151" t="s">
        <v>479</v>
      </c>
      <c r="Y49" s="151" t="s">
        <v>477</v>
      </c>
      <c r="Z49" s="154" t="s">
        <v>237</v>
      </c>
      <c r="AA49" s="154"/>
      <c r="AB49" s="154"/>
      <c r="AC49" s="154"/>
      <c r="AD49" s="154"/>
      <c r="AE49" s="154"/>
      <c r="AF49" s="154"/>
      <c r="AG49" s="154"/>
      <c r="AH49" s="154"/>
      <c r="AJ49" s="94" t="s">
        <v>238</v>
      </c>
      <c r="AK49" s="94" t="s">
        <v>189</v>
      </c>
    </row>
    <row r="50" spans="1:37" ht="25.5">
      <c r="A50" s="149">
        <v>22</v>
      </c>
      <c r="B50" s="159" t="s">
        <v>231</v>
      </c>
      <c r="C50" s="151" t="s">
        <v>480</v>
      </c>
      <c r="D50" s="152" t="s">
        <v>481</v>
      </c>
      <c r="E50" s="153">
        <v>242.05600000000001</v>
      </c>
      <c r="F50" s="154" t="s">
        <v>222</v>
      </c>
      <c r="G50" s="155"/>
      <c r="H50" s="155">
        <f>ROUND(E50*G50,2)</f>
        <v>0</v>
      </c>
      <c r="I50" s="155"/>
      <c r="J50" s="155">
        <f t="shared" si="4"/>
        <v>0</v>
      </c>
      <c r="K50" s="156"/>
      <c r="L50" s="156">
        <f t="shared" si="5"/>
        <v>0</v>
      </c>
      <c r="M50" s="153">
        <v>7.0000000000000001E-3</v>
      </c>
      <c r="N50" s="153">
        <f t="shared" si="6"/>
        <v>1.6943920000000001</v>
      </c>
      <c r="O50" s="154"/>
      <c r="P50" s="154" t="s">
        <v>185</v>
      </c>
      <c r="Q50" s="153"/>
      <c r="R50" s="153"/>
      <c r="S50" s="153"/>
      <c r="T50" s="157"/>
      <c r="U50" s="157"/>
      <c r="V50" s="157" t="s">
        <v>235</v>
      </c>
      <c r="W50" s="158"/>
      <c r="X50" s="151" t="s">
        <v>482</v>
      </c>
      <c r="Y50" s="151" t="s">
        <v>480</v>
      </c>
      <c r="Z50" s="154" t="s">
        <v>361</v>
      </c>
      <c r="AA50" s="154"/>
      <c r="AB50" s="154"/>
      <c r="AC50" s="154"/>
      <c r="AD50" s="154"/>
      <c r="AE50" s="154"/>
      <c r="AF50" s="154"/>
      <c r="AG50" s="154"/>
      <c r="AH50" s="154"/>
      <c r="AJ50" s="94" t="s">
        <v>238</v>
      </c>
      <c r="AK50" s="94" t="s">
        <v>189</v>
      </c>
    </row>
    <row r="51" spans="1:37">
      <c r="A51" s="149">
        <v>23</v>
      </c>
      <c r="B51" s="159" t="s">
        <v>231</v>
      </c>
      <c r="C51" s="151" t="s">
        <v>483</v>
      </c>
      <c r="D51" s="152" t="s">
        <v>484</v>
      </c>
      <c r="E51" s="153">
        <v>9</v>
      </c>
      <c r="F51" s="154" t="s">
        <v>234</v>
      </c>
      <c r="G51" s="155"/>
      <c r="H51" s="155">
        <f>ROUND(E51*G51,2)</f>
        <v>0</v>
      </c>
      <c r="I51" s="155"/>
      <c r="J51" s="155">
        <f t="shared" si="4"/>
        <v>0</v>
      </c>
      <c r="K51" s="156"/>
      <c r="L51" s="156">
        <f t="shared" si="5"/>
        <v>0</v>
      </c>
      <c r="M51" s="153">
        <v>3.0000000000000001E-3</v>
      </c>
      <c r="N51" s="153">
        <f t="shared" si="6"/>
        <v>2.7E-2</v>
      </c>
      <c r="O51" s="154"/>
      <c r="P51" s="154" t="s">
        <v>185</v>
      </c>
      <c r="Q51" s="153"/>
      <c r="R51" s="153"/>
      <c r="S51" s="153"/>
      <c r="T51" s="157"/>
      <c r="U51" s="157"/>
      <c r="V51" s="157" t="s">
        <v>235</v>
      </c>
      <c r="W51" s="158"/>
      <c r="X51" s="151" t="s">
        <v>485</v>
      </c>
      <c r="Y51" s="151" t="s">
        <v>483</v>
      </c>
      <c r="Z51" s="154" t="s">
        <v>242</v>
      </c>
      <c r="AA51" s="154"/>
      <c r="AB51" s="154"/>
      <c r="AC51" s="154"/>
      <c r="AD51" s="154"/>
      <c r="AE51" s="154"/>
      <c r="AF51" s="154"/>
      <c r="AG51" s="154"/>
      <c r="AH51" s="154"/>
      <c r="AJ51" s="94" t="s">
        <v>238</v>
      </c>
      <c r="AK51" s="94" t="s">
        <v>189</v>
      </c>
    </row>
    <row r="52" spans="1:37">
      <c r="A52" s="149">
        <v>24</v>
      </c>
      <c r="B52" s="160" t="s">
        <v>190</v>
      </c>
      <c r="C52" s="150" t="s">
        <v>403</v>
      </c>
      <c r="D52" s="152" t="s">
        <v>404</v>
      </c>
      <c r="E52" s="153">
        <v>44.338999999999999</v>
      </c>
      <c r="F52" s="154" t="s">
        <v>234</v>
      </c>
      <c r="G52" s="155"/>
      <c r="H52" s="155"/>
      <c r="I52" s="155">
        <f>ROUND(E52*G52,2)</f>
        <v>0</v>
      </c>
      <c r="J52" s="155">
        <f t="shared" si="4"/>
        <v>0</v>
      </c>
      <c r="K52" s="156">
        <v>1.8400000000000001E-3</v>
      </c>
      <c r="L52" s="156">
        <f t="shared" si="5"/>
        <v>8.1583760000000005E-2</v>
      </c>
      <c r="M52" s="153"/>
      <c r="N52" s="153">
        <f t="shared" si="6"/>
        <v>0</v>
      </c>
      <c r="O52" s="154"/>
      <c r="P52" s="154" t="s">
        <v>185</v>
      </c>
      <c r="Q52" s="153"/>
      <c r="R52" s="153"/>
      <c r="S52" s="153"/>
      <c r="T52" s="157"/>
      <c r="U52" s="157"/>
      <c r="V52" s="157" t="s">
        <v>89</v>
      </c>
      <c r="W52" s="158"/>
      <c r="X52" s="151" t="s">
        <v>403</v>
      </c>
      <c r="Y52" s="151" t="s">
        <v>403</v>
      </c>
      <c r="Z52" s="154" t="s">
        <v>405</v>
      </c>
      <c r="AA52" s="151" t="s">
        <v>406</v>
      </c>
      <c r="AB52" s="154"/>
      <c r="AC52" s="154"/>
      <c r="AD52" s="154"/>
      <c r="AE52" s="154"/>
      <c r="AF52" s="154"/>
      <c r="AG52" s="154"/>
      <c r="AH52" s="154"/>
      <c r="AJ52" s="94" t="s">
        <v>256</v>
      </c>
      <c r="AK52" s="94" t="s">
        <v>189</v>
      </c>
    </row>
    <row r="53" spans="1:37" ht="25.5">
      <c r="A53" s="149">
        <v>25</v>
      </c>
      <c r="B53" s="159" t="s">
        <v>231</v>
      </c>
      <c r="C53" s="151" t="s">
        <v>407</v>
      </c>
      <c r="D53" s="152" t="s">
        <v>408</v>
      </c>
      <c r="E53" s="153">
        <v>43.9</v>
      </c>
      <c r="F53" s="154" t="s">
        <v>234</v>
      </c>
      <c r="G53" s="155"/>
      <c r="H53" s="155">
        <f>ROUND(E53*G53,2)</f>
        <v>0</v>
      </c>
      <c r="I53" s="155"/>
      <c r="J53" s="155">
        <f t="shared" si="4"/>
        <v>0</v>
      </c>
      <c r="K53" s="156">
        <v>8.8000000000000003E-4</v>
      </c>
      <c r="L53" s="156">
        <f t="shared" si="5"/>
        <v>3.8632E-2</v>
      </c>
      <c r="M53" s="153"/>
      <c r="N53" s="153">
        <f t="shared" si="6"/>
        <v>0</v>
      </c>
      <c r="O53" s="154"/>
      <c r="P53" s="154" t="s">
        <v>185</v>
      </c>
      <c r="Q53" s="153"/>
      <c r="R53" s="153"/>
      <c r="S53" s="153"/>
      <c r="T53" s="157"/>
      <c r="U53" s="157"/>
      <c r="V53" s="157" t="s">
        <v>235</v>
      </c>
      <c r="W53" s="158"/>
      <c r="X53" s="151" t="s">
        <v>409</v>
      </c>
      <c r="Y53" s="151" t="s">
        <v>407</v>
      </c>
      <c r="Z53" s="154" t="s">
        <v>242</v>
      </c>
      <c r="AA53" s="154"/>
      <c r="AB53" s="154"/>
      <c r="AC53" s="154"/>
      <c r="AD53" s="154"/>
      <c r="AE53" s="154"/>
      <c r="AF53" s="154"/>
      <c r="AG53" s="154"/>
      <c r="AH53" s="154"/>
      <c r="AJ53" s="94" t="s">
        <v>238</v>
      </c>
      <c r="AK53" s="94" t="s">
        <v>189</v>
      </c>
    </row>
    <row r="54" spans="1:37">
      <c r="A54" s="149">
        <v>26</v>
      </c>
      <c r="B54" s="159" t="s">
        <v>231</v>
      </c>
      <c r="C54" s="151" t="s">
        <v>410</v>
      </c>
      <c r="D54" s="152" t="s">
        <v>411</v>
      </c>
      <c r="E54" s="153">
        <v>43.9</v>
      </c>
      <c r="F54" s="154" t="s">
        <v>234</v>
      </c>
      <c r="G54" s="155"/>
      <c r="H54" s="155">
        <f>ROUND(E54*G54,2)</f>
        <v>0</v>
      </c>
      <c r="I54" s="155"/>
      <c r="J54" s="155">
        <f t="shared" si="4"/>
        <v>0</v>
      </c>
      <c r="K54" s="156"/>
      <c r="L54" s="156">
        <f t="shared" si="5"/>
        <v>0</v>
      </c>
      <c r="M54" s="153">
        <v>3.0000000000000001E-3</v>
      </c>
      <c r="N54" s="153">
        <f t="shared" si="6"/>
        <v>0.13170000000000001</v>
      </c>
      <c r="O54" s="154"/>
      <c r="P54" s="154" t="s">
        <v>185</v>
      </c>
      <c r="Q54" s="153"/>
      <c r="R54" s="153"/>
      <c r="S54" s="153"/>
      <c r="T54" s="157"/>
      <c r="U54" s="157"/>
      <c r="V54" s="157" t="s">
        <v>235</v>
      </c>
      <c r="W54" s="158"/>
      <c r="X54" s="151" t="s">
        <v>412</v>
      </c>
      <c r="Y54" s="151" t="s">
        <v>410</v>
      </c>
      <c r="Z54" s="154" t="s">
        <v>242</v>
      </c>
      <c r="AA54" s="154"/>
      <c r="AB54" s="154"/>
      <c r="AC54" s="154"/>
      <c r="AD54" s="154"/>
      <c r="AE54" s="154"/>
      <c r="AF54" s="154"/>
      <c r="AG54" s="154"/>
      <c r="AH54" s="154"/>
      <c r="AJ54" s="94" t="s">
        <v>238</v>
      </c>
      <c r="AK54" s="94" t="s">
        <v>189</v>
      </c>
    </row>
    <row r="55" spans="1:37">
      <c r="A55" s="149">
        <v>27</v>
      </c>
      <c r="B55" s="159" t="s">
        <v>231</v>
      </c>
      <c r="C55" s="151" t="s">
        <v>413</v>
      </c>
      <c r="D55" s="152" t="s">
        <v>414</v>
      </c>
      <c r="E55" s="153">
        <v>6</v>
      </c>
      <c r="F55" s="154" t="s">
        <v>184</v>
      </c>
      <c r="G55" s="155"/>
      <c r="H55" s="155">
        <f>ROUND(E55*G55,2)</f>
        <v>0</v>
      </c>
      <c r="I55" s="155"/>
      <c r="J55" s="155">
        <f t="shared" si="4"/>
        <v>0</v>
      </c>
      <c r="K55" s="156">
        <v>1.6000000000000001E-3</v>
      </c>
      <c r="L55" s="156">
        <f t="shared" si="5"/>
        <v>9.6000000000000009E-3</v>
      </c>
      <c r="M55" s="153"/>
      <c r="N55" s="153">
        <f t="shared" si="6"/>
        <v>0</v>
      </c>
      <c r="O55" s="154"/>
      <c r="P55" s="154" t="s">
        <v>185</v>
      </c>
      <c r="Q55" s="153"/>
      <c r="R55" s="153"/>
      <c r="S55" s="153"/>
      <c r="T55" s="157"/>
      <c r="U55" s="157"/>
      <c r="V55" s="157" t="s">
        <v>235</v>
      </c>
      <c r="W55" s="158"/>
      <c r="X55" s="151" t="s">
        <v>415</v>
      </c>
      <c r="Y55" s="151" t="s">
        <v>413</v>
      </c>
      <c r="Z55" s="154" t="s">
        <v>242</v>
      </c>
      <c r="AA55" s="154"/>
      <c r="AB55" s="154"/>
      <c r="AC55" s="154"/>
      <c r="AD55" s="154"/>
      <c r="AE55" s="154"/>
      <c r="AF55" s="154"/>
      <c r="AG55" s="154"/>
      <c r="AH55" s="154"/>
      <c r="AJ55" s="94" t="s">
        <v>238</v>
      </c>
      <c r="AK55" s="94" t="s">
        <v>189</v>
      </c>
    </row>
    <row r="56" spans="1:37">
      <c r="A56" s="149">
        <v>28</v>
      </c>
      <c r="B56" s="159" t="s">
        <v>231</v>
      </c>
      <c r="C56" s="151" t="s">
        <v>416</v>
      </c>
      <c r="D56" s="152" t="s">
        <v>417</v>
      </c>
      <c r="E56" s="153">
        <v>6</v>
      </c>
      <c r="F56" s="154" t="s">
        <v>184</v>
      </c>
      <c r="G56" s="155"/>
      <c r="H56" s="155">
        <f>ROUND(E56*G56,2)</f>
        <v>0</v>
      </c>
      <c r="I56" s="155"/>
      <c r="J56" s="155">
        <f t="shared" si="4"/>
        <v>0</v>
      </c>
      <c r="K56" s="156"/>
      <c r="L56" s="156">
        <f t="shared" si="5"/>
        <v>0</v>
      </c>
      <c r="M56" s="153">
        <v>1E-3</v>
      </c>
      <c r="N56" s="153">
        <f t="shared" si="6"/>
        <v>6.0000000000000001E-3</v>
      </c>
      <c r="O56" s="154"/>
      <c r="P56" s="154" t="s">
        <v>185</v>
      </c>
      <c r="Q56" s="153"/>
      <c r="R56" s="153"/>
      <c r="S56" s="153"/>
      <c r="T56" s="157"/>
      <c r="U56" s="157"/>
      <c r="V56" s="157" t="s">
        <v>235</v>
      </c>
      <c r="W56" s="158"/>
      <c r="X56" s="151" t="s">
        <v>418</v>
      </c>
      <c r="Y56" s="151" t="s">
        <v>416</v>
      </c>
      <c r="Z56" s="154" t="s">
        <v>242</v>
      </c>
      <c r="AA56" s="154"/>
      <c r="AB56" s="154"/>
      <c r="AC56" s="154"/>
      <c r="AD56" s="154"/>
      <c r="AE56" s="154"/>
      <c r="AF56" s="154"/>
      <c r="AG56" s="154"/>
      <c r="AH56" s="154"/>
      <c r="AJ56" s="94" t="s">
        <v>238</v>
      </c>
      <c r="AK56" s="94" t="s">
        <v>189</v>
      </c>
    </row>
    <row r="57" spans="1:37">
      <c r="A57" s="149">
        <v>29</v>
      </c>
      <c r="B57" s="159" t="s">
        <v>231</v>
      </c>
      <c r="C57" s="151" t="s">
        <v>419</v>
      </c>
      <c r="D57" s="152" t="s">
        <v>420</v>
      </c>
      <c r="E57" s="153">
        <v>7.2</v>
      </c>
      <c r="F57" s="154" t="s">
        <v>234</v>
      </c>
      <c r="G57" s="155"/>
      <c r="H57" s="155">
        <f>ROUND(E57*G57,2)</f>
        <v>0</v>
      </c>
      <c r="I57" s="155"/>
      <c r="J57" s="155">
        <f t="shared" si="4"/>
        <v>0</v>
      </c>
      <c r="K57" s="156">
        <v>2.7E-4</v>
      </c>
      <c r="L57" s="156">
        <f t="shared" si="5"/>
        <v>1.944E-3</v>
      </c>
      <c r="M57" s="153"/>
      <c r="N57" s="153">
        <f t="shared" si="6"/>
        <v>0</v>
      </c>
      <c r="O57" s="154"/>
      <c r="P57" s="154" t="s">
        <v>185</v>
      </c>
      <c r="Q57" s="153"/>
      <c r="R57" s="153"/>
      <c r="S57" s="153"/>
      <c r="T57" s="157"/>
      <c r="U57" s="157"/>
      <c r="V57" s="157" t="s">
        <v>235</v>
      </c>
      <c r="W57" s="158"/>
      <c r="X57" s="151" t="s">
        <v>421</v>
      </c>
      <c r="Y57" s="151" t="s">
        <v>419</v>
      </c>
      <c r="Z57" s="154" t="s">
        <v>242</v>
      </c>
      <c r="AA57" s="154"/>
      <c r="AB57" s="154"/>
      <c r="AC57" s="154"/>
      <c r="AD57" s="154"/>
      <c r="AE57" s="154"/>
      <c r="AF57" s="154"/>
      <c r="AG57" s="154"/>
      <c r="AH57" s="154"/>
      <c r="AJ57" s="94" t="s">
        <v>238</v>
      </c>
      <c r="AK57" s="94" t="s">
        <v>189</v>
      </c>
    </row>
    <row r="58" spans="1:37">
      <c r="A58" s="149">
        <v>30</v>
      </c>
      <c r="B58" s="160" t="s">
        <v>190</v>
      </c>
      <c r="C58" s="150" t="s">
        <v>422</v>
      </c>
      <c r="D58" s="152" t="s">
        <v>423</v>
      </c>
      <c r="E58" s="153">
        <v>7.2</v>
      </c>
      <c r="F58" s="154" t="s">
        <v>234</v>
      </c>
      <c r="G58" s="155"/>
      <c r="H58" s="155"/>
      <c r="I58" s="155">
        <f>ROUND(E58*G58,2)</f>
        <v>0</v>
      </c>
      <c r="J58" s="155">
        <f t="shared" si="4"/>
        <v>0</v>
      </c>
      <c r="K58" s="156">
        <v>1.6000000000000001E-3</v>
      </c>
      <c r="L58" s="156">
        <f t="shared" si="5"/>
        <v>1.1520000000000001E-2</v>
      </c>
      <c r="M58" s="153"/>
      <c r="N58" s="153">
        <f t="shared" si="6"/>
        <v>0</v>
      </c>
      <c r="O58" s="154"/>
      <c r="P58" s="154" t="s">
        <v>185</v>
      </c>
      <c r="Q58" s="153"/>
      <c r="R58" s="153"/>
      <c r="S58" s="153"/>
      <c r="T58" s="157"/>
      <c r="U58" s="157"/>
      <c r="V58" s="157" t="s">
        <v>89</v>
      </c>
      <c r="W58" s="158"/>
      <c r="X58" s="151" t="s">
        <v>422</v>
      </c>
      <c r="Y58" s="151" t="s">
        <v>422</v>
      </c>
      <c r="Z58" s="154" t="s">
        <v>405</v>
      </c>
      <c r="AA58" s="151" t="s">
        <v>406</v>
      </c>
      <c r="AB58" s="154"/>
      <c r="AC58" s="154"/>
      <c r="AD58" s="154"/>
      <c r="AE58" s="154"/>
      <c r="AF58" s="154"/>
      <c r="AG58" s="154"/>
      <c r="AH58" s="154"/>
      <c r="AJ58" s="94" t="s">
        <v>256</v>
      </c>
      <c r="AK58" s="94" t="s">
        <v>189</v>
      </c>
    </row>
    <row r="59" spans="1:37">
      <c r="A59" s="149">
        <v>31</v>
      </c>
      <c r="B59" s="159" t="s">
        <v>231</v>
      </c>
      <c r="C59" s="151" t="s">
        <v>424</v>
      </c>
      <c r="D59" s="152" t="s">
        <v>425</v>
      </c>
      <c r="E59" s="153">
        <v>4</v>
      </c>
      <c r="F59" s="154" t="s">
        <v>184</v>
      </c>
      <c r="G59" s="155"/>
      <c r="H59" s="155">
        <f>ROUND(E59*G59,2)</f>
        <v>0</v>
      </c>
      <c r="I59" s="155"/>
      <c r="J59" s="155">
        <f t="shared" si="4"/>
        <v>0</v>
      </c>
      <c r="K59" s="156"/>
      <c r="L59" s="156">
        <f t="shared" si="5"/>
        <v>0</v>
      </c>
      <c r="M59" s="153"/>
      <c r="N59" s="153">
        <f t="shared" si="6"/>
        <v>0</v>
      </c>
      <c r="O59" s="154"/>
      <c r="P59" s="154" t="s">
        <v>185</v>
      </c>
      <c r="Q59" s="153"/>
      <c r="R59" s="153"/>
      <c r="S59" s="153"/>
      <c r="T59" s="157"/>
      <c r="U59" s="157"/>
      <c r="V59" s="157" t="s">
        <v>235</v>
      </c>
      <c r="W59" s="158"/>
      <c r="X59" s="151" t="s">
        <v>426</v>
      </c>
      <c r="Y59" s="151" t="s">
        <v>424</v>
      </c>
      <c r="Z59" s="154" t="s">
        <v>242</v>
      </c>
      <c r="AA59" s="154"/>
      <c r="AB59" s="154"/>
      <c r="AC59" s="154"/>
      <c r="AD59" s="154"/>
      <c r="AE59" s="154"/>
      <c r="AF59" s="154"/>
      <c r="AG59" s="154"/>
      <c r="AH59" s="154"/>
      <c r="AJ59" s="94" t="s">
        <v>238</v>
      </c>
      <c r="AK59" s="94" t="s">
        <v>189</v>
      </c>
    </row>
    <row r="60" spans="1:37">
      <c r="A60" s="149">
        <v>32</v>
      </c>
      <c r="B60" s="160" t="s">
        <v>190</v>
      </c>
      <c r="C60" s="150" t="s">
        <v>427</v>
      </c>
      <c r="D60" s="152" t="s">
        <v>428</v>
      </c>
      <c r="E60" s="153">
        <v>4</v>
      </c>
      <c r="F60" s="154" t="s">
        <v>184</v>
      </c>
      <c r="G60" s="155"/>
      <c r="H60" s="155"/>
      <c r="I60" s="155">
        <f>ROUND(E60*G60,2)</f>
        <v>0</v>
      </c>
      <c r="J60" s="155">
        <f t="shared" si="4"/>
        <v>0</v>
      </c>
      <c r="K60" s="156">
        <v>1E-3</v>
      </c>
      <c r="L60" s="156">
        <f t="shared" si="5"/>
        <v>4.0000000000000001E-3</v>
      </c>
      <c r="M60" s="153"/>
      <c r="N60" s="153">
        <f t="shared" si="6"/>
        <v>0</v>
      </c>
      <c r="O60" s="154"/>
      <c r="P60" s="154" t="s">
        <v>185</v>
      </c>
      <c r="Q60" s="153"/>
      <c r="R60" s="153"/>
      <c r="S60" s="153"/>
      <c r="T60" s="157"/>
      <c r="U60" s="157"/>
      <c r="V60" s="157" t="s">
        <v>89</v>
      </c>
      <c r="W60" s="158"/>
      <c r="X60" s="151" t="s">
        <v>427</v>
      </c>
      <c r="Y60" s="151" t="s">
        <v>427</v>
      </c>
      <c r="Z60" s="154" t="s">
        <v>405</v>
      </c>
      <c r="AA60" s="151" t="s">
        <v>406</v>
      </c>
      <c r="AB60" s="154"/>
      <c r="AC60" s="154"/>
      <c r="AD60" s="154"/>
      <c r="AE60" s="154"/>
      <c r="AF60" s="154"/>
      <c r="AG60" s="154"/>
      <c r="AH60" s="154"/>
      <c r="AJ60" s="94" t="s">
        <v>256</v>
      </c>
      <c r="AK60" s="94" t="s">
        <v>189</v>
      </c>
    </row>
    <row r="61" spans="1:37">
      <c r="A61" s="149">
        <v>33</v>
      </c>
      <c r="B61" s="159" t="s">
        <v>231</v>
      </c>
      <c r="C61" s="151" t="s">
        <v>429</v>
      </c>
      <c r="D61" s="152" t="s">
        <v>430</v>
      </c>
      <c r="E61" s="153">
        <v>7.2</v>
      </c>
      <c r="F61" s="154" t="s">
        <v>234</v>
      </c>
      <c r="G61" s="155"/>
      <c r="H61" s="155">
        <f>ROUND(E61*G61,2)</f>
        <v>0</v>
      </c>
      <c r="I61" s="155"/>
      <c r="J61" s="155">
        <f t="shared" si="4"/>
        <v>0</v>
      </c>
      <c r="K61" s="156"/>
      <c r="L61" s="156">
        <f t="shared" si="5"/>
        <v>0</v>
      </c>
      <c r="M61" s="153">
        <v>2E-3</v>
      </c>
      <c r="N61" s="153">
        <f t="shared" si="6"/>
        <v>1.4400000000000001E-2</v>
      </c>
      <c r="O61" s="154"/>
      <c r="P61" s="154" t="s">
        <v>185</v>
      </c>
      <c r="Q61" s="153"/>
      <c r="R61" s="153"/>
      <c r="S61" s="153"/>
      <c r="T61" s="157"/>
      <c r="U61" s="157"/>
      <c r="V61" s="157" t="s">
        <v>235</v>
      </c>
      <c r="W61" s="158"/>
      <c r="X61" s="151" t="s">
        <v>431</v>
      </c>
      <c r="Y61" s="151" t="s">
        <v>429</v>
      </c>
      <c r="Z61" s="154" t="s">
        <v>242</v>
      </c>
      <c r="AA61" s="154"/>
      <c r="AB61" s="154"/>
      <c r="AC61" s="154"/>
      <c r="AD61" s="154"/>
      <c r="AE61" s="154"/>
      <c r="AF61" s="154"/>
      <c r="AG61" s="154"/>
      <c r="AH61" s="154"/>
      <c r="AJ61" s="94" t="s">
        <v>238</v>
      </c>
      <c r="AK61" s="94" t="s">
        <v>189</v>
      </c>
    </row>
    <row r="62" spans="1:37">
      <c r="A62" s="149"/>
      <c r="B62" s="159"/>
      <c r="C62" s="151"/>
      <c r="D62" s="161" t="s">
        <v>243</v>
      </c>
      <c r="E62" s="162">
        <f>J62</f>
        <v>0</v>
      </c>
      <c r="F62" s="154"/>
      <c r="G62" s="155"/>
      <c r="H62" s="162">
        <f>SUM(H47:H61)</f>
        <v>0</v>
      </c>
      <c r="I62" s="162">
        <f>SUM(I47:I61)</f>
        <v>0</v>
      </c>
      <c r="J62" s="162">
        <f>SUM(J47:J61)</f>
        <v>0</v>
      </c>
      <c r="K62" s="156"/>
      <c r="L62" s="163">
        <f>SUM(L47:L61)</f>
        <v>0.15795686</v>
      </c>
      <c r="M62" s="153"/>
      <c r="N62" s="164">
        <f>SUM(N47:N61)</f>
        <v>1.8734919999999999</v>
      </c>
      <c r="O62" s="154"/>
      <c r="P62" s="154"/>
      <c r="Q62" s="153"/>
      <c r="R62" s="153"/>
      <c r="S62" s="153"/>
      <c r="T62" s="157"/>
      <c r="U62" s="157"/>
      <c r="V62" s="157"/>
      <c r="W62" s="158">
        <f>SUM(W47:W61)</f>
        <v>0</v>
      </c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</row>
    <row r="63" spans="1:37">
      <c r="A63" s="149"/>
      <c r="B63" s="159"/>
      <c r="C63" s="151"/>
      <c r="D63" s="152"/>
      <c r="E63" s="153"/>
      <c r="F63" s="154"/>
      <c r="G63" s="155"/>
      <c r="H63" s="155"/>
      <c r="I63" s="155"/>
      <c r="J63" s="155"/>
      <c r="K63" s="156"/>
      <c r="L63" s="156"/>
      <c r="M63" s="153"/>
      <c r="N63" s="153"/>
      <c r="O63" s="154"/>
      <c r="P63" s="154"/>
      <c r="Q63" s="153"/>
      <c r="R63" s="153"/>
      <c r="S63" s="153"/>
      <c r="T63" s="157"/>
      <c r="U63" s="157"/>
      <c r="V63" s="157"/>
      <c r="W63" s="158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</row>
    <row r="64" spans="1:37">
      <c r="A64" s="149"/>
      <c r="B64" s="159"/>
      <c r="C64" s="151"/>
      <c r="D64" s="161" t="s">
        <v>260</v>
      </c>
      <c r="E64" s="162">
        <f>J64</f>
        <v>0</v>
      </c>
      <c r="F64" s="154"/>
      <c r="G64" s="155"/>
      <c r="H64" s="162">
        <f>+H33+H41+H45+H62</f>
        <v>0</v>
      </c>
      <c r="I64" s="162">
        <f>+I33+I41+I45+I62</f>
        <v>0</v>
      </c>
      <c r="J64" s="162">
        <f>+J33+J41+J45+J62</f>
        <v>0</v>
      </c>
      <c r="K64" s="156"/>
      <c r="L64" s="163">
        <f>+L33+L41+L45+L62</f>
        <v>0.76372595999999993</v>
      </c>
      <c r="M64" s="153"/>
      <c r="N64" s="164">
        <f>+N33+N41+N45+N62</f>
        <v>86.129372000000004</v>
      </c>
      <c r="O64" s="154"/>
      <c r="P64" s="154"/>
      <c r="Q64" s="153"/>
      <c r="R64" s="153"/>
      <c r="S64" s="153"/>
      <c r="T64" s="157"/>
      <c r="U64" s="157"/>
      <c r="V64" s="157"/>
      <c r="W64" s="158">
        <f>+W33+W41+W45+W62</f>
        <v>0</v>
      </c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</row>
    <row r="65" spans="1:34">
      <c r="A65" s="149"/>
      <c r="B65" s="159"/>
      <c r="C65" s="151"/>
      <c r="D65" s="152"/>
      <c r="E65" s="153"/>
      <c r="F65" s="154"/>
      <c r="G65" s="155"/>
      <c r="H65" s="155"/>
      <c r="I65" s="155"/>
      <c r="J65" s="155"/>
      <c r="K65" s="156"/>
      <c r="L65" s="156"/>
      <c r="M65" s="153"/>
      <c r="N65" s="153"/>
      <c r="O65" s="154"/>
      <c r="P65" s="154"/>
      <c r="Q65" s="153"/>
      <c r="R65" s="153"/>
      <c r="S65" s="153"/>
      <c r="T65" s="157"/>
      <c r="U65" s="157"/>
      <c r="V65" s="157"/>
      <c r="W65" s="158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</row>
    <row r="66" spans="1:34">
      <c r="A66" s="149"/>
      <c r="B66" s="159"/>
      <c r="C66" s="151"/>
      <c r="D66" s="165" t="s">
        <v>261</v>
      </c>
      <c r="E66" s="162">
        <f>J66</f>
        <v>0</v>
      </c>
      <c r="F66" s="154"/>
      <c r="G66" s="155"/>
      <c r="H66" s="162">
        <f>+H25+H64</f>
        <v>0</v>
      </c>
      <c r="I66" s="162">
        <f>+I25+I64</f>
        <v>0</v>
      </c>
      <c r="J66" s="162">
        <f>+J25+J64</f>
        <v>0</v>
      </c>
      <c r="K66" s="156"/>
      <c r="L66" s="163">
        <f>+L25+L64</f>
        <v>1.0081752399999999</v>
      </c>
      <c r="M66" s="153"/>
      <c r="N66" s="164">
        <f>+N25+N64</f>
        <v>256.71991199999997</v>
      </c>
      <c r="O66" s="154"/>
      <c r="P66" s="154"/>
      <c r="Q66" s="153"/>
      <c r="R66" s="153"/>
      <c r="S66" s="153"/>
      <c r="T66" s="157"/>
      <c r="U66" s="157"/>
      <c r="V66" s="157"/>
      <c r="W66" s="158">
        <f>+W25+W64</f>
        <v>0</v>
      </c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B305-3F00-48F3-A81D-20ED089D197A}">
  <sheetPr>
    <pageSetUpPr fitToPage="1"/>
  </sheetPr>
  <dimension ref="A1:AK27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F36" sqref="F36"/>
    </sheetView>
  </sheetViews>
  <sheetFormatPr defaultRowHeight="12.75"/>
  <cols>
    <col min="1" max="1" width="6.7109375" style="101" customWidth="1"/>
    <col min="2" max="2" width="3.7109375" style="102" customWidth="1"/>
    <col min="3" max="3" width="13" style="103" customWidth="1"/>
    <col min="4" max="4" width="35.7109375" style="104" customWidth="1"/>
    <col min="5" max="5" width="10.7109375" style="105" customWidth="1"/>
    <col min="6" max="6" width="5.28515625" style="106" customWidth="1"/>
    <col min="7" max="7" width="8.7109375" style="107" customWidth="1"/>
    <col min="8" max="9" width="9.7109375" style="107" hidden="1" customWidth="1"/>
    <col min="10" max="10" width="9.7109375" style="107" customWidth="1"/>
    <col min="11" max="11" width="7.42578125" style="108" hidden="1" customWidth="1"/>
    <col min="12" max="12" width="8.28515625" style="108" hidden="1" customWidth="1"/>
    <col min="13" max="13" width="9.140625" style="105"/>
    <col min="14" max="14" width="7" style="105" hidden="1" customWidth="1"/>
    <col min="15" max="15" width="3.5703125" style="106" hidden="1" customWidth="1"/>
    <col min="16" max="16" width="12.7109375" style="106" hidden="1" customWidth="1"/>
    <col min="17" max="19" width="13.28515625" style="105" hidden="1" customWidth="1"/>
    <col min="20" max="20" width="10.5703125" style="109" hidden="1" customWidth="1"/>
    <col min="21" max="21" width="10.28515625" style="109" hidden="1" customWidth="1"/>
    <col min="22" max="22" width="5.7109375" style="109" hidden="1" customWidth="1"/>
    <col min="23" max="23" width="9.140625" style="110"/>
    <col min="24" max="25" width="5.7109375" style="106" hidden="1" customWidth="1"/>
    <col min="26" max="26" width="7.5703125" style="106" hidden="1" customWidth="1"/>
    <col min="27" max="27" width="24.85546875" style="106" hidden="1" customWidth="1"/>
    <col min="28" max="28" width="4.28515625" style="106" hidden="1" customWidth="1"/>
    <col min="29" max="29" width="8.28515625" style="106" hidden="1" customWidth="1"/>
    <col min="30" max="30" width="8.7109375" style="106" hidden="1" customWidth="1"/>
    <col min="31" max="34" width="9.140625" style="106"/>
    <col min="35" max="35" width="9.140625" style="94"/>
    <col min="36" max="37" width="0" style="94" hidden="1" customWidth="1"/>
    <col min="38" max="16384" width="9.140625" style="94"/>
  </cols>
  <sheetData>
    <row r="1" spans="1:37" ht="24">
      <c r="A1" s="97" t="s">
        <v>153</v>
      </c>
      <c r="B1" s="94"/>
      <c r="C1" s="94"/>
      <c r="D1" s="94"/>
      <c r="E1" s="97" t="s">
        <v>154</v>
      </c>
      <c r="F1" s="94"/>
      <c r="G1" s="7"/>
      <c r="H1" s="94"/>
      <c r="I1" s="94"/>
      <c r="J1" s="7"/>
      <c r="K1" s="95"/>
      <c r="L1" s="94"/>
      <c r="M1" s="94"/>
      <c r="N1" s="94"/>
      <c r="O1" s="94"/>
      <c r="P1" s="94"/>
      <c r="Q1" s="96"/>
      <c r="R1" s="96"/>
      <c r="S1" s="96"/>
      <c r="T1" s="94"/>
      <c r="U1" s="94"/>
      <c r="V1" s="94"/>
      <c r="W1" s="94"/>
      <c r="X1" s="94"/>
      <c r="Y1" s="94"/>
      <c r="Z1" s="91" t="s">
        <v>3</v>
      </c>
      <c r="AA1" s="148" t="s">
        <v>4</v>
      </c>
      <c r="AB1" s="91" t="s">
        <v>5</v>
      </c>
      <c r="AC1" s="91" t="s">
        <v>6</v>
      </c>
      <c r="AD1" s="91" t="s">
        <v>7</v>
      </c>
      <c r="AE1" s="126" t="s">
        <v>8</v>
      </c>
      <c r="AF1" s="127" t="s">
        <v>9</v>
      </c>
      <c r="AG1" s="94"/>
      <c r="AH1" s="94"/>
    </row>
    <row r="2" spans="1:37">
      <c r="A2" s="97" t="s">
        <v>155</v>
      </c>
      <c r="B2" s="94"/>
      <c r="C2" s="94"/>
      <c r="D2" s="94"/>
      <c r="E2" s="97" t="s">
        <v>156</v>
      </c>
      <c r="F2" s="94"/>
      <c r="G2" s="7"/>
      <c r="H2" s="111"/>
      <c r="I2" s="94"/>
      <c r="J2" s="7"/>
      <c r="K2" s="95"/>
      <c r="L2" s="94"/>
      <c r="M2" s="94"/>
      <c r="N2" s="94"/>
      <c r="O2" s="94"/>
      <c r="P2" s="94"/>
      <c r="Q2" s="96"/>
      <c r="R2" s="96"/>
      <c r="S2" s="96"/>
      <c r="T2" s="94"/>
      <c r="U2" s="94"/>
      <c r="V2" s="94"/>
      <c r="W2" s="94"/>
      <c r="X2" s="94"/>
      <c r="Y2" s="94"/>
      <c r="Z2" s="91" t="s">
        <v>10</v>
      </c>
      <c r="AA2" s="92" t="s">
        <v>11</v>
      </c>
      <c r="AB2" s="92" t="s">
        <v>12</v>
      </c>
      <c r="AC2" s="92"/>
      <c r="AD2" s="93"/>
      <c r="AE2" s="126">
        <v>1</v>
      </c>
      <c r="AF2" s="128">
        <v>123.5</v>
      </c>
      <c r="AG2" s="94"/>
      <c r="AH2" s="94"/>
    </row>
    <row r="3" spans="1:37">
      <c r="A3" s="97" t="s">
        <v>13</v>
      </c>
      <c r="B3" s="94"/>
      <c r="C3" s="94"/>
      <c r="D3" s="94"/>
      <c r="E3" s="97" t="s">
        <v>157</v>
      </c>
      <c r="F3" s="94"/>
      <c r="G3" s="7"/>
      <c r="H3" s="94"/>
      <c r="I3" s="94"/>
      <c r="J3" s="7"/>
      <c r="K3" s="95"/>
      <c r="L3" s="94"/>
      <c r="M3" s="94"/>
      <c r="N3" s="94"/>
      <c r="O3" s="94"/>
      <c r="P3" s="94"/>
      <c r="Q3" s="96"/>
      <c r="R3" s="96"/>
      <c r="S3" s="96"/>
      <c r="T3" s="94"/>
      <c r="U3" s="94"/>
      <c r="V3" s="94"/>
      <c r="W3" s="94"/>
      <c r="X3" s="94"/>
      <c r="Y3" s="94"/>
      <c r="Z3" s="91" t="s">
        <v>14</v>
      </c>
      <c r="AA3" s="92" t="s">
        <v>15</v>
      </c>
      <c r="AB3" s="92" t="s">
        <v>12</v>
      </c>
      <c r="AC3" s="92" t="s">
        <v>16</v>
      </c>
      <c r="AD3" s="93" t="s">
        <v>17</v>
      </c>
      <c r="AE3" s="126">
        <v>2</v>
      </c>
      <c r="AF3" s="129">
        <v>123.46</v>
      </c>
      <c r="AG3" s="94"/>
      <c r="AH3" s="94"/>
    </row>
    <row r="4" spans="1:37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R4" s="96"/>
      <c r="S4" s="96"/>
      <c r="T4" s="94"/>
      <c r="U4" s="94"/>
      <c r="V4" s="94"/>
      <c r="W4" s="94"/>
      <c r="X4" s="94"/>
      <c r="Y4" s="94"/>
      <c r="Z4" s="91" t="s">
        <v>18</v>
      </c>
      <c r="AA4" s="92" t="s">
        <v>19</v>
      </c>
      <c r="AB4" s="92" t="s">
        <v>12</v>
      </c>
      <c r="AC4" s="92"/>
      <c r="AD4" s="93"/>
      <c r="AE4" s="126">
        <v>3</v>
      </c>
      <c r="AF4" s="130">
        <v>123.45699999999999</v>
      </c>
      <c r="AG4" s="94"/>
      <c r="AH4" s="94"/>
    </row>
    <row r="5" spans="1:37">
      <c r="A5" s="97" t="s">
        <v>145</v>
      </c>
      <c r="B5" s="94"/>
      <c r="C5" s="94"/>
      <c r="D5" s="94"/>
      <c r="E5" s="94" t="s">
        <v>158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6"/>
      <c r="R5" s="96"/>
      <c r="S5" s="96"/>
      <c r="T5" s="94"/>
      <c r="U5" s="94"/>
      <c r="V5" s="94"/>
      <c r="W5" s="94"/>
      <c r="X5" s="94"/>
      <c r="Y5" s="94"/>
      <c r="Z5" s="91" t="s">
        <v>20</v>
      </c>
      <c r="AA5" s="92" t="s">
        <v>15</v>
      </c>
      <c r="AB5" s="92" t="s">
        <v>12</v>
      </c>
      <c r="AC5" s="92" t="s">
        <v>16</v>
      </c>
      <c r="AD5" s="93" t="s">
        <v>17</v>
      </c>
      <c r="AE5" s="126">
        <v>4</v>
      </c>
      <c r="AF5" s="131">
        <v>123.4567</v>
      </c>
      <c r="AG5" s="94"/>
      <c r="AH5" s="94"/>
    </row>
    <row r="6" spans="1:37">
      <c r="A6" s="97" t="s">
        <v>440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/>
      <c r="R6" s="96"/>
      <c r="S6" s="96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126" t="s">
        <v>21</v>
      </c>
      <c r="AF6" s="129">
        <v>123.46</v>
      </c>
      <c r="AG6" s="94"/>
      <c r="AH6" s="94"/>
    </row>
    <row r="7" spans="1:37">
      <c r="A7" s="97" t="s">
        <v>160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  <c r="S7" s="96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1:37" ht="13.5">
      <c r="A8" s="94"/>
      <c r="B8" s="2"/>
      <c r="C8" s="111"/>
      <c r="D8" s="98" t="str">
        <f>CONCATENATE(AA2," ",AB2," ",AC2," ",AD2)</f>
        <v xml:space="preserve">Prehľad rozpočtových nákladov v EUR  </v>
      </c>
      <c r="E8" s="96"/>
      <c r="F8" s="94"/>
      <c r="G8" s="7"/>
      <c r="H8" s="7"/>
      <c r="I8" s="7"/>
      <c r="J8" s="7"/>
      <c r="K8" s="95"/>
      <c r="L8" s="95"/>
      <c r="M8" s="96"/>
      <c r="N8" s="96"/>
      <c r="O8" s="94"/>
      <c r="P8" s="94"/>
      <c r="Q8" s="96"/>
      <c r="R8" s="96"/>
      <c r="S8" s="96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</row>
    <row r="9" spans="1:37">
      <c r="A9" s="99" t="s">
        <v>22</v>
      </c>
      <c r="B9" s="99" t="s">
        <v>23</v>
      </c>
      <c r="C9" s="99" t="s">
        <v>24</v>
      </c>
      <c r="D9" s="99" t="s">
        <v>25</v>
      </c>
      <c r="E9" s="99" t="s">
        <v>26</v>
      </c>
      <c r="F9" s="99" t="s">
        <v>27</v>
      </c>
      <c r="G9" s="99" t="s">
        <v>28</v>
      </c>
      <c r="H9" s="99" t="s">
        <v>29</v>
      </c>
      <c r="I9" s="99" t="s">
        <v>30</v>
      </c>
      <c r="J9" s="99" t="s">
        <v>31</v>
      </c>
      <c r="K9" s="113" t="s">
        <v>32</v>
      </c>
      <c r="L9" s="114"/>
      <c r="M9" s="115" t="s">
        <v>33</v>
      </c>
      <c r="N9" s="114"/>
      <c r="O9" s="99" t="s">
        <v>2</v>
      </c>
      <c r="P9" s="116" t="s">
        <v>34</v>
      </c>
      <c r="Q9" s="99" t="s">
        <v>26</v>
      </c>
      <c r="R9" s="99" t="s">
        <v>26</v>
      </c>
      <c r="S9" s="116" t="s">
        <v>26</v>
      </c>
      <c r="T9" s="118" t="s">
        <v>35</v>
      </c>
      <c r="U9" s="119" t="s">
        <v>36</v>
      </c>
      <c r="V9" s="120" t="s">
        <v>37</v>
      </c>
      <c r="W9" s="99" t="s">
        <v>38</v>
      </c>
      <c r="X9" s="99" t="s">
        <v>39</v>
      </c>
      <c r="Y9" s="99" t="s">
        <v>40</v>
      </c>
      <c r="Z9" s="132" t="s">
        <v>41</v>
      </c>
      <c r="AA9" s="132" t="s">
        <v>42</v>
      </c>
      <c r="AB9" s="99" t="s">
        <v>37</v>
      </c>
      <c r="AC9" s="99" t="s">
        <v>43</v>
      </c>
      <c r="AD9" s="99" t="s">
        <v>44</v>
      </c>
      <c r="AE9" s="133" t="s">
        <v>45</v>
      </c>
      <c r="AF9" s="133" t="s">
        <v>46</v>
      </c>
      <c r="AG9" s="133" t="s">
        <v>26</v>
      </c>
      <c r="AH9" s="133" t="s">
        <v>47</v>
      </c>
      <c r="AJ9" s="94" t="s">
        <v>175</v>
      </c>
      <c r="AK9" s="94" t="s">
        <v>177</v>
      </c>
    </row>
    <row r="10" spans="1:37">
      <c r="A10" s="100" t="s">
        <v>48</v>
      </c>
      <c r="B10" s="100" t="s">
        <v>49</v>
      </c>
      <c r="C10" s="112"/>
      <c r="D10" s="100" t="s">
        <v>50</v>
      </c>
      <c r="E10" s="100" t="s">
        <v>51</v>
      </c>
      <c r="F10" s="100" t="s">
        <v>52</v>
      </c>
      <c r="G10" s="100" t="s">
        <v>53</v>
      </c>
      <c r="H10" s="100" t="s">
        <v>54</v>
      </c>
      <c r="I10" s="100" t="s">
        <v>55</v>
      </c>
      <c r="J10" s="100"/>
      <c r="K10" s="100" t="s">
        <v>28</v>
      </c>
      <c r="L10" s="100" t="s">
        <v>31</v>
      </c>
      <c r="M10" s="117" t="s">
        <v>28</v>
      </c>
      <c r="N10" s="100" t="s">
        <v>31</v>
      </c>
      <c r="O10" s="100" t="s">
        <v>56</v>
      </c>
      <c r="P10" s="117"/>
      <c r="Q10" s="100" t="s">
        <v>57</v>
      </c>
      <c r="R10" s="100" t="s">
        <v>58</v>
      </c>
      <c r="S10" s="117" t="s">
        <v>59</v>
      </c>
      <c r="T10" s="121" t="s">
        <v>60</v>
      </c>
      <c r="U10" s="122" t="s">
        <v>61</v>
      </c>
      <c r="V10" s="123" t="s">
        <v>62</v>
      </c>
      <c r="W10" s="124"/>
      <c r="X10" s="125"/>
      <c r="Y10" s="125"/>
      <c r="Z10" s="134" t="s">
        <v>63</v>
      </c>
      <c r="AA10" s="134" t="s">
        <v>48</v>
      </c>
      <c r="AB10" s="100" t="s">
        <v>64</v>
      </c>
      <c r="AC10" s="125"/>
      <c r="AD10" s="125"/>
      <c r="AE10" s="135"/>
      <c r="AF10" s="135"/>
      <c r="AG10" s="135"/>
      <c r="AH10" s="135"/>
      <c r="AJ10" s="94" t="s">
        <v>176</v>
      </c>
      <c r="AK10" s="94" t="s">
        <v>178</v>
      </c>
    </row>
    <row r="12" spans="1:37">
      <c r="A12" s="149"/>
      <c r="B12" s="150" t="s">
        <v>179</v>
      </c>
      <c r="C12" s="151"/>
      <c r="D12" s="152"/>
      <c r="E12" s="153"/>
      <c r="F12" s="154"/>
      <c r="G12" s="155"/>
      <c r="H12" s="155"/>
      <c r="I12" s="155"/>
      <c r="J12" s="155"/>
      <c r="K12" s="156"/>
      <c r="L12" s="156"/>
      <c r="M12" s="153"/>
      <c r="N12" s="153"/>
      <c r="O12" s="154"/>
      <c r="P12" s="154"/>
      <c r="Q12" s="153"/>
      <c r="R12" s="153"/>
      <c r="S12" s="153"/>
      <c r="T12" s="157"/>
      <c r="U12" s="157"/>
      <c r="V12" s="157"/>
      <c r="W12" s="158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</row>
    <row r="13" spans="1:37">
      <c r="A13" s="149"/>
      <c r="B13" s="151" t="s">
        <v>180</v>
      </c>
      <c r="C13" s="151"/>
      <c r="D13" s="152"/>
      <c r="E13" s="153"/>
      <c r="F13" s="154"/>
      <c r="G13" s="155"/>
      <c r="H13" s="155"/>
      <c r="I13" s="155"/>
      <c r="J13" s="155"/>
      <c r="K13" s="156"/>
      <c r="L13" s="156"/>
      <c r="M13" s="153"/>
      <c r="N13" s="153"/>
      <c r="O13" s="154"/>
      <c r="P13" s="154"/>
      <c r="Q13" s="153"/>
      <c r="R13" s="153"/>
      <c r="S13" s="153"/>
      <c r="T13" s="157"/>
      <c r="U13" s="157"/>
      <c r="V13" s="157"/>
      <c r="W13" s="158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</row>
    <row r="14" spans="1:37" ht="25.5">
      <c r="A14" s="149">
        <v>1</v>
      </c>
      <c r="B14" s="159" t="s">
        <v>181</v>
      </c>
      <c r="C14" s="151" t="s">
        <v>199</v>
      </c>
      <c r="D14" s="152" t="s">
        <v>200</v>
      </c>
      <c r="E14" s="153">
        <v>1</v>
      </c>
      <c r="F14" s="154" t="s">
        <v>184</v>
      </c>
      <c r="G14" s="155"/>
      <c r="H14" s="155">
        <f>ROUND(E14*G14,2)</f>
        <v>0</v>
      </c>
      <c r="I14" s="155"/>
      <c r="J14" s="155">
        <f>ROUND(E14*G14,2)</f>
        <v>0</v>
      </c>
      <c r="K14" s="156">
        <v>1.1999999999999999E-3</v>
      </c>
      <c r="L14" s="156">
        <f>E14*K14</f>
        <v>1.1999999999999999E-3</v>
      </c>
      <c r="M14" s="153"/>
      <c r="N14" s="153">
        <f>E14*M14</f>
        <v>0</v>
      </c>
      <c r="O14" s="154"/>
      <c r="P14" s="154" t="s">
        <v>185</v>
      </c>
      <c r="Q14" s="153"/>
      <c r="R14" s="153"/>
      <c r="S14" s="153"/>
      <c r="T14" s="157"/>
      <c r="U14" s="157"/>
      <c r="V14" s="157" t="s">
        <v>96</v>
      </c>
      <c r="W14" s="158"/>
      <c r="X14" s="151" t="s">
        <v>201</v>
      </c>
      <c r="Y14" s="151" t="s">
        <v>199</v>
      </c>
      <c r="Z14" s="154" t="s">
        <v>187</v>
      </c>
      <c r="AA14" s="154"/>
      <c r="AB14" s="154"/>
      <c r="AC14" s="154"/>
      <c r="AD14" s="154"/>
      <c r="AE14" s="154"/>
      <c r="AF14" s="154"/>
      <c r="AG14" s="154"/>
      <c r="AH14" s="154"/>
      <c r="AJ14" s="94" t="s">
        <v>188</v>
      </c>
      <c r="AK14" s="94" t="s">
        <v>189</v>
      </c>
    </row>
    <row r="15" spans="1:37">
      <c r="A15" s="149">
        <v>2</v>
      </c>
      <c r="B15" s="160" t="s">
        <v>190</v>
      </c>
      <c r="C15" s="150" t="s">
        <v>441</v>
      </c>
      <c r="D15" s="152" t="s">
        <v>442</v>
      </c>
      <c r="E15" s="153">
        <v>1</v>
      </c>
      <c r="F15" s="154" t="s">
        <v>184</v>
      </c>
      <c r="G15" s="155"/>
      <c r="H15" s="155"/>
      <c r="I15" s="155">
        <f>ROUND(E15*G15,2)</f>
        <v>0</v>
      </c>
      <c r="J15" s="155">
        <f>ROUND(E15*G15,2)</f>
        <v>0</v>
      </c>
      <c r="K15" s="156">
        <v>3.9E-2</v>
      </c>
      <c r="L15" s="156">
        <f>E15*K15</f>
        <v>3.9E-2</v>
      </c>
      <c r="M15" s="153"/>
      <c r="N15" s="153">
        <f>E15*M15</f>
        <v>0</v>
      </c>
      <c r="O15" s="154"/>
      <c r="P15" s="154" t="s">
        <v>185</v>
      </c>
      <c r="Q15" s="153"/>
      <c r="R15" s="153"/>
      <c r="S15" s="153"/>
      <c r="T15" s="157"/>
      <c r="U15" s="157"/>
      <c r="V15" s="157" t="s">
        <v>89</v>
      </c>
      <c r="W15" s="158"/>
      <c r="X15" s="151" t="s">
        <v>441</v>
      </c>
      <c r="Y15" s="151" t="s">
        <v>441</v>
      </c>
      <c r="Z15" s="154" t="s">
        <v>193</v>
      </c>
      <c r="AA15" s="151" t="s">
        <v>185</v>
      </c>
      <c r="AB15" s="154"/>
      <c r="AC15" s="154"/>
      <c r="AD15" s="154"/>
      <c r="AE15" s="154"/>
      <c r="AF15" s="154"/>
      <c r="AG15" s="154"/>
      <c r="AH15" s="154"/>
      <c r="AJ15" s="94" t="s">
        <v>194</v>
      </c>
      <c r="AK15" s="94" t="s">
        <v>189</v>
      </c>
    </row>
    <row r="16" spans="1:37">
      <c r="A16" s="149"/>
      <c r="B16" s="159"/>
      <c r="C16" s="151"/>
      <c r="D16" s="161" t="s">
        <v>202</v>
      </c>
      <c r="E16" s="162">
        <f>J16</f>
        <v>0</v>
      </c>
      <c r="F16" s="154"/>
      <c r="G16" s="155"/>
      <c r="H16" s="162">
        <f>SUM(H12:H15)</f>
        <v>0</v>
      </c>
      <c r="I16" s="162">
        <f>SUM(I12:I15)</f>
        <v>0</v>
      </c>
      <c r="J16" s="162">
        <f>SUM(J12:J15)</f>
        <v>0</v>
      </c>
      <c r="K16" s="156"/>
      <c r="L16" s="163">
        <f>SUM(L12:L15)</f>
        <v>4.02E-2</v>
      </c>
      <c r="M16" s="153"/>
      <c r="N16" s="164">
        <f>SUM(N12:N15)</f>
        <v>0</v>
      </c>
      <c r="O16" s="154"/>
      <c r="P16" s="154"/>
      <c r="Q16" s="153"/>
      <c r="R16" s="153"/>
      <c r="S16" s="153"/>
      <c r="T16" s="157"/>
      <c r="U16" s="157"/>
      <c r="V16" s="157"/>
      <c r="W16" s="158">
        <f>SUM(W12:W15)</f>
        <v>0</v>
      </c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</row>
    <row r="17" spans="1:37">
      <c r="A17" s="149"/>
      <c r="B17" s="159"/>
      <c r="C17" s="151"/>
      <c r="D17" s="152"/>
      <c r="E17" s="153"/>
      <c r="F17" s="154"/>
      <c r="G17" s="155"/>
      <c r="H17" s="155"/>
      <c r="I17" s="155"/>
      <c r="J17" s="155"/>
      <c r="K17" s="156"/>
      <c r="L17" s="156"/>
      <c r="M17" s="153"/>
      <c r="N17" s="153"/>
      <c r="O17" s="154"/>
      <c r="P17" s="154"/>
      <c r="Q17" s="153"/>
      <c r="R17" s="153"/>
      <c r="S17" s="153"/>
      <c r="T17" s="157"/>
      <c r="U17" s="157"/>
      <c r="V17" s="157"/>
      <c r="W17" s="158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</row>
    <row r="18" spans="1:37">
      <c r="A18" s="149"/>
      <c r="B18" s="151" t="s">
        <v>203</v>
      </c>
      <c r="C18" s="151"/>
      <c r="D18" s="152"/>
      <c r="E18" s="153"/>
      <c r="F18" s="154"/>
      <c r="G18" s="155"/>
      <c r="H18" s="155"/>
      <c r="I18" s="155"/>
      <c r="J18" s="155"/>
      <c r="K18" s="156"/>
      <c r="L18" s="156"/>
      <c r="M18" s="153"/>
      <c r="N18" s="153"/>
      <c r="O18" s="154"/>
      <c r="P18" s="154"/>
      <c r="Q18" s="153"/>
      <c r="R18" s="153"/>
      <c r="S18" s="153"/>
      <c r="T18" s="157"/>
      <c r="U18" s="157"/>
      <c r="V18" s="157"/>
      <c r="W18" s="158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</row>
    <row r="19" spans="1:37">
      <c r="A19" s="149">
        <v>3</v>
      </c>
      <c r="B19" s="159" t="s">
        <v>204</v>
      </c>
      <c r="C19" s="151" t="s">
        <v>443</v>
      </c>
      <c r="D19" s="152" t="s">
        <v>444</v>
      </c>
      <c r="E19" s="153">
        <v>4</v>
      </c>
      <c r="F19" s="154" t="s">
        <v>184</v>
      </c>
      <c r="G19" s="155"/>
      <c r="H19" s="155">
        <f>ROUND(E19*G19,2)</f>
        <v>0</v>
      </c>
      <c r="I19" s="155"/>
      <c r="J19" s="155">
        <f>ROUND(E19*G19,2)</f>
        <v>0</v>
      </c>
      <c r="K19" s="156">
        <v>1.49E-3</v>
      </c>
      <c r="L19" s="156">
        <f>E19*K19</f>
        <v>5.96E-3</v>
      </c>
      <c r="M19" s="153"/>
      <c r="N19" s="153">
        <f>E19*M19</f>
        <v>0</v>
      </c>
      <c r="O19" s="154"/>
      <c r="P19" s="154" t="s">
        <v>185</v>
      </c>
      <c r="Q19" s="153"/>
      <c r="R19" s="153"/>
      <c r="S19" s="153"/>
      <c r="T19" s="157"/>
      <c r="U19" s="157"/>
      <c r="V19" s="157" t="s">
        <v>96</v>
      </c>
      <c r="W19" s="158"/>
      <c r="X19" s="151" t="s">
        <v>445</v>
      </c>
      <c r="Y19" s="151" t="s">
        <v>443</v>
      </c>
      <c r="Z19" s="154" t="s">
        <v>208</v>
      </c>
      <c r="AA19" s="154"/>
      <c r="AB19" s="154"/>
      <c r="AC19" s="154"/>
      <c r="AD19" s="154"/>
      <c r="AE19" s="154"/>
      <c r="AF19" s="154"/>
      <c r="AG19" s="154"/>
      <c r="AH19" s="154"/>
      <c r="AJ19" s="94" t="s">
        <v>188</v>
      </c>
      <c r="AK19" s="94" t="s">
        <v>189</v>
      </c>
    </row>
    <row r="20" spans="1:37">
      <c r="A20" s="149">
        <v>4</v>
      </c>
      <c r="B20" s="159" t="s">
        <v>209</v>
      </c>
      <c r="C20" s="151" t="s">
        <v>214</v>
      </c>
      <c r="D20" s="152" t="s">
        <v>215</v>
      </c>
      <c r="E20" s="153">
        <v>1</v>
      </c>
      <c r="F20" s="154" t="s">
        <v>184</v>
      </c>
      <c r="G20" s="155"/>
      <c r="H20" s="155">
        <f>ROUND(E20*G20,2)</f>
        <v>0</v>
      </c>
      <c r="I20" s="155"/>
      <c r="J20" s="155">
        <f>ROUND(E20*G20,2)</f>
        <v>0</v>
      </c>
      <c r="K20" s="156"/>
      <c r="L20" s="156">
        <f>E20*K20</f>
        <v>0</v>
      </c>
      <c r="M20" s="153"/>
      <c r="N20" s="153">
        <f>E20*M20</f>
        <v>0</v>
      </c>
      <c r="O20" s="154"/>
      <c r="P20" s="154" t="s">
        <v>185</v>
      </c>
      <c r="Q20" s="153"/>
      <c r="R20" s="153"/>
      <c r="S20" s="153"/>
      <c r="T20" s="157"/>
      <c r="U20" s="157"/>
      <c r="V20" s="157" t="s">
        <v>96</v>
      </c>
      <c r="W20" s="158"/>
      <c r="X20" s="151" t="s">
        <v>216</v>
      </c>
      <c r="Y20" s="151" t="s">
        <v>214</v>
      </c>
      <c r="Z20" s="154" t="s">
        <v>213</v>
      </c>
      <c r="AA20" s="154"/>
      <c r="AB20" s="154"/>
      <c r="AC20" s="154"/>
      <c r="AD20" s="154"/>
      <c r="AE20" s="154"/>
      <c r="AF20" s="154"/>
      <c r="AG20" s="154"/>
      <c r="AH20" s="154"/>
      <c r="AJ20" s="94" t="s">
        <v>188</v>
      </c>
      <c r="AK20" s="94" t="s">
        <v>189</v>
      </c>
    </row>
    <row r="21" spans="1:37">
      <c r="A21" s="149">
        <v>5</v>
      </c>
      <c r="B21" s="159" t="s">
        <v>209</v>
      </c>
      <c r="C21" s="151" t="s">
        <v>446</v>
      </c>
      <c r="D21" s="152" t="s">
        <v>447</v>
      </c>
      <c r="E21" s="153">
        <v>1.7729999999999999</v>
      </c>
      <c r="F21" s="154" t="s">
        <v>222</v>
      </c>
      <c r="G21" s="155"/>
      <c r="H21" s="155">
        <f>ROUND(E21*G21,2)</f>
        <v>0</v>
      </c>
      <c r="I21" s="155"/>
      <c r="J21" s="155">
        <f>ROUND(E21*G21,2)</f>
        <v>0</v>
      </c>
      <c r="K21" s="156">
        <v>1.1999999999999999E-3</v>
      </c>
      <c r="L21" s="156">
        <f>E21*K21</f>
        <v>2.1275999999999999E-3</v>
      </c>
      <c r="M21" s="153">
        <v>7.5999999999999998E-2</v>
      </c>
      <c r="N21" s="153">
        <f>E21*M21</f>
        <v>0.13474799999999998</v>
      </c>
      <c r="O21" s="154"/>
      <c r="P21" s="154" t="s">
        <v>185</v>
      </c>
      <c r="Q21" s="153"/>
      <c r="R21" s="153"/>
      <c r="S21" s="153"/>
      <c r="T21" s="157"/>
      <c r="U21" s="157"/>
      <c r="V21" s="157" t="s">
        <v>96</v>
      </c>
      <c r="W21" s="158"/>
      <c r="X21" s="151" t="s">
        <v>448</v>
      </c>
      <c r="Y21" s="151" t="s">
        <v>446</v>
      </c>
      <c r="Z21" s="154" t="s">
        <v>213</v>
      </c>
      <c r="AA21" s="154"/>
      <c r="AB21" s="154"/>
      <c r="AC21" s="154"/>
      <c r="AD21" s="154"/>
      <c r="AE21" s="154"/>
      <c r="AF21" s="154"/>
      <c r="AG21" s="154"/>
      <c r="AH21" s="154"/>
      <c r="AJ21" s="94" t="s">
        <v>188</v>
      </c>
      <c r="AK21" s="94" t="s">
        <v>189</v>
      </c>
    </row>
    <row r="22" spans="1:37">
      <c r="A22" s="149">
        <v>6</v>
      </c>
      <c r="B22" s="159" t="s">
        <v>209</v>
      </c>
      <c r="C22" s="151" t="s">
        <v>449</v>
      </c>
      <c r="D22" s="152" t="s">
        <v>450</v>
      </c>
      <c r="E22" s="153">
        <v>1</v>
      </c>
      <c r="F22" s="154" t="s">
        <v>184</v>
      </c>
      <c r="G22" s="155"/>
      <c r="H22" s="155">
        <f>ROUND(E22*G22,2)</f>
        <v>0</v>
      </c>
      <c r="I22" s="155"/>
      <c r="J22" s="155">
        <f>ROUND(E22*G22,2)</f>
        <v>0</v>
      </c>
      <c r="K22" s="156"/>
      <c r="L22" s="156">
        <f>E22*K22</f>
        <v>0</v>
      </c>
      <c r="M22" s="153">
        <v>2.5999999999999999E-2</v>
      </c>
      <c r="N22" s="153">
        <f>E22*M22</f>
        <v>2.5999999999999999E-2</v>
      </c>
      <c r="O22" s="154"/>
      <c r="P22" s="154" t="s">
        <v>185</v>
      </c>
      <c r="Q22" s="153"/>
      <c r="R22" s="153"/>
      <c r="S22" s="153"/>
      <c r="T22" s="157"/>
      <c r="U22" s="157"/>
      <c r="V22" s="157" t="s">
        <v>96</v>
      </c>
      <c r="W22" s="158"/>
      <c r="X22" s="151" t="s">
        <v>451</v>
      </c>
      <c r="Y22" s="151" t="s">
        <v>449</v>
      </c>
      <c r="Z22" s="154" t="s">
        <v>237</v>
      </c>
      <c r="AA22" s="154"/>
      <c r="AB22" s="154"/>
      <c r="AC22" s="154"/>
      <c r="AD22" s="154"/>
      <c r="AE22" s="154"/>
      <c r="AF22" s="154"/>
      <c r="AG22" s="154"/>
      <c r="AH22" s="154"/>
      <c r="AJ22" s="94" t="s">
        <v>188</v>
      </c>
      <c r="AK22" s="94" t="s">
        <v>189</v>
      </c>
    </row>
    <row r="23" spans="1:37">
      <c r="A23" s="149"/>
      <c r="B23" s="159"/>
      <c r="C23" s="151"/>
      <c r="D23" s="161" t="s">
        <v>227</v>
      </c>
      <c r="E23" s="162">
        <f>J23</f>
        <v>0</v>
      </c>
      <c r="F23" s="154"/>
      <c r="G23" s="155"/>
      <c r="H23" s="162">
        <f>SUM(H18:H22)</f>
        <v>0</v>
      </c>
      <c r="I23" s="162">
        <f>SUM(I18:I22)</f>
        <v>0</v>
      </c>
      <c r="J23" s="162">
        <f>SUM(J18:J22)</f>
        <v>0</v>
      </c>
      <c r="K23" s="156"/>
      <c r="L23" s="163">
        <f>SUM(L18:L22)</f>
        <v>8.0876000000000003E-3</v>
      </c>
      <c r="M23" s="153"/>
      <c r="N23" s="164">
        <f>SUM(N18:N22)</f>
        <v>0.16074799999999997</v>
      </c>
      <c r="O23" s="154"/>
      <c r="P23" s="154"/>
      <c r="Q23" s="153"/>
      <c r="R23" s="153"/>
      <c r="S23" s="153"/>
      <c r="T23" s="157"/>
      <c r="U23" s="157"/>
      <c r="V23" s="157"/>
      <c r="W23" s="158">
        <f>SUM(W18:W22)</f>
        <v>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</row>
    <row r="24" spans="1:37">
      <c r="A24" s="149"/>
      <c r="B24" s="159"/>
      <c r="C24" s="151"/>
      <c r="D24" s="152"/>
      <c r="E24" s="153"/>
      <c r="F24" s="154"/>
      <c r="G24" s="155"/>
      <c r="H24" s="155"/>
      <c r="I24" s="155"/>
      <c r="J24" s="155"/>
      <c r="K24" s="156"/>
      <c r="L24" s="156"/>
      <c r="M24" s="153"/>
      <c r="N24" s="153"/>
      <c r="O24" s="154"/>
      <c r="P24" s="154"/>
      <c r="Q24" s="153"/>
      <c r="R24" s="153"/>
      <c r="S24" s="153"/>
      <c r="T24" s="157"/>
      <c r="U24" s="157"/>
      <c r="V24" s="157"/>
      <c r="W24" s="158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</row>
    <row r="25" spans="1:37">
      <c r="A25" s="149"/>
      <c r="B25" s="159"/>
      <c r="C25" s="151"/>
      <c r="D25" s="161" t="s">
        <v>228</v>
      </c>
      <c r="E25" s="162">
        <f>J25</f>
        <v>0</v>
      </c>
      <c r="F25" s="154"/>
      <c r="G25" s="155"/>
      <c r="H25" s="162">
        <f>+H16+H23</f>
        <v>0</v>
      </c>
      <c r="I25" s="162">
        <f>+I16+I23</f>
        <v>0</v>
      </c>
      <c r="J25" s="162">
        <f>+J16+J23</f>
        <v>0</v>
      </c>
      <c r="K25" s="156"/>
      <c r="L25" s="163">
        <f>+L16+L23</f>
        <v>4.82876E-2</v>
      </c>
      <c r="M25" s="153"/>
      <c r="N25" s="164">
        <f>+N16+N23</f>
        <v>0.16074799999999997</v>
      </c>
      <c r="O25" s="154"/>
      <c r="P25" s="154"/>
      <c r="Q25" s="153"/>
      <c r="R25" s="153"/>
      <c r="S25" s="153"/>
      <c r="T25" s="157"/>
      <c r="U25" s="157"/>
      <c r="V25" s="157"/>
      <c r="W25" s="158">
        <f>+W16+W23</f>
        <v>0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</row>
    <row r="26" spans="1:37">
      <c r="A26" s="149"/>
      <c r="B26" s="159"/>
      <c r="C26" s="151"/>
      <c r="D26" s="152"/>
      <c r="E26" s="153"/>
      <c r="F26" s="154"/>
      <c r="G26" s="155"/>
      <c r="H26" s="155"/>
      <c r="I26" s="155"/>
      <c r="J26" s="155"/>
      <c r="K26" s="156"/>
      <c r="L26" s="156"/>
      <c r="M26" s="153"/>
      <c r="N26" s="153"/>
      <c r="O26" s="154"/>
      <c r="P26" s="154"/>
      <c r="Q26" s="153"/>
      <c r="R26" s="153"/>
      <c r="S26" s="153"/>
      <c r="T26" s="157"/>
      <c r="U26" s="157"/>
      <c r="V26" s="157"/>
      <c r="W26" s="158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</row>
    <row r="27" spans="1:37">
      <c r="A27" s="149"/>
      <c r="B27" s="159"/>
      <c r="C27" s="151"/>
      <c r="D27" s="165" t="s">
        <v>261</v>
      </c>
      <c r="E27" s="162">
        <f>J27</f>
        <v>0</v>
      </c>
      <c r="F27" s="154"/>
      <c r="G27" s="155"/>
      <c r="H27" s="162">
        <f>+H25</f>
        <v>0</v>
      </c>
      <c r="I27" s="162">
        <f>+I25</f>
        <v>0</v>
      </c>
      <c r="J27" s="162">
        <f>+J25</f>
        <v>0</v>
      </c>
      <c r="K27" s="156"/>
      <c r="L27" s="163">
        <f>+L25</f>
        <v>4.82876E-2</v>
      </c>
      <c r="M27" s="153"/>
      <c r="N27" s="164">
        <f>+N25</f>
        <v>0.16074799999999997</v>
      </c>
      <c r="O27" s="154"/>
      <c r="P27" s="154"/>
      <c r="Q27" s="153"/>
      <c r="R27" s="153"/>
      <c r="S27" s="153"/>
      <c r="T27" s="157"/>
      <c r="U27" s="157"/>
      <c r="V27" s="157"/>
      <c r="W27" s="158">
        <f>+W25</f>
        <v>0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scale="95" fitToHeight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14</vt:i4>
      </vt:variant>
    </vt:vector>
  </HeadingPairs>
  <TitlesOfParts>
    <vt:vector size="23" baseType="lpstr">
      <vt:lpstr>Zoznam</vt:lpstr>
      <vt:lpstr>Kryci list</vt:lpstr>
      <vt:lpstr>Stavba</vt:lpstr>
      <vt:lpstr>Prehlad_1_2__</vt:lpstr>
      <vt:lpstr>Prehlad_1_3__</vt:lpstr>
      <vt:lpstr>Prehlad_1_4__</vt:lpstr>
      <vt:lpstr>Prehlad_2_1__</vt:lpstr>
      <vt:lpstr>Prehlad_2_2__</vt:lpstr>
      <vt:lpstr>Prehlad_2_3__</vt:lpstr>
      <vt:lpstr>Prehlad_1_2__!Názvy_tlače</vt:lpstr>
      <vt:lpstr>Prehlad_1_3__!Názvy_tlače</vt:lpstr>
      <vt:lpstr>Prehlad_1_4__!Názvy_tlače</vt:lpstr>
      <vt:lpstr>Prehlad_2_1__!Názvy_tlače</vt:lpstr>
      <vt:lpstr>Prehlad_2_2__!Názvy_tlače</vt:lpstr>
      <vt:lpstr>Prehlad_2_3__!Názvy_tlače</vt:lpstr>
      <vt:lpstr>'Kryci list'!Oblasť_tlače</vt:lpstr>
      <vt:lpstr>Prehlad_1_2__!Oblasť_tlače</vt:lpstr>
      <vt:lpstr>Prehlad_1_3__!Oblasť_tlače</vt:lpstr>
      <vt:lpstr>Prehlad_1_4__!Oblasť_tlače</vt:lpstr>
      <vt:lpstr>Prehlad_2_1__!Oblasť_tlače</vt:lpstr>
      <vt:lpstr>Prehlad_2_2__!Oblasť_tlače</vt:lpstr>
      <vt:lpstr>Prehlad_2_3__!Oblasť_tlače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</dc:creator>
  <cp:keywords/>
  <dc:description/>
  <cp:lastModifiedBy>Autor</cp:lastModifiedBy>
  <cp:revision>0</cp:revision>
  <cp:lastPrinted>2023-01-25T12:50:59Z</cp:lastPrinted>
  <dcterms:created xsi:type="dcterms:W3CDTF">1999-04-06T07:39:00Z</dcterms:created>
  <dcterms:modified xsi:type="dcterms:W3CDTF">2023-01-26T08:17:10Z</dcterms:modified>
</cp:coreProperties>
</file>